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user2\Desktop\ВИКОНКОМ\РІШЕННЯ\2024\10.10.2024\1884 реформування\"/>
    </mc:Choice>
  </mc:AlternateContent>
  <xr:revisionPtr revIDLastSave="0" documentId="13_ncr:1_{E2386FA7-2CC8-4A27-A8BF-B0DE2F243260}" xr6:coauthVersionLast="47" xr6:coauthVersionMax="47" xr10:uidLastSave="{00000000-0000-0000-0000-000000000000}"/>
  <bookViews>
    <workbookView xWindow="-120" yWindow="-120" windowWidth="29040" windowHeight="15840" activeTab="2" xr2:uid="{00000000-000D-0000-FFFF-FFFF00000000}"/>
  </bookViews>
  <sheets>
    <sheet name="Додаток 1" sheetId="4" r:id="rId1"/>
    <sheet name="Додаток 2" sheetId="6" r:id="rId2"/>
    <sheet name="Додаток 3" sheetId="1" r:id="rId3"/>
  </sheets>
  <externalReferences>
    <externalReference r:id="rId4"/>
  </externalReferences>
  <definedNames>
    <definedName name="_xlnm.Print_Titles" localSheetId="2">'Додаток 3'!$3:$5</definedName>
    <definedName name="_xlnm.Print_Area" localSheetId="0">'Додаток 1'!$A$1:$J$3852</definedName>
    <definedName name="_xlnm.Print_Area" localSheetId="1">'Додаток 2'!$A$1:$H$693</definedName>
    <definedName name="_xlnm.Print_Area" localSheetId="2">'Додаток 3'!$A$1:$L$652</definedName>
  </definedNames>
  <calcPr calcId="191029"/>
</workbook>
</file>

<file path=xl/calcChain.xml><?xml version="1.0" encoding="utf-8"?>
<calcChain xmlns="http://schemas.openxmlformats.org/spreadsheetml/2006/main">
  <c r="C2940" i="4" l="1"/>
  <c r="J2924" i="4" l="1"/>
  <c r="J2919" i="4"/>
  <c r="J2932" i="4" s="1"/>
  <c r="J2920" i="4"/>
  <c r="J2933" i="4" s="1"/>
  <c r="J2918" i="4"/>
  <c r="J2931" i="4" s="1"/>
  <c r="G2917" i="4"/>
  <c r="G2930" i="4" s="1"/>
  <c r="I2917" i="4"/>
  <c r="J2917" i="4"/>
  <c r="J2930" i="4" s="1"/>
  <c r="G2916" i="4"/>
  <c r="G2929" i="4" s="1"/>
  <c r="I2916" i="4"/>
  <c r="I2929" i="4" s="1"/>
  <c r="J2916" i="4"/>
  <c r="C2916" i="4"/>
  <c r="G500" i="1"/>
  <c r="L497" i="1" l="1"/>
  <c r="L596" i="1"/>
  <c r="G498" i="1" l="1"/>
  <c r="G499" i="1"/>
  <c r="C499" i="1" s="1"/>
  <c r="G501" i="1"/>
  <c r="C501" i="1" s="1"/>
  <c r="G502" i="1"/>
  <c r="C502" i="1" s="1"/>
  <c r="G503" i="1"/>
  <c r="C503" i="1" s="1"/>
  <c r="G497" i="1"/>
  <c r="G495" i="1" l="1"/>
  <c r="J792" i="4" l="1"/>
  <c r="L141" i="1" l="1"/>
  <c r="L232" i="1"/>
  <c r="H223" i="1"/>
  <c r="K235" i="1"/>
  <c r="H222" i="1" l="1"/>
  <c r="H221" i="1" s="1"/>
  <c r="I222" i="1"/>
  <c r="J222" i="1"/>
  <c r="K222" i="1"/>
  <c r="L222" i="1"/>
  <c r="L8" i="1" s="1"/>
  <c r="J808" i="4"/>
  <c r="J812" i="4" s="1"/>
  <c r="C806" i="4"/>
  <c r="H140" i="6"/>
  <c r="B140" i="6"/>
  <c r="L147" i="1"/>
  <c r="G143" i="1"/>
  <c r="C143" i="1" s="1"/>
  <c r="G216" i="1"/>
  <c r="C216" i="1" s="1"/>
  <c r="L215" i="1"/>
  <c r="J1206" i="4" s="1"/>
  <c r="J3846" i="4"/>
  <c r="J3850" i="4" s="1"/>
  <c r="C3844" i="4"/>
  <c r="J3837" i="4"/>
  <c r="J3841" i="4" s="1"/>
  <c r="C3835" i="4"/>
  <c r="H692" i="6"/>
  <c r="H691" i="6"/>
  <c r="B692" i="6"/>
  <c r="B691" i="6"/>
  <c r="G645" i="1"/>
  <c r="C645" i="1" s="1"/>
  <c r="G646" i="1"/>
  <c r="C646" i="1" s="1"/>
  <c r="L644" i="1"/>
  <c r="J3542" i="4"/>
  <c r="J3546" i="4" s="1"/>
  <c r="C3540" i="4"/>
  <c r="E641" i="6"/>
  <c r="H641" i="6"/>
  <c r="B641" i="6"/>
  <c r="L592" i="1"/>
  <c r="G591" i="1"/>
  <c r="C591" i="1" s="1"/>
  <c r="L650" i="1" l="1"/>
  <c r="L647" i="1" s="1"/>
  <c r="G222" i="1"/>
  <c r="H612" i="6"/>
  <c r="J2612" i="4"/>
  <c r="J2616" i="4" s="1"/>
  <c r="G434" i="1"/>
  <c r="C434" i="1" s="1"/>
  <c r="J3524" i="4"/>
  <c r="J3528" i="4" s="1"/>
  <c r="C3522" i="4"/>
  <c r="G589" i="1"/>
  <c r="C589" i="1" s="1"/>
  <c r="B640" i="6"/>
  <c r="G590" i="1"/>
  <c r="C590" i="1" s="1"/>
  <c r="H640" i="6"/>
  <c r="J2942" i="4"/>
  <c r="J2946" i="4" s="1"/>
  <c r="B612" i="6"/>
  <c r="C2610" i="4"/>
  <c r="O2610" i="4"/>
  <c r="B2610" i="4"/>
  <c r="L438" i="1"/>
  <c r="J3533" i="4"/>
  <c r="J3537" i="4" s="1"/>
  <c r="C3531" i="4"/>
  <c r="J2593" i="4"/>
  <c r="J2598" i="4" s="1"/>
  <c r="C2591" i="4"/>
  <c r="C2601" i="4"/>
  <c r="J2603" i="4"/>
  <c r="J2607" i="4" s="1"/>
  <c r="H611" i="6"/>
  <c r="H610" i="6"/>
  <c r="B611" i="6"/>
  <c r="B610" i="6"/>
  <c r="G432" i="1"/>
  <c r="C432" i="1" s="1"/>
  <c r="G433" i="1"/>
  <c r="C433" i="1" s="1"/>
  <c r="J1207" i="4"/>
  <c r="H219" i="6"/>
  <c r="G217" i="1"/>
  <c r="G215" i="1"/>
  <c r="C215" i="1" s="1"/>
  <c r="J799" i="4"/>
  <c r="J803" i="4" s="1"/>
  <c r="C797" i="4"/>
  <c r="H139" i="6"/>
  <c r="B139" i="6"/>
  <c r="L146" i="1"/>
  <c r="L9" i="1" s="1"/>
  <c r="H87" i="6"/>
  <c r="G87" i="6" s="1"/>
  <c r="C87" i="6" s="1"/>
  <c r="G88" i="6"/>
  <c r="C88" i="6" s="1"/>
  <c r="G89" i="6"/>
  <c r="C89" i="6" s="1"/>
  <c r="G90" i="6"/>
  <c r="C90" i="6" s="1"/>
  <c r="G91" i="6"/>
  <c r="C91" i="6" s="1"/>
  <c r="C92" i="6"/>
  <c r="G92" i="6"/>
  <c r="G93" i="6"/>
  <c r="C93" i="6" s="1"/>
  <c r="C94" i="6"/>
  <c r="G94" i="6"/>
  <c r="C95" i="6"/>
  <c r="G95" i="6"/>
  <c r="G96" i="6"/>
  <c r="C96" i="6" s="1"/>
  <c r="G97" i="6"/>
  <c r="C97" i="6" s="1"/>
  <c r="G98" i="6"/>
  <c r="C98" i="6" s="1"/>
  <c r="G99" i="6"/>
  <c r="C99" i="6" s="1"/>
  <c r="C100" i="6"/>
  <c r="G100" i="6"/>
  <c r="G101" i="6"/>
  <c r="C101" i="6" s="1"/>
  <c r="G102" i="6"/>
  <c r="C102" i="6" s="1"/>
  <c r="G103" i="6"/>
  <c r="C103" i="6" s="1"/>
  <c r="C104" i="6"/>
  <c r="F104" i="6"/>
  <c r="F106" i="6" s="1"/>
  <c r="F107" i="6" s="1"/>
  <c r="F109" i="6" s="1"/>
  <c r="G104" i="6"/>
  <c r="C105" i="6"/>
  <c r="G105" i="6"/>
  <c r="C106" i="6"/>
  <c r="G106" i="6"/>
  <c r="G107" i="6"/>
  <c r="C107" i="6" s="1"/>
  <c r="C108" i="6"/>
  <c r="G108" i="6"/>
  <c r="C109" i="6"/>
  <c r="G109" i="6"/>
  <c r="C110" i="6"/>
  <c r="G110" i="6"/>
  <c r="C111" i="6"/>
  <c r="G111" i="6"/>
  <c r="G112" i="6"/>
  <c r="C112" i="6" s="1"/>
  <c r="C113" i="6"/>
  <c r="G113" i="6"/>
  <c r="C114" i="6"/>
  <c r="G114" i="6"/>
  <c r="C115" i="6"/>
  <c r="G115" i="6"/>
  <c r="C116" i="6"/>
  <c r="G116" i="6"/>
  <c r="C117" i="6"/>
  <c r="G117" i="6"/>
  <c r="C118" i="6"/>
  <c r="G118" i="6"/>
  <c r="H119" i="6"/>
  <c r="G119" i="6" s="1"/>
  <c r="C119" i="6" s="1"/>
  <c r="G120" i="6"/>
  <c r="C120" i="6" s="1"/>
  <c r="G121" i="6"/>
  <c r="C121" i="6" s="1"/>
  <c r="F122" i="6"/>
  <c r="F123" i="6" s="1"/>
  <c r="G122" i="6"/>
  <c r="C122" i="6" s="1"/>
  <c r="G123" i="6"/>
  <c r="C123" i="6" s="1"/>
  <c r="C124" i="6"/>
  <c r="G127" i="6"/>
  <c r="C127" i="6" s="1"/>
  <c r="G128" i="6"/>
  <c r="C128" i="6" s="1"/>
  <c r="C129" i="6"/>
  <c r="C130" i="6"/>
  <c r="C131" i="6"/>
  <c r="C132" i="6"/>
  <c r="C133" i="6"/>
  <c r="C134" i="6"/>
  <c r="C135" i="6"/>
  <c r="H136" i="6"/>
  <c r="B137" i="6"/>
  <c r="H137" i="6"/>
  <c r="B138" i="6"/>
  <c r="H138" i="6"/>
  <c r="G147" i="6"/>
  <c r="G149" i="6"/>
  <c r="C149" i="6" s="1"/>
  <c r="G150" i="6"/>
  <c r="C150" i="6" s="1"/>
  <c r="G151" i="6"/>
  <c r="C151" i="6" s="1"/>
  <c r="G152" i="6"/>
  <c r="C152" i="6" s="1"/>
  <c r="G153" i="6"/>
  <c r="C153" i="6" s="1"/>
  <c r="G154" i="6"/>
  <c r="C154" i="6" s="1"/>
  <c r="G155" i="6"/>
  <c r="G156" i="6"/>
  <c r="C156" i="6" s="1"/>
  <c r="G157" i="6"/>
  <c r="C157" i="6" s="1"/>
  <c r="G158" i="6"/>
  <c r="J158" i="6"/>
  <c r="G159" i="6"/>
  <c r="C159" i="6" s="1"/>
  <c r="G160" i="6"/>
  <c r="C160" i="6" s="1"/>
  <c r="G161" i="6"/>
  <c r="C161" i="6" s="1"/>
  <c r="F162" i="6"/>
  <c r="F163" i="6" s="1"/>
  <c r="F167" i="6" s="1"/>
  <c r="G162" i="6"/>
  <c r="C162" i="6" s="1"/>
  <c r="G163" i="6"/>
  <c r="G165" i="6"/>
  <c r="C165" i="6" s="1"/>
  <c r="G166" i="6"/>
  <c r="C166" i="6" s="1"/>
  <c r="G167" i="6"/>
  <c r="C167" i="6" s="1"/>
  <c r="G168" i="6"/>
  <c r="C168" i="6" s="1"/>
  <c r="G169" i="6"/>
  <c r="C169" i="6" s="1"/>
  <c r="C170" i="6"/>
  <c r="G170" i="6"/>
  <c r="G171" i="6"/>
  <c r="C171" i="6" s="1"/>
  <c r="G172" i="6"/>
  <c r="C172" i="6" s="1"/>
  <c r="G173" i="6"/>
  <c r="C173" i="6" s="1"/>
  <c r="G174" i="6"/>
  <c r="C174" i="6" s="1"/>
  <c r="C175" i="6"/>
  <c r="G175" i="6"/>
  <c r="C176" i="6"/>
  <c r="G176" i="6"/>
  <c r="C177" i="6"/>
  <c r="G177" i="6"/>
  <c r="C178" i="6"/>
  <c r="G178" i="6"/>
  <c r="C179" i="6"/>
  <c r="G179" i="6"/>
  <c r="C180" i="6"/>
  <c r="G180" i="6"/>
  <c r="C181" i="6"/>
  <c r="G181" i="6"/>
  <c r="G182" i="6"/>
  <c r="C182" i="6" s="1"/>
  <c r="G184" i="6"/>
  <c r="C184" i="6" s="1"/>
  <c r="G185" i="6"/>
  <c r="C185" i="6" s="1"/>
  <c r="G186" i="6"/>
  <c r="C186" i="6" s="1"/>
  <c r="G187" i="6"/>
  <c r="C187" i="6" s="1"/>
  <c r="G188" i="6"/>
  <c r="C188" i="6" s="1"/>
  <c r="G189" i="6"/>
  <c r="C189" i="6" s="1"/>
  <c r="G190" i="6"/>
  <c r="C190" i="6" s="1"/>
  <c r="G191" i="6"/>
  <c r="C191" i="6" s="1"/>
  <c r="G192" i="6"/>
  <c r="C192" i="6" s="1"/>
  <c r="G193" i="6"/>
  <c r="C193" i="6" s="1"/>
  <c r="G194" i="6"/>
  <c r="C194" i="6" s="1"/>
  <c r="G195" i="6"/>
  <c r="C195" i="6" s="1"/>
  <c r="G196" i="6"/>
  <c r="C196" i="6" s="1"/>
  <c r="G197" i="6"/>
  <c r="C197" i="6" s="1"/>
  <c r="G198" i="6"/>
  <c r="C198" i="6" s="1"/>
  <c r="C199" i="6"/>
  <c r="G199" i="6"/>
  <c r="C200" i="6"/>
  <c r="G200" i="6"/>
  <c r="C201" i="6"/>
  <c r="G201" i="6"/>
  <c r="G207" i="6"/>
  <c r="C207" i="6" s="1"/>
  <c r="H208" i="6"/>
  <c r="G208" i="6" s="1"/>
  <c r="C208" i="6" s="1"/>
  <c r="H209" i="6"/>
  <c r="G209" i="6" s="1"/>
  <c r="C209" i="6" s="1"/>
  <c r="H210" i="6"/>
  <c r="G210" i="6" s="1"/>
  <c r="C210" i="6" s="1"/>
  <c r="H211" i="6"/>
  <c r="G211" i="6" s="1"/>
  <c r="C211" i="6" s="1"/>
  <c r="H212" i="6"/>
  <c r="G212" i="6" s="1"/>
  <c r="C212" i="6" s="1"/>
  <c r="H213" i="6"/>
  <c r="G213" i="6" s="1"/>
  <c r="C213" i="6" s="1"/>
  <c r="H214" i="6"/>
  <c r="H215" i="6"/>
  <c r="H216" i="6"/>
  <c r="H217" i="6"/>
  <c r="H218" i="6"/>
  <c r="H220" i="6"/>
  <c r="H221" i="6"/>
  <c r="G223" i="6"/>
  <c r="G224" i="6"/>
  <c r="E227" i="6"/>
  <c r="H227" i="6"/>
  <c r="G227" i="6" s="1"/>
  <c r="C227" i="6" s="1"/>
  <c r="E228" i="6"/>
  <c r="E625" i="6" s="1"/>
  <c r="E626" i="6" s="1"/>
  <c r="H228" i="6"/>
  <c r="G229" i="6"/>
  <c r="C229" i="6" s="1"/>
  <c r="G230" i="6"/>
  <c r="C230" i="6" s="1"/>
  <c r="G231" i="6"/>
  <c r="C231" i="6" s="1"/>
  <c r="G232" i="6"/>
  <c r="C232" i="6" s="1"/>
  <c r="G233" i="6"/>
  <c r="C233" i="6" s="1"/>
  <c r="G234" i="6"/>
  <c r="C234" i="6" s="1"/>
  <c r="G235" i="6"/>
  <c r="C235" i="6" s="1"/>
  <c r="G236" i="6"/>
  <c r="C236" i="6" s="1"/>
  <c r="G237" i="6"/>
  <c r="C237" i="6" s="1"/>
  <c r="G238" i="6"/>
  <c r="C238" i="6" s="1"/>
  <c r="N238" i="6"/>
  <c r="O238" i="6"/>
  <c r="G239" i="6"/>
  <c r="C239" i="6" s="1"/>
  <c r="G240" i="6"/>
  <c r="C240" i="6" s="1"/>
  <c r="G241" i="6"/>
  <c r="E242" i="6"/>
  <c r="H242" i="6"/>
  <c r="G242" i="6" s="1"/>
  <c r="C242" i="6" s="1"/>
  <c r="G243" i="6"/>
  <c r="C243" i="6" s="1"/>
  <c r="G244" i="6"/>
  <c r="C244" i="6" s="1"/>
  <c r="G245" i="6"/>
  <c r="C245" i="6" s="1"/>
  <c r="G246" i="6"/>
  <c r="C246" i="6" s="1"/>
  <c r="E247" i="6"/>
  <c r="F247" i="6"/>
  <c r="G247" i="6"/>
  <c r="C247" i="6" s="1"/>
  <c r="G248" i="6"/>
  <c r="C248" i="6" s="1"/>
  <c r="G249" i="6"/>
  <c r="C249" i="6" s="1"/>
  <c r="G250" i="6"/>
  <c r="C250" i="6" s="1"/>
  <c r="G251" i="6"/>
  <c r="C251" i="6" s="1"/>
  <c r="G252" i="6"/>
  <c r="C252" i="6" s="1"/>
  <c r="G253" i="6"/>
  <c r="C253" i="6" s="1"/>
  <c r="G254" i="6"/>
  <c r="C254" i="6" s="1"/>
  <c r="G255" i="6"/>
  <c r="C255" i="6" s="1"/>
  <c r="G256" i="6"/>
  <c r="C256" i="6" s="1"/>
  <c r="G257" i="6"/>
  <c r="C257" i="6" s="1"/>
  <c r="G258" i="6"/>
  <c r="C258" i="6" s="1"/>
  <c r="G259" i="6"/>
  <c r="C259" i="6" s="1"/>
  <c r="G260" i="6"/>
  <c r="G261" i="6"/>
  <c r="G262" i="6"/>
  <c r="G263" i="6"/>
  <c r="C263" i="6" s="1"/>
  <c r="G264" i="6"/>
  <c r="C264" i="6" s="1"/>
  <c r="H265" i="6"/>
  <c r="G265" i="6" s="1"/>
  <c r="C265" i="6" s="1"/>
  <c r="G266" i="6"/>
  <c r="C266" i="6" s="1"/>
  <c r="H267" i="6"/>
  <c r="G267" i="6" s="1"/>
  <c r="C267" i="6" s="1"/>
  <c r="G268" i="6"/>
  <c r="G269" i="6"/>
  <c r="G270" i="6"/>
  <c r="G271" i="6"/>
  <c r="C271" i="6" s="1"/>
  <c r="G272" i="6"/>
  <c r="C272" i="6" s="1"/>
  <c r="G273" i="6"/>
  <c r="C273" i="6" s="1"/>
  <c r="G274" i="6"/>
  <c r="C274" i="6" s="1"/>
  <c r="G275" i="6"/>
  <c r="C275" i="6" s="1"/>
  <c r="G276" i="6"/>
  <c r="C276" i="6" s="1"/>
  <c r="G277" i="6"/>
  <c r="G278" i="6"/>
  <c r="C278" i="6" s="1"/>
  <c r="G279" i="6"/>
  <c r="L279" i="6"/>
  <c r="G280" i="6"/>
  <c r="G281" i="6"/>
  <c r="C281" i="6" s="1"/>
  <c r="G282" i="6"/>
  <c r="G283" i="6"/>
  <c r="C283" i="6" s="1"/>
  <c r="G284" i="6"/>
  <c r="C284" i="6" s="1"/>
  <c r="G285" i="6"/>
  <c r="C285" i="6" s="1"/>
  <c r="C286" i="6"/>
  <c r="G286" i="6"/>
  <c r="G287" i="6"/>
  <c r="C287" i="6" s="1"/>
  <c r="G288" i="6"/>
  <c r="C288" i="6" s="1"/>
  <c r="G289" i="6"/>
  <c r="C289" i="6" s="1"/>
  <c r="G290" i="6"/>
  <c r="C290" i="6" s="1"/>
  <c r="G291" i="6"/>
  <c r="C291" i="6" s="1"/>
  <c r="G292" i="6"/>
  <c r="C292" i="6" s="1"/>
  <c r="G293" i="6"/>
  <c r="C293" i="6" s="1"/>
  <c r="G294" i="6"/>
  <c r="C294" i="6" s="1"/>
  <c r="G295" i="6"/>
  <c r="C295" i="6" s="1"/>
  <c r="G296" i="6"/>
  <c r="C296" i="6" s="1"/>
  <c r="G297" i="6"/>
  <c r="C297" i="6" s="1"/>
  <c r="G298" i="6"/>
  <c r="C298" i="6" s="1"/>
  <c r="G299" i="6"/>
  <c r="C299" i="6" s="1"/>
  <c r="G300" i="6"/>
  <c r="C300" i="6" s="1"/>
  <c r="G301" i="6"/>
  <c r="C301" i="6" s="1"/>
  <c r="G302" i="6"/>
  <c r="C302" i="6" s="1"/>
  <c r="G303" i="6"/>
  <c r="C303" i="6" s="1"/>
  <c r="G304" i="6"/>
  <c r="C304" i="6" s="1"/>
  <c r="G305" i="6"/>
  <c r="C305" i="6" s="1"/>
  <c r="G306" i="6"/>
  <c r="C306" i="6" s="1"/>
  <c r="G307" i="6"/>
  <c r="C307" i="6" s="1"/>
  <c r="G308" i="6"/>
  <c r="C308" i="6" s="1"/>
  <c r="G309" i="6"/>
  <c r="C309" i="6" s="1"/>
  <c r="G310" i="6"/>
  <c r="C310" i="6" s="1"/>
  <c r="G311" i="6"/>
  <c r="C311" i="6" s="1"/>
  <c r="G312" i="6"/>
  <c r="C312" i="6" s="1"/>
  <c r="G313" i="6"/>
  <c r="C313" i="6" s="1"/>
  <c r="G314" i="6"/>
  <c r="C314" i="6" s="1"/>
  <c r="G315" i="6"/>
  <c r="C315" i="6" s="1"/>
  <c r="G316" i="6"/>
  <c r="C316" i="6" s="1"/>
  <c r="G317" i="6"/>
  <c r="C317" i="6" s="1"/>
  <c r="G318" i="6"/>
  <c r="C318" i="6" s="1"/>
  <c r="G319" i="6"/>
  <c r="C319" i="6" s="1"/>
  <c r="G320" i="6"/>
  <c r="C320" i="6" s="1"/>
  <c r="G321" i="6"/>
  <c r="C321" i="6" s="1"/>
  <c r="G322" i="6"/>
  <c r="C322" i="6" s="1"/>
  <c r="C323" i="6"/>
  <c r="G324" i="6"/>
  <c r="C324" i="6" s="1"/>
  <c r="G325" i="6"/>
  <c r="C325" i="6" s="1"/>
  <c r="I325" i="6"/>
  <c r="G326" i="6"/>
  <c r="C326" i="6" s="1"/>
  <c r="G327" i="6"/>
  <c r="C327" i="6" s="1"/>
  <c r="G328" i="6"/>
  <c r="C328" i="6" s="1"/>
  <c r="G329" i="6"/>
  <c r="C329" i="6" s="1"/>
  <c r="G330" i="6"/>
  <c r="C330" i="6" s="1"/>
  <c r="G331" i="6"/>
  <c r="C331" i="6" s="1"/>
  <c r="G332" i="6"/>
  <c r="C332" i="6" s="1"/>
  <c r="G333" i="6"/>
  <c r="C333" i="6" s="1"/>
  <c r="G334" i="6"/>
  <c r="C334" i="6" s="1"/>
  <c r="G335" i="6"/>
  <c r="C335" i="6" s="1"/>
  <c r="G336" i="6"/>
  <c r="C336" i="6" s="1"/>
  <c r="G337" i="6"/>
  <c r="C337" i="6" s="1"/>
  <c r="G338" i="6"/>
  <c r="C338" i="6" s="1"/>
  <c r="G339" i="6"/>
  <c r="C339" i="6" s="1"/>
  <c r="G340" i="6"/>
  <c r="C340" i="6" s="1"/>
  <c r="G341" i="6"/>
  <c r="C341" i="6" s="1"/>
  <c r="G342" i="6"/>
  <c r="C342" i="6" s="1"/>
  <c r="G343" i="6"/>
  <c r="C343" i="6" s="1"/>
  <c r="G344" i="6"/>
  <c r="C344" i="6" s="1"/>
  <c r="G345" i="6"/>
  <c r="C345" i="6" s="1"/>
  <c r="G346" i="6"/>
  <c r="C346" i="6" s="1"/>
  <c r="G347" i="6"/>
  <c r="C347" i="6" s="1"/>
  <c r="G348" i="6"/>
  <c r="C348" i="6" s="1"/>
  <c r="G349" i="6"/>
  <c r="C349" i="6" s="1"/>
  <c r="G350" i="6"/>
  <c r="C350" i="6" s="1"/>
  <c r="G351" i="6"/>
  <c r="C351" i="6" s="1"/>
  <c r="G352" i="6"/>
  <c r="C352" i="6" s="1"/>
  <c r="G353" i="6"/>
  <c r="C353" i="6" s="1"/>
  <c r="G354" i="6"/>
  <c r="C354" i="6" s="1"/>
  <c r="G355" i="6"/>
  <c r="C355" i="6" s="1"/>
  <c r="G356" i="6"/>
  <c r="C356" i="6" s="1"/>
  <c r="G357" i="6"/>
  <c r="C357" i="6" s="1"/>
  <c r="G358" i="6"/>
  <c r="C358" i="6" s="1"/>
  <c r="G359" i="6"/>
  <c r="G360" i="6"/>
  <c r="C360" i="6" s="1"/>
  <c r="G361" i="6"/>
  <c r="C361" i="6" s="1"/>
  <c r="G362" i="6"/>
  <c r="C362" i="6" s="1"/>
  <c r="G363" i="6"/>
  <c r="C363" i="6" s="1"/>
  <c r="G364" i="6"/>
  <c r="C364" i="6" s="1"/>
  <c r="H365" i="6"/>
  <c r="C365" i="6" s="1"/>
  <c r="E366" i="6"/>
  <c r="C366" i="6"/>
  <c r="H367" i="6"/>
  <c r="C369" i="6"/>
  <c r="G369" i="6"/>
  <c r="C370" i="6"/>
  <c r="G370" i="6"/>
  <c r="C371" i="6"/>
  <c r="G371" i="6"/>
  <c r="C372" i="6"/>
  <c r="G372" i="6"/>
  <c r="C373" i="6"/>
  <c r="G373" i="6"/>
  <c r="C374" i="6"/>
  <c r="G374" i="6"/>
  <c r="G375" i="6"/>
  <c r="C375" i="6" s="1"/>
  <c r="G376" i="6"/>
  <c r="C376" i="6" s="1"/>
  <c r="G377" i="6"/>
  <c r="C377" i="6" s="1"/>
  <c r="G378" i="6"/>
  <c r="C378" i="6" s="1"/>
  <c r="C380" i="6"/>
  <c r="G381" i="6"/>
  <c r="C381" i="6" s="1"/>
  <c r="G382" i="6"/>
  <c r="C382" i="6" s="1"/>
  <c r="G425" i="6"/>
  <c r="G426" i="6"/>
  <c r="G428" i="6"/>
  <c r="H430" i="6"/>
  <c r="G430" i="6" s="1"/>
  <c r="C430" i="6" s="1"/>
  <c r="F431" i="6"/>
  <c r="F433" i="6" s="1"/>
  <c r="H431" i="6"/>
  <c r="G431" i="6" s="1"/>
  <c r="C431" i="6" s="1"/>
  <c r="F432" i="6"/>
  <c r="G432" i="6"/>
  <c r="C432" i="6" s="1"/>
  <c r="G433" i="6"/>
  <c r="C433" i="6" s="1"/>
  <c r="G434" i="6"/>
  <c r="C434" i="6" s="1"/>
  <c r="M434" i="6"/>
  <c r="G435" i="6"/>
  <c r="C435" i="6" s="1"/>
  <c r="G436" i="6"/>
  <c r="C436" i="6" s="1"/>
  <c r="G437" i="6"/>
  <c r="C437" i="6" s="1"/>
  <c r="G438" i="6"/>
  <c r="C438" i="6" s="1"/>
  <c r="G439" i="6"/>
  <c r="C439" i="6" s="1"/>
  <c r="G440" i="6"/>
  <c r="C440" i="6" s="1"/>
  <c r="G441" i="6"/>
  <c r="C441" i="6" s="1"/>
  <c r="G442" i="6"/>
  <c r="C442" i="6" s="1"/>
  <c r="G443" i="6"/>
  <c r="C443" i="6" s="1"/>
  <c r="G444" i="6"/>
  <c r="C444" i="6" s="1"/>
  <c r="G445" i="6"/>
  <c r="C445" i="6" s="1"/>
  <c r="G446" i="6"/>
  <c r="C446" i="6" s="1"/>
  <c r="G447" i="6"/>
  <c r="C447" i="6" s="1"/>
  <c r="G448" i="6"/>
  <c r="C448" i="6" s="1"/>
  <c r="G449" i="6"/>
  <c r="C449" i="6" s="1"/>
  <c r="G450" i="6"/>
  <c r="C450" i="6" s="1"/>
  <c r="G451" i="6"/>
  <c r="C451" i="6" s="1"/>
  <c r="G452" i="6"/>
  <c r="C452" i="6" s="1"/>
  <c r="G453" i="6"/>
  <c r="C453" i="6" s="1"/>
  <c r="G454" i="6"/>
  <c r="C454" i="6" s="1"/>
  <c r="G455" i="6"/>
  <c r="C455" i="6" s="1"/>
  <c r="G456" i="6"/>
  <c r="C456" i="6" s="1"/>
  <c r="G457" i="6"/>
  <c r="C457" i="6" s="1"/>
  <c r="G458" i="6"/>
  <c r="C458" i="6" s="1"/>
  <c r="G459" i="6"/>
  <c r="C459" i="6" s="1"/>
  <c r="E460" i="6"/>
  <c r="F460" i="6"/>
  <c r="F461" i="6" s="1"/>
  <c r="G460" i="6"/>
  <c r="C460" i="6" s="1"/>
  <c r="G461" i="6"/>
  <c r="C461" i="6" s="1"/>
  <c r="G462" i="6"/>
  <c r="C462" i="6" s="1"/>
  <c r="G463" i="6"/>
  <c r="C463" i="6" s="1"/>
  <c r="G464" i="6"/>
  <c r="C464" i="6" s="1"/>
  <c r="G465" i="6"/>
  <c r="C465" i="6" s="1"/>
  <c r="G466" i="6"/>
  <c r="C466" i="6" s="1"/>
  <c r="F467" i="6"/>
  <c r="G467" i="6"/>
  <c r="C467" i="6" s="1"/>
  <c r="G468" i="6"/>
  <c r="G469" i="6"/>
  <c r="C469" i="6" s="1"/>
  <c r="G470" i="6"/>
  <c r="C470" i="6" s="1"/>
  <c r="G471" i="6"/>
  <c r="C471" i="6" s="1"/>
  <c r="G472" i="6"/>
  <c r="C472" i="6" s="1"/>
  <c r="G475" i="6"/>
  <c r="G476" i="6"/>
  <c r="G479" i="6"/>
  <c r="C479" i="6" s="1"/>
  <c r="G480" i="6"/>
  <c r="C480" i="6" s="1"/>
  <c r="G481" i="6"/>
  <c r="C481" i="6" s="1"/>
  <c r="G482" i="6"/>
  <c r="G483" i="6"/>
  <c r="C483" i="6" s="1"/>
  <c r="G484" i="6"/>
  <c r="C484" i="6" s="1"/>
  <c r="G485" i="6"/>
  <c r="G486" i="6"/>
  <c r="C486" i="6" s="1"/>
  <c r="G487" i="6"/>
  <c r="C487" i="6" s="1"/>
  <c r="M487" i="6"/>
  <c r="G488" i="6"/>
  <c r="C488" i="6" s="1"/>
  <c r="G489" i="6"/>
  <c r="C489" i="6" s="1"/>
  <c r="J489" i="6"/>
  <c r="G490" i="6"/>
  <c r="C490" i="6" s="1"/>
  <c r="G491" i="6"/>
  <c r="C491" i="6" s="1"/>
  <c r="G492" i="6"/>
  <c r="C492" i="6" s="1"/>
  <c r="G493" i="6"/>
  <c r="C493" i="6" s="1"/>
  <c r="G494" i="6"/>
  <c r="G495" i="6"/>
  <c r="C495" i="6" s="1"/>
  <c r="G496" i="6"/>
  <c r="C496" i="6" s="1"/>
  <c r="G497" i="6"/>
  <c r="C497" i="6" s="1"/>
  <c r="G498" i="6"/>
  <c r="B499" i="6"/>
  <c r="H499" i="6"/>
  <c r="G499" i="6" s="1"/>
  <c r="C499" i="6" s="1"/>
  <c r="F500" i="6"/>
  <c r="F518" i="6" s="1"/>
  <c r="F520" i="6" s="1"/>
  <c r="F522" i="6" s="1"/>
  <c r="F524" i="6" s="1"/>
  <c r="F526" i="6" s="1"/>
  <c r="F528" i="6" s="1"/>
  <c r="F532" i="6" s="1"/>
  <c r="G500" i="6"/>
  <c r="C500" i="6" s="1"/>
  <c r="G501" i="6"/>
  <c r="C501" i="6" s="1"/>
  <c r="G502" i="6"/>
  <c r="C502" i="6" s="1"/>
  <c r="G503" i="6"/>
  <c r="C503" i="6" s="1"/>
  <c r="G504" i="6"/>
  <c r="C504" i="6" s="1"/>
  <c r="G505" i="6"/>
  <c r="C505" i="6" s="1"/>
  <c r="G506" i="6"/>
  <c r="C506" i="6" s="1"/>
  <c r="G507" i="6"/>
  <c r="C507" i="6" s="1"/>
  <c r="G508" i="6"/>
  <c r="C508" i="6" s="1"/>
  <c r="G509" i="6"/>
  <c r="C509" i="6" s="1"/>
  <c r="G510" i="6"/>
  <c r="C510" i="6" s="1"/>
  <c r="G511" i="6"/>
  <c r="C511" i="6" s="1"/>
  <c r="G512" i="6"/>
  <c r="C512" i="6" s="1"/>
  <c r="G513" i="6"/>
  <c r="C513" i="6" s="1"/>
  <c r="G514" i="6"/>
  <c r="C514" i="6" s="1"/>
  <c r="G515" i="6"/>
  <c r="C515" i="6" s="1"/>
  <c r="G516" i="6"/>
  <c r="C516" i="6" s="1"/>
  <c r="G517" i="6"/>
  <c r="C517" i="6" s="1"/>
  <c r="G518" i="6"/>
  <c r="C518" i="6" s="1"/>
  <c r="G519" i="6"/>
  <c r="C519" i="6" s="1"/>
  <c r="G520" i="6"/>
  <c r="C520" i="6" s="1"/>
  <c r="G521" i="6"/>
  <c r="C521" i="6" s="1"/>
  <c r="G522" i="6"/>
  <c r="C522" i="6" s="1"/>
  <c r="G523" i="6"/>
  <c r="C523" i="6" s="1"/>
  <c r="G524" i="6"/>
  <c r="C524" i="6" s="1"/>
  <c r="G525" i="6"/>
  <c r="C525" i="6" s="1"/>
  <c r="G526" i="6"/>
  <c r="C526" i="6" s="1"/>
  <c r="G527" i="6"/>
  <c r="C527" i="6" s="1"/>
  <c r="G528" i="6"/>
  <c r="C528" i="6" s="1"/>
  <c r="G529" i="6"/>
  <c r="C529" i="6" s="1"/>
  <c r="G530" i="6"/>
  <c r="C530" i="6" s="1"/>
  <c r="G531" i="6"/>
  <c r="C531" i="6" s="1"/>
  <c r="G532" i="6"/>
  <c r="C532" i="6" s="1"/>
  <c r="G533" i="6"/>
  <c r="C533" i="6" s="1"/>
  <c r="G534" i="6"/>
  <c r="C534" i="6" s="1"/>
  <c r="G535" i="6"/>
  <c r="C535" i="6" s="1"/>
  <c r="G536" i="6"/>
  <c r="C536" i="6" s="1"/>
  <c r="G537" i="6"/>
  <c r="G538" i="6"/>
  <c r="C538" i="6" s="1"/>
  <c r="G539" i="6"/>
  <c r="C539" i="6" s="1"/>
  <c r="G540" i="6"/>
  <c r="C540" i="6" s="1"/>
  <c r="G541" i="6"/>
  <c r="C541" i="6" s="1"/>
  <c r="G542" i="6"/>
  <c r="C542" i="6" s="1"/>
  <c r="G543" i="6"/>
  <c r="C543" i="6" s="1"/>
  <c r="G544" i="6"/>
  <c r="C544" i="6" s="1"/>
  <c r="G545" i="6"/>
  <c r="C545" i="6" s="1"/>
  <c r="G546" i="6"/>
  <c r="C546" i="6" s="1"/>
  <c r="G547" i="6"/>
  <c r="C547" i="6" s="1"/>
  <c r="G548" i="6"/>
  <c r="C548" i="6" s="1"/>
  <c r="G549" i="6"/>
  <c r="C549" i="6" s="1"/>
  <c r="G550" i="6"/>
  <c r="C550" i="6" s="1"/>
  <c r="G551" i="6"/>
  <c r="C551" i="6" s="1"/>
  <c r="G552" i="6"/>
  <c r="C552" i="6" s="1"/>
  <c r="G553" i="6"/>
  <c r="C553" i="6" s="1"/>
  <c r="G554" i="6"/>
  <c r="C554" i="6" s="1"/>
  <c r="G555" i="6"/>
  <c r="C555" i="6" s="1"/>
  <c r="G556" i="6"/>
  <c r="C556" i="6" s="1"/>
  <c r="G557" i="6"/>
  <c r="C557" i="6" s="1"/>
  <c r="G558" i="6"/>
  <c r="C558" i="6" s="1"/>
  <c r="G559" i="6"/>
  <c r="C559" i="6" s="1"/>
  <c r="G560" i="6"/>
  <c r="C560" i="6" s="1"/>
  <c r="G561" i="6"/>
  <c r="C561" i="6" s="1"/>
  <c r="G562" i="6"/>
  <c r="C562" i="6" s="1"/>
  <c r="G563" i="6"/>
  <c r="C563" i="6" s="1"/>
  <c r="G564" i="6"/>
  <c r="C564" i="6" s="1"/>
  <c r="C565" i="6"/>
  <c r="C566" i="6"/>
  <c r="G567" i="6"/>
  <c r="C567" i="6" s="1"/>
  <c r="G568" i="6"/>
  <c r="C568" i="6" s="1"/>
  <c r="G569" i="6"/>
  <c r="C569" i="6" s="1"/>
  <c r="G570" i="6"/>
  <c r="C570" i="6" s="1"/>
  <c r="G571" i="6"/>
  <c r="C571" i="6" s="1"/>
  <c r="G572" i="6"/>
  <c r="C572" i="6" s="1"/>
  <c r="G573" i="6"/>
  <c r="C573" i="6" s="1"/>
  <c r="G574" i="6"/>
  <c r="C574" i="6" s="1"/>
  <c r="G575" i="6"/>
  <c r="C575" i="6" s="1"/>
  <c r="G576" i="6"/>
  <c r="C576" i="6" s="1"/>
  <c r="G577" i="6"/>
  <c r="C577" i="6" s="1"/>
  <c r="G578" i="6"/>
  <c r="C578" i="6" s="1"/>
  <c r="G579" i="6"/>
  <c r="C579" i="6" s="1"/>
  <c r="H597" i="6"/>
  <c r="B600" i="6"/>
  <c r="H600" i="6"/>
  <c r="B601" i="6"/>
  <c r="H601" i="6"/>
  <c r="H603" i="6"/>
  <c r="H604" i="6"/>
  <c r="G614" i="6"/>
  <c r="G615" i="6"/>
  <c r="G618" i="6"/>
  <c r="C618" i="6" s="1"/>
  <c r="G619" i="6"/>
  <c r="C619" i="6" s="1"/>
  <c r="G621" i="6"/>
  <c r="G622" i="6"/>
  <c r="H623" i="6"/>
  <c r="H620" i="6" s="1"/>
  <c r="G620" i="6" s="1"/>
  <c r="H625" i="6"/>
  <c r="H626" i="6"/>
  <c r="H630" i="6"/>
  <c r="E631" i="6"/>
  <c r="E632" i="6" s="1"/>
  <c r="E633" i="6" s="1"/>
  <c r="E634" i="6" s="1"/>
  <c r="E635" i="6" s="1"/>
  <c r="E636" i="6" s="1"/>
  <c r="E637" i="6" s="1"/>
  <c r="E638" i="6" s="1"/>
  <c r="H631" i="6"/>
  <c r="H632" i="6"/>
  <c r="H633" i="6"/>
  <c r="H634" i="6"/>
  <c r="H635" i="6"/>
  <c r="H636" i="6"/>
  <c r="H637" i="6"/>
  <c r="F638" i="6"/>
  <c r="F639" i="6" s="1"/>
  <c r="F640" i="6" s="1"/>
  <c r="F641" i="6" s="1"/>
  <c r="H638" i="6"/>
  <c r="H639" i="6"/>
  <c r="G645" i="6"/>
  <c r="C645" i="6" s="1"/>
  <c r="G646" i="6"/>
  <c r="C646" i="6" s="1"/>
  <c r="G647" i="6"/>
  <c r="C647" i="6" s="1"/>
  <c r="G648" i="6"/>
  <c r="C648" i="6" s="1"/>
  <c r="G649" i="6"/>
  <c r="C649" i="6" s="1"/>
  <c r="G650" i="6"/>
  <c r="C650" i="6" s="1"/>
  <c r="G651" i="6"/>
  <c r="C651" i="6" s="1"/>
  <c r="G652" i="6"/>
  <c r="C652" i="6" s="1"/>
  <c r="G653" i="6"/>
  <c r="C653" i="6" s="1"/>
  <c r="G654" i="6"/>
  <c r="C654" i="6" s="1"/>
  <c r="G655" i="6"/>
  <c r="C655" i="6" s="1"/>
  <c r="G656" i="6"/>
  <c r="C656" i="6" s="1"/>
  <c r="G657" i="6"/>
  <c r="C657" i="6" s="1"/>
  <c r="G658" i="6"/>
  <c r="C658" i="6" s="1"/>
  <c r="G659" i="6"/>
  <c r="C659" i="6" s="1"/>
  <c r="G660" i="6"/>
  <c r="C660" i="6" s="1"/>
  <c r="G661" i="6"/>
  <c r="C661" i="6" s="1"/>
  <c r="G662" i="6"/>
  <c r="C662" i="6" s="1"/>
  <c r="G663" i="6"/>
  <c r="C663" i="6" s="1"/>
  <c r="G664" i="6"/>
  <c r="C664" i="6" s="1"/>
  <c r="G665" i="6"/>
  <c r="C665" i="6" s="1"/>
  <c r="G666" i="6"/>
  <c r="C666" i="6" s="1"/>
  <c r="G667" i="6"/>
  <c r="C667" i="6" s="1"/>
  <c r="J667" i="6"/>
  <c r="G668" i="6"/>
  <c r="C668" i="6" s="1"/>
  <c r="G669" i="6"/>
  <c r="C669" i="6" s="1"/>
  <c r="G670" i="6"/>
  <c r="C670" i="6" s="1"/>
  <c r="H671" i="6"/>
  <c r="G671" i="6" s="1"/>
  <c r="C671" i="6" s="1"/>
  <c r="G672" i="6"/>
  <c r="C672" i="6" s="1"/>
  <c r="G673" i="6"/>
  <c r="C673" i="6" s="1"/>
  <c r="G675" i="6"/>
  <c r="G677" i="6"/>
  <c r="H686" i="6"/>
  <c r="H687" i="6"/>
  <c r="H688" i="6"/>
  <c r="H689" i="6"/>
  <c r="H690" i="6"/>
  <c r="G142" i="1"/>
  <c r="C142" i="1" s="1"/>
  <c r="J2364" i="4"/>
  <c r="J1318" i="4"/>
  <c r="J1322" i="4" s="1"/>
  <c r="H642" i="6" l="1"/>
  <c r="H616" i="6"/>
  <c r="H613" i="6" s="1"/>
  <c r="G613" i="6" s="1"/>
  <c r="H225" i="6"/>
  <c r="H222" i="6" s="1"/>
  <c r="G222" i="6" s="1"/>
  <c r="H693" i="6"/>
  <c r="F462" i="6"/>
  <c r="H477" i="6"/>
  <c r="G477" i="6" s="1"/>
  <c r="H684" i="6"/>
  <c r="H674" i="6" s="1"/>
  <c r="G674" i="6" s="1"/>
  <c r="H628" i="6"/>
  <c r="H627" i="6" s="1"/>
  <c r="F117" i="6"/>
  <c r="F111" i="6"/>
  <c r="F112" i="6" s="1"/>
  <c r="F118" i="6"/>
  <c r="H427" i="6"/>
  <c r="H424" i="6" s="1"/>
  <c r="G424" i="6" s="1"/>
  <c r="F170" i="6"/>
  <c r="F175" i="6" s="1"/>
  <c r="F177" i="6" s="1"/>
  <c r="F179" i="6" s="1"/>
  <c r="G623" i="6"/>
  <c r="G365" i="6"/>
  <c r="G228" i="6"/>
  <c r="C228" i="6" s="1"/>
  <c r="H643" i="6"/>
  <c r="G366" i="6"/>
  <c r="I2915" i="4"/>
  <c r="C498" i="1"/>
  <c r="G616" i="6" l="1"/>
  <c r="G684" i="6"/>
  <c r="H474" i="6"/>
  <c r="G474" i="6" s="1"/>
  <c r="F199" i="6"/>
  <c r="F200" i="6" s="1"/>
  <c r="F201" i="6" s="1"/>
  <c r="G427" i="6"/>
  <c r="G225" i="6"/>
  <c r="G420" i="1"/>
  <c r="C420" i="1" s="1"/>
  <c r="G419" i="1"/>
  <c r="C419" i="1" s="1"/>
  <c r="J3515" i="4"/>
  <c r="J3519" i="4" s="1"/>
  <c r="G588" i="1"/>
  <c r="C588" i="1" s="1"/>
  <c r="O3092" i="4" l="1"/>
  <c r="O3104" i="4" s="1"/>
  <c r="O3116" i="4" s="1"/>
  <c r="O3026" i="4"/>
  <c r="O3038" i="4" s="1"/>
  <c r="O3050" i="4" s="1"/>
  <c r="O3062" i="4" s="1"/>
  <c r="O2546" i="4"/>
  <c r="O2555" i="4" s="1"/>
  <c r="O2564" i="4" s="1"/>
  <c r="O2573" i="4" s="1"/>
  <c r="O2582" i="4" s="1"/>
  <c r="J3119" i="4"/>
  <c r="J3125" i="4" s="1"/>
  <c r="J3107" i="4"/>
  <c r="J3113" i="4" s="1"/>
  <c r="J3095" i="4"/>
  <c r="J3101" i="4" s="1"/>
  <c r="J3065" i="4"/>
  <c r="J3071" i="4" s="1"/>
  <c r="J3053" i="4"/>
  <c r="J3059" i="4" s="1"/>
  <c r="J3041" i="4"/>
  <c r="J3047" i="4" s="1"/>
  <c r="J3029" i="4"/>
  <c r="J3035" i="4" s="1"/>
  <c r="J2301" i="4" l="1"/>
  <c r="J2305" i="4" s="1"/>
  <c r="J2584" i="4"/>
  <c r="J2588" i="4" s="1"/>
  <c r="J2310" i="4"/>
  <c r="J2314" i="4" s="1"/>
  <c r="J2575" i="4"/>
  <c r="J2579" i="4" s="1"/>
  <c r="J2566" i="4"/>
  <c r="J2570" i="4" s="1"/>
  <c r="J2557" i="4"/>
  <c r="J2561" i="4" s="1"/>
  <c r="J2548" i="4"/>
  <c r="J2552" i="4" s="1"/>
  <c r="B2546" i="4"/>
  <c r="G427" i="1"/>
  <c r="C427" i="1" s="1"/>
  <c r="G428" i="1"/>
  <c r="C428" i="1" s="1"/>
  <c r="G429" i="1"/>
  <c r="C429" i="1" s="1"/>
  <c r="G430" i="1"/>
  <c r="C430" i="1" s="1"/>
  <c r="G431" i="1"/>
  <c r="C431" i="1" s="1"/>
  <c r="J2539" i="4"/>
  <c r="J2543" i="4" s="1"/>
  <c r="G426" i="1"/>
  <c r="C426" i="1" s="1"/>
  <c r="G402" i="1"/>
  <c r="C402" i="1" s="1"/>
  <c r="B2555" i="4" l="1"/>
  <c r="B2564" i="4" s="1"/>
  <c r="B2573" i="4" s="1"/>
  <c r="B2582" i="4" s="1"/>
  <c r="L435" i="1"/>
  <c r="J2373" i="4"/>
  <c r="J2346" i="4"/>
  <c r="J2328" i="4"/>
  <c r="J2337" i="4"/>
  <c r="J8" i="4"/>
  <c r="J17" i="4" s="1"/>
  <c r="J1218" i="4"/>
  <c r="G220" i="1"/>
  <c r="C220" i="1" s="1"/>
  <c r="J1216" i="4"/>
  <c r="J1222" i="4" s="1"/>
  <c r="G219" i="1"/>
  <c r="C219" i="1" s="1"/>
  <c r="J3828" i="4" l="1"/>
  <c r="J3832" i="4" s="1"/>
  <c r="G644" i="1"/>
  <c r="C644" i="1" s="1"/>
  <c r="K154" i="1" l="1"/>
  <c r="K223" i="1" s="1"/>
  <c r="K221" i="1" s="1"/>
  <c r="J2482" i="4"/>
  <c r="J2488" i="4" s="1"/>
  <c r="J2481" i="4"/>
  <c r="J2487" i="4" s="1"/>
  <c r="G154" i="1" l="1"/>
  <c r="J3819" i="4"/>
  <c r="J3823" i="4" s="1"/>
  <c r="G643" i="1"/>
  <c r="C643" i="1" s="1"/>
  <c r="K634" i="1"/>
  <c r="K650" i="1" s="1"/>
  <c r="J3743" i="4" l="1"/>
  <c r="J3749" i="4" l="1"/>
  <c r="J2530" i="4"/>
  <c r="J2534" i="4" s="1"/>
  <c r="G425" i="1"/>
  <c r="C425" i="1" s="1"/>
  <c r="J3810" i="4" l="1"/>
  <c r="J3814" i="4" s="1"/>
  <c r="J3801" i="4"/>
  <c r="J3805" i="4" s="1"/>
  <c r="G642" i="1"/>
  <c r="C642" i="1" s="1"/>
  <c r="G641" i="1"/>
  <c r="C641" i="1" s="1"/>
  <c r="J1813" i="4"/>
  <c r="K324" i="1"/>
  <c r="K438" i="1" s="1"/>
  <c r="G324" i="1" l="1"/>
  <c r="K435" i="1"/>
  <c r="J790" i="4" l="1"/>
  <c r="J794" i="4" s="1"/>
  <c r="J781" i="4"/>
  <c r="J785" i="4" s="1"/>
  <c r="G141" i="1"/>
  <c r="C141" i="1" s="1"/>
  <c r="G140" i="1"/>
  <c r="C140" i="1" s="1"/>
  <c r="J1194" i="4" l="1"/>
  <c r="I1194" i="4"/>
  <c r="J1185" i="4"/>
  <c r="I1230" i="4"/>
  <c r="I1227" i="4" s="1"/>
  <c r="G1227" i="4"/>
  <c r="H1227" i="4"/>
  <c r="J1227" i="4"/>
  <c r="F1227" i="4"/>
  <c r="I235" i="1"/>
  <c r="J235" i="1"/>
  <c r="H235" i="1"/>
  <c r="I223" i="1"/>
  <c r="G239" i="1"/>
  <c r="G218" i="1"/>
  <c r="C218" i="1" s="1"/>
  <c r="G214" i="1"/>
  <c r="C214" i="1" s="1"/>
  <c r="I221" i="1" l="1"/>
  <c r="J1807" i="4"/>
  <c r="J1817" i="4" s="1"/>
  <c r="K596" i="1" l="1"/>
  <c r="J2915" i="4"/>
  <c r="L490" i="1"/>
  <c r="K490" i="1"/>
  <c r="J2878" i="4"/>
  <c r="J2882" i="4" s="1"/>
  <c r="J1199" i="4" l="1"/>
  <c r="J1211" i="4"/>
  <c r="G230" i="1"/>
  <c r="C230" i="1" s="1"/>
  <c r="J2494" i="4"/>
  <c r="J2498" i="4" s="1"/>
  <c r="H86" i="6" l="1"/>
  <c r="H145" i="6" s="1"/>
  <c r="J2521" i="4"/>
  <c r="J2525" i="4" s="1"/>
  <c r="H9" i="6" l="1"/>
  <c r="J3783" i="4"/>
  <c r="J3787" i="4" s="1"/>
  <c r="G627" i="1"/>
  <c r="J3687" i="4"/>
  <c r="J3297" i="4"/>
  <c r="J3301" i="4" s="1"/>
  <c r="J2894" i="4"/>
  <c r="J2900" i="4" s="1"/>
  <c r="J2890" i="4"/>
  <c r="J2899" i="4" s="1"/>
  <c r="G492" i="1"/>
  <c r="J1246" i="4"/>
  <c r="J1255" i="4" s="1"/>
  <c r="J1244" i="4"/>
  <c r="G268" i="1"/>
  <c r="I853" i="4"/>
  <c r="I860" i="4" s="1"/>
  <c r="G65" i="1"/>
  <c r="G124" i="1"/>
  <c r="G122" i="1"/>
  <c r="L158" i="1"/>
  <c r="I838" i="4"/>
  <c r="G157" i="1"/>
  <c r="K147" i="1"/>
  <c r="I736" i="4"/>
  <c r="I740" i="4" s="1"/>
  <c r="I121" i="4"/>
  <c r="I125" i="4" s="1"/>
  <c r="L223" i="1" l="1"/>
  <c r="L221" i="1" s="1"/>
  <c r="J1256" i="4"/>
  <c r="I846" i="4"/>
  <c r="I832" i="4"/>
  <c r="G158" i="1"/>
  <c r="J865" i="4"/>
  <c r="J872" i="4" s="1"/>
  <c r="J853" i="4"/>
  <c r="J860" i="4" s="1"/>
  <c r="C157" i="1"/>
  <c r="J832" i="4"/>
  <c r="J417" i="4"/>
  <c r="J424" i="4" s="1"/>
  <c r="J105" i="4"/>
  <c r="J115" i="4" s="1"/>
  <c r="J844" i="4" l="1"/>
  <c r="J1189" i="4"/>
  <c r="L144" i="1"/>
  <c r="I1199" i="4" l="1"/>
  <c r="G229" i="1"/>
  <c r="C229" i="1" s="1"/>
  <c r="C3790" i="4"/>
  <c r="I3792" i="4" l="1"/>
  <c r="I3796" i="4" s="1"/>
  <c r="G640" i="1"/>
  <c r="C640" i="1" s="1"/>
  <c r="J763" i="4" l="1"/>
  <c r="J767" i="4" s="1"/>
  <c r="J754" i="4"/>
  <c r="J758" i="4" s="1"/>
  <c r="J745" i="4"/>
  <c r="J749" i="4" s="1"/>
  <c r="J3496" i="4"/>
  <c r="J3492" i="4"/>
  <c r="J3499" i="4" l="1"/>
  <c r="G585" i="1"/>
  <c r="C585" i="1" s="1"/>
  <c r="G424" i="1" l="1"/>
  <c r="C424" i="1" s="1"/>
  <c r="G227" i="1" l="1"/>
  <c r="G228" i="1"/>
  <c r="C228" i="1" s="1"/>
  <c r="G139" i="1"/>
  <c r="C139" i="1" s="1"/>
  <c r="J772" i="4"/>
  <c r="J776" i="4" s="1"/>
  <c r="G225" i="1" l="1"/>
  <c r="C225" i="1" s="1"/>
  <c r="G226" i="1"/>
  <c r="C226" i="1" s="1"/>
  <c r="G213" i="1"/>
  <c r="C3504" i="4" l="1"/>
  <c r="I3506" i="4"/>
  <c r="I3510" i="4" s="1"/>
  <c r="G587" i="1"/>
  <c r="C587" i="1" s="1"/>
  <c r="G137" i="1"/>
  <c r="C137" i="1" s="1"/>
  <c r="G138" i="1"/>
  <c r="C138" i="1" s="1"/>
  <c r="G136" i="1"/>
  <c r="C136" i="1" s="1"/>
  <c r="J2829" i="4"/>
  <c r="J2833" i="4" s="1"/>
  <c r="K647" i="1" l="1"/>
  <c r="G639" i="1"/>
  <c r="C639" i="1" s="1"/>
  <c r="O1568" i="4"/>
  <c r="I1665" i="4" l="1"/>
  <c r="O2957" i="4"/>
  <c r="I1669" i="4" l="1"/>
  <c r="I2512" i="4"/>
  <c r="I2516" i="4" s="1"/>
  <c r="I2503" i="4"/>
  <c r="I2507" i="4" s="1"/>
  <c r="G422" i="1"/>
  <c r="C422" i="1" s="1"/>
  <c r="G423" i="1"/>
  <c r="C423" i="1" s="1"/>
  <c r="O2958" i="4"/>
  <c r="C3772" i="4"/>
  <c r="I3774" i="4"/>
  <c r="I3778" i="4" l="1"/>
  <c r="G638" i="1"/>
  <c r="C638" i="1" s="1"/>
  <c r="I3494" i="4"/>
  <c r="I3500" i="4" s="1"/>
  <c r="G586" i="1"/>
  <c r="I3765" i="4" l="1"/>
  <c r="I3769" i="4" s="1"/>
  <c r="I3756" i="4"/>
  <c r="I3760" i="4" s="1"/>
  <c r="G637" i="1"/>
  <c r="C637" i="1" s="1"/>
  <c r="G636" i="1"/>
  <c r="C636" i="1" s="1"/>
  <c r="G421" i="1" l="1"/>
  <c r="C421" i="1" s="1"/>
  <c r="I3744" i="4" l="1"/>
  <c r="G635" i="1"/>
  <c r="I3492" i="4"/>
  <c r="I3499" i="4" s="1"/>
  <c r="I2472" i="4"/>
  <c r="I2476" i="4" s="1"/>
  <c r="I2463" i="4"/>
  <c r="I2467" i="4" s="1"/>
  <c r="I2454" i="4"/>
  <c r="I2445" i="4"/>
  <c r="G418" i="1"/>
  <c r="C418" i="1" s="1"/>
  <c r="G417" i="1"/>
  <c r="C417" i="1" s="1"/>
  <c r="G416" i="1"/>
  <c r="C416" i="1" s="1"/>
  <c r="G415" i="1"/>
  <c r="C415" i="1" s="1"/>
  <c r="I3750" i="4" l="1"/>
  <c r="I3743" i="4"/>
  <c r="I1156" i="4"/>
  <c r="I1160" i="4" s="1"/>
  <c r="C495" i="1"/>
  <c r="I1147" i="4" l="1"/>
  <c r="I817" i="4" s="1"/>
  <c r="C213" i="1"/>
  <c r="I2906" i="4"/>
  <c r="I2910" i="4" s="1"/>
  <c r="G496" i="1"/>
  <c r="C496" i="1" s="1"/>
  <c r="I1151" i="4" l="1"/>
  <c r="I1318" i="4"/>
  <c r="I1322" i="4" s="1"/>
  <c r="I1309" i="4"/>
  <c r="I1313" i="4" s="1"/>
  <c r="I1300" i="4"/>
  <c r="I1304" i="4" s="1"/>
  <c r="G485" i="1" l="1"/>
  <c r="C485" i="1" s="1"/>
  <c r="F485" i="1"/>
  <c r="E485" i="1"/>
  <c r="I2921" i="4" l="1"/>
  <c r="G504" i="1"/>
  <c r="J1417" i="4" l="1"/>
  <c r="J1421" i="4" s="1"/>
  <c r="I1935" i="4"/>
  <c r="I2436" i="4" l="1"/>
  <c r="I2440" i="4" s="1"/>
  <c r="G414" i="1"/>
  <c r="C414" i="1" s="1"/>
  <c r="I2427" i="4"/>
  <c r="I2431" i="4" s="1"/>
  <c r="G413" i="1"/>
  <c r="C413" i="1" s="1"/>
  <c r="C2263" i="4"/>
  <c r="I2310" i="4"/>
  <c r="I2314" i="4" s="1"/>
  <c r="I2301" i="4"/>
  <c r="I2305" i="4" s="1"/>
  <c r="G399" i="1"/>
  <c r="C399" i="1" s="1"/>
  <c r="G400" i="1"/>
  <c r="C400" i="1" s="1"/>
  <c r="I2292" i="4"/>
  <c r="I2296" i="4" s="1"/>
  <c r="C2290" i="4"/>
  <c r="G398" i="1"/>
  <c r="C398" i="1" s="1"/>
  <c r="I2283" i="4" l="1"/>
  <c r="I2287" i="4" s="1"/>
  <c r="I2274" i="4"/>
  <c r="I2278" i="4" s="1"/>
  <c r="I2265" i="4"/>
  <c r="I2269" i="4" s="1"/>
  <c r="I2256" i="4"/>
  <c r="G390" i="1"/>
  <c r="C390" i="1" s="1"/>
  <c r="G391" i="1"/>
  <c r="C391" i="1" s="1"/>
  <c r="G392" i="1"/>
  <c r="C392" i="1" s="1"/>
  <c r="G393" i="1"/>
  <c r="C393" i="1" s="1"/>
  <c r="G394" i="1"/>
  <c r="C394" i="1" s="1"/>
  <c r="G395" i="1"/>
  <c r="C395" i="1" s="1"/>
  <c r="G396" i="1"/>
  <c r="C396" i="1" s="1"/>
  <c r="G397" i="1"/>
  <c r="C397" i="1" s="1"/>
  <c r="I2418" i="4"/>
  <c r="I2422" i="4" s="1"/>
  <c r="I2409" i="4"/>
  <c r="I2413" i="4" s="1"/>
  <c r="I2400" i="4"/>
  <c r="I2404" i="4" s="1"/>
  <c r="I2391" i="4"/>
  <c r="I2395" i="4" s="1"/>
  <c r="I2382" i="4"/>
  <c r="I2386" i="4" s="1"/>
  <c r="I2373" i="4"/>
  <c r="I2377" i="4" s="1"/>
  <c r="I2364" i="4"/>
  <c r="I2368" i="4" s="1"/>
  <c r="I2355" i="4"/>
  <c r="I2359" i="4" s="1"/>
  <c r="I2346" i="4"/>
  <c r="I2350" i="4" s="1"/>
  <c r="I2337" i="4"/>
  <c r="I2328" i="4"/>
  <c r="I2332" i="4" s="1"/>
  <c r="I2319" i="4"/>
  <c r="I2323" i="4" s="1"/>
  <c r="I2260" i="4" l="1"/>
  <c r="I2341" i="4"/>
  <c r="G401" i="1"/>
  <c r="C401" i="1" s="1"/>
  <c r="G403" i="1"/>
  <c r="C403" i="1" s="1"/>
  <c r="G404" i="1"/>
  <c r="C404" i="1" s="1"/>
  <c r="G405" i="1"/>
  <c r="C405" i="1" s="1"/>
  <c r="G406" i="1"/>
  <c r="C406" i="1" s="1"/>
  <c r="G407" i="1"/>
  <c r="C407" i="1" s="1"/>
  <c r="G408" i="1"/>
  <c r="C408" i="1" s="1"/>
  <c r="G409" i="1"/>
  <c r="C409" i="1" s="1"/>
  <c r="G410" i="1"/>
  <c r="C410" i="1" s="1"/>
  <c r="G411" i="1"/>
  <c r="C411" i="1" s="1"/>
  <c r="G412" i="1"/>
  <c r="C412" i="1" s="1"/>
  <c r="G534" i="1"/>
  <c r="C3173" i="4"/>
  <c r="I3175" i="4"/>
  <c r="I3179" i="4" s="1"/>
  <c r="I3157" i="4"/>
  <c r="I3161" i="4" s="1"/>
  <c r="I3148" i="4"/>
  <c r="I3152" i="4" s="1"/>
  <c r="I3139" i="4"/>
  <c r="I3143" i="4" s="1"/>
  <c r="I3118" i="4"/>
  <c r="I3124" i="4" s="1"/>
  <c r="I3106" i="4"/>
  <c r="I3112" i="4" s="1"/>
  <c r="I3094" i="4"/>
  <c r="I3100" i="4" s="1"/>
  <c r="I3064" i="4"/>
  <c r="I3070" i="4" s="1"/>
  <c r="I3052" i="4"/>
  <c r="I3058" i="4" s="1"/>
  <c r="I3040" i="4"/>
  <c r="I3046" i="4" s="1"/>
  <c r="I3028" i="4"/>
  <c r="I3034" i="4" s="1"/>
  <c r="G135" i="1" l="1"/>
  <c r="C135" i="1" s="1"/>
  <c r="G581" i="1"/>
  <c r="I3456" i="4" l="1"/>
  <c r="I3460" i="4" s="1"/>
  <c r="C581" i="1"/>
  <c r="G634" i="1" l="1"/>
  <c r="C634" i="1" s="1"/>
  <c r="H596" i="1"/>
  <c r="J490" i="1"/>
  <c r="I490" i="1"/>
  <c r="J147" i="1"/>
  <c r="I147" i="1"/>
  <c r="I1785" i="4" l="1"/>
  <c r="I1789" i="4" s="1"/>
  <c r="I1776" i="4"/>
  <c r="I1780" i="4" s="1"/>
  <c r="I1770" i="4"/>
  <c r="I1757" i="4"/>
  <c r="I1761" i="4" s="1"/>
  <c r="I1748" i="4"/>
  <c r="I1739" i="4"/>
  <c r="I1743" i="4" s="1"/>
  <c r="I2184" i="4"/>
  <c r="I2175" i="4"/>
  <c r="I2166" i="4"/>
  <c r="I2157" i="4"/>
  <c r="I3202" i="4" l="1"/>
  <c r="I3320" i="4" l="1"/>
  <c r="I3328" i="4" s="1"/>
  <c r="I3317" i="4"/>
  <c r="I3326" i="4" s="1"/>
  <c r="I1943" i="4" l="1"/>
  <c r="I2041" i="4" l="1"/>
  <c r="I2047" i="4" s="1"/>
  <c r="G369" i="1"/>
  <c r="C369" i="1" s="1"/>
  <c r="G566" i="1" l="1"/>
  <c r="C566" i="1" s="1"/>
  <c r="G558" i="1"/>
  <c r="C558" i="1" s="1"/>
  <c r="G559" i="1"/>
  <c r="C559" i="1" s="1"/>
  <c r="G560" i="1"/>
  <c r="C560" i="1" s="1"/>
  <c r="G561" i="1"/>
  <c r="C561" i="1" s="1"/>
  <c r="G562" i="1"/>
  <c r="C562" i="1" s="1"/>
  <c r="G564" i="1"/>
  <c r="C564" i="1" s="1"/>
  <c r="G565" i="1"/>
  <c r="C565" i="1" s="1"/>
  <c r="I2955" i="4"/>
  <c r="I2961" i="4" s="1"/>
  <c r="I1811" i="4" l="1"/>
  <c r="I1819" i="4" s="1"/>
  <c r="I1807" i="4"/>
  <c r="G328" i="1"/>
  <c r="C328" i="1" s="1"/>
  <c r="I1566" i="4" l="1"/>
  <c r="I1572" i="4" l="1"/>
  <c r="G286" i="1"/>
  <c r="G508" i="1"/>
  <c r="G598" i="1"/>
  <c r="H7" i="6"/>
  <c r="G10" i="6"/>
  <c r="H12" i="6"/>
  <c r="G12" i="6" s="1"/>
  <c r="C12" i="6" s="1"/>
  <c r="G13" i="6"/>
  <c r="C13" i="6" s="1"/>
  <c r="G14" i="6"/>
  <c r="C14" i="6" s="1"/>
  <c r="N14" i="6"/>
  <c r="G15" i="6"/>
  <c r="C15" i="6" s="1"/>
  <c r="G16" i="6"/>
  <c r="N16" i="6"/>
  <c r="G17" i="6"/>
  <c r="G18" i="6"/>
  <c r="G19" i="6"/>
  <c r="G20" i="6"/>
  <c r="C20" i="6" s="1"/>
  <c r="G21" i="6"/>
  <c r="C21" i="6" s="1"/>
  <c r="C22" i="6"/>
  <c r="G22" i="6"/>
  <c r="C23" i="6"/>
  <c r="G23" i="6"/>
  <c r="C24" i="6"/>
  <c r="G24" i="6"/>
  <c r="C25" i="6"/>
  <c r="G25" i="6"/>
  <c r="G26" i="6"/>
  <c r="C26" i="6" s="1"/>
  <c r="G27" i="6"/>
  <c r="C27" i="6" s="1"/>
  <c r="G28" i="6"/>
  <c r="C28" i="6" s="1"/>
  <c r="G29" i="6"/>
  <c r="C29" i="6" s="1"/>
  <c r="G30" i="6"/>
  <c r="G31" i="6"/>
  <c r="C31" i="6" s="1"/>
  <c r="G32" i="6"/>
  <c r="C32" i="6" s="1"/>
  <c r="G33" i="6"/>
  <c r="C33" i="6" s="1"/>
  <c r="G34" i="6"/>
  <c r="C34" i="6" s="1"/>
  <c r="G35" i="6"/>
  <c r="G36" i="6"/>
  <c r="G37" i="6"/>
  <c r="M37" i="6"/>
  <c r="G38" i="6"/>
  <c r="C38" i="6" s="1"/>
  <c r="M38" i="6"/>
  <c r="G39" i="6"/>
  <c r="C39" i="6" s="1"/>
  <c r="M39" i="6"/>
  <c r="G40" i="6"/>
  <c r="C40" i="6" s="1"/>
  <c r="G41" i="6"/>
  <c r="C41" i="6" s="1"/>
  <c r="G42" i="6"/>
  <c r="C42" i="6" s="1"/>
  <c r="G43" i="6"/>
  <c r="C43" i="6" s="1"/>
  <c r="G44" i="6"/>
  <c r="C44" i="6" s="1"/>
  <c r="F45" i="6"/>
  <c r="G45" i="6"/>
  <c r="F46" i="6"/>
  <c r="G46" i="6"/>
  <c r="C46" i="6" s="1"/>
  <c r="G47" i="6"/>
  <c r="C47" i="6" s="1"/>
  <c r="G48" i="6"/>
  <c r="C48" i="6" s="1"/>
  <c r="L48" i="6"/>
  <c r="G49" i="6"/>
  <c r="C49" i="6" s="1"/>
  <c r="C50" i="6"/>
  <c r="G50" i="6"/>
  <c r="G51" i="6"/>
  <c r="C51" i="6" s="1"/>
  <c r="G52" i="6"/>
  <c r="C52" i="6" s="1"/>
  <c r="G53" i="6"/>
  <c r="C53" i="6" s="1"/>
  <c r="C54" i="6"/>
  <c r="G54" i="6"/>
  <c r="C55" i="6"/>
  <c r="G55" i="6"/>
  <c r="C56" i="6"/>
  <c r="G56" i="6"/>
  <c r="C57" i="6"/>
  <c r="G57" i="6"/>
  <c r="C58" i="6"/>
  <c r="G58" i="6"/>
  <c r="C59" i="6"/>
  <c r="G59" i="6"/>
  <c r="G60" i="6"/>
  <c r="C60" i="6" s="1"/>
  <c r="G61" i="6"/>
  <c r="C61" i="6" s="1"/>
  <c r="G62" i="6"/>
  <c r="C62" i="6" s="1"/>
  <c r="G63" i="6"/>
  <c r="C63" i="6" s="1"/>
  <c r="G64" i="6"/>
  <c r="C64" i="6" s="1"/>
  <c r="C65" i="6"/>
  <c r="G65" i="6"/>
  <c r="C66" i="6"/>
  <c r="G66" i="6"/>
  <c r="C67" i="6"/>
  <c r="G67" i="6"/>
  <c r="C68" i="6"/>
  <c r="G68" i="6"/>
  <c r="G69" i="6"/>
  <c r="C69" i="6" s="1"/>
  <c r="G70" i="6"/>
  <c r="C70" i="6" s="1"/>
  <c r="G71" i="6"/>
  <c r="C71" i="6" s="1"/>
  <c r="G72" i="6"/>
  <c r="C72" i="6" s="1"/>
  <c r="D73" i="6"/>
  <c r="G73" i="6"/>
  <c r="C73" i="6" s="1"/>
  <c r="G74" i="6"/>
  <c r="C74" i="6" s="1"/>
  <c r="G75" i="6"/>
  <c r="C75" i="6" s="1"/>
  <c r="G76" i="6"/>
  <c r="C76" i="6" s="1"/>
  <c r="D77" i="6"/>
  <c r="G77" i="6"/>
  <c r="C77" i="6" s="1"/>
  <c r="G78" i="6"/>
  <c r="C78" i="6" s="1"/>
  <c r="G79" i="6"/>
  <c r="C79" i="6" s="1"/>
  <c r="G80" i="6"/>
  <c r="C80" i="6" s="1"/>
  <c r="C81" i="6"/>
  <c r="G81" i="6"/>
  <c r="L81" i="6"/>
  <c r="G82" i="6"/>
  <c r="C82" i="6" s="1"/>
  <c r="G83" i="6"/>
  <c r="C83" i="6" s="1"/>
  <c r="G84" i="6"/>
  <c r="C84" i="6" s="1"/>
  <c r="G85" i="6"/>
  <c r="C85" i="6" s="1"/>
  <c r="G142" i="6"/>
  <c r="H143" i="6"/>
  <c r="G143" i="6" s="1"/>
  <c r="H144" i="6"/>
  <c r="H141" i="6" s="1"/>
  <c r="G145" i="6" l="1"/>
  <c r="C35" i="6"/>
  <c r="J20" i="6"/>
  <c r="G86" i="6"/>
  <c r="C86" i="6" s="1"/>
  <c r="I15" i="6"/>
  <c r="G7" i="6"/>
  <c r="G141" i="6" l="1"/>
  <c r="G174" i="1" l="1"/>
  <c r="C65" i="1"/>
  <c r="G287" i="1" l="1"/>
  <c r="G619" i="1"/>
  <c r="G620" i="1"/>
  <c r="G621" i="1"/>
  <c r="G622" i="1"/>
  <c r="G618" i="1"/>
  <c r="C619" i="1"/>
  <c r="C620" i="1"/>
  <c r="C621" i="1"/>
  <c r="C622" i="1"/>
  <c r="C618" i="1"/>
  <c r="J3651" i="4"/>
  <c r="J3658" i="4" s="1"/>
  <c r="J3642" i="4"/>
  <c r="J3646" i="4" s="1"/>
  <c r="J3630" i="4"/>
  <c r="J3586" i="4"/>
  <c r="J3596" i="4" s="1"/>
  <c r="J3574" i="4" l="1"/>
  <c r="J3637" i="4"/>
  <c r="I2247" i="4"/>
  <c r="J2858" i="4"/>
  <c r="J2864" i="4" s="1"/>
  <c r="J2820" i="4"/>
  <c r="J2824" i="4" s="1"/>
  <c r="J2804" i="4"/>
  <c r="J2813" i="4" s="1"/>
  <c r="I2220" i="4"/>
  <c r="I2224" i="4" s="1"/>
  <c r="I2251" i="4" l="1"/>
  <c r="J2061" i="4"/>
  <c r="J2065" i="4" s="1"/>
  <c r="I2229" i="4"/>
  <c r="J1601" i="4"/>
  <c r="J1609" i="4" s="1"/>
  <c r="J1588" i="4"/>
  <c r="J1596" i="4" s="1"/>
  <c r="J639" i="4"/>
  <c r="J645" i="4" s="1"/>
  <c r="I2233" i="4" l="1"/>
  <c r="G203" i="1"/>
  <c r="C203" i="1" s="1"/>
  <c r="J1111" i="4"/>
  <c r="J927" i="4"/>
  <c r="J933" i="4" s="1"/>
  <c r="J913" i="4"/>
  <c r="J919" i="4" s="1"/>
  <c r="J431" i="4"/>
  <c r="J435" i="4" s="1"/>
  <c r="J1115" i="4" l="1"/>
  <c r="I3621" i="4"/>
  <c r="I3625" i="4" s="1"/>
  <c r="I2238" i="4"/>
  <c r="I2242" i="4" l="1"/>
  <c r="H1300" i="4"/>
  <c r="H1304" i="4" s="1"/>
  <c r="C73" i="1" l="1"/>
  <c r="C74" i="1"/>
  <c r="C75" i="1"/>
  <c r="C77" i="1"/>
  <c r="C78" i="1"/>
  <c r="C79" i="1"/>
  <c r="H176" i="4"/>
  <c r="H180" i="4" s="1"/>
  <c r="I2869" i="4" l="1"/>
  <c r="I494" i="4"/>
  <c r="I503" i="4" s="1"/>
  <c r="I478" i="4"/>
  <c r="I487" i="4" s="1"/>
  <c r="I462" i="4"/>
  <c r="I471" i="4" s="1"/>
  <c r="K146" i="1"/>
  <c r="I715" i="4"/>
  <c r="I719" i="4" s="1"/>
  <c r="I706" i="4"/>
  <c r="I710" i="4" s="1"/>
  <c r="I697" i="4"/>
  <c r="I701" i="4" s="1"/>
  <c r="I2873" i="4" l="1"/>
  <c r="J1883" i="4"/>
  <c r="J1889" i="4" s="1"/>
  <c r="J510" i="4"/>
  <c r="J514" i="4" s="1"/>
  <c r="I1561" i="4" l="1"/>
  <c r="H688" i="4"/>
  <c r="I1571" i="4" l="1"/>
  <c r="H2951" i="4" l="1"/>
  <c r="H2960" i="4" l="1"/>
  <c r="I3483" i="4"/>
  <c r="I3487" i="4" s="1"/>
  <c r="I2966" i="4"/>
  <c r="I2970" i="4" s="1"/>
  <c r="I2951" i="4"/>
  <c r="I2960" i="4" l="1"/>
  <c r="I650" i="1"/>
  <c r="J385" i="4" l="1"/>
  <c r="J383" i="4"/>
  <c r="H3734" i="4" l="1"/>
  <c r="H3738" i="4" s="1"/>
  <c r="G633" i="1"/>
  <c r="G366" i="1"/>
  <c r="G350" i="1"/>
  <c r="G13" i="1"/>
  <c r="G582" i="1"/>
  <c r="G191" i="1"/>
  <c r="C191" i="1"/>
  <c r="I3465" i="4"/>
  <c r="I3469" i="4" s="1"/>
  <c r="J2146" i="4"/>
  <c r="J2152" i="4" s="1"/>
  <c r="I2039" i="4"/>
  <c r="I1932" i="4"/>
  <c r="I1941" i="4" s="1"/>
  <c r="J1843" i="4"/>
  <c r="J1852" i="4" s="1"/>
  <c r="J1031" i="4"/>
  <c r="J1035" i="4" s="1"/>
  <c r="J626" i="4"/>
  <c r="J632" i="4" s="1"/>
  <c r="I2046" i="4" l="1"/>
  <c r="J146" i="1"/>
  <c r="J9" i="1" s="1"/>
  <c r="I3724" i="4" l="1"/>
  <c r="C633" i="1"/>
  <c r="I3728" i="4" l="1"/>
  <c r="G3085" i="4"/>
  <c r="G3089" i="4" s="1"/>
  <c r="G623" i="1"/>
  <c r="G624" i="1"/>
  <c r="G625" i="1"/>
  <c r="G626" i="1"/>
  <c r="G628" i="1"/>
  <c r="G632" i="1" l="1"/>
  <c r="G631" i="1"/>
  <c r="G629" i="1"/>
  <c r="G610" i="1"/>
  <c r="G150" i="1" l="1"/>
  <c r="J519" i="1" l="1"/>
  <c r="I2211" i="4" l="1"/>
  <c r="I2215" i="4" s="1"/>
  <c r="I2202" i="4"/>
  <c r="I2206" i="4" s="1"/>
  <c r="I2193" i="4"/>
  <c r="I2197" i="4" s="1"/>
  <c r="G387" i="1"/>
  <c r="C387" i="1" s="1"/>
  <c r="G388" i="1"/>
  <c r="C388" i="1" s="1"/>
  <c r="G389" i="1"/>
  <c r="C389" i="1" s="1"/>
  <c r="G200" i="1" l="1"/>
  <c r="I3692" i="4"/>
  <c r="I3574" i="4" s="1"/>
  <c r="J3447" i="4"/>
  <c r="J3445" i="4"/>
  <c r="J3451" i="4" s="1"/>
  <c r="J3436" i="4"/>
  <c r="J3434" i="4"/>
  <c r="J3440" i="4" s="1"/>
  <c r="J3401" i="4"/>
  <c r="J3407" i="4" s="1"/>
  <c r="J3288" i="4"/>
  <c r="J3292" i="4" s="1"/>
  <c r="J3264" i="4"/>
  <c r="J3270" i="4" s="1"/>
  <c r="J3001" i="4"/>
  <c r="J3005" i="4" s="1"/>
  <c r="J2977" i="4"/>
  <c r="J2975" i="4"/>
  <c r="J2983" i="4" s="1"/>
  <c r="I3700" i="4" l="1"/>
  <c r="G195" i="1" l="1"/>
  <c r="G196" i="1"/>
  <c r="G194" i="1"/>
  <c r="G198" i="1"/>
  <c r="G199" i="1"/>
  <c r="G197" i="1"/>
  <c r="G204" i="1"/>
  <c r="C204" i="1" s="1"/>
  <c r="J1120" i="4"/>
  <c r="J1082" i="4"/>
  <c r="J1086" i="4" s="1"/>
  <c r="J1070" i="4"/>
  <c r="J1077" i="4" s="1"/>
  <c r="J1061" i="4"/>
  <c r="J1060" i="4"/>
  <c r="J1058" i="4"/>
  <c r="J1065" i="4" s="1"/>
  <c r="G192" i="1"/>
  <c r="J1040" i="4"/>
  <c r="J1044" i="4" s="1"/>
  <c r="G179" i="1"/>
  <c r="C179" i="1" s="1"/>
  <c r="G178" i="1"/>
  <c r="C178" i="1" s="1"/>
  <c r="G181" i="1"/>
  <c r="C181" i="1" s="1"/>
  <c r="G180" i="1"/>
  <c r="C180" i="1" s="1"/>
  <c r="J959" i="4"/>
  <c r="J965" i="4" s="1"/>
  <c r="J948" i="4"/>
  <c r="J954" i="4" s="1"/>
  <c r="J925" i="4"/>
  <c r="J932" i="4" s="1"/>
  <c r="G176" i="1"/>
  <c r="J911" i="4"/>
  <c r="J918" i="4" s="1"/>
  <c r="G173" i="1"/>
  <c r="C173" i="1" s="1"/>
  <c r="G161" i="1"/>
  <c r="C161" i="1" s="1"/>
  <c r="J1124" i="4" l="1"/>
  <c r="G175" i="1"/>
  <c r="J2847" i="4" l="1"/>
  <c r="J2853" i="4" s="1"/>
  <c r="J2838" i="4"/>
  <c r="J2842" i="4" s="1"/>
  <c r="J2786" i="4"/>
  <c r="J2790" i="4" s="1"/>
  <c r="J2768" i="4"/>
  <c r="J2764" i="4"/>
  <c r="J2772" i="4" s="1"/>
  <c r="J2753" i="4"/>
  <c r="J2759" i="4" s="1"/>
  <c r="G469" i="1"/>
  <c r="J1990" i="4"/>
  <c r="J1994" i="4" s="1"/>
  <c r="J1834" i="4"/>
  <c r="J1838" i="4" s="1"/>
  <c r="J1699" i="4"/>
  <c r="J1707" i="4" s="1"/>
  <c r="J1730" i="4"/>
  <c r="J1734" i="4" s="1"/>
  <c r="J1721" i="4"/>
  <c r="J1712" i="4"/>
  <c r="J1716" i="4" s="1"/>
  <c r="J1683" i="4"/>
  <c r="J1692" i="4" s="1"/>
  <c r="J1674" i="4"/>
  <c r="J1678" i="4" s="1"/>
  <c r="J1656" i="4"/>
  <c r="J1660" i="4" s="1"/>
  <c r="J1627" i="4"/>
  <c r="J1631" i="4" s="1"/>
  <c r="J608" i="4"/>
  <c r="J612" i="4" s="1"/>
  <c r="J239" i="4"/>
  <c r="J451" i="4"/>
  <c r="J457" i="4" s="1"/>
  <c r="J442" i="4"/>
  <c r="J440" i="4"/>
  <c r="J446" i="4" s="1"/>
  <c r="J599" i="4"/>
  <c r="J597" i="4"/>
  <c r="J603" i="4" s="1"/>
  <c r="J561" i="4"/>
  <c r="J565" i="4" s="1"/>
  <c r="G99" i="1"/>
  <c r="C99" i="1" s="1"/>
  <c r="G100" i="1"/>
  <c r="C100" i="1" s="1"/>
  <c r="G101" i="1"/>
  <c r="C101" i="1" s="1"/>
  <c r="G102" i="1"/>
  <c r="C102" i="1" s="1"/>
  <c r="J320" i="4"/>
  <c r="J324" i="4" s="1"/>
  <c r="J311" i="4"/>
  <c r="J315" i="4" s="1"/>
  <c r="J302" i="4"/>
  <c r="J306" i="4" s="1"/>
  <c r="J293" i="4"/>
  <c r="J297" i="4" s="1"/>
  <c r="J284" i="4"/>
  <c r="J288" i="4" s="1"/>
  <c r="J392" i="4"/>
  <c r="J73" i="4"/>
  <c r="J71" i="4"/>
  <c r="J77" i="4" s="1"/>
  <c r="J243" i="4" l="1"/>
  <c r="J1529" i="4"/>
  <c r="J1507" i="4"/>
  <c r="J1511" i="4" s="1"/>
  <c r="J1498" i="4"/>
  <c r="J1502" i="4" s="1"/>
  <c r="I1462" i="4"/>
  <c r="I1466" i="4" s="1"/>
  <c r="I1453" i="4"/>
  <c r="I1457" i="4" s="1"/>
  <c r="I1444" i="4"/>
  <c r="I1448" i="4" s="1"/>
  <c r="H724" i="4" l="1"/>
  <c r="H728" i="4" s="1"/>
  <c r="G134" i="1"/>
  <c r="C134" i="1" s="1"/>
  <c r="D80" i="1" l="1"/>
  <c r="G640" i="4"/>
  <c r="G627" i="4"/>
  <c r="G419" i="4"/>
  <c r="G12" i="4"/>
  <c r="I505" i="1" l="1"/>
  <c r="G505" i="1" s="1"/>
  <c r="I557" i="1" l="1"/>
  <c r="G557" i="1" s="1"/>
  <c r="C557" i="1" s="1"/>
  <c r="G484" i="1"/>
  <c r="C484" i="1" s="1"/>
  <c r="G2808" i="4"/>
  <c r="G2814" i="4" s="1"/>
  <c r="G1884" i="4"/>
  <c r="G1890" i="4" s="1"/>
  <c r="H1825" i="4"/>
  <c r="H1829" i="4" s="1"/>
  <c r="G326" i="1"/>
  <c r="G327" i="1"/>
  <c r="C327" i="1" s="1"/>
  <c r="I329" i="1"/>
  <c r="I438" i="1" l="1"/>
  <c r="I435" i="1" s="1"/>
  <c r="G188" i="1"/>
  <c r="I1004" i="4"/>
  <c r="G280" i="1"/>
  <c r="I1008" i="4" l="1"/>
  <c r="F837" i="4" l="1"/>
  <c r="C659" i="4"/>
  <c r="G131" i="1"/>
  <c r="C131" i="1" s="1"/>
  <c r="G132" i="1"/>
  <c r="C132" i="1" s="1"/>
  <c r="G133" i="1"/>
  <c r="C133" i="1" s="1"/>
  <c r="G425" i="4"/>
  <c r="G125" i="1"/>
  <c r="G123" i="1"/>
  <c r="G646" i="4"/>
  <c r="G633" i="4"/>
  <c r="F845" i="4" l="1"/>
  <c r="G21" i="1"/>
  <c r="G18" i="4" l="1"/>
  <c r="G26" i="1" l="1"/>
  <c r="C26" i="1" s="1"/>
  <c r="I3396" i="4" l="1"/>
  <c r="I3387" i="4"/>
  <c r="J237" i="1" l="1"/>
  <c r="J438" i="1" s="1"/>
  <c r="J435" i="1" l="1"/>
  <c r="C1514" i="4"/>
  <c r="J614" i="1" l="1"/>
  <c r="J650" i="1" s="1"/>
  <c r="H3715" i="4"/>
  <c r="H3719" i="4" s="1"/>
  <c r="H3706" i="4"/>
  <c r="H3710" i="4" s="1"/>
  <c r="B3713" i="4"/>
  <c r="B3732" i="4" s="1"/>
  <c r="C631" i="1"/>
  <c r="C632" i="1"/>
  <c r="H3672" i="4"/>
  <c r="H3676" i="4" s="1"/>
  <c r="G614" i="1" l="1"/>
  <c r="H3616" i="4"/>
  <c r="H3574" i="4" s="1"/>
  <c r="H3625" i="4" l="1"/>
  <c r="C212" i="1"/>
  <c r="H1138" i="4"/>
  <c r="H1142" i="4" l="1"/>
  <c r="G212" i="1"/>
  <c r="H692" i="4"/>
  <c r="G130" i="1"/>
  <c r="C130" i="1" s="1"/>
  <c r="H3166" i="4" l="1"/>
  <c r="C534" i="1"/>
  <c r="J202" i="1"/>
  <c r="J223" i="1" s="1"/>
  <c r="H679" i="4"/>
  <c r="H683" i="4" s="1"/>
  <c r="G129" i="1"/>
  <c r="C129" i="1" s="1"/>
  <c r="J221" i="1" l="1"/>
  <c r="G223" i="1"/>
  <c r="G221" i="1" s="1"/>
  <c r="H3170" i="4"/>
  <c r="G820" i="4" l="1"/>
  <c r="J603" i="1" l="1"/>
  <c r="I603" i="1"/>
  <c r="I595" i="1"/>
  <c r="G368" i="1" l="1"/>
  <c r="H3565" i="4" l="1"/>
  <c r="H3569" i="4" s="1"/>
  <c r="C2182" i="4" l="1"/>
  <c r="C2164" i="4"/>
  <c r="G386" i="1"/>
  <c r="C386" i="1" s="1"/>
  <c r="G384" i="1"/>
  <c r="C384" i="1" s="1"/>
  <c r="G315" i="1"/>
  <c r="C315" i="1" s="1"/>
  <c r="G313" i="1"/>
  <c r="C313" i="1" s="1"/>
  <c r="G311" i="1"/>
  <c r="C311" i="1" s="1"/>
  <c r="G385" i="1" l="1"/>
  <c r="C385" i="1" s="1"/>
  <c r="G383" i="1"/>
  <c r="C383" i="1" s="1"/>
  <c r="G312" i="1"/>
  <c r="C312" i="1" s="1"/>
  <c r="G584" i="1"/>
  <c r="C584" i="1" s="1"/>
  <c r="G2644" i="4" l="1"/>
  <c r="H1102" i="4"/>
  <c r="H1106" i="4" s="1"/>
  <c r="G1102" i="4"/>
  <c r="G1106" i="4" s="1"/>
  <c r="G202" i="1" l="1"/>
  <c r="C202" i="1" s="1"/>
  <c r="G2099" i="4"/>
  <c r="G2097" i="4"/>
  <c r="G2103" i="4" s="1"/>
  <c r="G375" i="1" l="1"/>
  <c r="C375" i="1" s="1"/>
  <c r="J972" i="4" l="1"/>
  <c r="H3371" i="4"/>
  <c r="H3377" i="4" s="1"/>
  <c r="G3371" i="4"/>
  <c r="G3377" i="4" s="1"/>
  <c r="G3370" i="4"/>
  <c r="I8" i="1" l="1"/>
  <c r="J563" i="1"/>
  <c r="J596" i="1" s="1"/>
  <c r="J10" i="1" s="1"/>
  <c r="I563" i="1"/>
  <c r="G3474" i="4"/>
  <c r="G3478" i="4" s="1"/>
  <c r="G583" i="1"/>
  <c r="C583" i="1" s="1"/>
  <c r="G563" i="1" l="1"/>
  <c r="C563" i="1" s="1"/>
  <c r="G8" i="1"/>
  <c r="J3253" i="4"/>
  <c r="J3275" i="4"/>
  <c r="J3283" i="4" s="1"/>
  <c r="J3242" i="4"/>
  <c r="J3248" i="4" s="1"/>
  <c r="J3220" i="4"/>
  <c r="J3226" i="4" s="1"/>
  <c r="G382" i="1"/>
  <c r="C382" i="1" s="1"/>
  <c r="I3551" i="4" l="1"/>
  <c r="J3259" i="4"/>
  <c r="J3554" i="4"/>
  <c r="J3551" i="4" s="1"/>
  <c r="J3557" i="4" l="1"/>
  <c r="G3694" i="4" l="1"/>
  <c r="G3699" i="4" s="1"/>
  <c r="G2137" i="4"/>
  <c r="G2141" i="4" s="1"/>
  <c r="G379" i="1"/>
  <c r="G380" i="1"/>
  <c r="G381" i="1"/>
  <c r="C381" i="1" s="1"/>
  <c r="J1363" i="4" l="1"/>
  <c r="J1367" i="4" s="1"/>
  <c r="J1345" i="4"/>
  <c r="J1349" i="4" s="1"/>
  <c r="J1309" i="4"/>
  <c r="J1313" i="4" s="1"/>
  <c r="J1354" i="4"/>
  <c r="J1358" i="4" s="1"/>
  <c r="J1372" i="4"/>
  <c r="J1376" i="4" s="1"/>
  <c r="I1426" i="4"/>
  <c r="J1300" i="4"/>
  <c r="I2088" i="4"/>
  <c r="I2092" i="4" s="1"/>
  <c r="G374" i="1"/>
  <c r="C374" i="1" s="1"/>
  <c r="J1304" i="4" l="1"/>
  <c r="J2088" i="4"/>
  <c r="J2092" i="4" s="1"/>
  <c r="J1426" i="4"/>
  <c r="I1430" i="4"/>
  <c r="G15" i="1"/>
  <c r="G16" i="1"/>
  <c r="G17" i="1"/>
  <c r="G18" i="1"/>
  <c r="G19" i="1"/>
  <c r="G20" i="1"/>
  <c r="G22" i="1"/>
  <c r="G23" i="1"/>
  <c r="G24" i="1"/>
  <c r="G25" i="1"/>
  <c r="G27" i="1"/>
  <c r="C27" i="1" s="1"/>
  <c r="G28" i="1"/>
  <c r="G29" i="1"/>
  <c r="G30" i="1"/>
  <c r="G31" i="1"/>
  <c r="G32" i="1"/>
  <c r="G33" i="1"/>
  <c r="G34" i="1"/>
  <c r="G35" i="1"/>
  <c r="G36" i="1"/>
  <c r="G37" i="1"/>
  <c r="G39" i="1"/>
  <c r="G40" i="1"/>
  <c r="G41" i="1"/>
  <c r="G42" i="1"/>
  <c r="G43" i="1"/>
  <c r="G44" i="1"/>
  <c r="G45" i="1"/>
  <c r="G46" i="1"/>
  <c r="G47" i="1"/>
  <c r="G48" i="1"/>
  <c r="G49" i="1"/>
  <c r="G50" i="1"/>
  <c r="G51" i="1"/>
  <c r="G52" i="1"/>
  <c r="G53" i="1"/>
  <c r="G54" i="1"/>
  <c r="G55" i="1"/>
  <c r="G56" i="1"/>
  <c r="G57" i="1"/>
  <c r="C57" i="1" s="1"/>
  <c r="G58" i="1"/>
  <c r="C58" i="1" s="1"/>
  <c r="G59" i="1"/>
  <c r="G60" i="1"/>
  <c r="G61" i="1"/>
  <c r="C61" i="1" s="1"/>
  <c r="G62" i="1"/>
  <c r="G63" i="1"/>
  <c r="G64" i="1"/>
  <c r="G67" i="1"/>
  <c r="G68" i="1"/>
  <c r="C68" i="1" s="1"/>
  <c r="G69" i="1"/>
  <c r="C69" i="1" s="1"/>
  <c r="G70" i="1"/>
  <c r="C70" i="1" s="1"/>
  <c r="G71" i="1"/>
  <c r="C71" i="1" s="1"/>
  <c r="G73" i="1"/>
  <c r="G74" i="1"/>
  <c r="G75" i="1"/>
  <c r="G77" i="1"/>
  <c r="G78" i="1"/>
  <c r="G79" i="1"/>
  <c r="G81" i="1"/>
  <c r="G82" i="1"/>
  <c r="G83" i="1"/>
  <c r="G84" i="1"/>
  <c r="C84" i="1" s="1"/>
  <c r="G85" i="1"/>
  <c r="G86" i="1"/>
  <c r="G87" i="1"/>
  <c r="G88" i="1"/>
  <c r="G89" i="1"/>
  <c r="G90" i="1"/>
  <c r="G91" i="1"/>
  <c r="G92" i="1"/>
  <c r="G93" i="1"/>
  <c r="G94" i="1"/>
  <c r="G95" i="1"/>
  <c r="C95" i="1" s="1"/>
  <c r="G96" i="1"/>
  <c r="G97" i="1"/>
  <c r="G98" i="1"/>
  <c r="C98" i="1" s="1"/>
  <c r="G103" i="1"/>
  <c r="G104" i="1"/>
  <c r="G105" i="1"/>
  <c r="G106" i="1"/>
  <c r="G107" i="1"/>
  <c r="G108" i="1"/>
  <c r="G109" i="1"/>
  <c r="G110" i="1"/>
  <c r="G111" i="1"/>
  <c r="G112" i="1"/>
  <c r="G113" i="1"/>
  <c r="G114" i="1"/>
  <c r="C114" i="1" s="1"/>
  <c r="G115" i="1"/>
  <c r="G116" i="1"/>
  <c r="G117" i="1"/>
  <c r="G118" i="1"/>
  <c r="C118" i="1" s="1"/>
  <c r="G119" i="1"/>
  <c r="C119" i="1" s="1"/>
  <c r="G120" i="1"/>
  <c r="C120" i="1" s="1"/>
  <c r="G121" i="1"/>
  <c r="C122" i="1"/>
  <c r="G126" i="1"/>
  <c r="G127" i="1"/>
  <c r="G128" i="1"/>
  <c r="J3306" i="4"/>
  <c r="J3312" i="4" s="1"/>
  <c r="J3231" i="4"/>
  <c r="J3237" i="4" s="1"/>
  <c r="J1430" i="4" l="1"/>
  <c r="G493" i="1"/>
  <c r="G494" i="1"/>
  <c r="G506" i="1"/>
  <c r="G507" i="1"/>
  <c r="G509" i="1"/>
  <c r="G510" i="1"/>
  <c r="G511" i="1"/>
  <c r="G512" i="1"/>
  <c r="G513" i="1"/>
  <c r="G514" i="1"/>
  <c r="G515" i="1"/>
  <c r="G517" i="1"/>
  <c r="G518" i="1"/>
  <c r="G519" i="1"/>
  <c r="G520" i="1"/>
  <c r="G521" i="1"/>
  <c r="G523" i="1"/>
  <c r="G524" i="1"/>
  <c r="G525" i="1"/>
  <c r="G526" i="1"/>
  <c r="G527" i="1"/>
  <c r="G528" i="1"/>
  <c r="G529" i="1"/>
  <c r="G530" i="1"/>
  <c r="G531" i="1"/>
  <c r="G532" i="1"/>
  <c r="G533" i="1"/>
  <c r="G535" i="1"/>
  <c r="G536" i="1"/>
  <c r="G537" i="1"/>
  <c r="G538" i="1"/>
  <c r="G539" i="1"/>
  <c r="G540" i="1"/>
  <c r="G541" i="1"/>
  <c r="G542" i="1"/>
  <c r="G543" i="1"/>
  <c r="G544" i="1"/>
  <c r="G545" i="1"/>
  <c r="G546" i="1"/>
  <c r="G547" i="1"/>
  <c r="G548" i="1"/>
  <c r="G549" i="1"/>
  <c r="G550" i="1"/>
  <c r="G551" i="1"/>
  <c r="G552" i="1"/>
  <c r="G553" i="1"/>
  <c r="G554" i="1"/>
  <c r="G555" i="1"/>
  <c r="G556" i="1"/>
  <c r="G567" i="1"/>
  <c r="G568" i="1"/>
  <c r="G569" i="1"/>
  <c r="G570" i="1"/>
  <c r="G571" i="1"/>
  <c r="G572" i="1"/>
  <c r="G573" i="1"/>
  <c r="G574" i="1"/>
  <c r="G575" i="1"/>
  <c r="G576" i="1"/>
  <c r="G577" i="1"/>
  <c r="G578" i="1"/>
  <c r="G579" i="1"/>
  <c r="G580" i="1"/>
  <c r="F2807" i="4"/>
  <c r="F2806" i="4"/>
  <c r="G473" i="1"/>
  <c r="G474" i="1"/>
  <c r="G476" i="1"/>
  <c r="C476" i="1" s="1"/>
  <c r="G9" i="6" l="1"/>
  <c r="H6" i="6"/>
  <c r="G6" i="6" s="1"/>
  <c r="L14" i="6"/>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70" i="1"/>
  <c r="G471" i="1"/>
  <c r="G472" i="1"/>
  <c r="G475" i="1"/>
  <c r="G477" i="1"/>
  <c r="G478" i="1"/>
  <c r="G479" i="1"/>
  <c r="G480" i="1"/>
  <c r="G481" i="1"/>
  <c r="G482" i="1"/>
  <c r="G483" i="1"/>
  <c r="J2108" i="4"/>
  <c r="J2112" i="4" s="1"/>
  <c r="J2117" i="4"/>
  <c r="J2123" i="4" s="1"/>
  <c r="J2028" i="4"/>
  <c r="J1970" i="4"/>
  <c r="J1976" i="4" s="1"/>
  <c r="G334" i="1"/>
  <c r="G335" i="1"/>
  <c r="G336" i="1"/>
  <c r="G337" i="1"/>
  <c r="G338" i="1"/>
  <c r="G339" i="1"/>
  <c r="J1911" i="4"/>
  <c r="J1918" i="4" s="1"/>
  <c r="J1794" i="4"/>
  <c r="J1802" i="4" s="1"/>
  <c r="G240" i="1"/>
  <c r="G241" i="1"/>
  <c r="G242" i="1"/>
  <c r="G243" i="1"/>
  <c r="G244" i="1"/>
  <c r="G245" i="1"/>
  <c r="G246" i="1"/>
  <c r="G247" i="1"/>
  <c r="G249" i="1"/>
  <c r="G250" i="1"/>
  <c r="G251" i="1"/>
  <c r="G252" i="1"/>
  <c r="G253" i="1"/>
  <c r="G254" i="1"/>
  <c r="G255" i="1"/>
  <c r="G256" i="1"/>
  <c r="G257" i="1"/>
  <c r="G258" i="1"/>
  <c r="G259" i="1"/>
  <c r="G260" i="1"/>
  <c r="G261" i="1"/>
  <c r="G262" i="1"/>
  <c r="G263" i="1"/>
  <c r="G264" i="1"/>
  <c r="G265" i="1"/>
  <c r="G266" i="1"/>
  <c r="G267" i="1"/>
  <c r="G269" i="1"/>
  <c r="G270" i="1"/>
  <c r="G271" i="1"/>
  <c r="G272" i="1"/>
  <c r="G273" i="1"/>
  <c r="G274" i="1"/>
  <c r="G275" i="1"/>
  <c r="G276" i="1"/>
  <c r="G277" i="1"/>
  <c r="C277" i="1" s="1"/>
  <c r="G278" i="1"/>
  <c r="G279" i="1"/>
  <c r="G281" i="1"/>
  <c r="G282" i="1"/>
  <c r="G283" i="1"/>
  <c r="G284" i="1"/>
  <c r="G285" i="1"/>
  <c r="G288" i="1"/>
  <c r="G289" i="1"/>
  <c r="G290" i="1"/>
  <c r="G291" i="1"/>
  <c r="G292" i="1"/>
  <c r="G293" i="1"/>
  <c r="G294" i="1"/>
  <c r="G295" i="1"/>
  <c r="G296" i="1"/>
  <c r="C296" i="1" s="1"/>
  <c r="G297" i="1"/>
  <c r="G298" i="1"/>
  <c r="G299" i="1"/>
  <c r="G300" i="1"/>
  <c r="G301" i="1"/>
  <c r="G302" i="1"/>
  <c r="C302" i="1" s="1"/>
  <c r="G303" i="1"/>
  <c r="G304" i="1"/>
  <c r="G305" i="1"/>
  <c r="G306" i="1"/>
  <c r="G307" i="1"/>
  <c r="G308" i="1"/>
  <c r="G309" i="1"/>
  <c r="G310" i="1"/>
  <c r="G314" i="1"/>
  <c r="G316" i="1"/>
  <c r="C316" i="1" s="1"/>
  <c r="G317" i="1"/>
  <c r="G318" i="1"/>
  <c r="G319" i="1"/>
  <c r="G320" i="1"/>
  <c r="G321" i="1"/>
  <c r="G322" i="1"/>
  <c r="G323" i="1"/>
  <c r="C324" i="1"/>
  <c r="G325" i="1"/>
  <c r="G330" i="1"/>
  <c r="G331" i="1"/>
  <c r="G332" i="1"/>
  <c r="G333" i="1"/>
  <c r="G340" i="1"/>
  <c r="G341" i="1"/>
  <c r="G342" i="1"/>
  <c r="G343" i="1"/>
  <c r="G344" i="1"/>
  <c r="G345" i="1"/>
  <c r="G346" i="1"/>
  <c r="G347" i="1"/>
  <c r="G348" i="1"/>
  <c r="G349" i="1"/>
  <c r="G351" i="1"/>
  <c r="G352" i="1"/>
  <c r="G353" i="1"/>
  <c r="G354" i="1"/>
  <c r="G355" i="1"/>
  <c r="G356" i="1"/>
  <c r="G357" i="1"/>
  <c r="G358" i="1"/>
  <c r="G359" i="1"/>
  <c r="G360" i="1"/>
  <c r="G361" i="1"/>
  <c r="G362" i="1"/>
  <c r="G363" i="1"/>
  <c r="G364" i="1"/>
  <c r="G365" i="1"/>
  <c r="G367" i="1"/>
  <c r="G370" i="1"/>
  <c r="G371" i="1"/>
  <c r="G372" i="1"/>
  <c r="G373" i="1"/>
  <c r="C373" i="1" s="1"/>
  <c r="G376" i="1"/>
  <c r="G377" i="1"/>
  <c r="G378" i="1"/>
  <c r="G238" i="1"/>
  <c r="G205" i="1"/>
  <c r="G183" i="1"/>
  <c r="G184" i="1"/>
  <c r="G182" i="1"/>
  <c r="H1091" i="4"/>
  <c r="G1091" i="4"/>
  <c r="G201" i="1"/>
  <c r="C201" i="1"/>
  <c r="J1129" i="4" l="1"/>
  <c r="C205" i="1"/>
  <c r="C183" i="1"/>
  <c r="C184" i="1"/>
  <c r="C182" i="1"/>
  <c r="J970" i="4"/>
  <c r="J976" i="4" s="1"/>
  <c r="J617" i="4"/>
  <c r="J621" i="4" s="1"/>
  <c r="C121" i="1"/>
  <c r="C117" i="1"/>
  <c r="C116" i="1"/>
  <c r="J588" i="4"/>
  <c r="J592" i="4" s="1"/>
  <c r="J579" i="4"/>
  <c r="J583" i="4" s="1"/>
  <c r="C113" i="1"/>
  <c r="C112" i="1"/>
  <c r="J552" i="4"/>
  <c r="J550" i="4"/>
  <c r="J532" i="4"/>
  <c r="J530" i="4"/>
  <c r="J536" i="4" s="1"/>
  <c r="C111" i="1"/>
  <c r="C109" i="1"/>
  <c r="C108" i="1"/>
  <c r="C107" i="1"/>
  <c r="J521" i="4"/>
  <c r="J519" i="4"/>
  <c r="J525" i="4" s="1"/>
  <c r="J817" i="4" l="1"/>
  <c r="J556" i="4"/>
  <c r="J1133" i="4"/>
  <c r="J329" i="4"/>
  <c r="J333" i="4" s="1"/>
  <c r="C103" i="1"/>
  <c r="C97" i="1"/>
  <c r="J374" i="4"/>
  <c r="C59" i="1"/>
  <c r="C60" i="1"/>
  <c r="J362" i="4"/>
  <c r="J360" i="4"/>
  <c r="J369" i="4" s="1"/>
  <c r="C56" i="1"/>
  <c r="C52" i="1"/>
  <c r="J82" i="4"/>
  <c r="J90" i="4" s="1"/>
  <c r="J49" i="4"/>
  <c r="J47" i="4"/>
  <c r="J53" i="4" s="1"/>
  <c r="C25" i="1"/>
  <c r="C24" i="1"/>
  <c r="J194" i="4"/>
  <c r="J198" i="4" s="1"/>
  <c r="I194" i="4"/>
  <c r="J185" i="4"/>
  <c r="J189" i="4" s="1"/>
  <c r="I185" i="4"/>
  <c r="I189" i="4" s="1"/>
  <c r="J176" i="4"/>
  <c r="J4" i="4" s="1"/>
  <c r="J3010" i="4"/>
  <c r="J2887" i="4" s="1"/>
  <c r="I3010" i="4"/>
  <c r="I2887" i="4" s="1"/>
  <c r="J1408" i="4"/>
  <c r="J1412" i="4" s="1"/>
  <c r="I1408" i="4"/>
  <c r="I1412" i="4" s="1"/>
  <c r="J1291" i="4"/>
  <c r="J1295" i="4" s="1"/>
  <c r="I1291" i="4"/>
  <c r="I1295" i="4" s="1"/>
  <c r="J2642" i="4"/>
  <c r="J2646" i="4" s="1"/>
  <c r="I2642" i="4"/>
  <c r="J2624" i="4"/>
  <c r="I2624" i="4"/>
  <c r="J1381" i="4"/>
  <c r="J1385" i="4" s="1"/>
  <c r="I1381" i="4"/>
  <c r="I1385" i="4" s="1"/>
  <c r="J1263" i="4"/>
  <c r="J1241" i="4" s="1"/>
  <c r="I1263" i="4"/>
  <c r="J2621" i="4" l="1"/>
  <c r="I1241" i="4"/>
  <c r="I4" i="4"/>
  <c r="J378" i="4"/>
  <c r="I2621" i="4"/>
  <c r="I2646" i="4"/>
  <c r="J2628" i="4"/>
  <c r="J180" i="4"/>
  <c r="I3014" i="4"/>
  <c r="J3014" i="4"/>
  <c r="I2628" i="4"/>
  <c r="I1268" i="4"/>
  <c r="J1268" i="4"/>
  <c r="I198" i="4"/>
  <c r="K603" i="1" l="1"/>
  <c r="K10" i="1" s="1"/>
  <c r="L603" i="1"/>
  <c r="K487" i="1"/>
  <c r="L487" i="1"/>
  <c r="K232" i="1"/>
  <c r="K9" i="1"/>
  <c r="G1013" i="4"/>
  <c r="G1017" i="4" s="1"/>
  <c r="G189" i="1"/>
  <c r="C189" i="1" s="1"/>
  <c r="G670" i="4"/>
  <c r="G674" i="4" s="1"/>
  <c r="C128" i="1"/>
  <c r="C582" i="1"/>
  <c r="L600" i="1" l="1"/>
  <c r="L10" i="1"/>
  <c r="K600" i="1"/>
  <c r="K592" i="1"/>
  <c r="K144" i="1"/>
  <c r="C626" i="1"/>
  <c r="K6" i="1" l="1"/>
  <c r="L6" i="1"/>
  <c r="J647" i="1"/>
  <c r="C650" i="4"/>
  <c r="C629" i="1"/>
  <c r="G630" i="1"/>
  <c r="C630" i="1" s="1"/>
  <c r="E3683" i="4"/>
  <c r="C627" i="1"/>
  <c r="C628" i="1"/>
  <c r="G3456" i="4"/>
  <c r="G3460" i="4" s="1"/>
  <c r="C3454" i="4"/>
  <c r="C579" i="1"/>
  <c r="C580" i="1"/>
  <c r="G661" i="4"/>
  <c r="G665" i="4" s="1"/>
  <c r="F127" i="1"/>
  <c r="F128" i="1" s="1"/>
  <c r="F129" i="1" s="1"/>
  <c r="J487" i="1"/>
  <c r="C483" i="1"/>
  <c r="C482" i="1"/>
  <c r="C127" i="1" l="1"/>
  <c r="G652" i="4"/>
  <c r="C126" i="1"/>
  <c r="G1561" i="4"/>
  <c r="G1571" i="4" s="1"/>
  <c r="G656" i="4" l="1"/>
  <c r="G1049" i="4"/>
  <c r="G1053" i="4" s="1"/>
  <c r="H2660" i="4"/>
  <c r="H2664" i="4" s="1"/>
  <c r="H1999" i="4" l="1"/>
  <c r="H1049" i="4"/>
  <c r="H1053" i="4" l="1"/>
  <c r="H817" i="4"/>
  <c r="C176" i="1"/>
  <c r="H570" i="4"/>
  <c r="H574" i="4" s="1"/>
  <c r="C110" i="1" l="1"/>
  <c r="J144" i="1" l="1"/>
  <c r="C481" i="1"/>
  <c r="C480" i="1"/>
  <c r="G2892" i="4"/>
  <c r="G2893" i="4"/>
  <c r="E3447" i="4" l="1"/>
  <c r="E3436" i="4"/>
  <c r="H3425" i="4"/>
  <c r="E3425" i="4"/>
  <c r="H3423" i="4"/>
  <c r="H3414" i="4"/>
  <c r="E3414" i="4"/>
  <c r="H3412" i="4"/>
  <c r="C572" i="1"/>
  <c r="C573" i="1"/>
  <c r="C574" i="1"/>
  <c r="C575" i="1"/>
  <c r="C576" i="1"/>
  <c r="C577" i="1"/>
  <c r="C578" i="1"/>
  <c r="C571" i="1"/>
  <c r="E3403" i="4"/>
  <c r="B3390" i="4"/>
  <c r="C570" i="1"/>
  <c r="C568" i="1"/>
  <c r="C569" i="1"/>
  <c r="C567" i="1"/>
  <c r="H2128" i="4" l="1"/>
  <c r="C380" i="1"/>
  <c r="H2003" i="4"/>
  <c r="G329" i="1" l="1"/>
  <c r="G1605" i="4" l="1"/>
  <c r="G1604" i="4"/>
  <c r="F1604" i="4"/>
  <c r="C291" i="1"/>
  <c r="C199" i="1"/>
  <c r="C198" i="1"/>
  <c r="C196" i="1"/>
  <c r="C195" i="1"/>
  <c r="C197" i="1"/>
  <c r="C200" i="1"/>
  <c r="C194" i="1"/>
  <c r="G2079" i="4" l="1"/>
  <c r="G2083" i="4" s="1"/>
  <c r="C372" i="1" l="1"/>
  <c r="G3319" i="4"/>
  <c r="G3317" i="4"/>
  <c r="G3326" i="4" s="1"/>
  <c r="E3319" i="4"/>
  <c r="C1047" i="4"/>
  <c r="C1038" i="4"/>
  <c r="G193" i="1"/>
  <c r="C193" i="1" s="1"/>
  <c r="C192" i="1"/>
  <c r="C1523" i="4" l="1"/>
  <c r="H1534" i="4"/>
  <c r="H1538" i="4" s="1"/>
  <c r="C1532" i="4"/>
  <c r="H1516" i="4"/>
  <c r="H1520" i="4" s="1"/>
  <c r="C1505" i="4"/>
  <c r="C262" i="1"/>
  <c r="C266" i="1"/>
  <c r="C265" i="1"/>
  <c r="C263" i="1"/>
  <c r="C264" i="1"/>
  <c r="H1444" i="4"/>
  <c r="H1448" i="4" s="1"/>
  <c r="C261" i="1"/>
  <c r="H1489" i="4"/>
  <c r="H1435" i="4"/>
  <c r="C1433" i="4"/>
  <c r="C253" i="1"/>
  <c r="H2088" i="4"/>
  <c r="H2092" i="4" s="1"/>
  <c r="H1493" i="4" l="1"/>
  <c r="G2070" i="4"/>
  <c r="G2074" i="4" s="1"/>
  <c r="C2068" i="4"/>
  <c r="C371" i="1"/>
  <c r="G166" i="1" l="1"/>
  <c r="C1352" i="4" l="1"/>
  <c r="C1343" i="4"/>
  <c r="C247" i="1"/>
  <c r="C246" i="1"/>
  <c r="H3139" i="4" l="1"/>
  <c r="H3143" i="4" s="1"/>
  <c r="H3118" i="4"/>
  <c r="H3124" i="4" s="1"/>
  <c r="H3157" i="4"/>
  <c r="H3161" i="4" s="1"/>
  <c r="H3148" i="4"/>
  <c r="H3152" i="4" s="1"/>
  <c r="H3106" i="4"/>
  <c r="H3112" i="4" s="1"/>
  <c r="H3094" i="4"/>
  <c r="H3100" i="4" s="1"/>
  <c r="H3076" i="4"/>
  <c r="H3080" i="4" s="1"/>
  <c r="H3064" i="4"/>
  <c r="H3070" i="4" s="1"/>
  <c r="H3052" i="4"/>
  <c r="H3058" i="4" s="1"/>
  <c r="H3040" i="4"/>
  <c r="H3046" i="4" s="1"/>
  <c r="H3028" i="4"/>
  <c r="H3034" i="4" l="1"/>
  <c r="C586" i="4"/>
  <c r="H230" i="4" l="1"/>
  <c r="C228" i="4"/>
  <c r="H234" i="4" l="1"/>
  <c r="C94" i="1"/>
  <c r="C146" i="4"/>
  <c r="G152" i="4"/>
  <c r="C137" i="4"/>
  <c r="C45" i="1"/>
  <c r="C554" i="1" l="1"/>
  <c r="G990" i="4"/>
  <c r="G994" i="4" l="1"/>
  <c r="G993" i="4"/>
  <c r="G998" i="4"/>
  <c r="G187" i="1"/>
  <c r="G3663" i="4"/>
  <c r="G3667" i="4" s="1"/>
  <c r="C3661" i="4"/>
  <c r="C625" i="1"/>
  <c r="C2059" i="4"/>
  <c r="C370" i="1"/>
  <c r="G1022" i="4"/>
  <c r="G1026" i="4" s="1"/>
  <c r="C1029" i="4"/>
  <c r="C1020" i="4"/>
  <c r="C1002" i="4"/>
  <c r="G190" i="1"/>
  <c r="C190" i="1" s="1"/>
  <c r="C188" i="1"/>
  <c r="G143" i="4"/>
  <c r="C128" i="4"/>
  <c r="C44" i="1"/>
  <c r="C43" i="1"/>
  <c r="C42" i="1" l="1"/>
  <c r="G1390" i="4"/>
  <c r="G1394" i="4" s="1"/>
  <c r="C276" i="1" l="1"/>
  <c r="C249" i="1" l="1"/>
  <c r="G248" i="1" l="1"/>
  <c r="G2056" i="4"/>
  <c r="C368" i="1"/>
  <c r="C365" i="1"/>
  <c r="C367" i="1"/>
  <c r="G2039" i="4" l="1"/>
  <c r="G2046" i="4" s="1"/>
  <c r="C364" i="1" l="1"/>
  <c r="G185" i="1" l="1"/>
  <c r="C185" i="1" s="1"/>
  <c r="C513" i="1"/>
  <c r="G235" i="1" l="1"/>
  <c r="C115" i="1" l="1"/>
  <c r="C553" i="1" l="1"/>
  <c r="G2010" i="4" l="1"/>
  <c r="G2008" i="4"/>
  <c r="G2014" i="4" s="1"/>
  <c r="C359" i="1"/>
  <c r="G1950" i="4"/>
  <c r="G1934" i="4"/>
  <c r="G1942" i="4" s="1"/>
  <c r="G1954" i="4"/>
  <c r="G1932" i="4"/>
  <c r="C352" i="1"/>
  <c r="C353" i="1"/>
  <c r="C350" i="1"/>
  <c r="G1874" i="4"/>
  <c r="G1878" i="4"/>
  <c r="C338" i="1"/>
  <c r="C337" i="1"/>
  <c r="G1941" i="4" l="1"/>
  <c r="C477" i="1"/>
  <c r="G2019" i="4"/>
  <c r="G2023" i="4" s="1"/>
  <c r="C363" i="1"/>
  <c r="G3361" i="4" l="1"/>
  <c r="G3365" i="4" s="1"/>
  <c r="G3352" i="4"/>
  <c r="G3356" i="4" s="1"/>
  <c r="G3343" i="4"/>
  <c r="G3347" i="4" s="1"/>
  <c r="G3334" i="4"/>
  <c r="G3338" i="4" s="1"/>
  <c r="G3376" i="4" l="1"/>
  <c r="C175" i="1"/>
  <c r="I522" i="1"/>
  <c r="I596" i="1" s="1"/>
  <c r="I10" i="1" s="1"/>
  <c r="I592" i="1" l="1"/>
  <c r="G522" i="1"/>
  <c r="G442" i="1" l="1"/>
  <c r="G3279" i="4"/>
  <c r="G3278" i="4"/>
  <c r="G3277" i="4"/>
  <c r="C551" i="1"/>
  <c r="C552" i="1"/>
  <c r="G1859" i="4" l="1"/>
  <c r="G1863" i="4"/>
  <c r="G1862" i="4"/>
  <c r="G1861" i="4"/>
  <c r="G1847" i="4"/>
  <c r="G1846" i="4"/>
  <c r="G1845" i="4"/>
  <c r="C334" i="1"/>
  <c r="C335" i="1"/>
  <c r="C336" i="1"/>
  <c r="C333" i="1"/>
  <c r="C330" i="1"/>
  <c r="C331" i="1"/>
  <c r="C332" i="1"/>
  <c r="G2731" i="4"/>
  <c r="G2730" i="4"/>
  <c r="G2729" i="4"/>
  <c r="G2727" i="4"/>
  <c r="C460" i="1"/>
  <c r="C461" i="1"/>
  <c r="G2718" i="4"/>
  <c r="G2717" i="4"/>
  <c r="G2716" i="4"/>
  <c r="G2714" i="4"/>
  <c r="G2722" i="4" s="1"/>
  <c r="C456" i="1"/>
  <c r="C457" i="1"/>
  <c r="G1852" i="4" l="1"/>
  <c r="G2735" i="4"/>
  <c r="G1867" i="4"/>
  <c r="H38" i="1" l="1"/>
  <c r="H147" i="1" s="1"/>
  <c r="I14" i="1"/>
  <c r="G14" i="1" s="1"/>
  <c r="G38" i="1" l="1"/>
  <c r="C37" i="1" s="1"/>
  <c r="F104" i="4"/>
  <c r="F114" i="4" s="1"/>
  <c r="F1685" i="4"/>
  <c r="F1683" i="4" s="1"/>
  <c r="H606" i="1"/>
  <c r="H650" i="1" l="1"/>
  <c r="G606" i="1"/>
  <c r="C606" i="1" s="1"/>
  <c r="F3589" i="4"/>
  <c r="F3586" i="4" s="1"/>
  <c r="F3597" i="4" s="1"/>
  <c r="F1693" i="4"/>
  <c r="Q445" i="1"/>
  <c r="G58" i="4"/>
  <c r="G66" i="4" s="1"/>
  <c r="G62" i="4"/>
  <c r="G61" i="4"/>
  <c r="G60" i="4"/>
  <c r="C30" i="1"/>
  <c r="C31" i="1"/>
  <c r="G902" i="4"/>
  <c r="G901" i="4"/>
  <c r="G899" i="4"/>
  <c r="G906" i="4" s="1"/>
  <c r="C1541" i="4"/>
  <c r="G171" i="1"/>
  <c r="C171" i="1" s="1"/>
  <c r="G172" i="1"/>
  <c r="C172" i="1" s="1"/>
  <c r="G170" i="1"/>
  <c r="I146" i="1"/>
  <c r="I9" i="1" s="1"/>
  <c r="G482" i="4"/>
  <c r="G481" i="4"/>
  <c r="F3603" i="4"/>
  <c r="P289" i="1"/>
  <c r="C72" i="1"/>
  <c r="C76" i="1"/>
  <c r="C80" i="1"/>
  <c r="G147" i="1" l="1"/>
  <c r="G80" i="1"/>
  <c r="G650" i="1"/>
  <c r="G76" i="1"/>
  <c r="G72" i="1"/>
  <c r="I647" i="1"/>
  <c r="F8" i="4"/>
  <c r="F480" i="4"/>
  <c r="G498" i="4"/>
  <c r="G497" i="4"/>
  <c r="F496" i="4"/>
  <c r="F17" i="4" l="1"/>
  <c r="F494" i="4"/>
  <c r="F504" i="4"/>
  <c r="F478" i="4"/>
  <c r="F488" i="4"/>
  <c r="G466" i="4" l="1"/>
  <c r="F464" i="4"/>
  <c r="G465" i="4"/>
  <c r="G1687" i="4"/>
  <c r="G1686" i="4"/>
  <c r="G827" i="4"/>
  <c r="G823" i="4"/>
  <c r="G822" i="4"/>
  <c r="G3620" i="4"/>
  <c r="G3619" i="4"/>
  <c r="G3616" i="4"/>
  <c r="G3625" i="4" s="1"/>
  <c r="G3607" i="4"/>
  <c r="G3606" i="4"/>
  <c r="G3603" i="4"/>
  <c r="G3611" i="4" s="1"/>
  <c r="G3591" i="4"/>
  <c r="G3590" i="4"/>
  <c r="G2992" i="4"/>
  <c r="G2991" i="4"/>
  <c r="G2988" i="4"/>
  <c r="G2996" i="4" s="1"/>
  <c r="G1592" i="4"/>
  <c r="G1591" i="4"/>
  <c r="C85" i="1"/>
  <c r="C86" i="1"/>
  <c r="C87" i="1"/>
  <c r="C81" i="1"/>
  <c r="C82" i="1"/>
  <c r="C83" i="1"/>
  <c r="C304" i="1"/>
  <c r="C305" i="1"/>
  <c r="C306" i="1"/>
  <c r="C303" i="1"/>
  <c r="H153" i="1"/>
  <c r="F823" i="4" s="1"/>
  <c r="F822" i="4"/>
  <c r="H516" i="1"/>
  <c r="G516" i="1" s="1"/>
  <c r="G596" i="1"/>
  <c r="C40" i="1"/>
  <c r="F462" i="4" l="1"/>
  <c r="F472" i="4"/>
  <c r="G985" i="4"/>
  <c r="I232" i="1"/>
  <c r="G162" i="1" l="1"/>
  <c r="C162" i="1" s="1"/>
  <c r="C538" i="1" l="1"/>
  <c r="C537" i="1"/>
  <c r="C314" i="1" l="1"/>
  <c r="C310" i="1"/>
  <c r="C451" i="1"/>
  <c r="C450" i="1"/>
  <c r="C1550" i="4" l="1"/>
  <c r="H2651" i="4" l="1"/>
  <c r="H2655" i="4" s="1"/>
  <c r="G2651" i="4"/>
  <c r="G2655" i="4" s="1"/>
  <c r="C453" i="1"/>
  <c r="G408" i="4"/>
  <c r="G2979" i="4"/>
  <c r="G2978" i="4"/>
  <c r="H2633" i="4"/>
  <c r="H2637" i="4" s="1"/>
  <c r="G2633" i="4"/>
  <c r="G2637" i="4" s="1"/>
  <c r="H1381" i="4"/>
  <c r="H1385" i="4" s="1"/>
  <c r="G1381" i="4"/>
  <c r="G412" i="4" l="1"/>
  <c r="G1385" i="4"/>
  <c r="G1552" i="4" l="1"/>
  <c r="G1556" i="4" s="1"/>
  <c r="C307" i="1" l="1"/>
  <c r="C308" i="1"/>
  <c r="C309" i="1"/>
  <c r="C452" i="1"/>
  <c r="C275" i="1"/>
  <c r="C512" i="1" l="1"/>
  <c r="C510" i="1"/>
  <c r="C511" i="1"/>
  <c r="C509" i="1"/>
  <c r="C267" i="1" l="1"/>
  <c r="G836" i="4" l="1"/>
  <c r="G835" i="4"/>
  <c r="G834" i="4"/>
  <c r="G156" i="1"/>
  <c r="C156" i="1" s="1"/>
  <c r="G155" i="1"/>
  <c r="C155" i="1" s="1"/>
  <c r="G2687" i="4" l="1"/>
  <c r="G2691" i="4" s="1"/>
  <c r="C449" i="1"/>
  <c r="G3193" i="4" l="1"/>
  <c r="G3197" i="4" s="1"/>
  <c r="G3184" i="4"/>
  <c r="G3188" i="4" s="1"/>
  <c r="C536" i="1"/>
  <c r="C535" i="1"/>
  <c r="G2678" i="4"/>
  <c r="G2682" i="4" s="1"/>
  <c r="G2669" i="4"/>
  <c r="G2673" i="4" s="1"/>
  <c r="C448" i="1"/>
  <c r="C447" i="1"/>
  <c r="G1282" i="4"/>
  <c r="G1286" i="4" s="1"/>
  <c r="G1273" i="4"/>
  <c r="G1277" i="4" s="1"/>
  <c r="C274" i="1"/>
  <c r="C273" i="1"/>
  <c r="I159" i="1"/>
  <c r="H159" i="1"/>
  <c r="C444" i="1" l="1"/>
  <c r="F442" i="1"/>
  <c r="F444" i="1" s="1"/>
  <c r="G1372" i="4" l="1"/>
  <c r="G1376" i="4" s="1"/>
  <c r="G1336" i="4"/>
  <c r="G1340" i="4" s="1"/>
  <c r="C245" i="1"/>
  <c r="C243" i="1"/>
  <c r="H647" i="1" l="1"/>
  <c r="G1564" i="4"/>
  <c r="G2953" i="4"/>
  <c r="C506" i="1" l="1"/>
  <c r="C54" i="1" l="1"/>
  <c r="C55" i="1"/>
  <c r="C53" i="1"/>
  <c r="G1363" i="4" l="1"/>
  <c r="G1367" i="4" l="1"/>
  <c r="G387" i="4" l="1"/>
  <c r="C317" i="1" l="1"/>
  <c r="G1318" i="4" l="1"/>
  <c r="G1322" i="4" l="1"/>
  <c r="G1248" i="4"/>
  <c r="G1247" i="4"/>
  <c r="G1972" i="4"/>
  <c r="F820" i="4"/>
  <c r="G611" i="1"/>
  <c r="G612" i="1"/>
  <c r="G613" i="1"/>
  <c r="G3654" i="4"/>
  <c r="G3653" i="4"/>
  <c r="G3633" i="4"/>
  <c r="G3632" i="4"/>
  <c r="G3574" i="4" l="1"/>
  <c r="F827" i="4"/>
  <c r="G1961" i="4"/>
  <c r="G1959" i="4"/>
  <c r="G1965" i="4" s="1"/>
  <c r="G1913" i="4"/>
  <c r="G1565" i="4"/>
  <c r="G1563" i="4"/>
  <c r="G340" i="4"/>
  <c r="G338" i="4"/>
  <c r="G344" i="4" s="1"/>
  <c r="M341" i="1"/>
  <c r="G2954" i="4" l="1"/>
  <c r="G2951" i="4"/>
  <c r="G2960" i="4" s="1"/>
  <c r="G2915" i="4"/>
  <c r="G2777" i="4" l="1"/>
  <c r="G2766" i="4"/>
  <c r="G2755" i="4"/>
  <c r="G1810" i="4"/>
  <c r="G1809" i="4"/>
  <c r="G1818" i="4" s="1"/>
  <c r="G1807" i="4"/>
  <c r="G1817" i="4" s="1"/>
  <c r="G1798" i="4"/>
  <c r="G1797" i="4"/>
  <c r="G1796" i="4"/>
  <c r="G1703" i="4"/>
  <c r="G1702" i="4"/>
  <c r="G1701" i="4"/>
  <c r="G1618" i="4"/>
  <c r="G1617" i="4"/>
  <c r="G1616" i="4"/>
  <c r="G1614" i="4"/>
  <c r="G1579" i="4"/>
  <c r="G1583" i="4"/>
  <c r="G868" i="4"/>
  <c r="G867" i="4"/>
  <c r="G163" i="1"/>
  <c r="G164" i="1"/>
  <c r="G159" i="1"/>
  <c r="G160" i="1"/>
  <c r="G856" i="4"/>
  <c r="G855" i="4"/>
  <c r="G853" i="4"/>
  <c r="G167" i="4"/>
  <c r="G109" i="4"/>
  <c r="G108" i="4"/>
  <c r="G86" i="4"/>
  <c r="G85" i="4"/>
  <c r="G84" i="4"/>
  <c r="G30" i="4"/>
  <c r="G26" i="4"/>
  <c r="G25" i="4"/>
  <c r="G11" i="4"/>
  <c r="G10" i="4"/>
  <c r="R17" i="1"/>
  <c r="R15" i="1"/>
  <c r="G171" i="4" l="1"/>
  <c r="G1622" i="4"/>
  <c r="G860" i="4"/>
  <c r="G2781" i="4"/>
  <c r="C281" i="1" l="1"/>
  <c r="C282" i="1"/>
  <c r="C283" i="1"/>
  <c r="C284" i="1"/>
  <c r="G890" i="4" l="1"/>
  <c r="G889" i="4"/>
  <c r="G886" i="4"/>
  <c r="G817" i="4" s="1"/>
  <c r="G169" i="1"/>
  <c r="C169" i="1" s="1"/>
  <c r="G168" i="1"/>
  <c r="C168" i="1" s="1"/>
  <c r="F165" i="1"/>
  <c r="F166" i="1" s="1"/>
  <c r="F170" i="1" s="1"/>
  <c r="G894" i="4" l="1"/>
  <c r="G275" i="4"/>
  <c r="G279" i="4" s="1"/>
  <c r="C96" i="1"/>
  <c r="G203" i="4"/>
  <c r="G207" i="4" s="1"/>
  <c r="C91" i="1"/>
  <c r="G388" i="4"/>
  <c r="G386" i="4"/>
  <c r="G212" i="4"/>
  <c r="G216" i="4" s="1"/>
  <c r="G3157" i="4" l="1"/>
  <c r="G3161" i="4" s="1"/>
  <c r="G3148" i="4"/>
  <c r="G3152" i="4" s="1"/>
  <c r="G3139" i="4"/>
  <c r="G3143" i="4" s="1"/>
  <c r="C532" i="1"/>
  <c r="C533" i="1"/>
  <c r="C531" i="1"/>
  <c r="G3109" i="4"/>
  <c r="G3106" i="4"/>
  <c r="G3118" i="4"/>
  <c r="G3124" i="4" s="1"/>
  <c r="G3076" i="4"/>
  <c r="G3064" i="4"/>
  <c r="G3052" i="4"/>
  <c r="G3040" i="4"/>
  <c r="F47" i="1"/>
  <c r="G3070" i="4" l="1"/>
  <c r="G3046" i="4"/>
  <c r="G3058" i="4"/>
  <c r="G3080" i="4"/>
  <c r="G3028" i="4"/>
  <c r="G3112" i="4"/>
  <c r="G3094" i="4"/>
  <c r="G3100" i="4" s="1"/>
  <c r="C288" i="1"/>
  <c r="F1985" i="4"/>
  <c r="C358" i="1"/>
  <c r="G3034" i="4" l="1"/>
  <c r="F1899" i="4"/>
  <c r="C345" i="1" l="1"/>
  <c r="C344" i="1"/>
  <c r="C241" i="1" l="1"/>
  <c r="F1254" i="4"/>
  <c r="C268" i="1"/>
  <c r="C269" i="1"/>
  <c r="F107" i="4" l="1"/>
  <c r="F399" i="4" l="1"/>
  <c r="F397" i="4"/>
  <c r="F403" i="4" s="1"/>
  <c r="F351" i="4" l="1"/>
  <c r="F349" i="4"/>
  <c r="F355" i="4" s="1"/>
  <c r="C64" i="1"/>
  <c r="C63" i="1"/>
  <c r="C62" i="1"/>
  <c r="C51" i="1"/>
  <c r="C50" i="1"/>
  <c r="F48" i="1"/>
  <c r="H439" i="1" l="1"/>
  <c r="H11" i="1" s="1"/>
  <c r="G11" i="1" s="1"/>
  <c r="G439" i="1" l="1"/>
  <c r="F2744" i="4"/>
  <c r="F2743" i="4"/>
  <c r="F2742" i="4"/>
  <c r="F2740" i="4"/>
  <c r="F2748" i="4" s="1"/>
  <c r="C462" i="1" l="1"/>
  <c r="C463" i="1"/>
  <c r="C464" i="1"/>
  <c r="C465" i="1"/>
  <c r="F2991" i="4"/>
  <c r="F2990" i="4"/>
  <c r="F2988" i="4"/>
  <c r="F2996" i="4" s="1"/>
  <c r="C515" i="1"/>
  <c r="C516" i="1"/>
  <c r="C517" i="1"/>
  <c r="C357" i="1" l="1"/>
  <c r="C356" i="1"/>
  <c r="H237" i="1" l="1"/>
  <c r="H438" i="1" s="1"/>
  <c r="G438" i="1" s="1"/>
  <c r="H441" i="1"/>
  <c r="H490" i="1" s="1"/>
  <c r="F1923" i="4"/>
  <c r="F1927" i="4" s="1"/>
  <c r="G237" i="1" l="1"/>
  <c r="H435" i="1"/>
  <c r="G490" i="1"/>
  <c r="G441" i="1"/>
  <c r="C326" i="1"/>
  <c r="F1896" i="4"/>
  <c r="F1906" i="4" s="1"/>
  <c r="F1898" i="4"/>
  <c r="F1900" i="4"/>
  <c r="F1363" i="4"/>
  <c r="F1367" i="4" s="1"/>
  <c r="F1327" i="4"/>
  <c r="C244" i="1"/>
  <c r="C242" i="1"/>
  <c r="F3577" i="4"/>
  <c r="F3618" i="4"/>
  <c r="F3616" i="4"/>
  <c r="F3625" i="4" s="1"/>
  <c r="F3605" i="4"/>
  <c r="F3611" i="4"/>
  <c r="E3618" i="4"/>
  <c r="E3589" i="4"/>
  <c r="E3653" i="4"/>
  <c r="E3632" i="4"/>
  <c r="E3605" i="4"/>
  <c r="C3613" i="4"/>
  <c r="C3627" i="4" s="1"/>
  <c r="C3639" i="4" s="1"/>
  <c r="B3601" i="4"/>
  <c r="B3614" i="4" s="1"/>
  <c r="H487" i="1" l="1"/>
  <c r="F3574" i="4"/>
  <c r="F1331" i="4"/>
  <c r="C623" i="1" l="1"/>
  <c r="C624" i="1"/>
  <c r="C611" i="1"/>
  <c r="C613" i="1"/>
  <c r="C612" i="1"/>
  <c r="C610" i="1"/>
  <c r="G607" i="1"/>
  <c r="C607" i="1" s="1"/>
  <c r="G608" i="1"/>
  <c r="C608" i="1" s="1"/>
  <c r="G609" i="1"/>
  <c r="C609" i="1" s="1"/>
  <c r="F3134" i="4" l="1"/>
  <c r="F3118" i="4"/>
  <c r="F3124" i="4" s="1"/>
  <c r="F3106" i="4"/>
  <c r="F3112" i="4" s="1"/>
  <c r="F3100" i="4"/>
  <c r="F3085" i="4"/>
  <c r="F3089" i="4" s="1"/>
  <c r="F3076" i="4"/>
  <c r="F3080" i="4" s="1"/>
  <c r="F3064" i="4"/>
  <c r="F3070" i="4" s="1"/>
  <c r="F3052" i="4"/>
  <c r="F3058" i="4" s="1"/>
  <c r="F3040" i="4"/>
  <c r="F3046" i="4" s="1"/>
  <c r="F3028" i="4"/>
  <c r="F3034" i="4" s="1"/>
  <c r="H3554" i="4" l="1"/>
  <c r="H3551" i="4" s="1"/>
  <c r="G3554" i="4"/>
  <c r="G3551" i="4" s="1"/>
  <c r="F3554" i="4"/>
  <c r="F3551" i="4" s="1"/>
  <c r="E3308" i="4"/>
  <c r="C3285" i="4"/>
  <c r="E3277" i="4"/>
  <c r="H3266" i="4"/>
  <c r="E3266" i="4"/>
  <c r="E3246" i="4"/>
  <c r="E3242" i="4"/>
  <c r="E3244" i="4" s="1"/>
  <c r="D3220" i="4"/>
  <c r="D3231" i="4" s="1"/>
  <c r="H3019" i="4"/>
  <c r="H3023" i="4" s="1"/>
  <c r="H3010" i="4"/>
  <c r="H2887" i="4" s="1"/>
  <c r="G3010" i="4"/>
  <c r="G2887" i="4" s="1"/>
  <c r="F3010" i="4"/>
  <c r="F2887" i="4" s="1"/>
  <c r="B3008" i="4"/>
  <c r="B3017" i="4" s="1"/>
  <c r="B3026" i="4" s="1"/>
  <c r="B3038" i="4" s="1"/>
  <c r="B3050" i="4" s="1"/>
  <c r="B3062" i="4" s="1"/>
  <c r="B3074" i="4" s="1"/>
  <c r="B3083" i="4" s="1"/>
  <c r="B3092" i="4" s="1"/>
  <c r="B3104" i="4" s="1"/>
  <c r="B3116" i="4" s="1"/>
  <c r="B3128" i="4" s="1"/>
  <c r="B3137" i="4" s="1"/>
  <c r="G2795" i="4"/>
  <c r="C2793" i="4"/>
  <c r="H2642" i="4"/>
  <c r="H2646" i="4" s="1"/>
  <c r="G2642" i="4"/>
  <c r="G2646" i="4" s="1"/>
  <c r="F2642" i="4"/>
  <c r="C2640" i="4"/>
  <c r="H2624" i="4"/>
  <c r="G2624" i="4"/>
  <c r="F2624" i="4"/>
  <c r="F2628" i="4" s="1"/>
  <c r="C2622" i="4"/>
  <c r="H2119" i="4"/>
  <c r="F1914" i="4"/>
  <c r="F1647" i="4"/>
  <c r="F1645" i="4"/>
  <c r="F1651" i="4" s="1"/>
  <c r="F1636" i="4"/>
  <c r="F1640" i="4" s="1"/>
  <c r="F1591" i="4"/>
  <c r="F1588" i="4"/>
  <c r="F1596" i="4" s="1"/>
  <c r="F1543" i="4"/>
  <c r="F1547" i="4" s="1"/>
  <c r="G1489" i="4"/>
  <c r="G1480" i="4"/>
  <c r="G1484" i="4" s="1"/>
  <c r="G1471" i="4"/>
  <c r="G1475" i="4" s="1"/>
  <c r="F1471" i="4"/>
  <c r="F1475" i="4" s="1"/>
  <c r="H1462" i="4"/>
  <c r="H1466" i="4" s="1"/>
  <c r="F1462" i="4"/>
  <c r="F1466" i="4" s="1"/>
  <c r="H1453" i="4"/>
  <c r="F1453" i="4"/>
  <c r="F1457" i="4" s="1"/>
  <c r="F1444" i="4"/>
  <c r="F1448" i="4" s="1"/>
  <c r="C1442" i="4"/>
  <c r="H1426" i="4"/>
  <c r="H1430" i="4" s="1"/>
  <c r="G1426" i="4"/>
  <c r="F1426" i="4"/>
  <c r="F1430" i="4" s="1"/>
  <c r="G1417" i="4"/>
  <c r="G1421" i="4" s="1"/>
  <c r="F1417" i="4"/>
  <c r="F1421" i="4" s="1"/>
  <c r="H1408" i="4"/>
  <c r="H1412" i="4" s="1"/>
  <c r="G1408" i="4"/>
  <c r="G1412" i="4" s="1"/>
  <c r="F1408" i="4"/>
  <c r="F1412" i="4" s="1"/>
  <c r="G1399" i="4"/>
  <c r="F1399" i="4"/>
  <c r="G1309" i="4"/>
  <c r="G1313" i="4" s="1"/>
  <c r="F1309" i="4"/>
  <c r="F1313" i="4" s="1"/>
  <c r="G1300" i="4"/>
  <c r="F1300" i="4"/>
  <c r="F1304" i="4" s="1"/>
  <c r="H1291" i="4"/>
  <c r="G1291" i="4"/>
  <c r="F1291" i="4"/>
  <c r="H1263" i="4"/>
  <c r="G1263" i="4"/>
  <c r="F1263" i="4"/>
  <c r="C1261" i="4"/>
  <c r="B1261" i="4"/>
  <c r="B1127" i="4"/>
  <c r="F938" i="4"/>
  <c r="F877" i="4"/>
  <c r="F856" i="4"/>
  <c r="F855" i="4"/>
  <c r="F853" i="4"/>
  <c r="G541" i="4"/>
  <c r="G545" i="4" s="1"/>
  <c r="F266" i="4"/>
  <c r="F270" i="4" s="1"/>
  <c r="F257" i="4"/>
  <c r="F261" i="4" s="1"/>
  <c r="F248" i="4"/>
  <c r="F252" i="4" s="1"/>
  <c r="F221" i="4"/>
  <c r="F225" i="4" s="1"/>
  <c r="H194" i="4"/>
  <c r="H198" i="4" s="1"/>
  <c r="G194" i="4"/>
  <c r="G198" i="4" s="1"/>
  <c r="F194" i="4"/>
  <c r="F198" i="4" s="1"/>
  <c r="H185" i="4"/>
  <c r="G185" i="4"/>
  <c r="F185" i="4"/>
  <c r="F189" i="4" s="1"/>
  <c r="G176" i="4"/>
  <c r="F176" i="4"/>
  <c r="C174" i="4"/>
  <c r="C165" i="4"/>
  <c r="F157" i="4"/>
  <c r="F95" i="4"/>
  <c r="F99" i="4" s="1"/>
  <c r="F40" i="4"/>
  <c r="F38" i="4"/>
  <c r="F36" i="4"/>
  <c r="F10" i="4"/>
  <c r="G1241" i="4" l="1"/>
  <c r="G4" i="4"/>
  <c r="G1493" i="4"/>
  <c r="F4" i="4"/>
  <c r="H1241" i="4"/>
  <c r="H4" i="4"/>
  <c r="H2621" i="4"/>
  <c r="H189" i="4"/>
  <c r="G2799" i="4"/>
  <c r="G2621" i="4"/>
  <c r="H1268" i="4"/>
  <c r="F942" i="4"/>
  <c r="F817" i="4"/>
  <c r="F1241" i="4"/>
  <c r="F2621" i="4"/>
  <c r="F2646" i="4"/>
  <c r="C3314" i="4"/>
  <c r="C3330" i="4"/>
  <c r="H1457" i="4"/>
  <c r="H1295" i="4"/>
  <c r="H3557" i="4"/>
  <c r="G1295" i="4"/>
  <c r="F3014" i="4"/>
  <c r="F42" i="4"/>
  <c r="H3014" i="4"/>
  <c r="F162" i="4"/>
  <c r="H2628" i="4"/>
  <c r="F881" i="4"/>
  <c r="B3146" i="4"/>
  <c r="B3155" i="4" s="1"/>
  <c r="G1268" i="4"/>
  <c r="F860" i="4"/>
  <c r="G2628" i="4"/>
  <c r="G180" i="4"/>
  <c r="F1295" i="4"/>
  <c r="B3218" i="4"/>
  <c r="B3191" i="4" s="1"/>
  <c r="C522" i="1"/>
  <c r="C523" i="1"/>
  <c r="C524" i="1"/>
  <c r="C525" i="1"/>
  <c r="C526" i="1"/>
  <c r="C527" i="1"/>
  <c r="C528" i="1"/>
  <c r="C529" i="1"/>
  <c r="C530" i="1"/>
  <c r="C521" i="1"/>
  <c r="E520" i="1"/>
  <c r="B3182" i="4" l="1"/>
  <c r="B3164" i="4"/>
  <c r="B3173" i="4" s="1"/>
  <c r="B2317" i="4" s="1"/>
  <c r="B2326" i="4" s="1"/>
  <c r="B2335" i="4" s="1"/>
  <c r="B2344" i="4" s="1"/>
  <c r="B3229" i="4"/>
  <c r="B3240" i="4" s="1"/>
  <c r="B3251" i="4" s="1"/>
  <c r="B3262" i="4" s="1"/>
  <c r="B3273" i="4" s="1"/>
  <c r="B2353" i="4" l="1"/>
  <c r="B2362" i="4" s="1"/>
  <c r="B2371" i="4" s="1"/>
  <c r="B2380" i="4" s="1"/>
  <c r="B2389" i="4" s="1"/>
  <c r="B2398" i="4" s="1"/>
  <c r="B2407" i="4" s="1"/>
  <c r="B2416" i="4" s="1"/>
  <c r="B3304" i="4"/>
  <c r="B3286" i="4"/>
  <c r="B3295" i="4" s="1"/>
  <c r="C36" i="1"/>
  <c r="B2434" i="4" l="1"/>
  <c r="C41" i="1"/>
  <c r="C23" i="1" l="1"/>
  <c r="C22" i="1"/>
  <c r="C443" i="1" l="1"/>
  <c r="F443" i="1"/>
  <c r="C295" i="1" l="1"/>
  <c r="C260" i="1" l="1"/>
  <c r="C301" i="1"/>
  <c r="C349" i="1" l="1"/>
  <c r="G605" i="1"/>
  <c r="C605" i="1" s="1"/>
  <c r="G649" i="1"/>
  <c r="G648" i="1"/>
  <c r="C470" i="1"/>
  <c r="C469" i="1"/>
  <c r="C468" i="1" l="1"/>
  <c r="G647" i="1"/>
  <c r="C348" i="1"/>
  <c r="C293" i="1"/>
  <c r="C294" i="1"/>
  <c r="F3581" i="4" l="1"/>
  <c r="C347" i="1"/>
  <c r="C346" i="1"/>
  <c r="C160" i="1"/>
  <c r="C159" i="1"/>
  <c r="C163" i="1"/>
  <c r="C164" i="1"/>
  <c r="G177" i="1"/>
  <c r="C177" i="1" s="1"/>
  <c r="C33" i="1" l="1"/>
  <c r="C34" i="1"/>
  <c r="C35" i="1"/>
  <c r="H146" i="1" l="1"/>
  <c r="G146" i="1" s="1"/>
  <c r="H9" i="1" l="1"/>
  <c r="G9" i="1" s="1"/>
  <c r="H144" i="1"/>
  <c r="C323" i="1" l="1"/>
  <c r="C322" i="1"/>
  <c r="C340" i="1"/>
  <c r="C321" i="1"/>
  <c r="I487" i="1" l="1"/>
  <c r="C106" i="1" l="1"/>
  <c r="C105" i="1"/>
  <c r="C104" i="1"/>
  <c r="C93" i="1"/>
  <c r="C92" i="1"/>
  <c r="C240" i="1" l="1"/>
  <c r="C239" i="1" l="1"/>
  <c r="H7" i="1" l="1"/>
  <c r="M16" i="1" l="1"/>
  <c r="I7" i="1" l="1"/>
  <c r="I6" i="1" s="1"/>
  <c r="J7" i="1"/>
  <c r="C319" i="1"/>
  <c r="C318" i="1" l="1"/>
  <c r="G7" i="1"/>
  <c r="C379" i="1" l="1"/>
  <c r="C378" i="1"/>
  <c r="C376" i="1"/>
  <c r="C360" i="1"/>
  <c r="C341" i="1"/>
  <c r="C343" i="1"/>
  <c r="C342" i="1"/>
  <c r="C320" i="1"/>
  <c r="C259" i="1"/>
  <c r="C258" i="1"/>
  <c r="E257" i="1"/>
  <c r="F257" i="1"/>
  <c r="C300" i="1"/>
  <c r="C299" i="1"/>
  <c r="C298" i="1"/>
  <c r="C297" i="1"/>
  <c r="C286" i="1"/>
  <c r="C257" i="1"/>
  <c r="D255" i="1"/>
  <c r="C256" i="1"/>
  <c r="C255" i="1"/>
  <c r="C254" i="1"/>
  <c r="C252" i="1"/>
  <c r="C250" i="1"/>
  <c r="C248" i="1"/>
  <c r="C238" i="1"/>
  <c r="C237" i="1"/>
  <c r="C285" i="1" l="1"/>
  <c r="F107" i="1"/>
  <c r="F109" i="1" s="1"/>
  <c r="F110" i="1" s="1"/>
  <c r="F112" i="1" s="1"/>
  <c r="F114" i="1" s="1"/>
  <c r="F115" i="1" s="1"/>
  <c r="C89" i="1"/>
  <c r="C88" i="1"/>
  <c r="C67" i="1"/>
  <c r="C49" i="1"/>
  <c r="C48" i="1"/>
  <c r="C46" i="1"/>
  <c r="C90" i="1" l="1"/>
  <c r="F121" i="1"/>
  <c r="F120" i="1"/>
  <c r="C442" i="1" l="1"/>
  <c r="F478" i="1"/>
  <c r="C478" i="1"/>
  <c r="G489" i="1"/>
  <c r="G488" i="1"/>
  <c r="C475" i="1"/>
  <c r="C472" i="1"/>
  <c r="C471" i="1"/>
  <c r="F471" i="1"/>
  <c r="F472" i="1" s="1"/>
  <c r="E471" i="1"/>
  <c r="C467" i="1"/>
  <c r="C466" i="1"/>
  <c r="C445" i="1"/>
  <c r="C446" i="1"/>
  <c r="C441" i="1"/>
  <c r="G487" i="1" l="1"/>
  <c r="F173" i="1" l="1"/>
  <c r="F178" i="1" s="1"/>
  <c r="H232" i="1"/>
  <c r="G165" i="1"/>
  <c r="C165" i="1" s="1"/>
  <c r="F180" i="1" l="1"/>
  <c r="F182" i="1" s="1"/>
  <c r="C507" i="1"/>
  <c r="C493" i="1"/>
  <c r="C494" i="1"/>
  <c r="G153" i="1"/>
  <c r="C153" i="1" s="1"/>
  <c r="G152" i="1"/>
  <c r="C152" i="1" s="1"/>
  <c r="F203" i="1" l="1"/>
  <c r="F204" i="1" s="1"/>
  <c r="F205" i="1" s="1"/>
  <c r="H603" i="1"/>
  <c r="H10" i="1" s="1"/>
  <c r="H6" i="1" s="1"/>
  <c r="G602" i="1"/>
  <c r="G601" i="1"/>
  <c r="G594" i="1"/>
  <c r="G593" i="1"/>
  <c r="G603" i="1" l="1"/>
  <c r="G600" i="1" s="1"/>
  <c r="J600" i="1"/>
  <c r="I600" i="1"/>
  <c r="H600" i="1"/>
  <c r="G592" i="1"/>
  <c r="H592" i="1"/>
  <c r="J592" i="1"/>
  <c r="G599" i="1"/>
  <c r="C599" i="1" s="1"/>
  <c r="C598" i="1"/>
  <c r="C556" i="1" l="1"/>
  <c r="C555" i="1"/>
  <c r="C549" i="1" l="1"/>
  <c r="C550" i="1"/>
  <c r="C548" i="1"/>
  <c r="C547" i="1"/>
  <c r="C546" i="1"/>
  <c r="C545" i="1"/>
  <c r="C544" i="1"/>
  <c r="C543" i="1"/>
  <c r="C542" i="1"/>
  <c r="C541" i="1"/>
  <c r="C540" i="1"/>
  <c r="E539" i="1"/>
  <c r="E541" i="1" s="1"/>
  <c r="C539" i="1"/>
  <c r="C520" i="1"/>
  <c r="F520" i="1"/>
  <c r="F539" i="1" s="1"/>
  <c r="F541" i="1" s="1"/>
  <c r="F543" i="1" s="1"/>
  <c r="F545" i="1" s="1"/>
  <c r="F547" i="1" s="1"/>
  <c r="F549" i="1" s="1"/>
  <c r="F553" i="1" s="1"/>
  <c r="C519" i="1"/>
  <c r="G436" i="1" l="1"/>
  <c r="G437" i="1"/>
  <c r="G233" i="1"/>
  <c r="G234" i="1"/>
  <c r="G145" i="1"/>
  <c r="G144" i="1" s="1"/>
  <c r="I144" i="1"/>
  <c r="G232" i="1" l="1"/>
  <c r="E545" i="1"/>
  <c r="E547" i="1" s="1"/>
  <c r="E555" i="1" s="1"/>
  <c r="E549" i="1" l="1"/>
  <c r="G435" i="1" l="1"/>
  <c r="J232" i="1" l="1"/>
  <c r="P15" i="1" s="1"/>
  <c r="G10" i="1"/>
  <c r="G6" i="1" s="1"/>
  <c r="Q6" i="4" l="1"/>
  <c r="J6" i="1"/>
</calcChain>
</file>

<file path=xl/sharedStrings.xml><?xml version="1.0" encoding="utf-8"?>
<sst xmlns="http://schemas.openxmlformats.org/spreadsheetml/2006/main" count="11293" uniqueCount="2062">
  <si>
    <t>9</t>
  </si>
  <si>
    <t>10</t>
  </si>
  <si>
    <t>технічний нагляд</t>
  </si>
  <si>
    <t>Результативні показники, що характеризують виконання Програми</t>
  </si>
  <si>
    <t>Заходи</t>
  </si>
  <si>
    <t>Показники</t>
  </si>
  <si>
    <t>Джерело інформації</t>
  </si>
  <si>
    <t>Одиниця виміру</t>
  </si>
  <si>
    <t>Загальний обсяг видатків на виконання заходів</t>
  </si>
  <si>
    <t>тис. грн.</t>
  </si>
  <si>
    <t>Показники затрат:</t>
  </si>
  <si>
    <t>Показники продукту:</t>
  </si>
  <si>
    <t>Показники ефективності:</t>
  </si>
  <si>
    <t>тис.грн./од.</t>
  </si>
  <si>
    <t>Показники якості:</t>
  </si>
  <si>
    <t>кошторис</t>
  </si>
  <si>
    <t>УКБ ЮМР</t>
  </si>
  <si>
    <t>од.</t>
  </si>
  <si>
    <t>Обласний бюджет</t>
  </si>
  <si>
    <t>тис.грн.</t>
  </si>
  <si>
    <t>у т.ч. за роками</t>
  </si>
  <si>
    <t>Всього</t>
  </si>
  <si>
    <t>2</t>
  </si>
  <si>
    <t>3</t>
  </si>
  <si>
    <t>4</t>
  </si>
  <si>
    <t>авторський нагляд</t>
  </si>
  <si>
    <t>Державний бюджет</t>
  </si>
  <si>
    <t>РАЗОМ ЗА ПРОГРАМОЮ</t>
  </si>
  <si>
    <t>авторський нагляд:</t>
  </si>
  <si>
    <t>№ з/п</t>
  </si>
  <si>
    <t>Виконавці</t>
  </si>
  <si>
    <t>Всього,             тис. грн.</t>
  </si>
  <si>
    <t xml:space="preserve">Перелік заходів програми </t>
  </si>
  <si>
    <t>Місцевий бюджет</t>
  </si>
  <si>
    <t>розробка проектної документації</t>
  </si>
  <si>
    <t>1</t>
  </si>
  <si>
    <t>5</t>
  </si>
  <si>
    <t>6</t>
  </si>
  <si>
    <t>проектні роботи</t>
  </si>
  <si>
    <t>розрахункові дані</t>
  </si>
  <si>
    <t>%</t>
  </si>
  <si>
    <t>обсяг видатків, у т.ч.:</t>
  </si>
  <si>
    <t>прогнозні дані</t>
  </si>
  <si>
    <t>7</t>
  </si>
  <si>
    <t xml:space="preserve">проектні роботи </t>
  </si>
  <si>
    <t>8</t>
  </si>
  <si>
    <t xml:space="preserve"> тис.грн.</t>
  </si>
  <si>
    <t>рівень готовності проектної документації</t>
  </si>
  <si>
    <t>І. Водопровідно-каналізаційне господарство</t>
  </si>
  <si>
    <t>ІІ. Теплове господарство</t>
  </si>
  <si>
    <t>ІІІ. Санітарна очистка і благоустрій</t>
  </si>
  <si>
    <t>57,886</t>
  </si>
  <si>
    <t>2020</t>
  </si>
  <si>
    <t>2020 р.</t>
  </si>
  <si>
    <t>2021 р.</t>
  </si>
  <si>
    <t>технічний нагляд:</t>
  </si>
  <si>
    <t>14,580</t>
  </si>
  <si>
    <t xml:space="preserve">Підвищення рівня благоустрою міста   </t>
  </si>
  <si>
    <t>га</t>
  </si>
  <si>
    <t>2020-2022</t>
  </si>
  <si>
    <t>УЖКГ ЮМР/КП "Ритуальні послуги"</t>
  </si>
  <si>
    <t>схема території</t>
  </si>
  <si>
    <t>тис.м2</t>
  </si>
  <si>
    <t>грн./м2</t>
  </si>
  <si>
    <t>V. Дорожнє господарство</t>
  </si>
  <si>
    <t>тис.м²</t>
  </si>
  <si>
    <t>Організація належного утримання міських доріг</t>
  </si>
  <si>
    <t>Проектні роботи "Реконструкція вулиці Комунальної м. Южного Одеської області"</t>
  </si>
  <si>
    <t>тис. грн./од.</t>
  </si>
  <si>
    <t xml:space="preserve">Поточне утримання міських доріг </t>
  </si>
  <si>
    <t xml:space="preserve">обсяг видатків, пов'язних з поточним утриманням міських доріг 
</t>
  </si>
  <si>
    <t>площа міських доріг, яка підлягає поточному утриманню</t>
  </si>
  <si>
    <t>рівень забезпечення належного утримання та санітарного очищення міських доріг</t>
  </si>
  <si>
    <t xml:space="preserve">обсяг видатків, пов'язаних з проведенням поточного ремонту міських доріг 
</t>
  </si>
  <si>
    <t>Поточний ремонт міських доріг</t>
  </si>
  <si>
    <t xml:space="preserve">Поточний ремонт міських доріг </t>
  </si>
  <si>
    <t xml:space="preserve">площа міських доріг, яка підлягає поточному ремонту </t>
  </si>
  <si>
    <t>УЖКГ ЮМР/ЮМКП "ЮЖТРАНС"</t>
  </si>
  <si>
    <t>2022 р.</t>
  </si>
  <si>
    <t>11</t>
  </si>
  <si>
    <t>12</t>
  </si>
  <si>
    <t>VІ. Міський транспорт</t>
  </si>
  <si>
    <t>Разом за розділом</t>
  </si>
  <si>
    <t>Всього за розділом :</t>
  </si>
  <si>
    <t>забезпечення беззбитковості підприємства</t>
  </si>
  <si>
    <t>рішення виконкому ЮМР  від 12.07.2018 р. № 1345</t>
  </si>
  <si>
    <t>тис.пасажирів</t>
  </si>
  <si>
    <t>Забезпечення безкоштовним перевезенням мешканців на міському автобусному маршруті</t>
  </si>
  <si>
    <t xml:space="preserve">обсяг видатків, пов'язаний з придбанням автобусу </t>
  </si>
  <si>
    <t>кількість автобусів, що підлягають придбанню</t>
  </si>
  <si>
    <t>середня сума витрат на придбання 1 автобусу</t>
  </si>
  <si>
    <t>комерційні пропозиції</t>
  </si>
  <si>
    <t xml:space="preserve">УКБ ЮМР </t>
  </si>
  <si>
    <t>2021</t>
  </si>
  <si>
    <t>2022</t>
  </si>
  <si>
    <t>Проектні роботи "Капітальний ремонт ділянки теплових мереж від ТК-17 до ЦТП №31 м. Южного Одеської області"</t>
  </si>
  <si>
    <t>Забезпечення функціонування теплових мереж</t>
  </si>
  <si>
    <t xml:space="preserve">обсяг видатків, пов'язаних з виготовленням проектної документації з проведення капітального ремонту ділянки теплових мереж </t>
  </si>
  <si>
    <t xml:space="preserve">обсяг видатків, пов'язаних з виготовленням проектної документації з реконструкції ділянки трубопроводів опалення </t>
  </si>
  <si>
    <t>ІV. Зовнішнє освітлення</t>
  </si>
  <si>
    <t xml:space="preserve">Поточне утримання мереж зовнішнього освітлення </t>
  </si>
  <si>
    <t>УЖКГ ЮМР/КП "Екосервіс"</t>
  </si>
  <si>
    <t xml:space="preserve">Оплата зовнішнього освітлення </t>
  </si>
  <si>
    <t xml:space="preserve">повторна експертиза </t>
  </si>
  <si>
    <t xml:space="preserve">технічний нагляд </t>
  </si>
  <si>
    <t>Проектні роботи "Будівництво мереж зовнішнього освітлення по вул. Геннадія Савельєва м. Южного Одеської області"</t>
  </si>
  <si>
    <t xml:space="preserve">обсяг видатків, пов'язаних з поточним утриманням мереж зовнішнього освітлення </t>
  </si>
  <si>
    <t xml:space="preserve">рівень забезпечення належного утримання та якісного освітлення території міста </t>
  </si>
  <si>
    <t xml:space="preserve">обсяг видатків, пов'язаних з оплатою зовнішнього освітлення </t>
  </si>
  <si>
    <t>кількість електроенергії зовнішнього освітлення, що підлягає використанню</t>
  </si>
  <si>
    <t>середня сума витрат на оплату зовнішнього освітлення міста на 1 кВт</t>
  </si>
  <si>
    <t>тис.кВт</t>
  </si>
  <si>
    <t>грн./кВт</t>
  </si>
  <si>
    <t xml:space="preserve">рівень безперебійного освітлення території міста </t>
  </si>
  <si>
    <t>Забезпечення функціонування мереж зовнішнього освітлення
Організація належного утримання мереж зовнішнього освітлення міста</t>
  </si>
  <si>
    <t>Забезпечення функціонування мереж зовнішнього освітлення</t>
  </si>
  <si>
    <t>Підвищення рівня благоустрою міста</t>
  </si>
  <si>
    <t xml:space="preserve">проектна документація, що потребує розробки </t>
  </si>
  <si>
    <t xml:space="preserve">обсяг видатків, пов'язаних з виготовленням проектної докуметації з будівництва мереж зовнішнього освітлення </t>
  </si>
  <si>
    <t xml:space="preserve">обсяг видатків, пов'язаних з виготовленням проектної докуметації з будівництва ділянки мереж зовнішнього освітлення </t>
  </si>
  <si>
    <t>Капітальний ремонт ділянки мереж зливової каналізації від колодязя Кл 370 до колодязя Кл 379, яка розташована біля житлового будинку № 12 по просп. Григорівського десанту м. Южного Одеської області</t>
  </si>
  <si>
    <t>Будівництво ділянки мереж зливової каналізації на прилеглій території до житлового будинку по просп. Миру, 16 м. Южного Одеської області</t>
  </si>
  <si>
    <t xml:space="preserve">Поточне утримання мереж зливової каналізації </t>
  </si>
  <si>
    <t>Проведення моніторингу якості зливових вод</t>
  </si>
  <si>
    <t xml:space="preserve">Сплата екологічного податку </t>
  </si>
  <si>
    <t>13</t>
  </si>
  <si>
    <t>Проектні роботи «Капітальний ремонт ділянки мереж внутрішньоквартального водопроводу від колодязя В33 до колодязя В35 біля житлового будинку по просп. Григорівського десанту, 28 м. Южного Одеської області»</t>
  </si>
  <si>
    <t>14</t>
  </si>
  <si>
    <t>15</t>
  </si>
  <si>
    <t>16</t>
  </si>
  <si>
    <t>Проектні роботи "Капітальний ремонт ділянки мереж трубопроводу холодного водопостачання від колодязя В 20 по вул. Хіміків, 8 до колодязя В 81 по вул. Т.Г. Шевченка, 7 м. Южного Одеської області"</t>
  </si>
  <si>
    <t>17</t>
  </si>
  <si>
    <t>Проектні роботи "Капітальний ремонт ділянки мереж внутрішньоквартального водопроводу від колодязя В 7 по вул. Т.Г. Шевченка, 6 до колодязя В81 по вул. Т.Г. Шевченка, 7 м. Южного Одеської області"</t>
  </si>
  <si>
    <t xml:space="preserve">обсяг видатків, пов'язаних з проведенням робіт з реконструкції магістрального водопроводу </t>
  </si>
  <si>
    <t xml:space="preserve">Забезпечення належної та безперебійної роботи водопровідно-каналізаційного господарства  </t>
  </si>
  <si>
    <t xml:space="preserve">обсяг видатків, пов'язаних з проведенням робіт з реконструкції мереж вуличного водопроводу </t>
  </si>
  <si>
    <t>середня сума витрат на реконструкцію 1 м мережі вуличного водопроводу</t>
  </si>
  <si>
    <t>обсяг видатків, пов'язаних з проведенням капітального ремонту ділянки мереж зливової каналізації</t>
  </si>
  <si>
    <t>загальна протяжність ділянки мереж зливової каналізації, що потребує капітального ремонту</t>
  </si>
  <si>
    <t>середня сума витрат на проведення капітального ремонту 1 м ділянки мереж зливової каналізації</t>
  </si>
  <si>
    <t>тис.м</t>
  </si>
  <si>
    <t>грн./м</t>
  </si>
  <si>
    <t>обсяг видатків, пов'язаних з будівництвом ділянки мереж зливової каналізації</t>
  </si>
  <si>
    <t>середня сума витрат на будівництво 1 м ділянки мереж зливової каналізації</t>
  </si>
  <si>
    <t>обсяг видатків, пов'язаних з поточним утриманням мереж  зливової каналізації</t>
  </si>
  <si>
    <t>протяжність мереж  зливової каналізації, яка підлягає поточному утриманню</t>
  </si>
  <si>
    <t>середня сума витрат на поточне утримання 1 м мереж  зливової каналізації</t>
  </si>
  <si>
    <t>рівень забезпечення належного утримання та санітарного очищення зливової каналізації</t>
  </si>
  <si>
    <t>технічний паспорт</t>
  </si>
  <si>
    <t xml:space="preserve">обсяг видатків, пов'язаних з проведенням моніторингу якості зливових вод </t>
  </si>
  <si>
    <t xml:space="preserve">середня сума витрат на проведення 1 заходу з моніторингу якості зливових вод </t>
  </si>
  <si>
    <t>рівень забезпечення функціонування зливової каналізації</t>
  </si>
  <si>
    <t>Сплата екологічного податку</t>
  </si>
  <si>
    <t>обсяг видатків, пов'язаних зі сплатою екологічного податку</t>
  </si>
  <si>
    <t>обсяг видатків, пов'язаних з проведенням капітального ремонту ділянки мереж внутрішньоквартальної зливової каналізації</t>
  </si>
  <si>
    <t>загальна протяжність ділянки мереж внутрішньоквартальної зливової каналізації, що потребує капітального ремонту</t>
  </si>
  <si>
    <t>проектна документація, що потребує розробки</t>
  </si>
  <si>
    <t>середня сума витрат на виготовлення проектної документації з капітального ремонту ділянки мереж внутрішньоквартального водопроводу</t>
  </si>
  <si>
    <t xml:space="preserve">середня сума витрат на виготовлення проектної документації з капітального ремонту ділянки мереж трубопроводу холодного водопостачання </t>
  </si>
  <si>
    <t>Поточне утримання міських територій</t>
  </si>
  <si>
    <t>Організація громадських та інших робіт тимчасового характеру</t>
  </si>
  <si>
    <t xml:space="preserve">УЖКГ ЮМР/КП "Екосервіс" </t>
  </si>
  <si>
    <t>Заходи з організації рятування на водах</t>
  </si>
  <si>
    <t xml:space="preserve">Відлов бродячих тварин </t>
  </si>
  <si>
    <t>Придбання газонокосарки</t>
  </si>
  <si>
    <t>Придбання бензоножиць</t>
  </si>
  <si>
    <t xml:space="preserve">Придбання мотокос </t>
  </si>
  <si>
    <t xml:space="preserve">Реконструкція міжквартального проїзду по вул. Т.Г. Шевченка (сквер) та житлового будинку №9 м. Южного Одеської області </t>
  </si>
  <si>
    <t>Придбання малої архітектурної форми модульного типу у парк Приморський м. Южного Одеської області</t>
  </si>
  <si>
    <t>ФКМ ЮМР</t>
  </si>
  <si>
    <t xml:space="preserve">Придбання плуга модульного </t>
  </si>
  <si>
    <t xml:space="preserve">Придбання косарки ротаційної </t>
  </si>
  <si>
    <t>18</t>
  </si>
  <si>
    <t>19</t>
  </si>
  <si>
    <t>20</t>
  </si>
  <si>
    <t xml:space="preserve">Капітальний ремонт благоустрою загальноміських територій біля в'їзного знаку "Якір" м. Южного Одеської області </t>
  </si>
  <si>
    <t>21</t>
  </si>
  <si>
    <t>22</t>
  </si>
  <si>
    <t>23</t>
  </si>
  <si>
    <t xml:space="preserve">Поточне утримання міських територій   </t>
  </si>
  <si>
    <t>обсяг видатків, пов'язаних з поточним утриманням міських територій</t>
  </si>
  <si>
    <t>площа міських територій, яка підлягає поточному утриманню</t>
  </si>
  <si>
    <t xml:space="preserve">середня сума витрат на організацію  належного утримання та санітарного очищення 1м² міських територій </t>
  </si>
  <si>
    <t xml:space="preserve">Поточне утримання пляжно-паркової зони    </t>
  </si>
  <si>
    <t xml:space="preserve">обсяг видатків, пов'язаних з поточним утриманням пляжно-паркової зони </t>
  </si>
  <si>
    <t>площа пляжно-паркової зони, яка підлягає поточному утриманню</t>
  </si>
  <si>
    <t>середня сума витрат на 1 одиницю, пов'язану з оснащенням рятувального посту</t>
  </si>
  <si>
    <t>середня сума витрат на організацію  належного утримання та санітарного очищення 1м² пляжно-паркової  зони</t>
  </si>
  <si>
    <t>тис. м²</t>
  </si>
  <si>
    <t>рівень забезпечення проведення громадських робіт</t>
  </si>
  <si>
    <t>шт.од.</t>
  </si>
  <si>
    <t xml:space="preserve">Заходи з організації рятування на водах </t>
  </si>
  <si>
    <t>обсяг видатків, пов'язаних з проведенням заходів з організації рятування на водах</t>
  </si>
  <si>
    <t>кількість одиниць для оснащення рятувального посту</t>
  </si>
  <si>
    <t xml:space="preserve">схема територій </t>
  </si>
  <si>
    <t>схема територій</t>
  </si>
  <si>
    <t>грн./м²</t>
  </si>
  <si>
    <t xml:space="preserve">Підвищення рівня благоустрою міста
Організація  належного утримання та санітарного очищення об’єктів благоустрою
</t>
  </si>
  <si>
    <t>Підвищення рівня благоустрою міста
Організація  належного утримання та санітарного очищення об’єктів благоустрою</t>
  </si>
  <si>
    <t>Забезпечення організації рятування на воді</t>
  </si>
  <si>
    <t xml:space="preserve">Забезпечення сприятливих умов для співіснування людей та тварин
</t>
  </si>
  <si>
    <t>кількість газонокосарок, що підлягають придбанню</t>
  </si>
  <si>
    <t>середня сума витрат на придбання 1 газонокосарки</t>
  </si>
  <si>
    <t xml:space="preserve">Придбання технічного та спеціального обладнання, основних засобів спеціального призначення для підприємств 
задіяних у сфері санітарного очищення  та благоустрою міста
</t>
  </si>
  <si>
    <t>обсяг видатків,  пов'язаних з придбанням бензоножиць</t>
  </si>
  <si>
    <t>кількість бензоножиць, що підлягають придбанню</t>
  </si>
  <si>
    <t>середня сума витрат на придбання 1 од. бензоножиць</t>
  </si>
  <si>
    <t>обсяг видатків,  пов'язаних з придбанням мотокос</t>
  </si>
  <si>
    <t>кількість мотокос, що підлягають придбанню</t>
  </si>
  <si>
    <t>середня сума витрат на придбання 1 мотокоси</t>
  </si>
  <si>
    <t>24</t>
  </si>
  <si>
    <t>25</t>
  </si>
  <si>
    <t>Придбання компьютера в зборі</t>
  </si>
  <si>
    <t xml:space="preserve">обсяг видатків,  пов'язаних з придбанням плуга модульного </t>
  </si>
  <si>
    <t>кількість плугів модульних, що підлягають придбанню</t>
  </si>
  <si>
    <t xml:space="preserve">середня сума витрат на придбання 1 плуга модульного </t>
  </si>
  <si>
    <t>кількість комп'ютерів в зборі, що підлягають придбанню</t>
  </si>
  <si>
    <t>середня сума витрат на придбання 1 комп'ютера в зборі</t>
  </si>
  <si>
    <t>кількість косарок ротаційних, що підлягають придбанню</t>
  </si>
  <si>
    <t xml:space="preserve">середня сума витрат на придбання 1 косарки ротаційної </t>
  </si>
  <si>
    <t>обсяг видатків, пов'язаних з проведенням капітального ремонту твердого покриття (пішохідної доріжки)</t>
  </si>
  <si>
    <t>загальна площа твердого покриття (пішохідних доріжок), що потребує капітального ремонту</t>
  </si>
  <si>
    <t>середня сума витрат на проведення капітального ремонту 1 м2 твердого покриття (пішохідних доріжок)</t>
  </si>
  <si>
    <t xml:space="preserve">га </t>
  </si>
  <si>
    <t>обсяг видатків, пов'язаних з реконструкцією проспекту</t>
  </si>
  <si>
    <t>загальна площа проспекту, що потребує реконструкції</t>
  </si>
  <si>
    <t>середня сума витрат на реконструкцію 1 га проспекту</t>
  </si>
  <si>
    <t xml:space="preserve">обсяг видатків, пов'язаних з реконструкцією міжквартального проїзду </t>
  </si>
  <si>
    <t>загальна площа, що потребує реконструкції міжквартального проїзду</t>
  </si>
  <si>
    <t xml:space="preserve">обсяг видатків,  пов'язаних з придбанням малої архітектурної форми модульного типу </t>
  </si>
  <si>
    <t>середня сума витрат на придбання 1 малої архітектурної форми модульного типу</t>
  </si>
  <si>
    <t>обсяг видатків,  пов'язаних з будівництвом душевих на міському пляжі</t>
  </si>
  <si>
    <t xml:space="preserve">середня сума витрат на будівництво 1 душевої </t>
  </si>
  <si>
    <t>91,430</t>
  </si>
  <si>
    <t>15,903</t>
  </si>
  <si>
    <t>загальна площа твердого покриття (пішохідної доріжки), що потребує капітального ремонту</t>
  </si>
  <si>
    <t>середня сума витрат на проведення капітального ремонту 1 м2 твердого покриття (пішохідної дорожки)</t>
  </si>
  <si>
    <t>корегування проекту</t>
  </si>
  <si>
    <t>обсяг видатків, пов'язаних з проведенням капітального ремонту благоустрою загальноміських територій</t>
  </si>
  <si>
    <t>загальна площа загальноміських територій, що потребує капітального ремонту благоустрою</t>
  </si>
  <si>
    <t>Компенсація витрат Южненському міському КП "ЮЖТРАНС" за безкоштовне перевезення мешканців м. Южного, за виключенням пільгових категорій, за рахунок місцевого бюджету (крім літніх місяців) на міському автобусному маршруті загального користування у звичайному режимі руху "Ринок (кільцевий ч/з МІЗ)"</t>
  </si>
  <si>
    <t>Всього вартість робіт, (тис.грн.)</t>
  </si>
  <si>
    <t>Орієнтовні обсяги фінансування, тис.грн.</t>
  </si>
  <si>
    <t>Організація належного утримання та санітарного очищення зливової каналізації</t>
  </si>
  <si>
    <t>Забезпечення функціонування зливової каналізації</t>
  </si>
  <si>
    <t xml:space="preserve">УЖКГ ЮМР/КП "Южводо канал" </t>
  </si>
  <si>
    <t>Строк виконан-ня заходу</t>
  </si>
  <si>
    <t>середня сума витрат на проведення реконструкції 1 м мережі магістрального водопроводу</t>
  </si>
  <si>
    <t xml:space="preserve">загальна протяжність мереж вуличного водопроводу, що потребує реконструкції </t>
  </si>
  <si>
    <t xml:space="preserve">загальна протяжність мереж магістрального водопроводу, що потребує реконструкції </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</si>
  <si>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</si>
  <si>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</si>
  <si>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</si>
  <si>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</si>
  <si>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</si>
  <si>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</si>
  <si>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</si>
  <si>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</si>
  <si>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</si>
  <si>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</si>
  <si>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</si>
  <si>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</si>
  <si>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</si>
  <si>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</si>
  <si>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</si>
  <si>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</si>
  <si>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</si>
  <si>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</si>
  <si>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</si>
  <si>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</si>
  <si>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</si>
  <si>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</si>
  <si>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</si>
  <si>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</si>
  <si>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Проектні роботи "Реконструкція ділянки трубопроводів опалення від ЦТП №21 до вводу у житлові будинки по вул. Новобілярська, 24,26 вул. Т.Г. Шевченка, 1, 5  м. Южного Одеської області"</t>
  </si>
  <si>
    <t xml:space="preserve">загальна протяжність ділянки мереж зливової каналізації, що планується збудувати </t>
  </si>
  <si>
    <t>тис.грн./ од.</t>
  </si>
  <si>
    <t>тис.грн./    од.</t>
  </si>
  <si>
    <t>тис.грн./  од.</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</si>
  <si>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</si>
  <si>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</si>
  <si>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</si>
  <si>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</si>
  <si>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</si>
  <si>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</si>
  <si>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</si>
  <si>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</si>
  <si>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</si>
  <si>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</si>
  <si>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</si>
  <si>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</si>
  <si>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</si>
  <si>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</si>
  <si>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</si>
  <si>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</si>
  <si>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</si>
  <si>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</si>
  <si>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</si>
  <si>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</si>
  <si>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</si>
  <si>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</si>
  <si>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</si>
  <si>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</si>
  <si>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</si>
  <si>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 xml:space="preserve">загальна площа території кладовища, що потребує капітального ремонту з благоустрою </t>
  </si>
  <si>
    <t>Поточне утримання фонтанів  №№ 3, 4, 5, 6 на площі Перемоги міста Южного Одеської області</t>
  </si>
  <si>
    <t>Придбання хімічних реагентів для обслуговування фонтанів №№ 3,4,5,6 на площі Перемоги міста Южного Одеської області</t>
  </si>
  <si>
    <t>26</t>
  </si>
  <si>
    <t>27</t>
  </si>
  <si>
    <t>дефектний акт</t>
  </si>
  <si>
    <t>обсяг видатків, пов'язаних з поточним утриманням фонтанів</t>
  </si>
  <si>
    <t>3.26</t>
  </si>
  <si>
    <t>3.27</t>
  </si>
  <si>
    <t>кількість фонтанів, на яких планується використовувати хімічні реагенти</t>
  </si>
  <si>
    <t>2.8</t>
  </si>
  <si>
    <t>Проектні роботи "Реконструкція загальноміських територій у парку Приморському м. Южного Одеської області"</t>
  </si>
  <si>
    <t>середня сума витрат на проведення капітального ремонту 1 м² твердого покриття (пішохідної дорожки)</t>
  </si>
  <si>
    <t>середня сума витрат на проведення капітального ремонту благоустрою 1 м² загальноміських територій</t>
  </si>
  <si>
    <t>4.1</t>
  </si>
  <si>
    <t>4.2</t>
  </si>
  <si>
    <t>4.3</t>
  </si>
  <si>
    <t>4.4</t>
  </si>
  <si>
    <t>4.5</t>
  </si>
  <si>
    <t>4.6</t>
  </si>
  <si>
    <t>4.7</t>
  </si>
  <si>
    <t>4.8</t>
  </si>
  <si>
    <t xml:space="preserve">акт прийому-передачі </t>
  </si>
  <si>
    <t>Поточний ремонт зовнішньої мережі зливової каналізації за адресою вул. Хіміків, буд. №18 від колодязя Кл 127 до колодязя Кл 131 м. Южного Одеської області</t>
  </si>
  <si>
    <t>Поточний ремонт зовнішньої мережі зливової каналізації за адресою просп. Григорівського десанту, буд. №24 від колодязя Кл 152 до колодязя Кл 153 м. Южного Одеської області</t>
  </si>
  <si>
    <t>Поточний ремонт зовнішньої мережі зливової каналізації за адресою вул. Хіміків, буд. №18 від колодязя Кл 122 до колодязя Кл 123 м. Южного Одеської області</t>
  </si>
  <si>
    <t>Поточний ремонт зовнішньої мережі зливової каналізації за адресою просп. Миру, буд. №18 від колодязя Кл 546 до колодязя Кл 577 м. Южного Одеської області</t>
  </si>
  <si>
    <t>протяжність зовнішньої мережі зливової каналізації, яка підлягає поточному ремонту</t>
  </si>
  <si>
    <t>середня сума витрат на поточний ремонт 1 м  зовнішньої мережі зливової каналізації</t>
  </si>
  <si>
    <t>тис. м</t>
  </si>
  <si>
    <t>обсяг видатків, пов'язаних з поточним ремонтом зовнішньої мережі зливової каналізації</t>
  </si>
  <si>
    <t>1.18</t>
  </si>
  <si>
    <t>1.19</t>
  </si>
  <si>
    <t>1.20</t>
  </si>
  <si>
    <t>5.1</t>
  </si>
  <si>
    <t>5.2</t>
  </si>
  <si>
    <t>5.3</t>
  </si>
  <si>
    <t>5.4</t>
  </si>
  <si>
    <t>5.5</t>
  </si>
  <si>
    <t>5.6</t>
  </si>
  <si>
    <t>5.7</t>
  </si>
  <si>
    <t>5.8</t>
  </si>
  <si>
    <t>5.9</t>
  </si>
  <si>
    <t>5.10</t>
  </si>
  <si>
    <t>5.11</t>
  </si>
  <si>
    <t>5.12</t>
  </si>
  <si>
    <t>6.1</t>
  </si>
  <si>
    <t>6.2</t>
  </si>
  <si>
    <t>загальна сума на компенсацію витрат Южненському міському КП "ЮЖТРАНС" за безкоштовне перевезення мешканців м. Южного, за виключенням пільгових категорій, за рахунок місцевого бюджету (крім літніх місяців) на міському автобусному маршруті загального користування у звичайному режимі руху "Ринок (кільцевий ч/з МІЗ)"</t>
  </si>
  <si>
    <t>тис.грн./        од.</t>
  </si>
  <si>
    <t>грн./ пасажир</t>
  </si>
  <si>
    <t>грн.м²</t>
  </si>
  <si>
    <t>середня сума витрат на утримання 1 м² міських доріг</t>
  </si>
  <si>
    <t>обсяг видатків, в т.ч.:</t>
  </si>
  <si>
    <t>рівень готовності об'єктів реконструкції</t>
  </si>
  <si>
    <t xml:space="preserve">рівень готовності об'єктів капітального ремонту </t>
  </si>
  <si>
    <t>рівень готовності об'єктів будівництва</t>
  </si>
  <si>
    <t xml:space="preserve">рівень готовності об'єктів реконструкціїї </t>
  </si>
  <si>
    <t xml:space="preserve">рівень готовності об'єктів благоустрою </t>
  </si>
  <si>
    <t>рівень забезпечення підприємств житлово-комунального  господарства технічним та спеціальним обладнанням, відповідно до запланованого</t>
  </si>
  <si>
    <t>рівень забезпечення підприємств житлово-комунального  господарства комп'ютерною технікою, відповідно до запланованого</t>
  </si>
  <si>
    <t>рівень відповідності дорожнього покриття до належного експлуатаційного стану автомобільних доріг</t>
  </si>
  <si>
    <t>середня сума витрат на 1 м² реконструкції міжквартального проїзду</t>
  </si>
  <si>
    <t xml:space="preserve">рівень забезпечення виконання заходів належного утримання та санітарного очищення об’єктів благоустрою </t>
  </si>
  <si>
    <t>рівень забезпечення виконання заходів належного утримання об'єктів благоустрою</t>
  </si>
  <si>
    <t>рівень забезпечення виконання заходів з організації рятування на воді, запобігання нещасним випадкам</t>
  </si>
  <si>
    <t>рівень забезпечення підприємства транспортом, задіяним у перевезенні пасажирів, відповідно до запланованого</t>
  </si>
  <si>
    <t>Будівництво душевих на міському пляжі м. Южного Одеської області, у т.ч.</t>
  </si>
  <si>
    <t>тис. грн</t>
  </si>
  <si>
    <t>Придбання комп'ютера в зборі</t>
  </si>
  <si>
    <t>схема</t>
  </si>
  <si>
    <t xml:space="preserve">рівень відповідності дорожнього покриття автомобільних доріг до належного експлуатаційного стану </t>
  </si>
  <si>
    <t>рівень відповідності дорожнього покриття автомобільних доріг до належного експлуатаційного стану</t>
  </si>
  <si>
    <t>Забезпечення перевезення мешканців на міському автобусному маршруті</t>
  </si>
  <si>
    <t>кількість заходів, які плануються провести</t>
  </si>
  <si>
    <t>кількість податків, які планується сплатити</t>
  </si>
  <si>
    <t>середня сума витрат на сплату 1 податку</t>
  </si>
  <si>
    <t>середня сума витрат на виготовлення проектної документації з капітального ремонту ділянки теплових мереж</t>
  </si>
  <si>
    <t>середня сума витрат на виготовлення проектної документації з капітального ремонту  ділянки теплових мереж</t>
  </si>
  <si>
    <t>середня сума витрат на виготовлення проектної документації з реконструкції ділянки трубопроводів опалення</t>
  </si>
  <si>
    <t>середня сума витрат на виготовлення проектної документації з капітального ремонту котла</t>
  </si>
  <si>
    <t>рівень відповідності дорожнього покриття  до належного експлуатаційного стану автомобільних доріг</t>
  </si>
  <si>
    <t>технічний нагляд :</t>
  </si>
  <si>
    <t>авторський нагляд :</t>
  </si>
  <si>
    <t>обсяг видатків, пов'язаних з виготовленням проектної документації з реконструкції вулиці</t>
  </si>
  <si>
    <t>середня сума витрат на виготовлення проектної документації з реконструкції вулиці</t>
  </si>
  <si>
    <t xml:space="preserve">обсяг видатків, пов'язаних з виготовленням проектної документації з капітального ремонту ділянки мереж трубопроводу холодного водопостачання </t>
  </si>
  <si>
    <t>обсяг видатків, пов'язаних з виготовленням проектної документації з капітального ремонту ділянки мереж внутрішньоквартального водопроводу</t>
  </si>
  <si>
    <t>обсяг видатків, пов'язаних з виготовленням проектної документації з капітального ремонту котла</t>
  </si>
  <si>
    <t xml:space="preserve">обсяг видатків, пов'язаних з проведенням капітального ремонту дороги </t>
  </si>
  <si>
    <t>обсяг видатків, пов'язаних з проведенням реконструкції проїжджої частини дороги</t>
  </si>
  <si>
    <t>площа проїжджої частини дороги, яка підлягає реконструкції</t>
  </si>
  <si>
    <t>площа дороги, яка підлягає капітальному ремонту</t>
  </si>
  <si>
    <t xml:space="preserve">середня сума витрат на виготовлення проектної документації з будівництва мереж зовнішнього освітлення </t>
  </si>
  <si>
    <t xml:space="preserve">середня сума витрат на виготовлення проектної документації з будівництва ділянки мереж зовнішнього освітлення </t>
  </si>
  <si>
    <t xml:space="preserve">
обсяг видатків, пов'язаних з проведенням капітального ремонту з благоустрою території кладовища</t>
  </si>
  <si>
    <t>середня сума витрат на проведення капітального ремонту з благоустрою 1 га території кладовища</t>
  </si>
  <si>
    <t xml:space="preserve">Підвищення рівня благоустрою міста                             
                   Організація  належного утримання та санітарного очищення об’єктів благоустрою
</t>
  </si>
  <si>
    <t xml:space="preserve">кількість фонтанів, які підлягають поточному утриманню </t>
  </si>
  <si>
    <t>середня сума витрат на організацію належного поточного утримання 1 фонтану</t>
  </si>
  <si>
    <t xml:space="preserve">обсяг видатків, пов'язаних з організацією проведення громадських робіт </t>
  </si>
  <si>
    <t>кількість безробітних, які беруть участь у проведенні громадських робіт</t>
  </si>
  <si>
    <t>середня сума витрат на оплату праці 1 безробітного</t>
  </si>
  <si>
    <t>обсяг видатків, пов'язаних з придбанням комп'ютера в зборі</t>
  </si>
  <si>
    <t>Будівництво душевих на міському пляжі, у т.ч. : проектні роботи</t>
  </si>
  <si>
    <t>кількість душевих на міському пляжі, що планується побудувати</t>
  </si>
  <si>
    <t>середня сума витрат на виготовлення проектної документації  з благоустрою загальноміських територій</t>
  </si>
  <si>
    <t xml:space="preserve">обсяг видатків, пов'язаних з виготовленням проектної документації з благоустрою загальноміських територій </t>
  </si>
  <si>
    <t xml:space="preserve">Забезпечення функціонування зливової каналізації  </t>
  </si>
  <si>
    <t xml:space="preserve">Забезпечення функціонування зливової каналізаціїа  </t>
  </si>
  <si>
    <t>обсяг видатків,  пов'язаних з придбанням хімічних реагентів для обслуговування фонтанів</t>
  </si>
  <si>
    <t>середня сума витрат на придбання хімічних реагентів, розрахованих на обслуговування одного фонтану</t>
  </si>
  <si>
    <t xml:space="preserve">Придбання обладнання та предметів довго- строкового користування  для підприємств, 
задіяних у сфері санітарного очищення  та благоустрою міста
</t>
  </si>
  <si>
    <t>рівень забезпечення підприємств житлово-комунального господарства обладнанням та предметами довгострокового користування, відповідно до запланованого</t>
  </si>
  <si>
    <t>кількість малих архітектурних форм модульного типу, що планується придбати</t>
  </si>
  <si>
    <t xml:space="preserve">Забезпечення належної та безперебійної роботи водопровідно-каналізаційного господарства   </t>
  </si>
  <si>
    <t>Проектні роботи «Капітальний ремонт ділянки мереж трубопроводу холодного водопостачання від колодязя В 74 по вул. Приморській, 19 до колодязя В 33 по просп. Григорівського десанту, 8 м. Южного Одеської області»</t>
  </si>
  <si>
    <t xml:space="preserve">Забезпечення функціонування зливової каналізації </t>
  </si>
  <si>
    <t>Забезпечення належної та безперебійної роботи водопровідно-каналізаційного господарства</t>
  </si>
  <si>
    <t>обсяг видатків, пов'язаних з проведенням робіт з реконструкції ділянки мереж самопливного магістрального каналізаційного колектору</t>
  </si>
  <si>
    <t xml:space="preserve"> авторський нагляд</t>
  </si>
  <si>
    <t>Проектні роботи "Капітальний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t>
  </si>
  <si>
    <t>обсяг видатків, пов'язаних з будівницвом наскрізного проїзду</t>
  </si>
  <si>
    <t>площа наскрізного проїзду, яка підлягає будівництву</t>
  </si>
  <si>
    <t xml:space="preserve">середня сума витрат на будівництво наскрізного проїзду </t>
  </si>
  <si>
    <t>обсяг видатків, пов'язаних з проведенням благоустрою загальноміських територій з влаштуванням скверу</t>
  </si>
  <si>
    <t>кількість скверів, що потребують влаштування</t>
  </si>
  <si>
    <t>середня сума витрат на влаштування  1 скверу</t>
  </si>
  <si>
    <t>обсяг видатків, пов'язаних з капітальним ремонтом мереж зовнішнього освітлення</t>
  </si>
  <si>
    <t>кількість опор, що потребують капітального ремонту</t>
  </si>
  <si>
    <t>Капітальний ремонт ділянки мереж зовнішнього освітлення  по просп. Григорівського десанту до в'їзного знаку "Якір" між опорами № 189-190 та № 191-192 м. Южного Одеської області</t>
  </si>
  <si>
    <t>Капітальний ремонт ділянки мереж зовнішнього освітлення  по просп. Григорівського десанту до в'їзного знаку "Якір" між опорами  № 189-190 та № 191-192 м. Южного Одеської області</t>
  </si>
  <si>
    <t>обсяг видатків, пов'язаних з капітальним ремонтом ділянки мереж зовнішнього освітлення</t>
  </si>
  <si>
    <t>загальна протяжність ділянки мереж зовнішнього освітлення, що підлягає капітального ремонту</t>
  </si>
  <si>
    <t>середня сума витрат на проведення капітального ремонту 1 опори</t>
  </si>
  <si>
    <t>середня сума витрат на проведення капітального ремонту 1 м ділянки мереж зовнішнього освітлення</t>
  </si>
  <si>
    <t>VIІ. Об'єкти соціальної інфраструктури</t>
  </si>
  <si>
    <t>Придбання обладнання для приміщень їдальні, розташованої за адресою : м. Южне Одеської області, вул. Новобілярська, буд.26-А</t>
  </si>
  <si>
    <t>Забезпечення підприємств житлово-комунального господарства технічним та спеціальним обладнанням</t>
  </si>
  <si>
    <t>обсяг видатків, пов'язаних з придбанням обладнання для приміщень їдальні</t>
  </si>
  <si>
    <t>середня сума витрат на придбання 1 од. обладнання для приміщень їдальні</t>
  </si>
  <si>
    <t>рівень забезпечення підприємств житлово-комунального господарства технічним та спеціальним обладнанням до запланованого</t>
  </si>
  <si>
    <t xml:space="preserve">середня сума витрат на виготовлення проектної документації з будівництва мереж водопостачання </t>
  </si>
  <si>
    <t>середня сума витрат на виготовлення проектної документації з будівництва мереж господарсько-побутової каналізації</t>
  </si>
  <si>
    <t>Придбання  всесезонної комунальної машини з навісним обладнанням</t>
  </si>
  <si>
    <t>обсяг видатків,  пов'язаних з придбанням  всесезонної комунальної машини з навісним обладнанням</t>
  </si>
  <si>
    <t>кількість машин, що підлягають придбанню</t>
  </si>
  <si>
    <t>середня сума витрат на придбання 1 всесезонної комунальної машини з навісним обладнанням</t>
  </si>
  <si>
    <t>Стандартне приєднання електроустановок до електричних мереж</t>
  </si>
  <si>
    <t>УЖКГ ЮМР/КП "Екосервіс</t>
  </si>
  <si>
    <t>4.9</t>
  </si>
  <si>
    <t>28</t>
  </si>
  <si>
    <t>29</t>
  </si>
  <si>
    <t>30</t>
  </si>
  <si>
    <t>31</t>
  </si>
  <si>
    <t>32</t>
  </si>
  <si>
    <t>1.21</t>
  </si>
  <si>
    <t>1.22</t>
  </si>
  <si>
    <t>1.23</t>
  </si>
  <si>
    <t>1.24</t>
  </si>
  <si>
    <t>1.25</t>
  </si>
  <si>
    <t>1.26</t>
  </si>
  <si>
    <t>1.27</t>
  </si>
  <si>
    <t>2.9</t>
  </si>
  <si>
    <t>2.10</t>
  </si>
  <si>
    <t>2.11</t>
  </si>
  <si>
    <t>3.28</t>
  </si>
  <si>
    <t>3.29</t>
  </si>
  <si>
    <t>3.30</t>
  </si>
  <si>
    <t>3.31</t>
  </si>
  <si>
    <t>3.32</t>
  </si>
  <si>
    <t>4.10</t>
  </si>
  <si>
    <t>7.1</t>
  </si>
  <si>
    <t>5.13</t>
  </si>
  <si>
    <t>обсяг видатків, пов'язаних з проведенням капітального ремонту проїжджої частини вулиці</t>
  </si>
  <si>
    <t>площа проїжджої частини вулиці, яка підлягає капітальному ремонту</t>
  </si>
  <si>
    <t>952,767</t>
  </si>
  <si>
    <t>Реконструкція напірного каналізаційного колектору м. Южного Одеської області, у т.ч.:технічний нагляд</t>
  </si>
  <si>
    <t>1.28</t>
  </si>
  <si>
    <t>обсяг видатків, пов'язаних з проведенням технічного нагляду реконструкції напірного каналізаційного колектору</t>
  </si>
  <si>
    <t xml:space="preserve">кількість послуг з технічного нагляду, яких необхідно провести            </t>
  </si>
  <si>
    <t>середня сума витрат на проведення послуг з технічного нагляду</t>
  </si>
  <si>
    <t>протяжність ділянки мереж самопливного магістрального  каналізаційного колектору, що потребує реконструкції</t>
  </si>
  <si>
    <t>середня сума витрат на проведення реконструкції 1 м ділянки мереж самопливного магістрального  каналізаційного колектору</t>
  </si>
  <si>
    <t>обсяг видатків, пов'язаних з проведенням капітального ремонту ділянки теплових мереж</t>
  </si>
  <si>
    <t>загальна протяжність ділянки теплових мереж, що потребує капітального ремонту</t>
  </si>
  <si>
    <t>середня сума витрат на проведення капітального ремонту 1м ділянки теплових мереж</t>
  </si>
  <si>
    <t xml:space="preserve">Капітальний ремонт пішохідної доріжки по вул. Хіміків від ТК-24 до вул. Новобілярської м. Южного Одеської області </t>
  </si>
  <si>
    <t>Капітальний ремонт пішохідної доріжки по вул. Хіміків від ТК-24 до вул. Новобілярської м. Южного Одеської області</t>
  </si>
  <si>
    <t>обсяг видатків, пов'язаних з проведенням капітального ремонту  пішохідної доріжки</t>
  </si>
  <si>
    <t>загальна площа пішохідної доріжки, яка підлягає капітальному ремонту</t>
  </si>
  <si>
    <t>середня сума витрат на проведення капітального ремонту 1 м2 пішохідної доріжки</t>
  </si>
  <si>
    <t>рівень готовності послуг з технічного нагляду, відповідно до запланованого</t>
  </si>
  <si>
    <t xml:space="preserve">обсяг видатків, пов'язаних з проведенням капітального ремонту проїжджої частини в'їзду </t>
  </si>
  <si>
    <t>площа проїжджої частини в'їзду, яка підлягає капітальному ремонту</t>
  </si>
  <si>
    <t>обсяг видатків, пов'язаних з проведенням капітального ремонту проїжджої частини дороги</t>
  </si>
  <si>
    <t>площа проїжджої частини дороги, яка підлягає капітальному ремонту</t>
  </si>
  <si>
    <t xml:space="preserve">обсяг видатків, пов'язаних з проведенням капітального ремонту проїжджої частини  дороги </t>
  </si>
  <si>
    <t xml:space="preserve">площа проїжджої частини дороги, яка підлягає капітальному ремонту </t>
  </si>
  <si>
    <t>тис.грн./ шт.од.</t>
  </si>
  <si>
    <t>2020-2021</t>
  </si>
  <si>
    <t>середня сума витрат на проведення капітального ремонту ділянки мереж трубопроводу холодного водопостачання</t>
  </si>
  <si>
    <t>загальна протяжність ділянки мереж трубопроводу холодного водопостачання, що потребує капітального ремонту</t>
  </si>
  <si>
    <t xml:space="preserve">обсяг видатків, пов'язаних з проведенням капітального ремонту ділянки мереж трубопроводу холодного водопостачання </t>
  </si>
  <si>
    <t>рівень готовності об'єктів капітального ремонту</t>
  </si>
  <si>
    <t>1.29</t>
  </si>
  <si>
    <t>1.30</t>
  </si>
  <si>
    <t xml:space="preserve">корегування проекту </t>
  </si>
  <si>
    <t>обсяг видатків, пов'язаних з проведенням робіт з реконструкції водопровідного колектору</t>
  </si>
  <si>
    <t>протяжність водопровідного колектору, що потребує реконструкції</t>
  </si>
  <si>
    <t>середня сума витрат на проведення реконструкції 1 м  водопровідного колектору</t>
  </si>
  <si>
    <t>1.31</t>
  </si>
  <si>
    <t>1.32</t>
  </si>
  <si>
    <t>33</t>
  </si>
  <si>
    <t>Проектні роботи "Реконструкція водопровідного колектору від ВНС до вул. Хіміків м. Южного Одеської області"</t>
  </si>
  <si>
    <t>1.33</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</si>
  <si>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</si>
  <si>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</si>
  <si>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Комунальної м. Южного Одеської області</t>
  </si>
  <si>
    <t>Поточний ремонт дороги на КНС м. Южного Одеської області</t>
  </si>
  <si>
    <t>Поточний ремонт вул. Іванова м. Южного Одеської  області</t>
  </si>
  <si>
    <t>Поточний ремонт дороги за ПК "Дружба" м. Южного Одеської  області</t>
  </si>
  <si>
    <t>Поточний ремонт вул. Т.Г. Шевченка м. Южного Одеської області</t>
  </si>
  <si>
    <t>тис.грн./ га</t>
  </si>
  <si>
    <t>обсяг видатків, пов'язаних з виготовленням проектної документації з реконструкції водопровідного колектору</t>
  </si>
  <si>
    <t>середня сума витрат на виготовлення проектної документації з реконструкції водопровідного колектору</t>
  </si>
  <si>
    <t>3.33</t>
  </si>
  <si>
    <t>5.14</t>
  </si>
  <si>
    <t>5.15</t>
  </si>
  <si>
    <t>5.16</t>
  </si>
  <si>
    <t>5.17</t>
  </si>
  <si>
    <t>5.19</t>
  </si>
  <si>
    <t>5.20</t>
  </si>
  <si>
    <t>5.21</t>
  </si>
  <si>
    <t>5.22</t>
  </si>
  <si>
    <t>5.23</t>
  </si>
  <si>
    <t>Придбання протипожежних дверей</t>
  </si>
  <si>
    <t>кількість обладнання, що підлягає придбанню</t>
  </si>
  <si>
    <t>7.2</t>
  </si>
  <si>
    <t>7.3</t>
  </si>
  <si>
    <t>7.4</t>
  </si>
  <si>
    <t>7.5</t>
  </si>
  <si>
    <t>7.6</t>
  </si>
  <si>
    <t>обсяг видатків, пов'язаних з проведенням капітального ремонту автоматичної системи протипожежного захисту</t>
  </si>
  <si>
    <t xml:space="preserve"> технічний нагляд</t>
  </si>
  <si>
    <t>середня сума витрат на проведення капітального ремонту автоматичної системи протипожежного захисту</t>
  </si>
  <si>
    <t>обсяг видатків, пов'язаних з проведенням капітального ремонту мереж внутрішньобудинкової системи електропостачання</t>
  </si>
  <si>
    <t>середня сума витрат на проведення капітального ремонту 1м мереж внутрішньобудинкової системи електропостачання</t>
  </si>
  <si>
    <t>протяжність мереж внутрішньобудинкової системи електропостачання, що підлягає капітального ремонту</t>
  </si>
  <si>
    <t>обсяг видатків, пов'язаних з придбанням протипожежних дверей</t>
  </si>
  <si>
    <t xml:space="preserve">кількість дверей, що підлягає придбанню </t>
  </si>
  <si>
    <t>середня сума витрат на придбання 1 од. протипожежних дверей</t>
  </si>
  <si>
    <t>тис. грн./од</t>
  </si>
  <si>
    <t>рівень забезпечення підприємства спеціальним обладнанням</t>
  </si>
  <si>
    <t>обсяг видатків, пов'язаних з проведенням капітального ремонту коридорів в  гуртожитку</t>
  </si>
  <si>
    <t>площа коридорів, що підлягає капітального ремонту</t>
  </si>
  <si>
    <t>середня сума витрат на проведенням капітального ремонту коридорів в  гуртожитку</t>
  </si>
  <si>
    <t>34</t>
  </si>
  <si>
    <t>35</t>
  </si>
  <si>
    <t>Поточний ремонт фонтану у парку "Приморський" м. Южного Одеської області</t>
  </si>
  <si>
    <t>Поточне утримання фонтану у парку "Приморський" м. Южного Одеської області</t>
  </si>
  <si>
    <t>обсяг видатків, пов'язаних з проведенням поточного ремонту фонтанів</t>
  </si>
  <si>
    <t xml:space="preserve">кількість фонтанів, які підлягають поточному ремонту </t>
  </si>
  <si>
    <t>середня сума витрат на проведення поточного ремонту 1 фонтану</t>
  </si>
  <si>
    <t>рівень підвищення благоустрою міста</t>
  </si>
  <si>
    <t>3.34</t>
  </si>
  <si>
    <t>3.35</t>
  </si>
  <si>
    <t>36</t>
  </si>
  <si>
    <t>37</t>
  </si>
  <si>
    <t>Поточний ремонт асфальтобетонного покриття загальноміського проїзду біля будівлі за адресою: вул. Хіміків, 17 м. Южного Одеської області</t>
  </si>
  <si>
    <t>3.36</t>
  </si>
  <si>
    <t>3.37</t>
  </si>
  <si>
    <t>Забезпечення електро-постачання  будинку</t>
  </si>
  <si>
    <t>Забезпечення проти-пожежного захисту будинку</t>
  </si>
  <si>
    <t>грн./ м²</t>
  </si>
  <si>
    <t>38</t>
  </si>
  <si>
    <t>3.38</t>
  </si>
  <si>
    <t>обсяг видатків, пов'язаних з реконструкцією артезіанської свердловини</t>
  </si>
  <si>
    <t>кількість артезіанських свердловин, що потребують реконструкції</t>
  </si>
  <si>
    <t>середня сума витрат на реконструкцію артезіанської свердловини</t>
  </si>
  <si>
    <t>Поточний ремонт просп. Миру м. Южного Одеської області</t>
  </si>
  <si>
    <t>Поточний ремонт просп. Григорівського десанту м. Южного Одеської області</t>
  </si>
  <si>
    <t xml:space="preserve">обсяг видатків, пов'язаних з проведенням поточного ремонту  асфальтобетонного покриття загальноміського проїзду </t>
  </si>
  <si>
    <t xml:space="preserve">площа асфальтобетонного покриття загальноміського проїзду, яка підлягає поточному ремонту </t>
  </si>
  <si>
    <t>середня сума витрат на проведення поточного ремонту 1м² асфальтобетонного покриття загальноміського проїзду</t>
  </si>
  <si>
    <t xml:space="preserve"> кількість автоматичних систем протипожежного захисту, яка підлягає капітальному ремонту </t>
  </si>
  <si>
    <t>Придбання малої архітектурної форми модульного типу у парку Приморський м. Южного Одеської області</t>
  </si>
  <si>
    <t>5.24</t>
  </si>
  <si>
    <t xml:space="preserve">проектні роботи: </t>
  </si>
  <si>
    <t>обсяг видатків, пов'язаних з проведенням капітального ремонту проїжджої частини проспекту</t>
  </si>
  <si>
    <t>площа проїжджої частини проспекту, яка підлягає капітальному ремонту</t>
  </si>
  <si>
    <t>середня сума витрат на проведення капітального ремонту 1 м² площі проїжджої частини проспекту</t>
  </si>
  <si>
    <t>середня сума витрат на проведення капітального ремонту 1 м² площі дороги</t>
  </si>
  <si>
    <t>середня сума витрат на проведення реконструкції 1 м² площі проїжджої частини дороги</t>
  </si>
  <si>
    <t>середня сума витрат на проведення поточного ремонту 1 м² площі дорожнього покриття</t>
  </si>
  <si>
    <t>середня сума витрат на проведення капітального ремонту 1 м² площі проїжджої  частини вулиці</t>
  </si>
  <si>
    <t xml:space="preserve">середня сума витрат на проведення капітального ремонту 1 м² площі проїжджої  частини </t>
  </si>
  <si>
    <t>середня сума витрат на проведення капітального ремонту 1 м² площі проїжджої  частини дороги</t>
  </si>
  <si>
    <t>середня сума витрат на проведення капітального ремонту 1м² площі проїжджої частини дороги</t>
  </si>
  <si>
    <t xml:space="preserve">обсяг видатків, пов'язаних з будівництвом мереж зовнішнього освітлення </t>
  </si>
  <si>
    <t>м</t>
  </si>
  <si>
    <t xml:space="preserve">загальна протяжність мереж зовнішнього освітлення, яку планується побудувати </t>
  </si>
  <si>
    <t>середня сума витрат на будівництво 1 м мереж зовнішнього освітлення</t>
  </si>
  <si>
    <t>КП "Екосервіс"</t>
  </si>
  <si>
    <t>Інші джерела</t>
  </si>
  <si>
    <t xml:space="preserve">Власні кошти під-приємства </t>
  </si>
  <si>
    <t>обсяг видатків, пов'язаних з проведенням реконструкції загальноміських територій (влаштування пішохідної та велосипедної доріжок)</t>
  </si>
  <si>
    <t>загальна площа загальноміських територій, що потребує реконструкції</t>
  </si>
  <si>
    <t>середня сума витрат на проведення реконструкції 1 м² загальноміських територій</t>
  </si>
  <si>
    <t xml:space="preserve">Капітальний ремонт мереж внутрішньоквартальної зливової каналізації від колодязя Кл 108 до колодязя Кл 116 біля житлового будинку № 30/16 по просп. Григорівського десанту та від колодязя Кл 109 до колодязя Кл 116 біля житлового будинку № 28 по просп. Григорівського десанту м. Южного Одеської області </t>
  </si>
  <si>
    <t>обсяг видатків, пов'язаних з проведенням капітального ремонту мереж внутрішньоквартальної господарсько-побутової каналізації</t>
  </si>
  <si>
    <t>загальна протяжність ділянки мереж внутрішньоквартальної господарсько-побутової каналізації, що потребує капітального ремонту</t>
  </si>
  <si>
    <t>обсяг видатків, пов'язаних з проведенням капітального ремонту мереж внутрішньоквартальної зливової каналізації</t>
  </si>
  <si>
    <t>середня сума витрат на проведення капітального ремонту 1 м ділянки мереж внутрішньоквартальної зливової каналізації , що потребує капітального ремонту</t>
  </si>
  <si>
    <t>1.34</t>
  </si>
  <si>
    <t>Забезпечення функціонування господарсько-побутової каналізації</t>
  </si>
  <si>
    <t xml:space="preserve">коригування робочого проекту </t>
  </si>
  <si>
    <t>39</t>
  </si>
  <si>
    <t>40</t>
  </si>
  <si>
    <t xml:space="preserve">Капітальний ремонт  загальноміських територій біля житлового будинку № 26 по просп. Миру м. Южного Одеської області, в т.ч. : </t>
  </si>
  <si>
    <t>обсяг видатків, пов'язаних з проведенням капітального ремонту  загальноміських територій</t>
  </si>
  <si>
    <t xml:space="preserve">площа загальноміських територій, яка підлягає поточному ремонту </t>
  </si>
  <si>
    <t>Поточний ремонт фонтанів № 3,4,5,6 на площі Перемоги м. Южного Одеської області</t>
  </si>
  <si>
    <t>3.39</t>
  </si>
  <si>
    <t>3.40</t>
  </si>
  <si>
    <t xml:space="preserve">Підвищення рівня благоустрою міста
</t>
  </si>
  <si>
    <t>середня сума витрат на проведення  капітального ремонту 1  м² загальноміських територій</t>
  </si>
  <si>
    <t>виготовлення технічного паспорту</t>
  </si>
  <si>
    <t>видача сертифіката у разі прийняття в експлуатацію закінченого будівництвом об'єкта</t>
  </si>
  <si>
    <t>УЖКГ ЮМР</t>
  </si>
  <si>
    <t>Розробка схеми захисту пляжної зони м. Южного Одеської області</t>
  </si>
  <si>
    <t>обсяг видатків, пов'язаних з розробкою схеми захисту пляжної зони</t>
  </si>
  <si>
    <t>кількість схем, що потребують розробки</t>
  </si>
  <si>
    <t>рівень готовності схеми</t>
  </si>
  <si>
    <t xml:space="preserve">коригування проекту </t>
  </si>
  <si>
    <t>коригування проекту</t>
  </si>
  <si>
    <t>комерційна пропозиція</t>
  </si>
  <si>
    <t xml:space="preserve">середня сума витрат на розробку 1 схеми захисту пляжної зони </t>
  </si>
  <si>
    <t>Поточний ремонт зовнішньої мережі зливової каналізації за адресою вул. Хіміків, буд. №18 від колодязя Кл 127 до колодязя Кл 132 м. Южного Одеської області</t>
  </si>
  <si>
    <t>середня сума витрат на проведення капітального ремонту 1 м ділянки мереж внутрішньоквартальної господарсько-побутової каналізації , що потребує капітального ремонту</t>
  </si>
  <si>
    <t>Поточний ремонт вул. Хіміків м. Южного Одеської  області</t>
  </si>
  <si>
    <t>Поточний ремонт вул.  Геннадія Савельєва (Торгова) м. Южного Одеської  області</t>
  </si>
  <si>
    <t>експертиза проекту</t>
  </si>
  <si>
    <t xml:space="preserve">середня сума витрат на проведення капітального ремонту 1 м ділянки мереж внутрішньоквартальної господарсько-побутової каналізації </t>
  </si>
  <si>
    <t xml:space="preserve">обсяг видатків,  пов'язаних з придбанням запірної арматури </t>
  </si>
  <si>
    <t xml:space="preserve">Забезпечення належної та безперебійної роботи водопровідно-каналізаційного господарства </t>
  </si>
  <si>
    <t>Поточний ремонт: "Заміна люків, решіток та рам з нарощуванням горловин оглядових та водоприймальних колодязів на мережах зливової каналізації м. Южного Одеської області"</t>
  </si>
  <si>
    <t>кількість колодязів, на яких планується проведення поточного ремонту</t>
  </si>
  <si>
    <t>середня сума витрат на проведення поточного ремонту 1 колодязя</t>
  </si>
  <si>
    <t xml:space="preserve">обсяг видатків, пов'язаний з поточним ремонтом "Заміна люків, решіток та рам з нарощуванням горловин оглядових та водоприймальних колодязів на мережах зливової каналізації"  </t>
  </si>
  <si>
    <t>рівень готовності технічного паспорту</t>
  </si>
  <si>
    <t>Придбання трифазного дизельного генератора для ВНС м. Южного Одеської області</t>
  </si>
  <si>
    <t xml:space="preserve">обсяг видатків, пов'язаних з придбанням трифазного дизельного генератора </t>
  </si>
  <si>
    <t>кількість трифазних дизельних генераторів, що підлягає придбанню</t>
  </si>
  <si>
    <t>середня сума витрат на придбання 1 трифазного дизельного генератора</t>
  </si>
  <si>
    <t>1.35</t>
  </si>
  <si>
    <t>5.25</t>
  </si>
  <si>
    <t>5.26</t>
  </si>
  <si>
    <t>5.27</t>
  </si>
  <si>
    <t>2.12</t>
  </si>
  <si>
    <t>обсяг видатків, пов'язаних з проведенням капітального ремонту котла</t>
  </si>
  <si>
    <t>кількість котлів, що потребує капітального ремонту</t>
  </si>
  <si>
    <t xml:space="preserve">середня сума витрат на проведення капітального ремонту 1котла </t>
  </si>
  <si>
    <t>грн./од.</t>
  </si>
  <si>
    <t>Придбання запірної арматури для установки в водопровідних колодязях на мережах холодного водопостачання м.Южного Одеської області</t>
  </si>
  <si>
    <t>кількість одиниць запірної арматури, що підлягає придбанню</t>
  </si>
  <si>
    <t>середня сума витрат на придбання 1 од. запірної арматури</t>
  </si>
  <si>
    <t>Проведення технічної інвентаризації  та виготовлення технічного паспорту мереж зливової каналізації м. Южного Одеської області</t>
  </si>
  <si>
    <t>обсяг видатків, пов'язаний з проведенням технічної інвентаризації  та виготовленням технічного паспорту</t>
  </si>
  <si>
    <t>кількість заходів з технічної інвентаризації, які планується провести</t>
  </si>
  <si>
    <t>видача сертифіката</t>
  </si>
  <si>
    <t>11,603</t>
  </si>
  <si>
    <t>28,786</t>
  </si>
  <si>
    <t xml:space="preserve">обсяг видатків,  пов'язаний з придбанням косарки ротаційної </t>
  </si>
  <si>
    <t xml:space="preserve">обсяг видатків, пов'язаних з проведенням реконструкції внутрішньоквартального проїзду </t>
  </si>
  <si>
    <t>кількість проектів, які підлягають коригуванню</t>
  </si>
  <si>
    <t>середня сума витрат на проведення коригування 1 проекту</t>
  </si>
  <si>
    <t>загальна середня кількість пасажирів, яких перевезено на міському автобусному маршруті з 01.01.2020 р. по 31.05.2020 р.</t>
  </si>
  <si>
    <t>вартість перевезення 1 пасажира з 01.01.2020 р. по 31.05.2020 р.</t>
  </si>
  <si>
    <t>рішення виконкому ЮМР  від 13.08.2020 р. № 2419</t>
  </si>
  <si>
    <t>154,562</t>
  </si>
  <si>
    <t>коригування проекту :</t>
  </si>
  <si>
    <t>40,500</t>
  </si>
  <si>
    <t>загальна протяжність мереж внутрішньоквартальної господарсько-побутової каналізації, що потребує капітального ремонту</t>
  </si>
  <si>
    <t xml:space="preserve">середня сума витрат на проведення капітального ремонту 1 м  мереж внутрішньоквартальної господарсько-побутової каналізації </t>
  </si>
  <si>
    <t>41</t>
  </si>
  <si>
    <t>Поточний ремонт фонтану біля будинку №7 по вул. Т.Г. Шевченка м. Южного Одеської області</t>
  </si>
  <si>
    <t>Придбання хімічних реагентів для обслуговування фонтану у парку "Приморський"  м. Южного Одеської області</t>
  </si>
  <si>
    <t>2021-2022</t>
  </si>
  <si>
    <t>обсяг видатків,  пов'язаних з придбанням хімічних реагентів для обслуговування фонтану</t>
  </si>
  <si>
    <t>42</t>
  </si>
  <si>
    <t>3.41</t>
  </si>
  <si>
    <t>3.42</t>
  </si>
  <si>
    <t>4.11</t>
  </si>
  <si>
    <t>Поточний ремонт мереж зовнішнього освітлення від ЗТП №826 по вул. Новобілярській, 28а до опори №50 по вул.  Новобілярській м. Южного Одеської області</t>
  </si>
  <si>
    <t xml:space="preserve">обсяг видатків, пов'язаних з проведенням поточного ремонту мереж зовнішнього освітлення </t>
  </si>
  <si>
    <t xml:space="preserve">протяжність мережі зовнішнього освітлення, яка підлягає поточному ремонту </t>
  </si>
  <si>
    <t>120,000</t>
  </si>
  <si>
    <t>1.36</t>
  </si>
  <si>
    <t xml:space="preserve">Підвищення рівня благоустрою міста
</t>
  </si>
  <si>
    <t xml:space="preserve">Підвищення рівня благоустрою міста
                           </t>
  </si>
  <si>
    <t xml:space="preserve">Підвищення рівня благоустрою міста
</t>
  </si>
  <si>
    <t xml:space="preserve">Підвищення рівня благоустрою міста
</t>
  </si>
  <si>
    <t>Капітальний ремонт ділянки мереж зливової каналізації від колодязя Кл 370 до колодязя Кл 379, яка розташована біля житлового будинку № 12 по просп. Григорівського десанту  м. Южного Одеської області</t>
  </si>
  <si>
    <t>середня сума витрат на проведення поточного ремонту 1 м мережі зовнішнього освітлення</t>
  </si>
  <si>
    <t>Проектні роботи "Будівництво ділянки мереж зовнішнього освітлення по вул. Горбатка м. Южного Одеської області"</t>
  </si>
  <si>
    <t>середня сума витрат на проведення 1 заходу з технічної інвентаризації та виготовленням технічного паспорту</t>
  </si>
  <si>
    <t>1.37</t>
  </si>
  <si>
    <t>1.38</t>
  </si>
  <si>
    <t>43</t>
  </si>
  <si>
    <t>44</t>
  </si>
  <si>
    <t>3.43</t>
  </si>
  <si>
    <t>3.44</t>
  </si>
  <si>
    <t>Організація  належного утримання  об’єктів благоустрою</t>
  </si>
  <si>
    <t>Забезпечення функціонування водопровідних мереж</t>
  </si>
  <si>
    <t>4.12</t>
  </si>
  <si>
    <t>4.13</t>
  </si>
  <si>
    <t>5.28</t>
  </si>
  <si>
    <t>5.29</t>
  </si>
  <si>
    <t>2.14</t>
  </si>
  <si>
    <t>проектні роботи:</t>
  </si>
  <si>
    <t>4.14</t>
  </si>
  <si>
    <t>Джерела фінансуван-ня</t>
  </si>
  <si>
    <t>Проектні роботи "Капітальний ремонт котла ДЄ 25/14  на котельні за адресою: вул. Старомиколаївське шосе, 8, м. Южного Одеської області"</t>
  </si>
  <si>
    <t>Проектні роботи "Капітальний ремонт котла ДЄ 25/14 на котельні за адресою: вул. Старомиколаївське шосе, 8, м. Южного Одеської області"</t>
  </si>
  <si>
    <t xml:space="preserve">УЖКГ ЮМР/КП «Екосервіс»  </t>
  </si>
  <si>
    <t>Проведення технічної інвентаризації, виготовлення технічного паспорту водопровідних мереж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</si>
  <si>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доріг с. Булдинка Южненської міської територіальної громади Одеського району Одеської області</t>
  </si>
  <si>
    <t>Поточне утримання мереж зовнішнього освітлення смт Нові Білярі</t>
  </si>
  <si>
    <t>Проведення технічної інвентаризації, виготовлення технічного паспорту водопровідних мереж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</si>
  <si>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доріг смт Нові Білярі Южненської міської територіальної громади Одеського району Одеської області</t>
  </si>
  <si>
    <t>45</t>
  </si>
  <si>
    <t>46</t>
  </si>
  <si>
    <t>Проведення технічної інвентаризації, виготовлення технічного паспорту кладовища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</si>
  <si>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</si>
  <si>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кладовища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</si>
  <si>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доріг смт. Нові Білярі Южненської міської територіальної громади Одеського району Одеської області</t>
  </si>
  <si>
    <t xml:space="preserve">Придбання технічного та спеціального обладнання, основних засобів спеціального призначення для підприємств 
задіяних у сфері санітарного очищення  та благоустрою 
</t>
  </si>
  <si>
    <t xml:space="preserve">Підвищення рівня благоустрою 
Організація  належного утримання та санітарного очищення об’єктів благоустрою
</t>
  </si>
  <si>
    <t>3.45</t>
  </si>
  <si>
    <t>3.46</t>
  </si>
  <si>
    <t xml:space="preserve">Забезпечення функціонування мереж зовнішнього освітлення
Організація належного утримання мереж зовнішнього освітлення </t>
  </si>
  <si>
    <t>4.15</t>
  </si>
  <si>
    <t>обсяг видатків, пов'язаних з поточним утриманням мереж зовнішнього освітлення смт</t>
  </si>
  <si>
    <t>грн./      м</t>
  </si>
  <si>
    <t>48</t>
  </si>
  <si>
    <t>49</t>
  </si>
  <si>
    <t>3.47</t>
  </si>
  <si>
    <t>3.48</t>
  </si>
  <si>
    <t>3.49</t>
  </si>
  <si>
    <t>Оплата зовнішнього освітлення смт Нові Білярі</t>
  </si>
  <si>
    <t>кількість тракторів, що підлягають придбанню</t>
  </si>
  <si>
    <t>середня сума витрат на придбання 1 трактора</t>
  </si>
  <si>
    <t xml:space="preserve">Придбання трактору з навісним обладнанням </t>
  </si>
  <si>
    <t>обсяг видатків,  пов'язаних з придбанням трактору з навісним обладнанням</t>
  </si>
  <si>
    <t>47</t>
  </si>
  <si>
    <t>протяжність мареж зовнішнього освітлення смт, яка підлягає поточному утриманню</t>
  </si>
  <si>
    <t xml:space="preserve">середня сума витрат на поточне утримання 1 м мереж зовнішнього освітлення смт </t>
  </si>
  <si>
    <t>обсяг видатків, пов'язаний з проведенням технічної інвентаризації, виготовленням технічного паспорту</t>
  </si>
  <si>
    <t>середня сума витрат на проведення 1 заходу з технічної інвентаризації, виготовлення технічного паспорту</t>
  </si>
  <si>
    <t>середня сума витрат на проведення 1 заходу з технічної інвентаризації, виготовленням технічного паспорту</t>
  </si>
  <si>
    <t>УЖКГ ЮМР/КП «Екосервіс»</t>
  </si>
  <si>
    <t>Проведення технічної інвентаризації, виготовлення технічного паспорту водопровідних мереж с. 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</si>
  <si>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Кошари Южненської міської територіальної громади Одеського району Одеської області</t>
  </si>
  <si>
    <t>1.39</t>
  </si>
  <si>
    <t>1.40</t>
  </si>
  <si>
    <t>4.17</t>
  </si>
  <si>
    <t>4.18</t>
  </si>
  <si>
    <t>50</t>
  </si>
  <si>
    <t>51</t>
  </si>
  <si>
    <t>Проведення технічної інвентаризації, виготовлення технічного паспорту кладовища с. Кошари Южненської міської територіальної громади Одеського району Одеської області</t>
  </si>
  <si>
    <t>3.50</t>
  </si>
  <si>
    <t>3.51</t>
  </si>
  <si>
    <t>Проведення технічної інвентаризації, виготовлення технічного паспорту доріг с. 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</si>
  <si>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доріг с. Кошари Южненської міської територіальної громади Одеського району Одеської області</t>
  </si>
  <si>
    <t>середня сума витрат на проведення капітального ремонту 1 м²  проїжджої частини дороги</t>
  </si>
  <si>
    <t>кількість заходів з технічної інвентаризації, виготовлення технічного паспорту, які планується провести</t>
  </si>
  <si>
    <t>рівень готовності проведення технічної інвентаризації, виготовлення технічного паспорту</t>
  </si>
  <si>
    <t>коригування робочого проекту</t>
  </si>
  <si>
    <t>2.15</t>
  </si>
  <si>
    <t>Проведення технічної інвентаризації, виготовлення технічного паспорту мереж зовнішнього освітлення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</si>
  <si>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м.Южного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</si>
  <si>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</si>
  <si>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с.Сичавка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</si>
  <si>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с. Кошари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</si>
  <si>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</si>
  <si>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м. Южного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</si>
  <si>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мереж зовнішнього освітлення с. Сичавка Южненської міської територіальної громади Одеського району Одеської області</t>
  </si>
  <si>
    <t>49,200</t>
  </si>
  <si>
    <t>374,395</t>
  </si>
  <si>
    <t>143,986</t>
  </si>
  <si>
    <t>23,687</t>
  </si>
  <si>
    <t>Реконструкція загальноміських територій з влаштуванням скверу біля житлового будинку по вул. Приморська, 11 м. Южного Одеської області</t>
  </si>
  <si>
    <t xml:space="preserve">обсяг видатків, пов'язаних з реконструкцією загальноміських територій з влаштуванням скверу  </t>
  </si>
  <si>
    <t>Будівництво мереж водопостачання у мікрорайоні 1.7 м. Южного Одеської області</t>
  </si>
  <si>
    <t>загальна протяжність мереж господарсько-побутової каналізації, яку планується побудувати</t>
  </si>
  <si>
    <t>обсяг видатків, пов'язаних з будівництвом мереж зливової каналізації</t>
  </si>
  <si>
    <t>обсяг видатків, пов'язаних з будівництвом мереж водопостачання</t>
  </si>
  <si>
    <t>загальна протяжність мереж зливової каналізації, яку планується побудувати</t>
  </si>
  <si>
    <t xml:space="preserve">узнать про обсяг </t>
  </si>
  <si>
    <t>кількість скверів, що планується влаштувати</t>
  </si>
  <si>
    <t xml:space="preserve"> грн./од.</t>
  </si>
  <si>
    <t>середня сума витрат на будівництво 1 м мережі водопостачання</t>
  </si>
  <si>
    <t>Будівництво мереж господарсько-побутової каналізації у мікрорайоні 1.7 м. Южного Одеської області"</t>
  </si>
  <si>
    <t>Будівництво мереж зливової каналізації у мікрорайоні 1.7 м. Южного Одеської області"</t>
  </si>
  <si>
    <t>обсяг видатків, пов'язаних з  будівництвом мереж господарсько-побутової каналізації</t>
  </si>
  <si>
    <t>середня сума витрат на будівництво 1 м мережі господарсько-побутової каналізації</t>
  </si>
  <si>
    <t>середня сума витрат на будівництво 1 м мережі зливової каналізації</t>
  </si>
  <si>
    <t>середня сума витрат на виготовлення проектної документації з будівництва мереж зливової каналізації</t>
  </si>
  <si>
    <t>експертний звіт</t>
  </si>
  <si>
    <t>середня сума витрат на влаштування скверу</t>
  </si>
  <si>
    <t>2.16</t>
  </si>
  <si>
    <t>кількість устаткування, що потребує реконструкції</t>
  </si>
  <si>
    <t>1.41</t>
  </si>
  <si>
    <t xml:space="preserve">обсяг видатків, пов'язаних з проведенням капітального ремонту ділянки мереж водопроводу </t>
  </si>
  <si>
    <t>загальна протяжність ділянки мереж водопроводу, що потребує капітального ремонту</t>
  </si>
  <si>
    <t>середня сума витрат на проведення капітального ремонту ділянки мереж водопроводу</t>
  </si>
  <si>
    <t xml:space="preserve">обсяг видатків, пов'язаних з реконструкцією </t>
  </si>
  <si>
    <t xml:space="preserve">середня сума витрат на проведення реконструкції </t>
  </si>
  <si>
    <t xml:space="preserve">обсяг видатків, пов'язаних з виготовленням проектної документації </t>
  </si>
  <si>
    <t xml:space="preserve"> кількість проектної документації, що підлягає виготовленню</t>
  </si>
  <si>
    <t>середні витрати на виготовлення проектної документації</t>
  </si>
  <si>
    <t xml:space="preserve">середня сума витрат на виготовлення проектної документації </t>
  </si>
  <si>
    <t>150,000</t>
  </si>
  <si>
    <t>1.42</t>
  </si>
  <si>
    <t>обсяг видатків, пов'язаний з проведенням поточного ремонту зовнішньої мережі зливової каналізації</t>
  </si>
  <si>
    <t>загальна протяжність зовнішньої мережі зливової каналізації, що підлягає поточному ремонту</t>
  </si>
  <si>
    <t>середня сума витрат на проведення поточного ремонту 1 м  зовнішньої мережі зливової каналізації</t>
  </si>
  <si>
    <t>Будівництво мереж зовнішнього освітлення вздовж вул. Центральної  в межах села Сичавка Южненської міської територіальної громади, в т.ч.:</t>
  </si>
  <si>
    <t>52</t>
  </si>
  <si>
    <t>53</t>
  </si>
  <si>
    <t>обсяг видатків, пов'язаних з будівництвом пішохідної та велосипедної доріжок</t>
  </si>
  <si>
    <t>3.52</t>
  </si>
  <si>
    <t>3.53</t>
  </si>
  <si>
    <t>1.43</t>
  </si>
  <si>
    <t xml:space="preserve">Придбання щітки комунальної </t>
  </si>
  <si>
    <t>5.33</t>
  </si>
  <si>
    <t>обсяг видатків, пов'язаний з придбанням автомобіля</t>
  </si>
  <si>
    <t>кількість автомобілів, що підлягають придбанню</t>
  </si>
  <si>
    <t>середня сума витрат на придбання 1 автомобіля</t>
  </si>
  <si>
    <t>рівень забезпечення комунальних підприємств технічним та спеціальним обладнанням, відповідно до запланованого</t>
  </si>
  <si>
    <t>обсяг видатків, пов'язаний з придбанням трактору</t>
  </si>
  <si>
    <t>обсяг видатків, пов'язаний з придбанням щітки комунальної</t>
  </si>
  <si>
    <t>кількість щіток комунальних, що підлягають придбанню</t>
  </si>
  <si>
    <t>середня сума витрат на придбання 1 щітки комунальної</t>
  </si>
  <si>
    <t>обсяг видатків, пов'язаний з придбанням відвалу</t>
  </si>
  <si>
    <t>кількість відвалів, що підлягають придбанню</t>
  </si>
  <si>
    <t>середня сума витрат на придбання 1 відвалу</t>
  </si>
  <si>
    <t>5.35</t>
  </si>
  <si>
    <t>5.36</t>
  </si>
  <si>
    <t>Організація належного утримання  доріг</t>
  </si>
  <si>
    <t>5.37</t>
  </si>
  <si>
    <t>54</t>
  </si>
  <si>
    <t>3.54</t>
  </si>
  <si>
    <t>обсяг видатків, пов'язаний з придбанням причепу тракторного</t>
  </si>
  <si>
    <t>кількість причепів тракторних, що підлягають придбанню</t>
  </si>
  <si>
    <t>середня сума витрат на придбання 1 причепу тракторного</t>
  </si>
  <si>
    <t xml:space="preserve">обсяг видатків, пов'язаний з придбанням автогідропідйомника </t>
  </si>
  <si>
    <t>кількість автогідропідйомників, що підлягають придбанню</t>
  </si>
  <si>
    <t>середня сума витрат на придбання 1 автогідропідйомника</t>
  </si>
  <si>
    <t>рівень готовності проектно-вишукувальної документації</t>
  </si>
  <si>
    <t>Капітальний ремонт ділянки теплових мереж від ЦТП №31 до вводу у житлові будинки по просп. Миру, 23, 25, вул. Будівельників, 13 м. Южного Одеської області</t>
  </si>
  <si>
    <t>обсяг видатків :</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</si>
  <si>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t>
  </si>
  <si>
    <t>Капітальний ремонт ділянки теплових мереж від ТК-24 до ТК-25 м. Южного Одеської області</t>
  </si>
  <si>
    <t>обсяг видатків</t>
  </si>
  <si>
    <t>Проектно-вишукувальні роботи "Капітальний ремонт ділянки теплових мереж від К-5/7 до вводу у житлові будинки по просп. Григорівського десанту, 19,21,23, будівлю за адресою  просп. Григорівського десанту, 25 м. Южного Одеської області</t>
  </si>
  <si>
    <t>обсяг видатків, пов'язаних з виготовленням проектно-вишукувальної документації з капітального ремонту ділянки теплових мереж</t>
  </si>
  <si>
    <t>проектно-вишукувальна документація, що потребує розробки</t>
  </si>
  <si>
    <t>середня сума витрат на виготовлення проектно-вишукувальної документації з капітального ремонту ділянки теплових мереж</t>
  </si>
  <si>
    <t>Проектно-вишукувальні роботи «Реконструкція резервуара води №1 м. Южного Одеської області"</t>
  </si>
  <si>
    <t>Проектно-вишукувальні роботи «Реконструкція резервуара води №2 м. Южного Одеської області"</t>
  </si>
  <si>
    <t xml:space="preserve">обсяг видатків, пов'язаних з виготовленням проектно-вишукувальної документації з капітального ремонту резервуара води </t>
  </si>
  <si>
    <t>середня сума витрат на виготовлення проектно-вишукувальної документації з капітального ремонту резервуара води</t>
  </si>
  <si>
    <t>Проектно-вишукувальні роботи "Реконструкція ділянки мереж зливової каналізації на території Южненського відділення поліції за адресою: вул. Хіміків, 17, м. Южного Одеської області"</t>
  </si>
  <si>
    <t xml:space="preserve">обсяг видатків, пов'язаних з виготовленням проектно-вишукувальної документації з реконструкції ділянки мереж зливової каналізації  </t>
  </si>
  <si>
    <t xml:space="preserve">середня сума витрат на виготовлення проектно-вишукувальної документації з реконструкції ділянки мереж зливової каналізації  </t>
  </si>
  <si>
    <t xml:space="preserve">Капітальний ремонт ділянки мереж водопроводу від колодязя В 79 до колодязя В 83 вздовж вул. Старомиколаївське шосе м. Южного Одеської області, у т.ч.: </t>
  </si>
  <si>
    <t>проектно-вишукувальні роботи</t>
  </si>
  <si>
    <t>Реконструкція внутрішньоквартального проїзду від проспекту Миру до проспекту Григорівського десанту м. Южного Одеської області</t>
  </si>
  <si>
    <t>Благоустрій загальноміських територій з влаштуванням скверу біля житлового будинку по вул. Приморська, 17 м. Южного Одеської області</t>
  </si>
  <si>
    <t>Будівництво мереж зовнішнього освітлення вздовж вул. Центральної  в межах села Сичавка Южненської міської територіальної громади, в т.ч.: проектно-вишукувальні роботи</t>
  </si>
  <si>
    <t>Будівництво мереж зовнішнього освітлення вздовж дороги на КНС м. Южного Одеської області, в т.ч. : проектно-вишукувальні роботи</t>
  </si>
  <si>
    <t>55</t>
  </si>
  <si>
    <t>3.55</t>
  </si>
  <si>
    <t>Будівництво проїзду до ЦТП №26 між будинками по просп. Миру, 26 та просп.Миру, 28 м. Южного Одеської області, в т.ч.:</t>
  </si>
  <si>
    <t>Будівництво проїзду до ЦТП №26 між будинками по просп. Миру, 26 та просп.Миру, 28 м. Южного Одеської області, в т.ч.:, в т.ч.:проектно-вишукувальні роботи</t>
  </si>
  <si>
    <t>обсяг видатків, пов'язаних з будівництвом проїзду</t>
  </si>
  <si>
    <t>кількість проїздів, що планується побудувати</t>
  </si>
  <si>
    <t>середня сума витрат на будівництво 1 проїзду</t>
  </si>
  <si>
    <t>56</t>
  </si>
  <si>
    <t>57</t>
  </si>
  <si>
    <t>3.56</t>
  </si>
  <si>
    <t>Реконструкція благоустрою загальноміських територій з влаштуванням дитячого майданчика на території біля житлового будинку по просп. Григорівського десанту, 12 м. Южного Одеської області, у т.ч.:</t>
  </si>
  <si>
    <t>3.57</t>
  </si>
  <si>
    <t>обсяг видатків, пов'язаних з реконструкцією благоустрою загальноміських територій</t>
  </si>
  <si>
    <t>Реконструкція благоустрою загальноміських територій з влаштуванням дитячого майданчика на території біля житлового будинку по просп. Григорівського десанту, 12 м. Южного Одеської області, у т.ч.:проектно-вишукувальні роботи</t>
  </si>
  <si>
    <t>кількість дитячих майданчиків, що планується влаштувати</t>
  </si>
  <si>
    <t>середня сума витрат на влаштуванням дитячого майданчика</t>
  </si>
  <si>
    <t>обсяг видатків, пов'язаних з виготовленням проектно-вишукувальної документації з будівництва водного пандусу</t>
  </si>
  <si>
    <t>середня сума витрат на виготовлення проектно-вишукувальної  документації  з будівництва водного пандусу</t>
  </si>
  <si>
    <t>Проектно-вишукувальні роботи "Будівництво мереж зовнішнього освітлення пішохідної доріжки 1-го мікрорайону вздовж просп. Миру від просп. Григорівського десанту до вул. Будівельників м. Южного Одеської області"</t>
  </si>
  <si>
    <t xml:space="preserve">обсяг видатків, пов'язаних з виготовленням проектно-вишукувальної докуметації з будівництва мереж зовнішнього освітлення </t>
  </si>
  <si>
    <t xml:space="preserve">проектно-вишукувальна документація, що потребує розробки </t>
  </si>
  <si>
    <t xml:space="preserve">середня сума витрат на виготовлення проектно-вишукувальної документації з будівництва мереж зовнішнього освітлення </t>
  </si>
  <si>
    <t>Проектно-вишукувальні роботи "Будівництво мереж зовнішнього освітлення по вул. Т.Г. Шевченка м. Южного Одеської області"</t>
  </si>
  <si>
    <t>Проектно-вишукувальні роботи "Реконструкція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t>
  </si>
  <si>
    <t>проектно-вишукувальна документації, що потребує розробки</t>
  </si>
  <si>
    <t>середня сума витрат на виготовлення проектно- вишукувальної документації  з реконструкції</t>
  </si>
  <si>
    <t>Проектно-вишукувальні роботи "Будівництво проїзду від Т.Г. Шевченка до РП-ТП-№60 м. Южного Одеської області</t>
  </si>
  <si>
    <t>обсяг видатків, пов'язаних з виготовленням проектно-вишукувальної документації з  будівництва проїзду</t>
  </si>
  <si>
    <t>середня сума витрат на виготовлення проектно-вишукувальної документації  з будівництва проїзду</t>
  </si>
  <si>
    <t>Будівництво елементів благоустрою із встановленням будівлі громадського туалету (модульного типу) на території "Громадського центру" вздовж вул. Будівельників м. Южного  Одеської області, у т.ч. :</t>
  </si>
  <si>
    <t>Будівництво елементів благоустрою із встановленням будівлі громадського туалету (модульного типу) на території "Громадського центру" вздовж вул. Будівельників м. Южного  Одеської області, у т.ч. :проектно-вишукувальні роботи</t>
  </si>
  <si>
    <t>обсяг видатків, пов'язаних з будівництвом елементів благоустрою</t>
  </si>
  <si>
    <t>кількість елементів благоустрою, що планується побудувати</t>
  </si>
  <si>
    <t>середня сума витрат на будівництво 1 елементу благоустрою</t>
  </si>
  <si>
    <t xml:space="preserve"> УКБ ЮМР</t>
  </si>
  <si>
    <t>Проектно-вишукувальні роботи "Реконструкція вул. Горбатка від площі Перемоги до вул. Приморської м. Южного Одеської області</t>
  </si>
  <si>
    <t>обсяг видатків, пов'язаних з виготовленням проектно-вишукувальної документації з реконструкції вулиці</t>
  </si>
  <si>
    <t>середня сума витрат на виготовлення проектно-вишукувальної документації з реконструкції вулиці</t>
  </si>
  <si>
    <t>Поточний ремонт зовнішньої мережі зливової каналізації за адресою просп. Григорівського десанту, буд. №26 від колодязя Кл 141 до колодязя Кл 144 м. Южного Одеської області</t>
  </si>
  <si>
    <t>Будівництво пішохідної та велосипедної доріжок на загальноміських територіях вздовж дороги на КНС м. Южного Одеської області, в т.ч.: проектно-вишукувальні роботи</t>
  </si>
  <si>
    <t>обсяг видатків, пов'язаних з виготовленням проектно-вишукувальної документації з реконструкції</t>
  </si>
  <si>
    <t>Капітальний ремонт проїжджої частини вул. Приморської від вул. Будівельників до просп. Григорівського десанту м. Южного Одеської області</t>
  </si>
  <si>
    <t>Капітальний ремонт автоматичної системи протипожежного захисту в будівлі  комунальної власності  по вул. Новобілярській, буд. 26-Б, м.Южного, Одеської області</t>
  </si>
  <si>
    <t>Реконструкція проїжджої частини дороги за ПК "Дружба" м. Южного Одеської області</t>
  </si>
  <si>
    <t>Реконструкція магістрального водопроводу від колодязя по вул. Хіміків до колодязя по вул. Приморській м. Южного Одеської області</t>
  </si>
  <si>
    <t>Капітальний ремонт ділянки мереж трубопроводу холодного водопостачання від колодязя В93 по вул. Одеська до колодязя В161 по вул. Центральна м.Южного Одеської області</t>
  </si>
  <si>
    <t>Реконструкція ділянки мереж самопливного магістрального каналізаційного колектору від колодязя Кс 51 до колодязя Кс 196 по вул. Приморській м. Южного Одеської області</t>
  </si>
  <si>
    <t>Реконструкція водопровідного колектору від ВНС до вул. Хіміків м. Южного Одеської області</t>
  </si>
  <si>
    <t>Капітальний ремонт ділянки мереж  внутрішньоквартальної зливової каналізації від колодязя Кл466 до колодязя Кл467 та від колодязя Кл414 до колодязя Кл573 на території ДНЗ №2 "Лелеченя" м. Южного Одеської області</t>
  </si>
  <si>
    <t>Капітальний ремонт мереж  внутрішньоквартальної господарсько-побутової каналізації від колодязя Кс 25 до колодязя Кс 37 біля житлового будинку № 30/16 по просп. Григорівського десанту та від колодязя Кс 33 до колодязя Кс 37 біля житлового будинку № 28 по просп. Григорівського десанту м. Южного Одеської області</t>
  </si>
  <si>
    <t>Будівництво мереж господарсько-побутової каналізації у мікрорайоні 1.7 м. Южного Одеської області</t>
  </si>
  <si>
    <t>Будівництво мереж зливової каналізації у мікрорайоні 1.7 м. Южного Одеської області</t>
  </si>
  <si>
    <t>Капітальний ремонт твердого покриття (пішохідна доріжка) по вул. Приморській від вул. Будівельників до просп. Григорівського десанту м. Южного Одеської області</t>
  </si>
  <si>
    <t>Реконструкція проспекту Миру м. Южного Одеської області</t>
  </si>
  <si>
    <t>Капітальний ремонт твердого покриття (пішохідна доріжка) вздовж житлового будинку по вул.Хіміків, 18 до ЗОШ №1 м.Южного Одеської області</t>
  </si>
  <si>
    <t>Капітальний ремонт твердого покриття (пішохідна доріжка) від вул. Хіміків до просп. Миру між ЗОШ № 1 та ДНЗ №3 "Райдуга" м. Южного Одеської області</t>
  </si>
  <si>
    <t>Реконструкція загальноміських територій (влаштування пішохідної та велосипедної доріжок) вздовж Старомиколаївського шосе від вул. Новобілярської до в'їзного знаку "Якір" м. Южного Одеської області</t>
  </si>
  <si>
    <t>Будівництво наскрізного проїзду біля адміністративної будівлі виконкому від житлового будинку по просп. Миру, 16 до просп. Григорівського  десанту м. Южного Одеської області</t>
  </si>
  <si>
    <t>Реконструкція артезіанської свердловини №3 по вул. Хіміків м. Южного Одеської області"</t>
  </si>
  <si>
    <t>Капітальний ремонт твердого покриття (пішохідна доріжка) від ДНЗ №3 "Райдуга" до вул. Будівельників м.Южного Одеської області</t>
  </si>
  <si>
    <t>Капітальний ремонт твердого покриття (пішохідна доріжка) від ЗОШ №1 вздовж території НВК ім. В.Чорновола м. Южного Одеської області</t>
  </si>
  <si>
    <t>Будівництво мереж зовнішнього освітлення вздовж Старомиколаївського шосе від вул. Новобілярської до в'їзного знаку "Якір" м. Южного Одеської області</t>
  </si>
  <si>
    <t>Капітальний ремонт дороги по пр. Григорівського десанту від світлофору по вул. Хіміків до знаку "Якір" м. Южного Одеської області</t>
  </si>
  <si>
    <t>Капітальний ремонт проїжджої частини вул. Приморської від просп. Григорівського десанту до вул. Іванова  м. Южного Одеської області</t>
  </si>
  <si>
    <t>Капітальний ремонт проїжджої частини в'їзду на автостанцію та виїзду м. Южного Одеської області</t>
  </si>
  <si>
    <t>Капітальний ремонт проїжджої  частини вул. Новобілярської м. Южного Одеської області</t>
  </si>
  <si>
    <t>Капітальний ремонт проїжджої  частини вул. Іванова м. Южного Одеської області</t>
  </si>
  <si>
    <t>Капітальний ремонт проїжджої  частини вул. Т.Г. Шевченка м. Южного Одеської області</t>
  </si>
  <si>
    <t>Капітальний ремонт проїжджої частини дороги на КНС м. Южного Одеського району Одеської області</t>
  </si>
  <si>
    <t>Капітальний ремонт проїжджої  частини дороги на Сичавку від заправки WOG до гаражів  м. Южного Одеської області</t>
  </si>
  <si>
    <t>Капітальний ремонт автоматичної системи протипожежного захисту в будівлі комунальної власності по вул. Будівельників, буд. 7, м.Южного, Одеської області</t>
  </si>
  <si>
    <t>Капітальний ремонт автоматичної системи протипожежного захисту в будівлі  комунальної власності по вул. Будівельників, буд. 7/1, м.Южного, Одеської області</t>
  </si>
  <si>
    <t>Капітальний ремонт мереж внутрішньобудинкової системи електропостачання в будівлі  комунальної власності  по вул. Будівельників, буд. 7, м.Южного, Одеської області</t>
  </si>
  <si>
    <t>Капітальний ремонт коридорів  в будівлі  комунальної власності  по вул. Будівельників, буд. 7/1, м.Южного, Одеської області</t>
  </si>
  <si>
    <t>Реконструкція магістрального водопроводу від колодязя по вул. Хіміків до колодязя по вул. Приморській                      м. Южного Одеської області</t>
  </si>
  <si>
    <t>Капітальний ремонт ділянки мереж водопроводу від колодязя В 79 до колодязя В 83 вздовж вул. Старомиколаївське шосе м. Южного Одеської області</t>
  </si>
  <si>
    <t>Капітальний ремонт мереж  внутрішньоквартальної господарсько-побутової каналізації від колодязя Кс 21 до колодязя Кс 25 біля житлового будинку №16 по просп. Миру  м. Южного Одеської області</t>
  </si>
  <si>
    <t>Капітальний ремонт мереж внутрішньоквартальної зливової каналізації від колодязя Кл 108 до колодязя Кл 116 біля житлового будинку № 30/16 по просп. Григорівського десанту та від колодязя Кл 109 до колодязя Кл 116 біля житлового будинку № 28 по просп. Григорівського десанту м. Южного Одеської області</t>
  </si>
  <si>
    <t>Капітальний ремонт твердого покриття (пішохідна доріжка) від вул. Хіміків до просп. Миру між ЗОШ №1 та ДНЗ №3 "Райдуга" м.Южного Одеської області</t>
  </si>
  <si>
    <t>Капітальний ремонт проїжджої частини вул. Т.Г. Шевченка м. Южного Одеської області</t>
  </si>
  <si>
    <t>Капітальний ремонт проїжджої частини дороги на Сичавку від заправки WOG до гаражів м. Южного Одеської області</t>
  </si>
  <si>
    <t>Капітальний ремонт мереж внутрішньобудинкової системи
електропостачання в будівлі  комунальної власності  по вул. Будівельників, буд. 7, м.Южного, Одеської області</t>
  </si>
  <si>
    <t>Проектно-вишукувальні роботи "Будівництво очисних споруд м. Южного Одеської області"</t>
  </si>
  <si>
    <t>обсяг видатків, пов'язаних з виготовленням проектно-вишукувальної документації з будівництва очисних споруд м. Южного Одеської області</t>
  </si>
  <si>
    <t>Забезпечення належного санітарного стану</t>
  </si>
  <si>
    <t>середня сума витрат на виготовлення проектно-вишукувальної документації з будівництва очисних споруд м. Южного Одеської області</t>
  </si>
  <si>
    <t>Капітальний ремонт котла ДЄ 25/14 на котельні за адресою: вул. Старомиколаївське шосе, 8, м. Южного Одеської області, в т.ч.:</t>
  </si>
  <si>
    <t>Капітальний ремонт котла ДЄ 25/14 на котельні за адресою: вул. Старомиколаївське шосе, 8, м. Южного Одеської області, в т.ч. проектні роботи</t>
  </si>
  <si>
    <t>Проектно-вишукувальні роботи "Капітальний ремонт тротуарних доріжок, мережі освітлення та благоустрій території парку "Лебедів" по вул. Лиманна в смт Нові Білярі Лиманського району Одеської області"</t>
  </si>
  <si>
    <t>обсяг видатків, пов'язаних з виготовленням проектно-вишукувальної документації з капітального ремонту</t>
  </si>
  <si>
    <t>загальна кількість проектно-вишукувальної документації, що потребує виготовлення</t>
  </si>
  <si>
    <t>середня сума витрат на виготовлення проектно-вишукувальної документації з капітального ремонту</t>
  </si>
  <si>
    <t>рівень готовності проектно-вишукувальної документації з капітального ремонту</t>
  </si>
  <si>
    <t>Проектно-вишукувальні роботи "Капітальний ремонт огорожі кладовища в смт Нові Білярі Лиманського району Одеської області"</t>
  </si>
  <si>
    <t>Проектно-вишукувальні роботи "Капітальний ремонт огорожі кладовища в с. Булдинка Лиманського району Одеської області"</t>
  </si>
  <si>
    <t xml:space="preserve">обсяг видатків, пов'язаних з виготовленням проектно-вишукувальної документації з капітального ремонту огорожі кладовища </t>
  </si>
  <si>
    <t xml:space="preserve">середня сума витрат на виготовлення проектно-вишукувальної документації з огорожі кладовища </t>
  </si>
  <si>
    <t xml:space="preserve">рівень готовності проектно-вишукувальної документації з капітального огорожі кладовища </t>
  </si>
  <si>
    <t xml:space="preserve">Придбання автогідропідйомника </t>
  </si>
  <si>
    <t xml:space="preserve">Придбання причепу тракторного </t>
  </si>
  <si>
    <t>Придбання автомобіля з піскорозкидуючим та плужним обладнанням</t>
  </si>
  <si>
    <t xml:space="preserve">Придбання трактору </t>
  </si>
  <si>
    <t>Придбання відвалу</t>
  </si>
  <si>
    <t xml:space="preserve">Придбання відвалу </t>
  </si>
  <si>
    <t xml:space="preserve">УЖКГ ЮМР/КП  «Екосервіс»   </t>
  </si>
  <si>
    <t xml:space="preserve">УЖКГ ЮМР/КП  «Екосервіс»  </t>
  </si>
  <si>
    <t xml:space="preserve">УЖКГ ЮМР/КП  «Екосервіс»    </t>
  </si>
  <si>
    <t>Реконструкція устаткування шляхом заміни шафи управління з частотним перетворювачем котла водогрійного КВ-ГМ-30-150М (модель ПТВМ-30М) на котельні за адресою: вул. Старомиколаївське шосе, 8, м. Южного Одеського району Одеської області</t>
  </si>
  <si>
    <t>Будівництво мереж зовнішнього освітлення вздовж дороги на КНС м. Южного Одеської області, у т.ч.:</t>
  </si>
  <si>
    <t>2.13</t>
  </si>
  <si>
    <t>Проектно-вишукувальні роботи "Капітальний ремонт ділянки теплових мереж від К-6/9 до К-6/10 м.Южного Одеської області"</t>
  </si>
  <si>
    <t>58</t>
  </si>
  <si>
    <t>59</t>
  </si>
  <si>
    <t>3.58</t>
  </si>
  <si>
    <t>3.59</t>
  </si>
  <si>
    <t>Будівництво внутрішньоквартального проїзду від просп. Миру до ЦТП №26 біля житлового будинку по просп. Миру, 28 м. Южного Одеської області, у т.ч.:</t>
  </si>
  <si>
    <t xml:space="preserve"> проектно-вишукувальні роботи </t>
  </si>
  <si>
    <t xml:space="preserve">Будівництво внутрішньоквартального проїзду від просп. Миру до ЦТП №26 біля житлового будинку по просп. Миру, 28 м. Южного Одеської області, у т.ч.:  проектно-вишукувальні роботи </t>
  </si>
  <si>
    <t xml:space="preserve">обсяг видатків, пов'язаних з будівництвом внутрішньоквартального проїзду </t>
  </si>
  <si>
    <t>обсяг видатків, пов'язаних з проведенням реконструкції  благоустрою загальноміських територій</t>
  </si>
  <si>
    <t>кількість майданчиків, на яких планується здійснити благоустрій</t>
  </si>
  <si>
    <t>кількість внутрішньоквартальних проїздів, що планується побудувати</t>
  </si>
  <si>
    <t>середня сума витрат на будівництво 1 внутрішньоквартального  проїзду</t>
  </si>
  <si>
    <t>середня сума витрат на здійснення благоустрою 1 майданчика</t>
  </si>
  <si>
    <t>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t>
  </si>
  <si>
    <t>Капітальний ремонт ділянки теплових мереж від ТК-17 до ЦТП №24 м. Южного Одеської області</t>
  </si>
  <si>
    <t>Проектно-вишукувальні роботи "Будівництво водного пандусу для осіб з обмеженими фізичними можливостями на території пляжної зони м. Южного Одеської області"</t>
  </si>
  <si>
    <t>60</t>
  </si>
  <si>
    <t>3.60</t>
  </si>
  <si>
    <t xml:space="preserve">УЖКГ ЮМР/КП «ЮЖНЕН-СЬКЕ УЗБЕРЕЖЖЯ»  </t>
  </si>
  <si>
    <t>Утримання територій загального користування</t>
  </si>
  <si>
    <t>Послуги державної аварійно-рятувальної служби</t>
  </si>
  <si>
    <t>61</t>
  </si>
  <si>
    <t>КП "Біляркомунгосп"</t>
  </si>
  <si>
    <t>Поточне утримання територій смт Нові Білярі</t>
  </si>
  <si>
    <t>3.61</t>
  </si>
  <si>
    <t>обсяг видатків, пов'язаних з поточним утриманням територій смт</t>
  </si>
  <si>
    <t>площа територій смт, яка підлягає поточному утриманню</t>
  </si>
  <si>
    <t>середня сума витрат на організацію належного утримання та санітарного очищення 1м² територій смт</t>
  </si>
  <si>
    <t>обсяг видатків, пов'язаних з утриманням територій загального користування</t>
  </si>
  <si>
    <t>площа територій загального користування, яка підлягає утриманню</t>
  </si>
  <si>
    <t xml:space="preserve">УЖКГ ЮМР/КП "Екосервіс"/ КП «ЮЖНЕНСЬКЕ УЗБЕРЕЖЖЯ»  </t>
  </si>
  <si>
    <t>обсяг видатків, пов'язаних з коригуванням проектної  документації з реконструкції водопровідного колектору</t>
  </si>
  <si>
    <t>проектна документація, що потребує коригування</t>
  </si>
  <si>
    <t>рівень готовності коригування проектної документації</t>
  </si>
  <si>
    <t>Коригування проекту "Реконструкція водопровідного колектору від ВНС до вул. Хіміків м. Южного Одеської області"</t>
  </si>
  <si>
    <t>середня сума витрат на здійснення коригування проектної документації з реконструкції водопровідного колектору</t>
  </si>
  <si>
    <t>обсяг видатків, пов'язаних з коригуванням проектної  документації з реконструкції мереж вуличного водопроводу</t>
  </si>
  <si>
    <t>середня сума витрат на здійснення коригування проектної документації з реконструкції мереж вуличного водопроводу</t>
  </si>
  <si>
    <t>1.47</t>
  </si>
  <si>
    <t>обсяг видатків, пов'язаних з коригуванням проектної  документації з капітального ремонту ділянки теплових мереж</t>
  </si>
  <si>
    <t>середня сума витрат на здійснення коригування проектної документації з капітального ремонту ділянки теплових мереж</t>
  </si>
  <si>
    <t>обсяг видатків, пов'язаних з коригуванням проектної  документації з капітального ремонту котла</t>
  </si>
  <si>
    <t>середня сума витрат на здійснення коригування проектної документації з капітального ремонту котла</t>
  </si>
  <si>
    <t>62</t>
  </si>
  <si>
    <t>3.62</t>
  </si>
  <si>
    <t>2.17</t>
  </si>
  <si>
    <t>2.18</t>
  </si>
  <si>
    <t>2.19</t>
  </si>
  <si>
    <t>7.7</t>
  </si>
  <si>
    <t>обсяг видатків, пов'язаних з коригуванням проектної  документації з капітального ремонту автоматичної системи протипожежного захисту</t>
  </si>
  <si>
    <t>середня сума витрат на здійснення коригування проектної документації  з капітального ремонту автоматичної системи протипожежного захисту</t>
  </si>
  <si>
    <t>Капітальний ремонт ділянки теплових мереж від К-6/9 до К-6/10 м.Южного Одеської області</t>
  </si>
  <si>
    <t>середня сума витрат на проведення капітального ремонту 1 ділянки теплових мереж</t>
  </si>
  <si>
    <t>Коригування проектної документації: «Капітальний ремонт проїжджої частини проспекту Григорівського десанту на перетині з проспектом Миру м.Южного Одеської області</t>
  </si>
  <si>
    <t>кількість ділянок теплових мереж, що потребує капітального ремонту</t>
  </si>
  <si>
    <t>5.40</t>
  </si>
  <si>
    <t>обсяг видатків, пов'язаних з коригуванням проектної документації з капітального ремонту проїжджої частини проспекту</t>
  </si>
  <si>
    <t>середня сума витрат на коригування проектної документації</t>
  </si>
  <si>
    <t>рівень готовності  коригування проектної документації</t>
  </si>
  <si>
    <t>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t>
  </si>
  <si>
    <t xml:space="preserve">Коригування проектної документації "Капітальний ремонт котла ДЄ 25/14 на котельні за адресою: вул. Старомиколаївське шосе, 8, м. Южного Одеської області" </t>
  </si>
  <si>
    <t xml:space="preserve">Коригування проектної документації "Капітальний ремонт ділянки теплових мереж від ТК-24 до ТК-25 м. Южного Одеської області" </t>
  </si>
  <si>
    <t xml:space="preserve">Коригування проектної документації "Реконструкція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 </t>
  </si>
  <si>
    <t xml:space="preserve">	Коригування проектної документації "Капітальний ремонт автоматичної системи протипожежного захисту в будівлі комунальної власності по вул. Новобілярській, буд. 26-Б, м.Южного Одеської області" </t>
  </si>
  <si>
    <t>обсяг видатків, пов'язаних з виготовленням проектно-вишукувальної документації з капітального ремонту ділянки магістрального водопроводу</t>
  </si>
  <si>
    <t>середня сума витрат на виготовлення проектно-вишукувальної документації з капітального ремонту ділянки магістрального водопроводу</t>
  </si>
  <si>
    <t>Поточний ремонт ділянки мереж внутрішньоквартальної зливової каналізації від колодязя Кл 466 до колодязя Кл 468 на території ДНЗ № 2 "Лелеченя" м.Южного Одеського району Одеської області</t>
  </si>
  <si>
    <t>Поточний ремонт ділянки мереж зливової каналізації від колодязя Кл 220 до колодязя Кл 218, яка розташована біля житлового будинку № 21 по просп. Миру м. Южного Одеського району Одеської області</t>
  </si>
  <si>
    <t xml:space="preserve">обсяг видатків, пов'язаних з поточним ремонтом мереж внутрішньоквартальної зливової каналізації </t>
  </si>
  <si>
    <t>протяжність ділянки мереж внутрішньоквартальної зливової каналізації, яка підлягає поточному ремонту</t>
  </si>
  <si>
    <t xml:space="preserve">середня сума витрат на поточний ремонт 1 м мереж внутрішньоквартальної зливової каналізації </t>
  </si>
  <si>
    <t>протяжність діялянки мереж зливової каналізації, яка підлягає поточному ремонту</t>
  </si>
  <si>
    <t>середня сума витрат на поточний ремонт 1 м  ділянки мережі зливової каналізації</t>
  </si>
  <si>
    <t>Проведення технічної інвентаризації  та виготовлення технічного паспорту мереж зливової каналізації м. Южного Одеського району Одеської області</t>
  </si>
  <si>
    <t>Коригування проектної документації: "Будівництво улаштування каналізаційного колектору с.Сичавка Лиманського району Одеської області"</t>
  </si>
  <si>
    <t>Коригування проектної документації: "Будівництво прокладання водогону с. Сичавка Лиманського району Одеської області"</t>
  </si>
  <si>
    <t>обсяг видатків, пов'язаних з коригуванням проектної  документації з будівництва улаштування каналізаційного колектору</t>
  </si>
  <si>
    <t>середня сума витрат на здійснення коригування проектної документації з будівництва улаштування каналізаційного колектору</t>
  </si>
  <si>
    <t>обсяг видатків, пов'язаних з коригуванням проектної  документації з будівництва прокладання водогону</t>
  </si>
  <si>
    <t>середня сума витрат на здійснення коригування проектної документації з будівництва прокладання водогону</t>
  </si>
  <si>
    <t>УЕ ЮМР/ЮМКП "ЮЖТРАНС"</t>
  </si>
  <si>
    <t>Поточне утримання пляжно-паркової зони</t>
  </si>
  <si>
    <t>63</t>
  </si>
  <si>
    <t>64</t>
  </si>
  <si>
    <t>Поточне утримання фонтану біля будинку №7 по вулиці Т.Г. Шевченка м. Южного Одеської області</t>
  </si>
  <si>
    <t>Придбання хімічних реагентів для обслуговування фонтану у парку "Приморський" м. Южного Одеської області</t>
  </si>
  <si>
    <t>Придбання хімічних реагентів для обслуговування фонтану біля будинку №7 по вулиці Т.Г. Шевченка, м. Южного Одеської області</t>
  </si>
  <si>
    <t>середня сума витрат на утримання 1 фонтану</t>
  </si>
  <si>
    <t>обсяг видатків, пов'язаних з придбанням хімічних реагентів для обслуговування фонтанів</t>
  </si>
  <si>
    <t>3.63</t>
  </si>
  <si>
    <t>3.64</t>
  </si>
  <si>
    <t>65</t>
  </si>
  <si>
    <t>Поточний ремонт загальноміських територій на перехресті вул. Хіміків та житлового будинку по просп. Григорівського десанту, 23 м. Южного Одеської області</t>
  </si>
  <si>
    <t>3.65</t>
  </si>
  <si>
    <t>обсяг видатків, пов'язаних з проведенням поточного ремонту загальноміських територій</t>
  </si>
  <si>
    <t>66</t>
  </si>
  <si>
    <t>Відлов бродячих тварин</t>
  </si>
  <si>
    <t>3.66</t>
  </si>
  <si>
    <t>обсяг видатків,  пов'язаних з придбанням косарки ротаційної</t>
  </si>
  <si>
    <t>кількість косарок, що підлягають придбанню</t>
  </si>
  <si>
    <t>середня сума витрат на придбання 1 косарки</t>
  </si>
  <si>
    <t>обсяг видатків,  пов'язаних з придбанням газонокосарки ротаційної</t>
  </si>
  <si>
    <t>Придбання бензопили</t>
  </si>
  <si>
    <t>67</t>
  </si>
  <si>
    <t>обсяг видатків,  пов'язаний з придбанням бензопили</t>
  </si>
  <si>
    <t>кількість бензопил, що підлягають придбанню</t>
  </si>
  <si>
    <t>середня сума витрат на придбання 1 бензопили</t>
  </si>
  <si>
    <t>3.67</t>
  </si>
  <si>
    <t>Придбання висторозу</t>
  </si>
  <si>
    <t xml:space="preserve">Придбання висоторізу </t>
  </si>
  <si>
    <t>Придбання травокосарки</t>
  </si>
  <si>
    <t>Придбання електричного заточного станку</t>
  </si>
  <si>
    <t>Придбання трактора-газонокосарки</t>
  </si>
  <si>
    <t>68</t>
  </si>
  <si>
    <t>69</t>
  </si>
  <si>
    <t>70</t>
  </si>
  <si>
    <t>71</t>
  </si>
  <si>
    <t>3.68</t>
  </si>
  <si>
    <t>3.69</t>
  </si>
  <si>
    <t>3.70</t>
  </si>
  <si>
    <t>3.71</t>
  </si>
  <si>
    <t>обсяг видатків,  пов'язаний з придбанням висоторізу</t>
  </si>
  <si>
    <t>кількість висоторізів, що підлягають придбанню</t>
  </si>
  <si>
    <t>середня сума витрат на придбання 1 висоторізу</t>
  </si>
  <si>
    <t>обсяг видатків,  пов'язаний з придбанням травокосарки</t>
  </si>
  <si>
    <t>кількість травокосарок, що підлягають придбанню</t>
  </si>
  <si>
    <t>середня сума витрат на придбання 1 травокосарки</t>
  </si>
  <si>
    <t>обсяг видатків,  пов'язаний з придбанням електричного заточного станку</t>
  </si>
  <si>
    <t>кількість станків, що підлягають придбанню</t>
  </si>
  <si>
    <t>середня сума витрат на придбання 1 станку</t>
  </si>
  <si>
    <t>обсяг видатків,  пов'язаний з придбанням трактора-газонокосарки</t>
  </si>
  <si>
    <t>кількість тракторів-газонокосарок, що підлягають придбанню</t>
  </si>
  <si>
    <t>середня сума витрат на придбання 1трактора-газонокосарки</t>
  </si>
  <si>
    <t>Придбання запірної арматури для встановлення в теплових камерах м.Южного Одеського району Одеської області</t>
  </si>
  <si>
    <t>УЖКГ ЮМР/КП тм "ЮТКЕ"</t>
  </si>
  <si>
    <t>обсяг видатків, пов'язаних з придбанням запірної арматури для встановлення в теплових камерах</t>
  </si>
  <si>
    <t xml:space="preserve">кількість запірної арматури, що планується придбати </t>
  </si>
  <si>
    <t>середня сума витрат на придбання запірної арматури</t>
  </si>
  <si>
    <t>рівень забезпечення комунальних підприємтсв технічним обладнанням</t>
  </si>
  <si>
    <t>2.21</t>
  </si>
  <si>
    <t>2.22</t>
  </si>
  <si>
    <t>обсяг видатків, пов'язаних з капітальним ремонтом мережевого насоса</t>
  </si>
  <si>
    <t>середня сума витрат на здійснення капітального ремонту 1 насаоса</t>
  </si>
  <si>
    <t>Капітальний ремонт мережевого насоса WILO SCP 200/560 HA-250/4 на котельні за адресою: вул. Старомиколаївське шосе, 8 м. Южного Одеського району Одеської області</t>
  </si>
  <si>
    <t>Капітальний ремонт проїзду від вул. Комунальної м. Южного Одеського району Одеської області до ЮЖНЕНСЬКОГО МІСЬКОГО КОМУНАЛЬНОГО ПІДПРИЄМСТВА «ЮЖТРАНС» та КОМУНАЛЬНОГО ПІДПРИЄМСТВА ТЕПЛОВИХ МЕРЕЖ «ЮЖТЕПЛОКОМУНЕНЕРГО», в т.ч.:</t>
  </si>
  <si>
    <t>обсяг видатків, пов'язаних з проведенням капітального ремонту проїзду</t>
  </si>
  <si>
    <t>5.18</t>
  </si>
  <si>
    <t>Поточний ремонт твердого покриття загальноміських територій м. Южного Одеської області</t>
  </si>
  <si>
    <t>Реконструкція ділянки мереж зливової каналізації по  вул. Хіміків від приймального колодязя до колодязя Кл 82  м. Южного Одеського району Одеської області, у т.ч.:</t>
  </si>
  <si>
    <t>середня сума витрат на проведення капітального ремонту ділянки мереж зливової каналізації</t>
  </si>
  <si>
    <t>1.54</t>
  </si>
  <si>
    <t>проєктно-вишукувальні роботи</t>
  </si>
  <si>
    <t xml:space="preserve">	Капітальний ремонт покрівлі будівлі котельної на котельні за адресою: вул. Старомиколаївське шосе, 8, м. Южного Одеського району Одеської області, у т.ч.:</t>
  </si>
  <si>
    <t>Капітальний ремонт покрівлі будівлі АБК і РММ на котельні за адресою: вул. Старомиколаївське шосе, 8, м. Южного Одеського району Одеської області, у т.ч.:</t>
  </si>
  <si>
    <t>Капітальний ремонт покрівлі мазутного господарства з обладнанням на котельні за адресою: вул. Старомиколаївське шосе, 8, м. Южного Одеського району Одеської області</t>
  </si>
  <si>
    <t>2.23</t>
  </si>
  <si>
    <t>2.24</t>
  </si>
  <si>
    <t>Забезпечення функціонування котельні</t>
  </si>
  <si>
    <t>обсяг видатків, пов'язаних з проведенням капітального ремонту покрівлі будівлі котельні</t>
  </si>
  <si>
    <t>площа покрівлі, що потребує капітального ремонту</t>
  </si>
  <si>
    <t xml:space="preserve">середня сума витрат на проведення капітального ремонту 1м2 площі покрівлі </t>
  </si>
  <si>
    <t>Забезпечення функціонування  котельні</t>
  </si>
  <si>
    <t>Капітальний ремонт покрівлі будівлі АБК і РММ на котельні за адресою: вул. Старомиколаївське шосе, 8, м. Южного Одеського району Одеської області, у т.ч.:проєктно-вишукувальні роботи, авторський нагляд</t>
  </si>
  <si>
    <t xml:space="preserve">обсяг видатків, пов'язаних з проведенням капітального ремонту покрівлі будівлі </t>
  </si>
  <si>
    <t>обсяг видатків, пов'язаних з проведенням капітального ремонту покрівлі</t>
  </si>
  <si>
    <t>Капітальний ремонт з благоустрою території кладовища, сектори № 11 та № 12, м. Южного Одеської області, в т.ч:</t>
  </si>
  <si>
    <t xml:space="preserve">Капітальний ремонт з благоустрою території кладовища, сектори № 11 та № 12, м. Южного Одеської області, у т.ч.: коригування робочого проекту </t>
  </si>
  <si>
    <t>72</t>
  </si>
  <si>
    <t>3.72</t>
  </si>
  <si>
    <t>обсяг видатків, пов'язаних з додатковими роботами з реконструкції проспекту</t>
  </si>
  <si>
    <t>Реконструкції  проспекту Миру м. Южного Одеської області. Додаткові роботи</t>
  </si>
  <si>
    <t>Реконструкція проспекту Миру м. Южного Одеської області. Додаткові роботи</t>
  </si>
  <si>
    <t>загальна площа проспекту, що потребує додаткових робіт з  реконструкції</t>
  </si>
  <si>
    <t>середня сума витрат на проведення додаткових робіт з реконструкцію 1 га проспекту</t>
  </si>
  <si>
    <t>Коригування проектно-кошторисної документації "Реконструкція проспекту Миру  м. Южного Одеської області"</t>
  </si>
  <si>
    <t>обсяг видатків, пов'язаних з коригуванням проектно-кошторисної  документації з реконструкції проспекту</t>
  </si>
  <si>
    <t>проектно-кошторисна документація, що потребує коригування</t>
  </si>
  <si>
    <t>середня сума витрат на здійснення коригування проектно-кошторисної документації з  з реконструкції проспекту</t>
  </si>
  <si>
    <t>рівень готовності коригування проектно-кошторисної  документації з реконструкції проспекту</t>
  </si>
  <si>
    <t>кількість насосів, що планується відремонтувати</t>
  </si>
  <si>
    <t>Капітальний ремонт покрівлі будівлі котельної на котельні за адресою: вул. Старомиколаївське шосе, 8, м. Южного Одеського району Одеської області, у т.ч.:проєктно-вишукувальні роботи, авторський нагляд</t>
  </si>
  <si>
    <t>середня сума витрат на проведення поточного ремонту 1м² загальноміської території</t>
  </si>
  <si>
    <t>обсяг видатків, пов'язаних з проведенням поточного ремонту  загальноміських територій</t>
  </si>
  <si>
    <t>грн/м2</t>
  </si>
  <si>
    <t>Реконструкція благоустрою загальноміських територій з влаштуванням дитячого майданчику між житловими будинками по просп. Григорівського десанту, 12  та просп. Григорівського десанту, 14 м.Южного Одеської області</t>
  </si>
  <si>
    <t>73</t>
  </si>
  <si>
    <t>3.73</t>
  </si>
  <si>
    <t xml:space="preserve"> Проектно-вишукувальні роботи "Реконструкція благоустрою загальноміських територій з влаштуванням дитячого майданчику між житловими будинками по просп. Григорівського десанту, 12  та просп. Григорівського десанту, 14 м.Южного Одеської</t>
  </si>
  <si>
    <t>обсяг видатків, пов'язаних з виготовленням проектно-вишукувальної документації з реконструкції благоустрою загальноміських територій</t>
  </si>
  <si>
    <t>середня сума витрат на виготовлення проектно- вишукувальної документації  з реконструкції благоустрою загальноміських територій</t>
  </si>
  <si>
    <t>Реконструкція благоустрою загальноміських територій з влаштуванням дитячого майданчику на території Приморського парку м. Южного Одеської області, у т.ч.:</t>
  </si>
  <si>
    <t>Увійшло до капітального ремонту вул.Приморської</t>
  </si>
  <si>
    <t>(чи писати проєктно-вишукувальні роботи?)</t>
  </si>
  <si>
    <t>Проектні роботи "Будівництво ділянки мереж зовнішнього освітлення по вул.  с. Сичавка Одеської області"</t>
  </si>
  <si>
    <t>"Будівництво мереж зовнішнього освітлення по вул. Т.Г. Шевченка м. Южного Одеської області"</t>
  </si>
  <si>
    <t>Проектно-вишукувальні роботи "Капітальний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</si>
  <si>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Проектно-вишукувальні роботи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</si>
  <si>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Капітальний ремонт ділянки магістрального водопроводу від колодязя В 13  до колодязя В 26 по вул. Хіміків м. Южного Одеського району Одеської області</t>
  </si>
  <si>
    <t>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</si>
  <si>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обсяг видатків, пов'язаних з проведенням капітального ремонту  ділянки магістрального водопроводу</t>
  </si>
  <si>
    <t>загальна протяжність ділянки магістрального водопроводу, що потребує капітального ремонту</t>
  </si>
  <si>
    <t>середня сума витрат на проведення капітального ремонту 1 м ділянки магістрального водопроводу, що потребує капітального ремонту</t>
  </si>
  <si>
    <t>Проектно-вишукувальні роботи "Будівництво бетонного водозливу каскадного типу у парку "Приморський" м.Южного Одеського району Одеської області"</t>
  </si>
  <si>
    <t>убрать</t>
  </si>
  <si>
    <t>на 2022</t>
  </si>
  <si>
    <t xml:space="preserve">обсяг видатків, пов'язаних з виготовленням проектно-вишукувальної документації з будівництва бетонного водозливу </t>
  </si>
  <si>
    <t xml:space="preserve">середня сума витрат на виготовлення проектно- вишукувальної документації з будівництва бетонного водозливу </t>
  </si>
  <si>
    <t>Поточний ремонт дороги вул. Цвєтаєва с. Сичавки Одеського району Одеської області</t>
  </si>
  <si>
    <t>Поточний ремонт дороги вул. Філатова с. Сичавки Одеського району Одеської області</t>
  </si>
  <si>
    <t xml:space="preserve">обсяг видатків, пов'язаних з проведенням поточного ремонту доріг 
</t>
  </si>
  <si>
    <t xml:space="preserve">площа доріг, яка підлягає поточному ремонту </t>
  </si>
  <si>
    <t xml:space="preserve">обсяг видатків, пов'язаних з проведенням капітального ремонту   дороги </t>
  </si>
  <si>
    <t xml:space="preserve">площа дороги, яка підлягає капітальному ремонту </t>
  </si>
  <si>
    <t>середня сума витрат на проведення капітального ремонту 1м²  дороги</t>
  </si>
  <si>
    <t xml:space="preserve">проектно-вишукувальні роботи </t>
  </si>
  <si>
    <t>Капітальний ремонт проїжджої частини вул. Сонячної мікрорайону індивідуальної забудови м. Южного Одеської області, у т.ч. :</t>
  </si>
  <si>
    <t>Капітальний ремонт проїжджої частини вул. Виногрдної мікрорайону індивідуальної забудови м. Южного Одеської області, у т.ч. :</t>
  </si>
  <si>
    <t>Капітальний ремонт проїжджої частини вул. Лугової мікрорайону індивідуальної забудови м. Южного Одеської області, у т.ч. :</t>
  </si>
  <si>
    <t>Капітальний ремонт проїжджої частини вул. Горіхової мікрорайону індивідуальної забудови м. Южного Одеської області, у т.ч. :</t>
  </si>
  <si>
    <t>Капітальний ремонт проїжджої частини вул. Одеської мікрорайону індивідуальної забудови м. Южного Одеської області, у т.ч. :</t>
  </si>
  <si>
    <t>5.44</t>
  </si>
  <si>
    <t>5.45</t>
  </si>
  <si>
    <t>5.48</t>
  </si>
  <si>
    <t>Капітальний ремонт проїжджої частини вул. Сонячної мікрорайону індивідуальної забудови м. Южного Одеської області, у т.ч. :проектно-вишукувальні роботи</t>
  </si>
  <si>
    <t>Капітальний ремонт проїжджої частини вул. Лугової мікрорайону індивідуальної забудови м. Южного Одеської області, у т.ч. : проектно-вишукувальні роботи</t>
  </si>
  <si>
    <t>Капітальний ремонт проїжджої частини вул. Виногрдної мікрорайону індивідуальної забудови м. Южного Одеської області, у т.ч. : проектно-вишукувальні роботи</t>
  </si>
  <si>
    <t>Капітальний ремонт проїжджої частини вул. Горіхової мікрорайону індивідуальної забудови м. Южного Одеської області, у т.ч. : проектно-вишукувальні роботи</t>
  </si>
  <si>
    <t>Будівництво мереж зовнішнього освітлення по вул. Прикордонній с. Сичавка Одеського району Одеської області, у т.ч. :</t>
  </si>
  <si>
    <t>Будівництво мереж зовнішнього освітлення по вул. Прикордонній с. Сичавка Одеського району Одеської області, у т.ч. : проектно-вишукувальні роботи</t>
  </si>
  <si>
    <t>Капітальний ремонт ділянки мереж трубопроводу холодного водопостачання від колодязя В184 по вул. Кедрова до колодязя В186 по вул.Центральна м. Южного Одеської області, в т.ч. :</t>
  </si>
  <si>
    <t>Капітальний ремонт ділянки мереж трубопроводу холодного водопостачання від колодязя В184 по вул. Кедрова до колодязя В186 по вул. Центральна м. Южного Одеської області, в т.ч. проектно-вишукувальні роботи</t>
  </si>
  <si>
    <t xml:space="preserve">  
 Капітальний  ремонт  мереж внутрішньоквартальної господарсько-побутової каналізації від колодязя Кс 365 до колодязя Кс 396 біля житлового будинку № 7 по вул. Т. Г. Шевченка м. Южного Одеської області, у т.ч. </t>
  </si>
  <si>
    <t>Капітальний ремонт мереж внутрішньоквартальної господарсько-побутової каналізації від колодязя Кс 21 до колодязя Кс 25 біля житлового будинку № 16 по просп. Миру м. Южного Одеської області, у т.ч.:</t>
  </si>
  <si>
    <t>Реконструкція резервуара води №1 м. Южного Одеської області</t>
  </si>
  <si>
    <t>обсяг видатків, пов'язаних з проведенням робіт з реконструкції резервуара води</t>
  </si>
  <si>
    <t xml:space="preserve">кількість резервуарів, що потребує реконструкції </t>
  </si>
  <si>
    <t>середня сума витрат на проведення реконструкції 1 резервуара води</t>
  </si>
  <si>
    <t xml:space="preserve">обсяг видатків, пов'язаних зі здійсненням капітального ремонту мереж внутрішньоквартальної господарсько-побутової каналізації </t>
  </si>
  <si>
    <t xml:space="preserve">середня сума витрат на здійснення капітального ремонту мереж внутрішньоквартальної господарсько-побутової каналізації </t>
  </si>
  <si>
    <t>протяжність мереж внутрішньоквартальної господарсько-побутової каналізації, що потребує капітального ремонту</t>
  </si>
  <si>
    <t>рівень готовності об'єктів капітального ремонта</t>
  </si>
  <si>
    <t xml:space="preserve">обсяг видатків, пов'язаних зі здійсненням капітального ремонту мереж внутрішньоквартальної зливової каналізації </t>
  </si>
  <si>
    <t>протяжність мереж внутрішньоквартальної зливової каналізації, що потребує капітального ремонту</t>
  </si>
  <si>
    <t xml:space="preserve">середня сума витрат на здійснення капітального ремонту мереж внутрішньоквартальної зливової каналізації </t>
  </si>
  <si>
    <t>грн./ м</t>
  </si>
  <si>
    <t>обсяг видатків,  у т.ч.:</t>
  </si>
  <si>
    <t>обсяг видатків, пов'язаних зі здійсненням капітального ремонту мереж внутрішньоквартальної каналізації</t>
  </si>
  <si>
    <t xml:space="preserve">протяжність мереж внутрішньоквартальної каналізації </t>
  </si>
  <si>
    <t>середня сума витрат на здійснення капітального ремонту мереж внутрішньоквартальної каналізації</t>
  </si>
  <si>
    <t xml:space="preserve">Капітальний ремонт ділянки мереж внутрішньоквартальної каналізації від колодязя Кс 143 між житловими будинками по вул. Хіміків, 20 та вул. Хіміків, 22 до колодязя Кс 170 біля житлового будинку по просп. Миру, 21 м. Южного Одеської області, у т.ч. : </t>
  </si>
  <si>
    <t>Капітальний ремонт ділянки мереж внутрішньоквартальної каналізації від колодязя Кс 143 між житловими будинками по вул. Хіміків, 20 та вул. Хіміків, 22 до колодязя Кс 170 біля житлового будинку по просп. Миру, 21 м. Южного Одеської області, у т.ч. проектно-вишукувальні роботи</t>
  </si>
  <si>
    <t xml:space="preserve">Капітальний ремонт мереж внутрішньоквартального водопроводу від колодязя В 13 по вул. Хіміків до камери В 66 по просп. Миру м. Южного Одеської області, у т.ч. : проектно-вишукувальні роботи </t>
  </si>
  <si>
    <t>обсяг видатків, пов'язаних зі здійсненням капітального ремонту мереж внутрішньоквартального водопроводу</t>
  </si>
  <si>
    <t>середня сума витрат на здійснення капітального ремонту мереж внутрішньоквартального водопроводу</t>
  </si>
  <si>
    <t>Капітальний ремонт мереж внутрішньоквартального водопроводу від колодязя В 13 по вул. Хіміків до камери В 66 по просп. Миру м. Южного Одеської області, у т.ч.:</t>
  </si>
  <si>
    <t>протяжність мереж внутрішньоквартального водопроводу, що потребує капітального ремонту</t>
  </si>
  <si>
    <t>Капітальний ремонт ділянки мереж внутрішньоквартальної зливової каналізації від оглядового колодязя Кл217 біля ЗОШ №1 до оглядового колодязя  Кл224 біля житлового будинку по просп. Миру, 21 м. Южного Одеської області, у т.ч. : проектно-вишукувальні роботи</t>
  </si>
  <si>
    <t>обсяг видатків, пов'язаних зі здійсненням капітального ремонту ділянки мереж внутрішньоквартальної зливової каналізації</t>
  </si>
  <si>
    <t>середня сума витрат на здійснення капітального ремонту ділянки мереж внутрішньоквартальної зливової каналізації</t>
  </si>
  <si>
    <t>Капітальний ремонт ділянки мереж внутрішньоквартальної зливової каналізації від оглядового колодязя Кл217 біля ЗОШ №1 до оглядового колодязя  Кл224 біля житлового будинку по просп. Миру, 21 м. Южного Одеської області, у т.ч.:</t>
  </si>
  <si>
    <t xml:space="preserve">проектно-вишукувльні роботи </t>
  </si>
  <si>
    <t>тис.м.</t>
  </si>
  <si>
    <t xml:space="preserve">обсяг видатків, пов'язаних зі здійсненням капітального ремонту ділянки теплових мереж </t>
  </si>
  <si>
    <t>протяжність теплових мереж, що потребує проведення капітального ремонту</t>
  </si>
  <si>
    <t>середня сума витрат на проведення капітального ремонту ділянки теплових мереж</t>
  </si>
  <si>
    <t xml:space="preserve">Капітальний ремонт ділянки теплових мереж від ЦТП №20 до вводу у житлові будинки по вул. Хіміків , 12, 14,  м. Южного Одеської області, у т.ч. : проектно-вишукувальні роботи </t>
  </si>
  <si>
    <t>Капітальний ремонт ділянки теплових мереж від ЦТП №20 до вводу у житлові будинки по вул. Хіміків , 12, 14,  м. Южного Одеської області, у т.ч.:</t>
  </si>
  <si>
    <t xml:space="preserve"> Капітальний ремонт ділянки теплових мереж від ЦТП№20 до вводу в житлові будинки по вул. Т.Г. Шевченка, 9, вул. Хіміків, 10, ЗДО №5 м. Южного Одеської області, у т.ч. : проектно-вишукувальні роботи</t>
  </si>
  <si>
    <t>Капітальний ремонт ділянки трубопроводів опалення від ЦТП №31 по ТК -31/4 м. Южного Одеської області,  у т.ч.: проектно-вишукувальні роботи</t>
  </si>
  <si>
    <t xml:space="preserve"> Капітальний ремонт ділянки теплових мереж від ЦТП №31 по ТК -31/4 м. Южного Одеської області, у т.ч.:</t>
  </si>
  <si>
    <t xml:space="preserve"> грн./м.</t>
  </si>
  <si>
    <t>Капітальний ремонт ділянки теплових мереж від ЦТП №26 до вводу у житлові будинки по вул. Будівельників, 9, просп. Миру, 22, 26, ЗЗСО №2, ЗДО №1 м. Южного Одеської області, у т.ч. : проектно-вишукувальні роботи</t>
  </si>
  <si>
    <t xml:space="preserve">Капітальний ремонт ділянки теплових мереж від ЦТП №26 до вводу у житлові будинки по вул. Будівельників, 9, просп. Миру, 22, 26, ЗЗСО №2, ЗДО №1 м. Южного Одеської області, у т.ч.: </t>
  </si>
  <si>
    <t xml:space="preserve"> «Капітальний  ремонт  мереж внутрішньоквартальної господарсько-побутової каналізації від колодязя Кс 365 до колодязя Кс 396 біля житлового будинку № 7 по вул. Т. Г. Шевченко м. Южного Одеської області», у т.ч. : проектно-вишукувальні роботи</t>
  </si>
  <si>
    <t>Капітальний ремонт мереж внутрішньоквартальної господарсько-побутової каналізації від колодязя Кс 106 до колодязя Кс 129, від колодязя Кс 270 до колодязя Кс 324, біля житлового будинку №12, № 14 по вул. Хіміків м. Южного Одеської області» , у т.ч. :проектно-вишукувальні роботи</t>
  </si>
  <si>
    <t>Капітальний ремонт ділянки теплових мереж від ЦТП№20 до вводу в житлові будинки по вул. Т.Г. Шевченка, 9, вул. Хіміків, 10, ЗДО №5 м. Южного Одеської області, у т.ч.:</t>
  </si>
  <si>
    <t>Проектні роботи "Капітальний ремонт  ділянки теплових мереж від ТК-1 до ТК-17 м. Южного Одеської області"</t>
  </si>
  <si>
    <t>Капітальний ремонт проїжджої частини  проспекту  Григорівського десанту на перетині з проспектом Миру м. Южного Одеської області</t>
  </si>
  <si>
    <t>«Капітальний ремонт мереж внутрішньоквартальної зливової каналізації від колодязя Кл 709 до колодязя Кл 732 біля житлового будинку №12, № 14 по вул. Хіміків м. Южного Одеської області, у т.ч.:</t>
  </si>
  <si>
    <t>Капітальний ремонт мереж внутрішньоквартальної зливової каналізації від колодязя Кл 709 до колодязя Кл 732 біля житлового будинку №12, № 14 по вул. Хіміків м. Южного Одеської області»,  у т.ч. :проектно-вишукувальні роботи</t>
  </si>
  <si>
    <t xml:space="preserve">Забезпечення належної та безперебійної роботи водопровідного  господарства  </t>
  </si>
  <si>
    <t>рівень забезпечення підприємств житлово-комунального  господарства приладами обліку, відповідно до запланованого</t>
  </si>
  <si>
    <t>Проектно-вишукувальні роботи «Капітальний ремонт ділянки мереж трубопроводу холодного водопостачання від колодязя В 74 по вул. Приморській, 19 до колодязя В 33 по просп. Григорівського десанту, 8 м. Южного Одеської області»</t>
  </si>
  <si>
    <t>Проектно-вишукувальні роботи "Будівництво очисних споруд стічних вод м. Южного Одеської області"</t>
  </si>
  <si>
    <t>Проектно-вишукувальні роботи "Капітальний ремонт ділянки мереж трубопроводу холодного водопостачання від колодязя В 20 по вул. Хіміків, 8 до колодязя В 81 по вул. Т.Г. Шевченка, 7 м. Южного Одеської області"</t>
  </si>
  <si>
    <t>Проектно-вишукувальні роботи "Капітальний ремонт ділянки мереж внутрішньоквартального водопроводу від колодязя В 7 по вул. Т.Г. Шевченка, 6 до колодязя В81 по вул. Т.Г. Шевченка, 7 м. Южного Одеської області"</t>
  </si>
  <si>
    <t>Проектно-вишукувальні роботи "Капітальний ремонт  ділянки теплових мереж від ТК-1 до ТК-17 м. Южного Одеської області"</t>
  </si>
  <si>
    <t>Проектно-вишукувальні роботи "Капітальний ремонт ділянки теплових мереж від ТК-17 до ЦТП №31 м. Южного Одеської області"</t>
  </si>
  <si>
    <t>Проектно-вишукувальні роботи "Реконструкція ділянки трубопроводів опалення від ЦТП №21 до вводу у житлові будинки по вул. Новобілярська, 24,26 вул. Т.Г. Шевченка, 1,5  м. Южного Одеської області"</t>
  </si>
  <si>
    <t>Проектно-вишукувальні роботи "Будівництво ділянки мереж зовнішнього освітлення по вул. Горбатка м. Южного Одеської області"</t>
  </si>
  <si>
    <t>Проектно-вишукувальні роботи "Реконструкція вулиці Комунальної м. Южного Одеської області"</t>
  </si>
  <si>
    <t>тис.грн./м</t>
  </si>
  <si>
    <t>Будівництво мереж зовнішнього освітлення по вул. Чорноморській с. Сичавка Одеського району Одеської області, у т.ч. :</t>
  </si>
  <si>
    <t>Будівництво мереж зовнішнього освітлення по вул. Чорноморській с. Сичавка Одеського району Одеської області, у т.ч. : проектно-вишукувальні роботи</t>
  </si>
  <si>
    <t>1.55</t>
  </si>
  <si>
    <t xml:space="preserve">обсяг видатків, пов'язаних з коригуванням проектної документації на будівництво ділянки мереж зливової каналізації </t>
  </si>
  <si>
    <t xml:space="preserve">середня сума витрат на коригування проектної документації на будівництво ділянки мереж зливової каналізації </t>
  </si>
  <si>
    <t>Коригування проектної документації "Будівництво ділянки мереж зливової каналізації на прилеглій території до житлового будинку по просп. Миру, 16 м. Южного Одеської області"</t>
  </si>
  <si>
    <t>Проведення заходів з поліпшення стану ліфтового обладнання необхідного для надійної експлуатації ліфтів, проведення експертного обстеження тощо</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</si>
  <si>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 у т.ч.: проектно-вишукувальні роботи</t>
  </si>
  <si>
    <t xml:space="preserve">обсяг видатків, пов'язаних з капітальним ремонтом: модернізацією та пусконалагоджуванням пасажирських ліфтів </t>
  </si>
  <si>
    <t xml:space="preserve">середня сума витрат на проведення модернізації, капітального ремонту 1 ліфта </t>
  </si>
  <si>
    <t>рівень поліпшення стану ліфтового обладнання необхідного для надійної експлуатації пасажирських ліфтів</t>
  </si>
  <si>
    <t>обсяг видатків, пов'язаних з проведенням капітального ремонту внутрішніх систем теплопостачання, водопостачання, господарсько-побутової та зливової каналізації</t>
  </si>
  <si>
    <t>Підвищення експлуатаційних властивостей житлового фонду і утримання його у належному стані, забезпечення його надійності та безпечної експлуатації, покращення умов проживання мешканців міста.</t>
  </si>
  <si>
    <t>загальна протяжність внутрішніх систем теплопостачання, водопостачання, господарсько-побутової та зливової каналізації, що потребує капітального ремонту</t>
  </si>
  <si>
    <t>середня сума витрат на проведення капітального ремонту 1 м  внутрішніх систем теплопостачання, водопостачання, господарсько-побутової та зливової каналізації</t>
  </si>
  <si>
    <t xml:space="preserve">УЖКГ ЮМР/КП "Южводоканал" </t>
  </si>
  <si>
    <t>середня сума витрат на придбання вузлів комерційного обліку води</t>
  </si>
  <si>
    <t>обсяг видатків, пов'язаних зі придбанням вузлів комерційного обліку води</t>
  </si>
  <si>
    <t>кількість вузлів комерційного обліку води, що планується придбати</t>
  </si>
  <si>
    <t>Кількість ліфтів комунальної власності, які підлягають капітальному ремонту: модернізації та пусконалагоджуванню</t>
  </si>
  <si>
    <t>тис. грн./ га</t>
  </si>
  <si>
    <t>Капітальний ремонт внутрішніх систем теплопостачання, водопостачання, господарсько-побутової та зливової каналізації у підвальному приміщенні будівлі комунальної власності по вул. Будівельників, буд. 7, м. Южного Одеської області, у т.ч.: проектно-вишукувальні роботи</t>
  </si>
  <si>
    <t>Капітальний ремонт внутрішніх систем теплопостачання, водопостачання, господарсько-побутової та зливової каналізації у підвальному приміщенні будівлі комунальної власності по вул. Будівельників, буд. 7, м. Южного Одеської області, у т.ч.:</t>
  </si>
  <si>
    <t xml:space="preserve">Капітальний ремонт ділянки теплових мереж від ТК-6 до ЗЗСО №1 та ЗДО №3 м. Южного Одеської області, у т.ч. :  </t>
  </si>
  <si>
    <t>Придбання вузлів комерційного обліку води для мереж водопостачання в смт Нові Білярі та с. Булдинка Одеського району Одеської області</t>
  </si>
  <si>
    <t>Поточний ремонт дороги від вул. Хіміків до вул. Геннадія Савельєва (Торгова) м. Южного Одеської  області</t>
  </si>
  <si>
    <t>Капітальний ремонт дороги вул. Каштанова с. Сичавки Одеського району Одеської області, у т.ч. :</t>
  </si>
  <si>
    <t>Капітальний ремонт дороги вул. Каштанова с. Сичавки Одеського району Одеської області, у т.ч. : проектно-вишукувальні роботи</t>
  </si>
  <si>
    <t>Капітальний ремонт проїжджої частини дороги від вул. Хіміків до вул. Геннадія Савельєва м. Южного Одеської області", в т.ч. :</t>
  </si>
  <si>
    <t xml:space="preserve">проектно-вишукуальні роботи </t>
  </si>
  <si>
    <t xml:space="preserve">Капітальний ремонт проїжджої частини дороги від вул. Хіміків до вул. Геннадія Савельєва м. Южного Одеської області", в т.ч.: проектно-вишукуальні роботи </t>
  </si>
  <si>
    <t>7.8</t>
  </si>
  <si>
    <t>7.10</t>
  </si>
  <si>
    <t>Капітальний ремонт автоматичної системи протипожежного захисту в будівлі  комунальної власності  по вул. Новобілярській, буд. 26-Б, м.Южного, Одеської області. Додаткові роботи</t>
  </si>
  <si>
    <t>обсяг видатків, пов'язаних з додатковими роботами з капітального ремонту автоматичної системи протипожежного захисту</t>
  </si>
  <si>
    <t xml:space="preserve">кількість автоматичних систем протипожежного захисту, які підлягає додатковим роботам з капітальному ремонту </t>
  </si>
  <si>
    <t>середня сума витрат на проведення додаткових робіт з капітального ремонту автоматичної системи протипожежного захисту</t>
  </si>
  <si>
    <t>Капітальний ремонт автоматичної системи протипожежного захисту в будівлі комунальної власності по вул. Новобілярській, буд. 26-Б, м.Южного Одеської області. Додаткові роботи</t>
  </si>
  <si>
    <t>обсяг видатків, пов'язаних з додатковими роботами з капітального ремонту проїжджої частини</t>
  </si>
  <si>
    <t xml:space="preserve">площа проїжджої частини, яка підлягає додатковим роботам з капітальному ремонту </t>
  </si>
  <si>
    <t>середня сума витрат на проведення додаткових робіт з капітального ремонту проїжджої частини</t>
  </si>
  <si>
    <t>Капітальний ремонт проїжджої частини вул. Приморської від вул. Будівельників до просп. Григорівського десанту м. Южного Одеської області. Додаткові роботи</t>
  </si>
  <si>
    <t>Будівництво ділянки мереж зливової каналізації на прилеглій території до житлового будинку по просп. Миру, 16 м. Южного Одеської області. Додаткові роботи</t>
  </si>
  <si>
    <t>обсяг видатків, пов'язаних з додатковими роботами з будівництва ділянки мереж зливової каналізації</t>
  </si>
  <si>
    <t xml:space="preserve">середня сума витрат на проведення додаткових робіт з будівництва </t>
  </si>
  <si>
    <t xml:space="preserve">рівень готовності об'єктів будівництва </t>
  </si>
  <si>
    <t>тис. грн./тис.м</t>
  </si>
  <si>
    <t>1.56</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</si>
  <si>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</si>
  <si>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обсяг видатків, пов'язаних з додатковими роботами з капітального ремонту ділянки теплових мереж</t>
  </si>
  <si>
    <t>Реконструкція устаткування шляхом заміни шафи управління з частотним перетворювачем котла водогрійного КВ-ГМ-30-150М (модель ПТВМ-30М) на котельні за адресою: вул. Старомиколаївське шосе, 8, м. Южного Одеської області</t>
  </si>
  <si>
    <t xml:space="preserve">протяжність ділянки теплових мереж, яка підлягає додатковим роботам з капітального ремонту </t>
  </si>
  <si>
    <t>середня сума витрат на проведення додаткових робіт з капітального ремонту ділянки теплових мереж</t>
  </si>
  <si>
    <t xml:space="preserve"> грн./м².</t>
  </si>
  <si>
    <t xml:space="preserve">протяжність ділянки мереж зливової каналізації, яка підлягає додатковим роботам з будівництва </t>
  </si>
  <si>
    <t xml:space="preserve"> грн./м</t>
  </si>
  <si>
    <t>Капітальний ремонт мереж внутрішньоквартальної господарсько-побутової каналізації від колодязя Кс 106 до колодязя Кс 129, від колодязя Кс 270 до колодязя Кс 324, біля житлового будинку №12, № 14 по вул. Хіміків м. Южного Одеської області, у т.ч.:</t>
  </si>
  <si>
    <t>Капітальний ремонт проїжджої частини вул. Приморської від просп. Григорівського десанту до вул. Іванова м. Южного Одеської області</t>
  </si>
  <si>
    <t>обсяг видатків, пов'язаних з поточним ремонтом ділянки мереж зливової каналізації</t>
  </si>
  <si>
    <t>Реконструкція напірного каналізаційного колектору  м. Южного Одеської області, у т.ч.:</t>
  </si>
  <si>
    <t>2020-2024</t>
  </si>
  <si>
    <t>середня сума витрат на здійснення проектно-вишукувальних робіт</t>
  </si>
  <si>
    <t>2023</t>
  </si>
  <si>
    <t>2024</t>
  </si>
  <si>
    <t>Забезпечення безперебійного проходження опалювального сезону</t>
  </si>
  <si>
    <t>обсяг видатків на надання поворотної фінансової допомоги комунальному підприємству</t>
  </si>
  <si>
    <t>рівень забезпечення сталого і безперебійного проходження опалювального сезону</t>
  </si>
  <si>
    <t>Коригування проектної документації "Реконструкція загальноміських територій з влаштуванням скверу біля житлового будинку по вул. Приморська, 11 м. Южного Одеської області"</t>
  </si>
  <si>
    <t xml:space="preserve">обсяг видатків, пов'язаних з коригуванням проектно-кошторисної  документації </t>
  </si>
  <si>
    <t xml:space="preserve">середня сума витрат на здійснення коригування проектно-кошторисної документації </t>
  </si>
  <si>
    <t xml:space="preserve">рівень готовності коригування проектно-кошторисної  документації </t>
  </si>
  <si>
    <t>74</t>
  </si>
  <si>
    <t>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t>
  </si>
  <si>
    <t>3.74</t>
  </si>
  <si>
    <t>обсяг видатків, пов'язаних з проведенням реконструкції тротуарної доріжки</t>
  </si>
  <si>
    <t>893,271</t>
  </si>
  <si>
    <t>Проектно-вишукувальны роботи "Реконструкція мереж зовнішнього освітлення вздовж території комунального закладу "Южненський навчально-виховний комплекс (загальноосвітня спеціалізована школа І-ІІІ ступенів №2 - центр позашкільної освіти - професійно-технічне училище) Южненської міської ради" м. Южного Одеської області"</t>
  </si>
  <si>
    <t>обсяг видатків, пов'язаних з  виготовленням проектно-вишукувальної докуметації</t>
  </si>
  <si>
    <t>середня сума витрат на виготовлення проектно-вишукувальної документації</t>
  </si>
  <si>
    <t>Капітальний ремонт мереж зовнішнього освітлення біля комунального дошкільного навчального закладу "Южненський міський ясла-садок №1 "Золота рибка" комбінованого типу м. Южного Одеської області, в т.ч.:</t>
  </si>
  <si>
    <t>проектно-вишукуавльні роботи</t>
  </si>
  <si>
    <t>Капітальний ремонт мереж зовнішнього освітлення вздовж території комунального дошкільного навчального закладу "Южненський міський ясла-садок №1 "Золота рибка" комбінованого типу м. Южного Одеської області, в т.ч.: проектно-вишукувальні роботи</t>
  </si>
  <si>
    <t>Будівництво мереж зовнішнього освітлення по вул. Геннадія Савельєва м. Южного Одеської області</t>
  </si>
  <si>
    <t>Будівництво мереж зовнішнього освітлення по вул. Т.Г. Шевченка м. Южного Одеської області</t>
  </si>
  <si>
    <t>4.21</t>
  </si>
  <si>
    <t>кількість проектно-вишукувальних робіт, що потребує розробки</t>
  </si>
  <si>
    <t>середня сума витрат на виготовлення проектно-вишукувальних робіт</t>
  </si>
  <si>
    <t>рівень готовності проектно-вишукувальних робіт</t>
  </si>
  <si>
    <t>Поворотна фінансова допомога на оплату природного газу</t>
  </si>
  <si>
    <t>кількість спожитого природного газу за обсягами І</t>
  </si>
  <si>
    <t>кількість спожитого природного газу за обсягами ІІ</t>
  </si>
  <si>
    <t>Договір постачання природного газу від 13.08.2021р. №3508-НГТ-23</t>
  </si>
  <si>
    <t>Додаткова угода від 20.09.2021р. до Договору  постачання природного газу від 13.08.2021р. №3508-НГТ-23</t>
  </si>
  <si>
    <t>тис. м3</t>
  </si>
  <si>
    <t>грн./тис. м3</t>
  </si>
  <si>
    <t>75</t>
  </si>
  <si>
    <t>3.75</t>
  </si>
  <si>
    <r>
      <t>тис. м</t>
    </r>
    <r>
      <rPr>
        <vertAlign val="superscript"/>
        <sz val="10"/>
        <rFont val="Times New Roman"/>
        <family val="1"/>
        <charset val="204"/>
      </rPr>
      <t>3</t>
    </r>
  </si>
  <si>
    <t>76</t>
  </si>
  <si>
    <t>Проектно-вишукувальні роботи "Реконструкція благоустрою загальноміських територій з влаштуванням дитячого майданчику біля житлового будинку по вул. Будівельників,13 м.Южного Одеської області"</t>
  </si>
  <si>
    <t>3.76</t>
  </si>
  <si>
    <t>ціна 1000 куб.м спожитого природного газу за обсягами І</t>
  </si>
  <si>
    <t>ціна 1000 куб.м спожитого природного за обсягами ІІ</t>
  </si>
  <si>
    <t>Будівництво водного пандусу для осіб з обмеженими фізичними можливостями на території пляжної зони м. Южного Одеської області</t>
  </si>
  <si>
    <t>обсяг видатків, пов'язаних з будівництвом водного пандуса</t>
  </si>
  <si>
    <t>кількість пандусів, що планується побудувати</t>
  </si>
  <si>
    <t>середня сума витрат на будівництво 1 пандуса</t>
  </si>
  <si>
    <t>Довідка КП ТМ "ЮТКЕ" від 27.09.2021р № 01-10-1959</t>
  </si>
  <si>
    <t>вартість перевезення 1 пасажира з 01.09.2020 р. по 31.12.2024 р.</t>
  </si>
  <si>
    <t>Придбання машини дорожньої комбінованої зі змінним обладнанням</t>
  </si>
  <si>
    <t xml:space="preserve">обсяг видатків, пов'язаний з придбанням машини дорожньої комбінованої зі змінним обладнанням </t>
  </si>
  <si>
    <t>кількість машин дорожніх комбінованих зі змінним обладнанням, що підлягають придбанню</t>
  </si>
  <si>
    <t xml:space="preserve">середня сума витрат на придбання 1 машини дорожньої комбінованої зі змінним обладнанням </t>
  </si>
  <si>
    <t xml:space="preserve">здійснення авансового платежу </t>
  </si>
  <si>
    <t>оплата лізингового платежу</t>
  </si>
  <si>
    <t xml:space="preserve">Придбання сміттєвозів за договором фінансового лізингу, у т.ч.: </t>
  </si>
  <si>
    <t>Придбання сміттєвозів за договором фінансового лізингу, у т.ч.:</t>
  </si>
  <si>
    <t>обсяг видатків, пов'язаний зі здійсненням авансового платежу</t>
  </si>
  <si>
    <t>обсяг видатків, пов'язаний зі здійсненням оплати лізингового платежу</t>
  </si>
  <si>
    <t>кількість авансових платежів</t>
  </si>
  <si>
    <t>кількість оплат лізингового платежу</t>
  </si>
  <si>
    <t>об'єм витрат на здійснення авансового платежу</t>
  </si>
  <si>
    <t>середній рівень витрат на здійснення оплати лізингового платежу</t>
  </si>
  <si>
    <t>2021-2024</t>
  </si>
  <si>
    <t>2022-2024</t>
  </si>
  <si>
    <t>загальна середня кількість пасажирів, яких планується перевезти на міському автобусному маршруті з 01.09.2020 р. по 31.12.2024 р.</t>
  </si>
  <si>
    <t>Капітальний ремонт коридорів в будівлі комунальної власності  по вул. Будівельників, буд. 7/1, м.Южного, Одеської області</t>
  </si>
  <si>
    <t xml:space="preserve">Капітальний ремонт ділянки теплових мереж від ТК-6 до ЗЗСО №1 та ЗДО №3 м. Южного Одеської області, у т.ч. : проектно-вишукувльні роботи </t>
  </si>
  <si>
    <t>загальна площа будівництва</t>
  </si>
  <si>
    <t>середня сума витрат на будівництво 1 га</t>
  </si>
  <si>
    <t>тис. грн./га</t>
  </si>
  <si>
    <t>Реконструкція благоустрою загальноміських територій з влаштуванням дитячого майданчику біля житлового будинку по вул. Будівельників,13 м.Южного Одеської області, у т.ч.:</t>
  </si>
  <si>
    <t>Реконструкція благоустрою загальноміських територій з влаштуванням дитячого майданчику біля житлового будинку по вул. Будівельників,13 м.Южного Одеської області, у т.ч. : проектно-вишукувальні роботи</t>
  </si>
  <si>
    <t xml:space="preserve">УЖКГ ЮМР/КП «ЮЖНЕНСЬКЕ УЗБЕРЕЖЖЯ»  </t>
  </si>
  <si>
    <t>Гкал</t>
  </si>
  <si>
    <t>тис. грн./Гкал</t>
  </si>
  <si>
    <t>77</t>
  </si>
  <si>
    <t>3.77</t>
  </si>
  <si>
    <t>78</t>
  </si>
  <si>
    <t>79</t>
  </si>
  <si>
    <t>планові обсяги реалізації теплової енергії</t>
  </si>
  <si>
    <t>3.78</t>
  </si>
  <si>
    <t>3.79</t>
  </si>
  <si>
    <t xml:space="preserve">Проведення технічної інвентаризації, виготовлення технічного паспорту кладовища смт Нові Білярі Южненської міської територіальної громади Одеського району Одеської області </t>
  </si>
  <si>
    <t xml:space="preserve">Проведення технічної інвентаризації, виготовлення технічного паспорту кладовища с. Булдинка  Южненської міської територіальної громади Одеського району Одеської області </t>
  </si>
  <si>
    <t xml:space="preserve">середня сума витрат пов'язана з відловом </t>
  </si>
  <si>
    <t>кількість проектно-вишукувальних робіт</t>
  </si>
  <si>
    <t>Відшкодування різниці між затвердженим та економічно обгрунтованим тарифом на послуги з постачання теплової енергії</t>
  </si>
  <si>
    <t>обсяг видатків, пов'язаних з відшкодуванням різниці між затвердженим та економічно обгрунтованим тарифом на послуги з постачання теплової енергії</t>
  </si>
  <si>
    <t>середня сума витрат на відшкодування різниці між  затвердженим та економічно обгрунтованим тарифом на послуги з постачання теплової енергії</t>
  </si>
  <si>
    <t xml:space="preserve">Проведення технічної інвентаризації, виготовлення технічного паспорту старе кладовища с. Сичавка Южненської міської територіальної громади Одеського району Одеської області </t>
  </si>
  <si>
    <t>80</t>
  </si>
  <si>
    <t>81</t>
  </si>
  <si>
    <t xml:space="preserve">Проведення технічної інвентаризації, виготовлення технічного паспорту нове кладовища с. Сичавка Южненської міської територіальної громади Одеського району Одеської області </t>
  </si>
  <si>
    <t xml:space="preserve">Проведення технічної інвентаризації, виготовлення технічного паспорту с. Григорівка на Южненському кладовищі Южненської міської територіальної громади Одеського району Одеської області </t>
  </si>
  <si>
    <t xml:space="preserve">Проведення технічної інвентаризації, виготовлення технічного паспорту Южненське кладовище (комплекс) Южненської міської територіальної громади Одеського району Одеської області </t>
  </si>
  <si>
    <t>обсяг видатків, пов'язаний з проведенням незалежної оцінки</t>
  </si>
  <si>
    <t>кількість заходів з проведення незалежної оцінки, які планується провести</t>
  </si>
  <si>
    <t>середня сума витрат на проведення 1 заходу з незалежної оцінки</t>
  </si>
  <si>
    <t>рівень готовності проведення незалежної оцінки</t>
  </si>
  <si>
    <t>3.80</t>
  </si>
  <si>
    <t xml:space="preserve">Проведення незалежної оцінки для постановки на баланс старе кладовища с. Сичавка Южненської міської територіальної громади Одеського району Одеської області </t>
  </si>
  <si>
    <t>Проведення незалежної оцінки для постановки на баланс нове кладовища с. Сичавка Южненської міської територіальної громади Одеського району Одеської області</t>
  </si>
  <si>
    <t>Проведення незалежної оцінки для постановки на баланс кладовища с. Кошари Южненської міської територіальної громади Одеського району Одеської області</t>
  </si>
  <si>
    <t xml:space="preserve">Проведення незалежної оцінки для постановки на баланс Южненське кладовище (комплекс) Южненської міської територіальної громади Одеського району Одеської області </t>
  </si>
  <si>
    <t>коригування проектної документації</t>
  </si>
  <si>
    <t>проектно - вишукувальні роботи</t>
  </si>
  <si>
    <t>кількість проектної документації, що потребує коригування</t>
  </si>
  <si>
    <t>рівень готовності коригованої проектної документації</t>
  </si>
  <si>
    <t xml:space="preserve">Придбання автобусу </t>
  </si>
  <si>
    <t>Відшкодування різниці між затвердженим та економічно обгрунтованим тарифом на послуги з централізованого водопостачання населенню смт Нові Білярі та с. Булдинка</t>
  </si>
  <si>
    <t>Забезпечення беззбиткової діяльності підприємства</t>
  </si>
  <si>
    <t xml:space="preserve">обсяг видатків, пов'язаних з відшкодуванням різниці між затвердженим та економічно обгрунтованим тарифом </t>
  </si>
  <si>
    <t>планові обсяги реалізації населенню</t>
  </si>
  <si>
    <t>тис.м3</t>
  </si>
  <si>
    <t>середня сума витрат на відшкодування різниці між  затвердженим та економічно обгрунтованим тарифом на послуги з централізованого водопостачання</t>
  </si>
  <si>
    <t xml:space="preserve"> грн./м3</t>
  </si>
  <si>
    <t>відсоток відшкодування різниці в тарифах підприємств водопровідно-каналізаційного господарства до нарахованої</t>
  </si>
  <si>
    <t>Поточний ремонт вул. Будівельників м. Южного Одеської області</t>
  </si>
  <si>
    <t>5.30</t>
  </si>
  <si>
    <t>Поточний ремонт вул. Приморської (від просп. Григорівського десанту до вул. Іванова) м. Южного Одеської області</t>
  </si>
  <si>
    <t>середня сума витрат на організацію належного утримання та санітарного очищення 1 га територій загального користування</t>
  </si>
  <si>
    <t>тис.грн./га</t>
  </si>
  <si>
    <t xml:space="preserve">
Придбання технічного та спеціального обладнання, основних засобів  для підприємств 
водопровідно-каналізаційного господарства</t>
  </si>
  <si>
    <t xml:space="preserve"> тис.грн./од.</t>
  </si>
  <si>
    <t xml:space="preserve">
Придбання технічного та спеціального обладнання, основних засобів  для підприємств 
теплового господарства</t>
  </si>
  <si>
    <t xml:space="preserve">обсяг видатків, пов'язаних з проведенням заходів з відлову бродячих тварин у місті
</t>
  </si>
  <si>
    <t xml:space="preserve">обсяг видатків, пов'язаних з проведенням заходів з відлову бродячих тварин на інших територіях громади
</t>
  </si>
  <si>
    <t>забезпечення заходів з відлову бродячих тварин на інших територіях громади</t>
  </si>
  <si>
    <t xml:space="preserve">Придбання джерел резервного живлення (дизельні генератори) </t>
  </si>
  <si>
    <t>обсяг видатків, пов'язних з придбанням джерел резервного живлення (дизельних генераторів)</t>
  </si>
  <si>
    <t>кількість джерел резервного живлення (дизельних генераторів), що підлягають придбанню</t>
  </si>
  <si>
    <t>середня сума витрат на придбання 1 од. джерела резервного живлення (дизельного генератору)</t>
  </si>
  <si>
    <t>1807,137</t>
  </si>
  <si>
    <t>кількість заходів з відлову, що планується провести у місті</t>
  </si>
  <si>
    <t>забезпечення заходів з відлову бродячих тварин у місті</t>
  </si>
  <si>
    <t>кількість заходів з відлову, що планується провести на інших територіях громади</t>
  </si>
  <si>
    <t>протяжність мереж зовнішнього освітлення, що підлягає поточному утриманню</t>
  </si>
  <si>
    <t xml:space="preserve">середня сума витрат на поточне утримання 1 м мережі зовнішнього освітлення </t>
  </si>
  <si>
    <t xml:space="preserve">технічні паспорти </t>
  </si>
  <si>
    <t>рівень забезпечення підприємств житлово-комунального господарства засобами джерел резервного живлення до запланованої потреби</t>
  </si>
  <si>
    <t>Поточний ремонт приміщень № 3,10, 16, 22, 23, ІІІ, V та сходів № І, VI ПРУ № 56533, які розташовані за адресою : вул. Хіміків, 22/3 м. Южного Одеського району Одеської області</t>
  </si>
  <si>
    <t>Підвищення експлуатаційних властивостей ПРУ, забезпечення його надійності та безпечної експлуатації, покращення умов перебування населення.</t>
  </si>
  <si>
    <t xml:space="preserve">обсяг видатків, пов'язаних з проведенням поточного ремонту приміщень та сходів ПРУ
</t>
  </si>
  <si>
    <t xml:space="preserve">рівень відповідності приміщень та сходів ПРУ до належного експлуатаційного стану </t>
  </si>
  <si>
    <t xml:space="preserve">кількість приміщень та сходів, що підлягає поточному ремонту </t>
  </si>
  <si>
    <t>середня сума витрат на проведення поточного ремонту 1 приміщення та сходів</t>
  </si>
  <si>
    <t>Поточний ремонт приміщень № 66, 70, 71, 72, 73, 74 та сходів ПРУ № 56531, які розташовані за адресою : вул. Хіміків, 14/10 м. Южного Одеського району Одеської області</t>
  </si>
  <si>
    <t>убираю</t>
  </si>
  <si>
    <t>7.7.</t>
  </si>
  <si>
    <t>7.9</t>
  </si>
  <si>
    <t>убрать в факт 21</t>
  </si>
  <si>
    <t>обьединить с работами и вічесть</t>
  </si>
  <si>
    <t>тоже самое</t>
  </si>
  <si>
    <t>переношу разницу</t>
  </si>
  <si>
    <t>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 в тч. : коригування проектної документації</t>
  </si>
  <si>
    <t>обсяг видатків, пов'язаних з коригуванням проектної документації з реконструкції мереж вуличного водопроводу</t>
  </si>
  <si>
    <t xml:space="preserve">Реконструкція водопровідного колектору від ВНС до вул. Хіміків м. Южного Одеської області </t>
  </si>
  <si>
    <t>Реконструкція резервуара води №1 м. Южного Одеської області, в т.ч.: проектно-вишукувальні роботи</t>
  </si>
  <si>
    <t>середня сума витрат на виготовлення проектно-вишукувальної документації з реконструкції резервуара води</t>
  </si>
  <si>
    <t xml:space="preserve">Коригування проектної документації "Будівництво мереж водопостачання у мікрорайоні 1.7 м. Южного Одеської області" </t>
  </si>
  <si>
    <t>Коригування проектної документації "Будівництво мереж господарсько-побутової каналізації у мікрорайоні 1.7 м. Южного Одеської області"</t>
  </si>
  <si>
    <t>Коригування проектної документації "Будівництво мереж зливової каналізації у мікрорайоні 1.7 м. Южного Одеської області"</t>
  </si>
  <si>
    <t>Коригування проектної документації "Будівництво мереж водопостачання у мікрорайоні 1.7 м. Южного Одеської області"</t>
  </si>
  <si>
    <t xml:space="preserve">обсяг видатків, пов'язаних з коригуванням проектної документації на будівництво мереж водопостачання </t>
  </si>
  <si>
    <t xml:space="preserve">середня сума витрат на коригування проектної документації на будівництво мереж водопостачання </t>
  </si>
  <si>
    <t>обсяг видатків, пов'язаних з коригуванням проектної документації на будівництво мереж господарсько-побутової каналізації</t>
  </si>
  <si>
    <t>середня сума витрат на коригування проектної документації на будівництво мереж господарсько-побутової каналізації</t>
  </si>
  <si>
    <t>обсяг видатків, пов'язаних з коригуванням проектної документації на будівництво мереж зливової каналізації</t>
  </si>
  <si>
    <t>середня сума витрат на коригування проектної документації на будівництво мереж зливової каналізації</t>
  </si>
  <si>
    <t>* пункт 7 розділу за умови співфінансування з державного бюджету</t>
  </si>
  <si>
    <t>Реконструкція ділянки мереж зливової каналізації по вул. Хіміків від приймального колодязя до колодязя Кл 82  м. Южного Одеського району Одеської області, у т.ч.: проектно-вишукувальні роботи</t>
  </si>
  <si>
    <t>обсяг видатків, пов'язаних з виготовленням проектної документації з проведення капітального ремонту ділянки теплових мереж</t>
  </si>
  <si>
    <t>2475,445</t>
  </si>
  <si>
    <t>2023 р.</t>
  </si>
  <si>
    <t>2024 р.</t>
  </si>
  <si>
    <t>0</t>
  </si>
  <si>
    <t>2839,893</t>
  </si>
  <si>
    <t>Коригування проектної документації "Капітальний ремонт твердого покриття (пішохідна доріжка) вздовж житлових будинків по просп. Миру, 15,17,25 м. Южного Одеської області"</t>
  </si>
  <si>
    <t xml:space="preserve">обсяг видатків, пов'язаних з коригуванням проектно-кошторисної  документації з капітального ремонту </t>
  </si>
  <si>
    <t xml:space="preserve">середня сума витрат на здійснення коригування проектно-кошторисної документації з   капітального ремонту </t>
  </si>
  <si>
    <t xml:space="preserve">рівень готовності коригування проектно-кошторисної  документації з капітального ремонту </t>
  </si>
  <si>
    <t>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 в т.ч.: проектно-вишукувальні роботи</t>
  </si>
  <si>
    <t>Проектно-вишукувальні роботи "Будівництво електричних мереж у мікрорайоні 1.7 м. Южного Одеської області"</t>
  </si>
  <si>
    <t>обсяг видатків, пов'язаних з виготовленням проектно-вишукувальної докуметації з будівництва електричних мереж</t>
  </si>
  <si>
    <t>середня сума витрат на виготовлення проектної документації з будівництва електричних мереж</t>
  </si>
  <si>
    <t>4.16</t>
  </si>
  <si>
    <t>обсяг видатків, пов'язаних з проектно-вишукувальними роботами</t>
  </si>
  <si>
    <t>загальна протяжність мереж водопостачання, яку планується побудувати</t>
  </si>
  <si>
    <t xml:space="preserve">загальна кількість опор, що планується побудувати </t>
  </si>
  <si>
    <t>середня сума витрат на будівництво 1 опори</t>
  </si>
  <si>
    <t>рівень забезпечення підприємств житлово-комунального господарств джерелами резервного живлення до запланованої потреби</t>
  </si>
  <si>
    <t>середня сума витрат на придбання 1 од. джерела резервного живлення (дизельного генератора)</t>
  </si>
  <si>
    <t>2021-2023</t>
  </si>
  <si>
    <t>2020-2023</t>
  </si>
  <si>
    <t>Проектно-вишукувальні роботи "Реконструкція мереж зовнішнього освітлення вздовж території комунального закладу "Южненський навчально-виховний комплекс (загальноосвітня спеціалізована школа І-ІІІ ступенів №2 - центр позашкільної освіти - професійно-технічне училище) Южненської міської ради" м. Южного Одеської області"</t>
  </si>
  <si>
    <t>Будівництво пішохідної та велосипедної доріжок на загальноміських територіях вздовж дороги на КНС м. Южного Одеської області</t>
  </si>
  <si>
    <t>82</t>
  </si>
  <si>
    <t>Придбання кущоріза</t>
  </si>
  <si>
    <t>Придбання джерела резервного живлення (дизельного генератора) для ВНС м. Южного Одеського району Одеської області</t>
  </si>
  <si>
    <t>площа проїзду, яка підлягає капітальному ремонту</t>
  </si>
  <si>
    <t>середня сума витрат на проведення капітального ремонту 1 м² проїзду</t>
  </si>
  <si>
    <t>обсяг видатків,  пов'язаних з придбанням кущоріза</t>
  </si>
  <si>
    <t>кількість кущорізів, що підлягають придбанню</t>
  </si>
  <si>
    <t>середня сума витрат на придбання 1 од. кущоріза</t>
  </si>
  <si>
    <t>3.81</t>
  </si>
  <si>
    <t>3.82</t>
  </si>
  <si>
    <t>1169,966</t>
  </si>
  <si>
    <t>1615,905</t>
  </si>
  <si>
    <t>обсяг видатків, пов'язаних з придбанням джерела резервного живлення (дизельного генератора)</t>
  </si>
  <si>
    <t>7.11</t>
  </si>
  <si>
    <t>Проектно-вишукувальні роботи "Капітальний ремонт внутрішніх систем теплопостачання у підвальному приміщенні будівлі комунальної власності по вул. Будівельників, буд. 7, м. Южного Одеського району Одеської області</t>
  </si>
  <si>
    <t>Поточне утримання кладовищ</t>
  </si>
  <si>
    <t>2018-2024</t>
  </si>
  <si>
    <t>обсяг видатків, пов'язаних з поточним утриманням кладовищ</t>
  </si>
  <si>
    <t xml:space="preserve">площа кладовищ, яка підлягає поточному утриманню </t>
  </si>
  <si>
    <t xml:space="preserve">середня сума витрат на організацію належного утримання 1га </t>
  </si>
  <si>
    <t>Поточний ремонт приміщень № 16, 17, 18, 19, 20, 24, 25, коридорів № II, IV, V, VI, сходів № VII та тамбуру № ІІІ ПРУ № 56537, які розташовані за адресою: просп. Миру, 22/3 м. Южного Одеського району Одеської області</t>
  </si>
  <si>
    <t xml:space="preserve">обсяг видатків, пов'язаних з проведенням поточного ремонту приміщень, коридорів, сходів та тамбуру ПРУ
</t>
  </si>
  <si>
    <t xml:space="preserve">кількість приміщень, коридорів, сходів та тамбуру ПРУ, що підлягає поточному ремонту </t>
  </si>
  <si>
    <t xml:space="preserve">рівень відповідності  приміщення, коридорів, сходів та тамбуру ПРУ до належного експлуатаційного стану </t>
  </si>
  <si>
    <t>середня сума витрат на проведення поточного ремонту приміщення,коридорів, сходів та тамбуру ПРУ</t>
  </si>
  <si>
    <t xml:space="preserve">обсяг видатків, пов'язаних з виготовленням проєктної документації  з капітального ремонту
</t>
  </si>
  <si>
    <t>середня сума витрат на виготовлення проєктної документації з капітального ремонту</t>
  </si>
  <si>
    <t>рівень готовності проєктної документації</t>
  </si>
  <si>
    <t>кількість проєктної документації, що підлягає виготовленню</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</si>
  <si>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t>
  </si>
  <si>
    <t xml:space="preserve"> </t>
  </si>
  <si>
    <t>Придбання джерела резервного живлення (дизельного генератора) для котельні м. Южного Одеського району Одеської області</t>
  </si>
  <si>
    <t>рівень забезпечення підприємств житлово-комунального господарства технічним та спеціальним обладнанням до запланованої потреби</t>
  </si>
  <si>
    <t>обсяг видатків, пов'язних з придбанням технічного та спеціального обладнання</t>
  </si>
  <si>
    <t>кількість одиниць технічного та спеціального обладнання, які підлягають придбанню</t>
  </si>
  <si>
    <t>середня сума витрат на придбання 1 од. технічного та спеціального обладнання</t>
  </si>
  <si>
    <t>Реконструкція проїжджої частини дороги за ПК "Дружба" м. Южного Одеської області. Коригування</t>
  </si>
  <si>
    <t>83</t>
  </si>
  <si>
    <t>проектно-вишукувальна документація, що потребує коригування</t>
  </si>
  <si>
    <t>3.83</t>
  </si>
  <si>
    <t>Капітальний ремонт твердого покриття (пішохідна доріжка) вздовж житлових будинків по просп. Миру, 15,17,25 м. Южного Одеської області.Коригування</t>
  </si>
  <si>
    <t>3.84</t>
  </si>
  <si>
    <t>84</t>
  </si>
  <si>
    <t>(на погашення кредиторської заборгованості 468,060 тис.грн. станом на 01.01.2023 року)</t>
  </si>
  <si>
    <t xml:space="preserve">обсяг видатків, на погашення кредиторської заборгованості станом на 01.01.2023 року </t>
  </si>
  <si>
    <t>Проектно-вишукувальні роботи "Реконструкція внутрішньоквартального проїзду від проспекту Миру до проспекту Григорівського десанту м. Южного Одеської області. Коригування"</t>
  </si>
  <si>
    <t>обсяг видатків, пов'язаних зі здійсненням проектно-вишукувальних робіт з реконструкції внутрішньоквартального проїзду.Коригування</t>
  </si>
  <si>
    <t>середня сума витрат на здійснення проектно-вишукувальних робіт з реконструкції внутрішньоквартального проїзду. Коригування</t>
  </si>
  <si>
    <t xml:space="preserve">рівень готовності проектно-вишукувальної документації з реконструкції внутрішньоквартального проїзду. Коригування  </t>
  </si>
  <si>
    <t>Проектно-вишукувальні роботи "Капітальний ремонт твердого покриття (пішохідна доріжка) вздовж житлових будинків по просп. Миру, 15,17,25 м. Южного Одеської області. Коригування"</t>
  </si>
  <si>
    <t>обсяг видатків, пов'язаних зі здійсненням проектно-вишукувальних робіт  з капітального ремонту. Коригування</t>
  </si>
  <si>
    <t>середня сума витрат на здійснення проектно-вишукувальних робіт з капітального ремонту. Коригування</t>
  </si>
  <si>
    <t>рівень готовності коригування проектно-вишукувальної документації з капітального ремонту</t>
  </si>
  <si>
    <t>кількість об'єктів з капітального ремонту, що потребує коригування</t>
  </si>
  <si>
    <t>обсяг видатків, пов'язаних з проведенням коригування каптіального ремонту.</t>
  </si>
  <si>
    <t>середня сума витрат на здійснення коригування каптіального ремонту</t>
  </si>
  <si>
    <t>рівень готовності коригування капітального ремонту</t>
  </si>
  <si>
    <t>86</t>
  </si>
  <si>
    <t>Реконструкція внутрішньоквартального проїзду від проспекту Миру до проспекту Григорівського десанту м. Южного Одеської області. Коригування</t>
  </si>
  <si>
    <t>обсяг видатків, пов'язаних з проведенням коригування реконструкції внутрішньоквартального проїзду.</t>
  </si>
  <si>
    <t>кількість об'єктів з реконструкції внутрішньоквартального проїзду, що потребує коригування</t>
  </si>
  <si>
    <t>середня сума витрат на здійснення коригування реконструкції внутрішньоквартального проїзду</t>
  </si>
  <si>
    <t>рівень готовності коригування реконструкції внутрішньоквартального проїзду</t>
  </si>
  <si>
    <t>2020-         2024</t>
  </si>
  <si>
    <t>Проектно-вишукувальні роботи "Реконструкція проїжджої частини дороги за ПК "Дружба" м. Южного Одеської області. Коригування"</t>
  </si>
  <si>
    <t>рівень готовності коригування проектно-вишукувальної документації</t>
  </si>
  <si>
    <t>обсяг видатків, пов'язаних з коригуванням з реконструкції проїжджої частини</t>
  </si>
  <si>
    <t>площа проїжджої частини, яка підлягає коригуванню з реконструкції</t>
  </si>
  <si>
    <t>середня сума витрат на проведення коригування з реконструкції проїжджої частини</t>
  </si>
  <si>
    <t>рівень готовності коригування об'єктів реконструкції</t>
  </si>
  <si>
    <t>обсяг видатків, пов'язаних зі здійсненням проектно-вишукувальних робіт з реконструкції проїжджої частини.Коригування</t>
  </si>
  <si>
    <t>середня сума витрат на здійснення проектно-вишукувальних робіт з реконструкції проїжджої частини.Коригування</t>
  </si>
  <si>
    <t xml:space="preserve"> Будівництво мереж водопостачання у мікрорайоні 1.7 м. Южного Одеської області</t>
  </si>
  <si>
    <t>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</si>
  <si>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 xml:space="preserve">Придбання джерела резервного живлення (дизельного генератора) для ВНС м. Южного Одеського району Одеської області </t>
  </si>
  <si>
    <t>2022-2023</t>
  </si>
  <si>
    <t>20222</t>
  </si>
  <si>
    <t xml:space="preserve">Придбання джерела резервного живлення (дизельний генератор) </t>
  </si>
  <si>
    <t>УЖКГ ЮМР/КП ЮЖНЕНСЬКЕ УЗБЕРЕЖЖЯ</t>
  </si>
  <si>
    <t>Капітальний ремонт з благоустрою території кладовища, сектори № 11 та № 12, м. Южного Одеської області</t>
  </si>
  <si>
    <t>Проведення технічної інвентаризації, виготовлення технічного паспорту кладовища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</si>
  <si>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кладовища с. Сичавка Южненської міської територіальної громади Одеського району Одеської області</t>
  </si>
  <si>
    <t>Капітальний ремонт твердого покриття (пішохідна доріжка) вздовж житлових будинків по просп. Миру, 15,17,25 м. Южного Одеської області, у т.ч.:</t>
  </si>
  <si>
    <t>Будівництво пішохідної та велосипедної доріжок на загальноміських територіях вздовж дороги на КНС м. Южного Одеської області, у т.ч.:</t>
  </si>
  <si>
    <t xml:space="preserve"> Проектно-вишукувальні роботи "Реконструкція благоустрою загальноміських територій з влаштуванням дитячого майданчику між житловими будинками по просп. Григорівського десанту, 12  та просп. Григорівського десанту, 14 м.Южного Одеської області"</t>
  </si>
  <si>
    <t>Реконструкція благоустрою загальноміських територій з влаштуванням дитячого майданчику біля житлового будинку по вул. Будівельників,13 м.Южного Одеської області</t>
  </si>
  <si>
    <t>Коригування проектно-кошторисної документації "Реконструкція проїжджої частини дороги за ПК "Дружба" м. Южного Одеської області"</t>
  </si>
  <si>
    <t>Придбання автобусу Еталон А08128</t>
  </si>
  <si>
    <t>2020-         2021</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</si>
  <si>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 у т.ч.:</t>
  </si>
  <si>
    <t>(коригування проєкту писати?)</t>
  </si>
  <si>
    <t>Реконструкція внутрішньоквартального проїзду від проспекту Миру до проспекту Григорівського десанту м. Южного Одеської області, в т.ч.:</t>
  </si>
  <si>
    <t>Капітальний ремонт твердого покриття (пішохідна доріжка) вздовж житлових будинків по просп. Миру, 15,17,25 м. Южного Одеської області, в т.ч.:</t>
  </si>
  <si>
    <t>кількість проектно-вишукувальних робіт, що підлягає розроблення</t>
  </si>
  <si>
    <t>Реконструкція проїжджої частини дороги за ПК "Дружба" м.Южного Одеської області в т.ч.:</t>
  </si>
  <si>
    <t>Реконструкція благоустрою загальноміських територій з влаштуванням дитячого майданчику між житловими будинками по просп. Григорівського десанту, 12  та просп. Григорівського десанту, 14 м.Южного Одеської області, в т.ч.:</t>
  </si>
  <si>
    <t>Реконструкція благоустрою загальноміських територій з влаштуванням дитячого майданчику на території Приморського парку м. Южного Одеської області, в т.ч.:</t>
  </si>
  <si>
    <t>пов'язаних зі здійсненням проектно-вишукувальних робіт</t>
  </si>
  <si>
    <t>коригування проектно-вишукувальної документації</t>
  </si>
  <si>
    <t>Реконструкція внутрішньоквартального проїзду від проспекту Миру до проспекту Григорівського десанту м. Южного Одеської області, в т.ч.:коригування проектно-вишукувальної документації</t>
  </si>
  <si>
    <t>обсяг видатків, пов'язаних зі здійсненням коригування проектно-вишукувальної документації</t>
  </si>
  <si>
    <t>кількість проектно-вишукувальної документації, що підлягає коригуванню</t>
  </si>
  <si>
    <t>середня сума витрат на здійснення коригування проектно-вишукувальної документації</t>
  </si>
  <si>
    <t>пов'язаних зі здійсненням коригування проектно-вишукувальної документації</t>
  </si>
  <si>
    <t>Реконструкція благоустрою загальноміських територій з влаштуванням дитячого майданчика на території Приморського парку м. Южного Одеської області, в т.ч.: проектно-вишукувальні роботи, коригування проектно-вишукувальної документації</t>
  </si>
  <si>
    <t xml:space="preserve">кількість проектно-вишукувальної документації, що підлягає коригуванню </t>
  </si>
  <si>
    <t>середня сума витрат на коригування проектно-вишукувальної документації</t>
  </si>
  <si>
    <t>Реконструкція проїжджої частини дороги за ПК "Дружба" м. Южного Одеської області, в т.ч.:коригування проектно-вишукувальної документації</t>
  </si>
  <si>
    <t>Капітальний ремонт проїзду від вул. Комунальної м. Южного Одеського району Одеської області до ЮЖНЕНСЬКОГО МІСЬКОГО КОМУНАЛЬНОГО ПІДПРИЄМСТВА «ЮЖТРАНС» та КОМУНАЛЬНОГО ПІДПРИЄМСТВА ТЕПЛОВИХ МЕРЕЖ «ЮЖТЕПЛОКОМУНЕНЕРГО», в т.ч.:проектно-вишукувальні роботи; коригування проектно-вишукувальної документації</t>
  </si>
  <si>
    <t>41.280</t>
  </si>
  <si>
    <t>31.940</t>
  </si>
  <si>
    <t>19.380</t>
  </si>
  <si>
    <t>6.300</t>
  </si>
  <si>
    <t>49.280</t>
  </si>
  <si>
    <t>16.200</t>
  </si>
  <si>
    <t>Придбання протипожежних дверей для будівлі  комунальної власності  по вул. Будівельників, буд. 7, м.Южного, Одеської області</t>
  </si>
  <si>
    <t>Коригування проектно-вишукувальної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</si>
  <si>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обсяг видатків, пов'язаних з коригуванням проектно-вишукувальної документації з капітального ремонту проїжджої частини </t>
  </si>
  <si>
    <t>рівень готовності  коригування проектно-вишукувальної документації</t>
  </si>
  <si>
    <t>Проектні роботи: «Нове будівництво мереж зливової каналізації з відновленням благоустрою біля будівлі за адресою: Одеська область, Одеський район, м. Южне, вул. Приморська, 19-Б»</t>
  </si>
  <si>
    <t>рівень готовності проектних робіт</t>
  </si>
  <si>
    <t>проектні роботи, що планується виконати</t>
  </si>
  <si>
    <t>обсяг видатків, пов'язаних з виконанням проектних робіт з нового будівництва мереж зливової каналізації</t>
  </si>
  <si>
    <t>середня сума витрат на виконання проектних робіт з нового будівництва мереж зливової каналізації</t>
  </si>
  <si>
    <t>Поточний ремонт вул. Геннадія Савельєва (Торгова) м. Южного Одеської  області</t>
  </si>
  <si>
    <t>Поточний ремонт вул. Кооперативної с. Сичавка Одеського району Одеської області</t>
  </si>
  <si>
    <t>Поточний ремонт вул. Філатова с. Сичавка Одеського району Одеської області</t>
  </si>
  <si>
    <t>Поточний ремонт вул. Цвєтаєва с. Сичавка Одеського району Одеської області</t>
  </si>
  <si>
    <t>Поточний ремонт вул. Шевченка с. Сичавка Одеського району Одеської області</t>
  </si>
  <si>
    <t>Поточний ремонт вул. Лиманної смт Нові Білярі Одеського району Одеської області</t>
  </si>
  <si>
    <t>Поточний ремонт вул. Першотравневої смт Нові Білярі Одеського району Одеської області</t>
  </si>
  <si>
    <t>Поточний ремонт вул. Шахтної смт Нові Білярі Одеського району Одеської області</t>
  </si>
  <si>
    <t>Поточний ремонт вул. Центральної смт Нові Білярі Одеського району Одеської області</t>
  </si>
  <si>
    <t>Поточний ремонт вул. Одеської смт Нові Білярі Одеського району Одеської області</t>
  </si>
  <si>
    <t>Поточний ремонт вул. Жовтневої смт Нові Білярі Одеського району Одеської області</t>
  </si>
  <si>
    <t>5.49</t>
  </si>
  <si>
    <t xml:space="preserve">Поточний ремонт проїзду від вул. Хіміків до вул. Геннадія Савельєва м.Южного Одеського району  Одеської області </t>
  </si>
  <si>
    <t>85</t>
  </si>
  <si>
    <t xml:space="preserve">площа пішохідної та велосипедної доріжок, що підлягає ремонту </t>
  </si>
  <si>
    <t>обсяг видатків, пов'язаних з проведенням поточного ремонту пішохідної та велосипедної доріжок</t>
  </si>
  <si>
    <t>середня сума витрат на проведення поточного ремонту пішохідної та велосипедної доріжок</t>
  </si>
  <si>
    <t>3.85</t>
  </si>
  <si>
    <t>3.86</t>
  </si>
  <si>
    <t>Проведення технічної інвентаризації, виготовлення технічного паспорту Южненське кладовище (комплекс) Южненської міської територіальної громади Одеського району Одеської області</t>
  </si>
  <si>
    <t xml:space="preserve">Реконструкція міжквартального проїзду по вул. Т.Г. Шевченка (сквер) та житлового будинку № 9 м. Южного Одеської області </t>
  </si>
  <si>
    <t xml:space="preserve">Проведення технічної інвентаризації, виготовлення технічного паспорту старе кладовища с.Сичавка Южненської міської територіальної громади Одеського району Одеської області </t>
  </si>
  <si>
    <t>87</t>
  </si>
  <si>
    <t xml:space="preserve">Поточний ремонт асфальтобетонного покриття загальноміської території по просп. Миру, 13 м. Южного Одеського району Одеської області </t>
  </si>
  <si>
    <t>3.87</t>
  </si>
  <si>
    <t>обсяг видатків, пов'язаних з проведенням поточного ремонту асфальтобетонного покриття загальноміської території</t>
  </si>
  <si>
    <t xml:space="preserve">площа асфальтобетонного покриття загальноміської території, що підлягає ремонту </t>
  </si>
  <si>
    <t>середня сума витрат на проведення поточного ремонту асфальтобетонного покриття загальноміської території</t>
  </si>
  <si>
    <t>Поточний ремонт пішохідної та велосипедної доріжок вздовж Старомиколаївського шосе від вул. Новобілярської до в'їздного знаку "Якір"
м.Южного Одеського району Одеської області</t>
  </si>
  <si>
    <t>Поточний ремонт пішохідної та велосипедної доріжок  по просп. Григорівського десанту від знаку "Якір" до вул. Приморської м.Южного Одеського району Одеської області</t>
  </si>
  <si>
    <t>Поточний ремонт пішохідної та велосипедної доріжок  вул. Приморській від просп. Григорівського десанту до дороги за ПК "Дружба" м.Южного Одеського району Одеської області</t>
  </si>
  <si>
    <t>Поточний ремонт пішохідної та велосипедної доріжок по вул.Новобілярській  від вул.Хіміків до Старомиколаївського шосе м.Южного Одеського
району Одеської області</t>
  </si>
  <si>
    <t>88</t>
  </si>
  <si>
    <t>89</t>
  </si>
  <si>
    <t>3.88</t>
  </si>
  <si>
    <t>3.89</t>
  </si>
  <si>
    <t xml:space="preserve">Поточний ремонт асфальтобетонного покриття загальноміської території навколо Торгівельного центру по проспекту Миру, 19 м. Южного Одеського району Одеської області </t>
  </si>
  <si>
    <t>обсяг видатків, пов'язаних з проведенням поточного ремонту асфальтобетонного покриття загальноміської території проїзду</t>
  </si>
  <si>
    <t xml:space="preserve">площа асфальтобетонного покриття загальноміської території проїзду, що підлягає ремонту </t>
  </si>
  <si>
    <t>середня сума витрат на проведення поточного ремонту асфальтобетонного покриття загальноміської території проїзду</t>
  </si>
  <si>
    <t>Капітальний ремонт загальноміських територій біля житлового будинку № 26 по просп. Миру м. Южного Одеської області,  в т.ч. : проектно-вишукувальні роботи</t>
  </si>
  <si>
    <t>Поточний ремонт пішохідної та велосипедної доріжок вздовж Старомиколаївського шосе від вул. Новобілярської до в'їздного знаку "Якір" м.Южного Одеського району Одеської області</t>
  </si>
  <si>
    <t>Придбання всесезонної комунальної машини з навісним обладнанням</t>
  </si>
  <si>
    <t>90</t>
  </si>
  <si>
    <t>91</t>
  </si>
  <si>
    <t>92</t>
  </si>
  <si>
    <t>93</t>
  </si>
  <si>
    <t>94</t>
  </si>
  <si>
    <t>3.90</t>
  </si>
  <si>
    <t>3.91</t>
  </si>
  <si>
    <t>3.92</t>
  </si>
  <si>
    <t>тис. грн./тис.м.</t>
  </si>
  <si>
    <t>обсяг видатків, пов'язаних з проведенням поточного ремонту пам'ятного знаку</t>
  </si>
  <si>
    <t>Поточний ремонт пам'ятного знаку Героям Небесної сотні "Лелеки"  м. Южного Одеського району Одеської області</t>
  </si>
  <si>
    <t>кількість пам'ятних знаків, що потребує поточного ремонту</t>
  </si>
  <si>
    <t>середня сума витрат на проведення поточного ремонту 1 пам'ятного знаку</t>
  </si>
  <si>
    <t>103</t>
  </si>
  <si>
    <t>Поточний ремонт дерев'яного комплексу "Містечко на деревах" в сквері вздовж житлового будинку по вул. Приморській, 19 м. Южного Одеського району Одеської області</t>
  </si>
  <si>
    <t>обсяг видатків, пов'язаних з проведенням поточного ремонту дерев'яного комплексу</t>
  </si>
  <si>
    <t>кількість дерев'яних комплексів, що потребує поточного ремонту</t>
  </si>
  <si>
    <t>середня сума витрат на проведення поточного ремонту 1 дерев'яного комплексу</t>
  </si>
  <si>
    <t>и</t>
  </si>
  <si>
    <t>Поточне утримання фонтанів  №№ 3, 4, 5, 6 на площі Перемоги міста Южного Одеського району Одеської області</t>
  </si>
  <si>
    <t>Придбання хімічних реагентів для обслуговування фонтанів №№ 3,4,5,6 на площі Перемоги міста Южного Одеського району Одеської області</t>
  </si>
  <si>
    <t xml:space="preserve">Капітальний ремонт проїжджої частини вул. Приморської від вул. Будівельників до просп. Григорівського десанту м. Южного Одеської області, в т.ч.: </t>
  </si>
  <si>
    <t xml:space="preserve">Поточний ремонт пам'ятного знаку Героям Небесної сотні "Лелеки" з елементами благоустрою м. Южного Одеського району Одеської області   </t>
  </si>
  <si>
    <t xml:space="preserve">коригування проектно-вишукувальної документації </t>
  </si>
  <si>
    <t>додаткові роботи</t>
  </si>
  <si>
    <t xml:space="preserve">Проектно-вишукувальні роботи: "Реконструкція електричного силового обладнання мережі зовнішнього освітлення розташованого у ТП-805 за адресою просп. Миру, 25-а м. Южного Одеської області" </t>
  </si>
  <si>
    <t>обсяг видатків, пов'язаних з виготовленням проектної докуметації з реконструкції електричного силового обладнання</t>
  </si>
  <si>
    <t>середня сума витрат на виготовлення проектної документації з реконструкції електричного силового обладнання</t>
  </si>
  <si>
    <t>Поточний ремонт фонтанів №№ 3,4,5,6 на площі Перемоги міста Южного Одеського району Одеської області</t>
  </si>
  <si>
    <t>Коригування проектної документації "Капітальний ремонт дороги по пр. Григорівського десанту  від світлофору по вул. Хіміків до знаку "Якір" м. Южного Одеської області"</t>
  </si>
  <si>
    <t xml:space="preserve">обсяг видатків, пов'язаних з коригуванням проектної  документації </t>
  </si>
  <si>
    <t xml:space="preserve">середня сума витрат на здійснення коригування проектної документації </t>
  </si>
  <si>
    <t xml:space="preserve">рівень готовності коригування проектної документації </t>
  </si>
  <si>
    <t>Придбання насосів рециркуляції водогрійних котлів для котельні м. Южного Одеського району Одеської області</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</si>
  <si>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в т.ч.:</t>
  </si>
  <si>
    <t>Капітальний ремонт дороги по пр. Григорівського десанту від світлофору по вул. Хіміків до знаку "Якір" м. Южного Одеської області, в т.ч.:  коригування проектної документації</t>
  </si>
  <si>
    <t>Капітальний ремонт дороги по пр. Григорівського десанту від світлофору по вул. Хіміків до знаку "Якір" м. Южного Одеської області, в т. ч.:</t>
  </si>
  <si>
    <t>Фінансова підтримка на оплату природного газу та послуг з розподілу природного газу</t>
  </si>
  <si>
    <t>2023-2024</t>
  </si>
  <si>
    <t>2.26</t>
  </si>
  <si>
    <t>Забезпечення безперебійного проходження опалювального сезонутеплового господарства</t>
  </si>
  <si>
    <t>обсяг видатків, пов'язних з наданням фінансової підтримки</t>
  </si>
  <si>
    <t>кількість підприємств теплового господарства, яким планується надати фінансову підтримку</t>
  </si>
  <si>
    <t>середня сума витрат на одне підприємство</t>
  </si>
  <si>
    <t>Проведення технічної інвентаризації, виготовлення технічного паспорту дороги по вулиці Центральній від села Кошари у напрямку села Любопіль в межах Южненської міської територіальної громади Одеського району Одеської області</t>
  </si>
  <si>
    <t>Проведення незалежної оцінки для постановки на баланс дороги по вулиці Центральній від села Кошари у напрямку села Любопіль в межах Южненської міської територіальної громади Одеського району Одеської області</t>
  </si>
  <si>
    <t>площа асфальтобетонного дорожнього покриття, яка підлягає капітальному ремонту</t>
  </si>
  <si>
    <t>середня сума витрат на проведення капітального ремонту 1 м² площі асфальтобетонного дорожнього покриття</t>
  </si>
  <si>
    <t>рівень відповідності асфальтобетонного дорожнього покриття автомобільних доріг до належного експлуатаційного стану</t>
  </si>
  <si>
    <t>кількість заходів з проведення незалежної оцінки для постановки на баланс, які планується провести</t>
  </si>
  <si>
    <t>середня сума витрат на проведення 1 заходу з незалежної оцінки для постановки на баланс</t>
  </si>
  <si>
    <t>обсяг видатків, пов'язаних з проведенням капітального ремонту асфальтобетонного покриття</t>
  </si>
  <si>
    <t>обсяг видатків, пов'язаних з проведенням капітального ремонту внутрішньої системи теплопостачання</t>
  </si>
  <si>
    <t>кількість систем теплопостачання, що планується відремонтувати</t>
  </si>
  <si>
    <t>середня сума витрат на здійснення капітального ремонту внутрішньої системи теплопостачання</t>
  </si>
  <si>
    <t>Проектні роботи: «Капітальний ремонт благоустрою місця для військових поховань Захисників України та пам’ятної споруди  на території кладовища Южненської міської територіальної громади Одеського району Одеської області"</t>
  </si>
  <si>
    <t>обсяг видатків, пов'язаних з виготовленням проектної документації з капітального ремонту благоустрою місця для військових поховань</t>
  </si>
  <si>
    <t>середня сума витрат на виготовлення проектної документації  з капітального ремонту благоустрою місця для військових поховань</t>
  </si>
  <si>
    <t>Поточний ремонт приміщень ПРУ № 56529, які розташовані за адресою: вул. Приморська, 19//3 м. Южного Одеського району Одеської області</t>
  </si>
  <si>
    <t>Поточний ремонт приміщень №1-7, шлюз №8, туалет №9, спуск у підвал №І, коридор №ІІ ПРУ № 56535, яке розташоване за адресою: проспект Григорівського десанту, 10/3 м. Южного Одеського району Одеської області</t>
  </si>
  <si>
    <t>7.12</t>
  </si>
  <si>
    <t>7.13</t>
  </si>
  <si>
    <t xml:space="preserve">обсяг видатків, пов'язаних з проведенням поточного ремонту приміщень ПРУ
</t>
  </si>
  <si>
    <t xml:space="preserve">рівень відповідності приміщень ПРУ до належного експлуатаційного стану </t>
  </si>
  <si>
    <t>кількість ПРУ, в яких планується здійснити поточний ремонт</t>
  </si>
  <si>
    <t>середня сума витрат на проведення поточного ремонту 1 ПРУ</t>
  </si>
  <si>
    <t xml:space="preserve">Проведення технічної інвентаризації, виготовлення технічного паспорту кладовища с.Григорівка на Южненському кладовищі Южненської міської територіальної громади Одеського району Одеської області </t>
  </si>
  <si>
    <t xml:space="preserve">Проведення незалежної оцінки для постановки на баланс кладовища с.Григорівка на Южненському кладовищі Южненської міської територіальної громади Одеського району Одеської області </t>
  </si>
  <si>
    <t>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у т.ч. :</t>
  </si>
  <si>
    <t>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у т.ч.: проектні роботи</t>
  </si>
  <si>
    <t>кількість проектних робіт</t>
  </si>
  <si>
    <t>середня сума витрат на виготовлення проектної документації</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</si>
  <si>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у т.ч.:</t>
  </si>
  <si>
    <t>7.14</t>
  </si>
  <si>
    <t>обсяг видатків, пов'язаних зі встановленням системи автоматичного відкриття ПРУ</t>
  </si>
  <si>
    <t>кількість ПРУ, в яких планується встановити систему автоматичного відкриття</t>
  </si>
  <si>
    <t>середня сума витрат на 1 ПРУ</t>
  </si>
  <si>
    <t>Встановлення системи автоматичного відкриття ПРУ м. Южного Одеського району Одеської області</t>
  </si>
  <si>
    <t>Проведення незалежної оцінки для постановки на баланс кладовища с.Булдинка Южненської міської територіальної громади Одеського району Одеської області</t>
  </si>
  <si>
    <t>Проведення незалежної оцінки для постановки на баланс кладовища смт.Нові Білярі  Южненської міської територіальної громади Одеського району Одеської області</t>
  </si>
  <si>
    <t xml:space="preserve">Проведення незалежної оцінки для постановки на баланс кладовища смт. Нові Білярі Южненської міської територіальної громади Одеського району Одеської області </t>
  </si>
  <si>
    <t xml:space="preserve">Проведення незалежної оцінки для постановки на баланс кладовища с. Булдинка Южненської міської територіальної громади Одеського району Одеської області </t>
  </si>
  <si>
    <t>кількість внутрішньоквартальних проїздів, що потребує реконструкції</t>
  </si>
  <si>
    <t>середня сума витрат на проведення реконструкції 1 внутрішньоквартального проїзду</t>
  </si>
  <si>
    <t>3.94</t>
  </si>
  <si>
    <t>7.15</t>
  </si>
  <si>
    <t>Поточний ремонт приміщень № 11-25, 27-29, коридорів № V-VІI, частини коридору  № ІV, спуску у підвал № VІІІ, ПРУ № 56532, яке розташоване за адресою: вулиця Хіміків, 20/3 м. Южного Одеського району Одеської області</t>
  </si>
  <si>
    <t>3.93</t>
  </si>
  <si>
    <t>2479,845</t>
  </si>
  <si>
    <t>2574,585</t>
  </si>
  <si>
    <t>Коригування проектно-кошторисної документації "Будівництво мереж зливової каналізації у мікрорайоні 1.7 м. Южного Одеської області"</t>
  </si>
  <si>
    <t>Коригування проектно-кошторисної документації "Будівництво мереж господарсько-побутової каналізації у мікрорайоні 1.7 м. Южного Одеської області"</t>
  </si>
  <si>
    <t xml:space="preserve">обсяг видатків, пов'язаних з коригуванням проектно-кошторисної документації на будівництво  мереж зливової каналізації </t>
  </si>
  <si>
    <t xml:space="preserve">обсяг видатків, пов'язаних з коригуванням проектно-кошторисної документації </t>
  </si>
  <si>
    <t>Поточний ремонт вул. Центральної мікрорайону індивідуальної забудови (МІЗ) м. Южного Одеської області</t>
  </si>
  <si>
    <t>Повернення поворотної фінасової допомоги на оплату послуги з розподілу природного газу та електричної енергії</t>
  </si>
  <si>
    <t>2.28</t>
  </si>
  <si>
    <t>кількість розподіленого природного газу</t>
  </si>
  <si>
    <t>МВт.год.</t>
  </si>
  <si>
    <t>Поворотна фінансова допомога на оплату послуги з розподілу природного газу та придбання електричної енергії</t>
  </si>
  <si>
    <t>Повернення поворотної фінасової допомоги на оплату послуги з розподілу природного газу та придбання електричної енергії</t>
  </si>
  <si>
    <t>обсяг видатків, пов'язних з наданням поворотної фінансової допомоги на оплату послуги з розподілу природного газу та придбання електричної енергії</t>
  </si>
  <si>
    <t>середня сума витрат на 1 м3 розподіленого природного газу</t>
  </si>
  <si>
    <t>кількість електричної енергії</t>
  </si>
  <si>
    <t>середня сума витрат на придбання 1 МВт.год електричної енергії</t>
  </si>
  <si>
    <t>грн./ м3</t>
  </si>
  <si>
    <t>грн./ МВт.год.</t>
  </si>
  <si>
    <t>Поточний ремонт зовнішньої мережі зливової каналізації за адресою: вул. Хіміків, буд. № 18 від колодязя Кл 132 до колодязя Кл 133 м. Южного Одеського району Одеської області</t>
  </si>
  <si>
    <t>Проектні роботи "Капітальний ремонт покрівлі будівлі АБК і РММ на котельні за адресою : вул. Старомиколаївське шосе, 8 , м. Южного Одеського району Одеської області</t>
  </si>
  <si>
    <t>обсяг видатків, пов'язаних з виконанням проектних робіт</t>
  </si>
  <si>
    <t xml:space="preserve">середня сума витрат на виконання проектних робіт </t>
  </si>
  <si>
    <t>Розробка проекту землеустрою для будівництва та обслуговування інших будівель громадської забудови м. Южного Одеського району Одеської області</t>
  </si>
  <si>
    <t>3.95</t>
  </si>
  <si>
    <t>обсяг видатків, пов'язаний з розробкою проекту</t>
  </si>
  <si>
    <t>кількість проектів, що планується розробити</t>
  </si>
  <si>
    <t>середня сума витрат на розробку 1 проекту</t>
  </si>
  <si>
    <t>рівень готовності проведення розробки проекту землеустрою</t>
  </si>
  <si>
    <t>Капітальний ремонт покрівлі будівлі АБК і РММ на котельні за адресою: вул. Старомиколаївське шосе, 8, м. Южного Одеського району Одеської області</t>
  </si>
  <si>
    <t>Поточний ремонт приміщень ПРУ № 56532, яке розташоване за адресою: вулиця Хіміків, 20/3 м. Южного Одеського району Одеської області</t>
  </si>
  <si>
    <t xml:space="preserve">обсяг видатків, пов'язаних з проведенням поточного ремонту покрівлі
</t>
  </si>
  <si>
    <t>кількість нежитлових будівель, в яких планується здійснити поточний ремонт</t>
  </si>
  <si>
    <t>середня сума витрат на проведення поточного ремонту 1 нежитлової будівлі</t>
  </si>
  <si>
    <t xml:space="preserve">рівень виконання поточного ремонту до належного експлуатаційного стану </t>
  </si>
  <si>
    <t>Поточний ремонт покрівлі та заміни вікон нежитлової будівлі, яка розташована за адресою: проспект Григорівського десанту, буд. 16, м. Южного Одеського району Одеської області</t>
  </si>
  <si>
    <t>2.20</t>
  </si>
  <si>
    <t>2011,000</t>
  </si>
  <si>
    <t>2071,463</t>
  </si>
  <si>
    <t>2019-2024</t>
  </si>
  <si>
    <t>337,000</t>
  </si>
  <si>
    <t>2017-2024</t>
  </si>
  <si>
    <t>Перелік приорітетних заходів та завдань Програми реформування і розвитку житлово-комунального  господарства Южненської міської територіальної громади на 2020-2024 роки, що потребують включення до видатків місцевого бюджету в 2024 році</t>
  </si>
  <si>
    <t>Коригування проектно-кошторисної документації "Будівництво мереж водопостачання у мікрорайоні 1.7 м. Южного Одеської області"</t>
  </si>
  <si>
    <t>Проектні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</si>
  <si>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16723,782</t>
  </si>
  <si>
    <t>2019-2023</t>
  </si>
  <si>
    <t xml:space="preserve">               </t>
  </si>
  <si>
    <t>Фінансова підтримка шляхом компенсації обгрунтованих витрат КОМУНАЛЬНОМУ ПІДПРИЄМСТВУ ТЕПЛОВИХ МЕРЕЖ «ЮЖТЕПЛОКОМУНЕНЕРГО» на виробництво, транспортування та постачання теплової енергії, послуг з постачання теплової енергії, як послуг, що становлять загальний економічний інтерес</t>
  </si>
  <si>
    <t>кількість підприємств теплового господарства, яким планується надання фінансової підтримки</t>
  </si>
  <si>
    <t>видатки на надання фінансової підтримки</t>
  </si>
  <si>
    <t>рівень забезпечення фінансової підтримки суб'єктів господарювання</t>
  </si>
  <si>
    <t>ІІ. І. Підготовка до опалювального сезону та заходи з енергозбереження</t>
  </si>
  <si>
    <t>2.1.1.</t>
  </si>
  <si>
    <t>ІІ.І. Підготовка до опалювального сезону та заходи з енергозбереження</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</si>
  <si>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</si>
  <si>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t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t>
  </si>
  <si>
    <t>1.44</t>
  </si>
  <si>
    <t>1.45</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</si>
  <si>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</si>
  <si>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t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t>
  </si>
  <si>
    <t xml:space="preserve">планові обсяги реалізації </t>
  </si>
  <si>
    <t>рівень забезпечення сталого і безперебійного надання послуг з централізованого водопостачання для населення</t>
  </si>
  <si>
    <t>обсяг видатків, пов'язаних з відшкодуванням різниці між затвердженим та економічно обгрунтованим тарифом на послуги з централізованого водовідведення для населення</t>
  </si>
  <si>
    <t>середня сума витрат на відшкодування різниці між  затвердженим та економічно обгрунтованим тарифом на послуги з централізованого водовідведення для населення</t>
  </si>
  <si>
    <t>рівень забезпечення сталого і безперебійного надання послуг з централізованого водовідведення для населення</t>
  </si>
  <si>
    <t>Забезпечення надання послуг з централізова-ного водопостачання для населення</t>
  </si>
  <si>
    <t>Забезпечення надання послуг з централізова-ного водовідведення для населення</t>
  </si>
  <si>
    <t>обсяг видатків, пов'язаних з відшкодуванням різниці між затвердженим та економічно обгрунтованим тарифом на послуги з централізованого водопостачання для населення</t>
  </si>
  <si>
    <t>середня сума витрат на відшкодування різниці між  затвердженим та економічно обгрунтованим тарифом на послуги з централізованого водопостачання для населення</t>
  </si>
  <si>
    <t>Капітальний ремонт твердого покриття (пішохідна доріжка) вздовж житлових будинків по просп. Миру, 15,17,25 м. Южного Одеської області</t>
  </si>
  <si>
    <t>обсяг видатків, пов'язаних з виготовленням проектної документації</t>
  </si>
  <si>
    <t xml:space="preserve">середня сума витрат на виготовлення проектної документації  </t>
  </si>
  <si>
    <t>7.16</t>
  </si>
  <si>
    <t>7.17</t>
  </si>
  <si>
    <t>УАМ ЮМР</t>
  </si>
  <si>
    <t>Розробка норм надання послуг з вивезення побутових відходів та визначення морфологічного складу  побутових відходів для міста Южного Одеського району Одеської області</t>
  </si>
  <si>
    <t>обсяг видатків, пов'язаний з розробкою норм</t>
  </si>
  <si>
    <t>кількість норм, що планується розробити</t>
  </si>
  <si>
    <t>середня сума витрат на розробку 1 норми</t>
  </si>
  <si>
    <t>рівень готовності проведення розробки проекту норм</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</si>
  <si>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t>
  </si>
  <si>
    <t>Проведення технічного обслуговування системи автоматичного відкриття ПРУ м. Южного Одеського району Одеської області</t>
  </si>
  <si>
    <t xml:space="preserve">обсяг видатків, пов'язаних з технічним обслуговуванням
</t>
  </si>
  <si>
    <t>кількість дверей, що планується обслуговувати</t>
  </si>
  <si>
    <t>середня сума витрат на проведення технічного обслуговування 1 двері</t>
  </si>
  <si>
    <t>рівень здійснення технічного обслуговування</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</si>
  <si>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</si>
  <si>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проєктні роботи</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</si>
  <si>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т.ч.:проєктні роботи</t>
  </si>
  <si>
    <t>обсяг видатків, пов'язаних з будівництвом колумбарію</t>
  </si>
  <si>
    <t>кількість колумбаріїв, що планується побудувати</t>
  </si>
  <si>
    <t>середня сума витрат на будівництво колумбарію</t>
  </si>
  <si>
    <t>95</t>
  </si>
  <si>
    <t>обсяг видатків, пов'язаних з виготовленням проєктної документації з будівництва колумбарію</t>
  </si>
  <si>
    <t>середня сума витрат на виготовлення проєктної документації  з будівництва колумбарію</t>
  </si>
  <si>
    <t>Капітальний ремонт твердого покриття (пішохідна доріжка) вздовж житлових будинків по просп. Миру, 15,17,25 м. Южного Одеської області, в т.ч.: проектно-вишукувальні роботи, коригування проєктно-вишукувальної документації</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</si>
  <si>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у т.ч. : проєктні роботи</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</si>
  <si>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</si>
  <si>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</si>
  <si>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в т.ч.:коригування проектної документації</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</si>
  <si>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в т.ч.: коригування проектної документації</t>
  </si>
  <si>
    <t xml:space="preserve">Фінансова підтримка комунальному підприємству «Готельно-житловий комплекс» на оплату комунальних послуг та енергоносіїв </t>
  </si>
  <si>
    <t>УЖКГ ЮМР/КП "ГЖК"</t>
  </si>
  <si>
    <t>Забезпечення сталої роботи комунального підприємства</t>
  </si>
  <si>
    <t>кількість комунальних підприємств, яким планується надання фінансової підтримки</t>
  </si>
  <si>
    <t>7.18</t>
  </si>
  <si>
    <t>рівень забезпечення безперебійної роботи комунального підприємства з надання послуг населенню</t>
  </si>
  <si>
    <t>Капітальний ремонт ділянки теплових мереж  від ТК-15 до вводів у будівлі Ліцею №1 та ЗДО №3 м. Южного Одеського району Одеської області</t>
  </si>
  <si>
    <t>Капітальний ремонт ділянки теплових мереж  від ТК-15 до вводів у будівлі Ліцею №1 та ЗДО №3 м. Южного Одеського району Одеської області, у т.ч.: проєктні роботи</t>
  </si>
  <si>
    <t xml:space="preserve"> проєктні роботи </t>
  </si>
  <si>
    <t>середня сума витрат на проведення капітального ремонту 1 м ділянки  теплових мереж</t>
  </si>
  <si>
    <t>протяжність ділянки теплових мереж, що потребує капітального ремонту</t>
  </si>
  <si>
    <t xml:space="preserve">Капітальний ремонт ділянки теплових мереж  від ТК-15 до вводів у будівлі Ліцею №1 та ЗДО №3 м. Южного Одеського району Одеської області, в т.ч.: </t>
  </si>
  <si>
    <t>Поточний ремонт вул. Степової с. Нові Білярі Одеського району Одеської області</t>
  </si>
  <si>
    <t>Поточний ремонт вул. Північної с. Нові Білярі Одеського району Одеської області</t>
  </si>
  <si>
    <t>96</t>
  </si>
  <si>
    <t>97</t>
  </si>
  <si>
    <t>98</t>
  </si>
  <si>
    <t>99</t>
  </si>
  <si>
    <t>100</t>
  </si>
  <si>
    <t>101</t>
  </si>
  <si>
    <t>3.96</t>
  </si>
  <si>
    <t>3.97</t>
  </si>
  <si>
    <t>3.98</t>
  </si>
  <si>
    <t>3.99</t>
  </si>
  <si>
    <t>3.100</t>
  </si>
  <si>
    <t>3.101</t>
  </si>
  <si>
    <t xml:space="preserve">Підвищення рівня благоустрою 
</t>
  </si>
  <si>
    <t>Поточне утримання громадських вбиралень міста Южного Одеського району Одеської області</t>
  </si>
  <si>
    <t>обсяг видатків, пов'язаних з поточним утриманням громадських вбиралень</t>
  </si>
  <si>
    <t>кількість вбиралень, що підлягає поточному утриманню</t>
  </si>
  <si>
    <t>середня сума витрат на організацію належного утримання громадських вбиралень</t>
  </si>
  <si>
    <t>Поточний ремонт пішохідної доріжки на загальноміській території по проспекту Ґригорівського десанту (від світлофору до знаку "Якір") міста Южного Одеського району Одеської області</t>
  </si>
  <si>
    <t xml:space="preserve">обсяг видатків, пов'язаних з проведенням поточного ремонту  пішохідної доріжки на загальноміській території </t>
  </si>
  <si>
    <t xml:space="preserve">площа пішохідної доріжки на загальноміській території , яка підлягає поточному ремонту </t>
  </si>
  <si>
    <t>середня сума витрат на проведення поточного ремонту 1м² пішохідної доріжки на загальноміській території</t>
  </si>
  <si>
    <t>грн/ м²</t>
  </si>
  <si>
    <t>обсяг видатків, пов'язаних з проведенням поточного ремонту  пішохідної доріжки на загальноміській території</t>
  </si>
  <si>
    <t xml:space="preserve">площа пішохідної доріжки на загальноміській території, яка підлягає поточному ремонту </t>
  </si>
  <si>
    <t>Поточний ремонт пішохідної доріжки на загальноміській території по вулиці Хіміків (3-й мікрорайон) міста Южного Одеського району Одеської області</t>
  </si>
  <si>
    <t>Поточний ремонт пішохідної доріжки на загальноміській території вздовж ж/б по вул. Хіміків, 18 до ЗОШ №1 міста Южного Одеського району Одеської області</t>
  </si>
  <si>
    <t>Поточний ремонт асфальтобетонного покриття загальноміської території по вул. Т.Г. Шевченка, 9 міста Южного Одеського району Одеської області</t>
  </si>
  <si>
    <t>обсяг видатків, пов'язаних з проведенням поточного ремонту  асфальтобетонного покриття загальноміської території</t>
  </si>
  <si>
    <t xml:space="preserve">площа асфальтобетонного покриття загальноміської території, яка підлягає поточному ремонту </t>
  </si>
  <si>
    <t>середня сума витрат на проведення поточного ремонту 1м² асфальтобетонного покриття загальноміської території</t>
  </si>
  <si>
    <t>обсяг видатків, пов'язаних з проведенням поточного ремонту  асфальтобетонного покриття загальноміської території проїзду</t>
  </si>
  <si>
    <t xml:space="preserve">площа асфальтобетонного покриття загальноміської території проїзду, яка підлягає поточному ремонту </t>
  </si>
  <si>
    <t>середня сума витрат на проведення поточного ремонту 1м² асфальтобетонного покриття загальноміської території проїзду</t>
  </si>
  <si>
    <t>обсяг видатків, пов'язаних з проведенням поточного ремонту міських доріг без відновлення дорожньої розмітки</t>
  </si>
  <si>
    <t xml:space="preserve">обсяг видатків, пов'язаних з проведенням поточного ремонту міських доріг </t>
  </si>
  <si>
    <t>площа міських доріг, яка підлягає поточному ремонту без відновлення дорожньої розмітки</t>
  </si>
  <si>
    <t>середня сума витрат на проведення поточного ремонту 1 м² площі дорожнього покриття без відновлення дорожньої розмітки</t>
  </si>
  <si>
    <t xml:space="preserve">Поточний ремонт асфальтобетонного покриття загальноміської території проїзду між буд. по вул. Хіміків, 16 та буд. по вул. Хіміків, 18 міста Южного Одеського району Одеської області </t>
  </si>
  <si>
    <t>Поточний ремонт асфальтобетонного покриття загальноміської території біля "НВК (ЗОШ №2 -центр-ПТУ) міста Южного Одеського району Одеської області</t>
  </si>
  <si>
    <t>Визначення норм надання послуг з управління побутовими відходами та визначення морфологічного складу  побутових відходів для міста Южного Одеського району Одеської області</t>
  </si>
  <si>
    <t>Розроблення схеми організації руху транспорту і пішоходів на в'їзді на автостанцію та виїзду м. Южного Одеського району Одеської області</t>
  </si>
  <si>
    <t>Організація руху транспортних засобів та пішоходів</t>
  </si>
  <si>
    <t xml:space="preserve">обсяг видатків, пов'язаний з розробленням схеми організації руху </t>
  </si>
  <si>
    <t>кількість схем, що планується розробити</t>
  </si>
  <si>
    <t>середня сума витрат на розроблення 1 схеми</t>
  </si>
  <si>
    <t xml:space="preserve">рівень розробленням схеми організації руху </t>
  </si>
  <si>
    <t>694,05743</t>
  </si>
  <si>
    <t>1.46</t>
  </si>
  <si>
    <t xml:space="preserve">обсяг видатків, пов'язаних з коригуванням проєктної документації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</si>
  <si>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</si>
  <si>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проєктна документація, що потребує коригування</t>
  </si>
  <si>
    <t>середня сума витрат на коригування проєктної документації</t>
  </si>
  <si>
    <t>Проведення технічного обслуговування системи автоматичного відкриття ПРУ  м. Южного Одеського району Одеської області</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</si>
  <si>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</si>
  <si>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 xml:space="preserve">проєктні роботи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</si>
  <si>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</si>
  <si>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кількість когенераційних установок які необхідно реконструювати</t>
  </si>
  <si>
    <t>обсяг видатків, пов'язаних з проведенням реконструкції обєктів</t>
  </si>
  <si>
    <t>тис.грн</t>
  </si>
  <si>
    <t>середня сума витрат на проведення робіт з реконструкції  когенераційної установки</t>
  </si>
  <si>
    <t>рівень готовності обєкту реконструкції</t>
  </si>
  <si>
    <t>102</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</si>
  <si>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</si>
  <si>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</si>
  <si>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обсяг видатків, пов'язаних з коригуванням проектно-кошторисної  документації з капітального ремонту твердого покриття</t>
  </si>
  <si>
    <t>середня сума витрат на здійснення коригування проектно-кошторисної документації  з капітального ремонту твердого покриття</t>
  </si>
  <si>
    <t>рівень готовності коригування проектно-кошторисної  документації з капітального ремонту твердого покриття</t>
  </si>
  <si>
    <t>змінено УКБ</t>
  </si>
  <si>
    <t>Заступник начальника управління-</t>
  </si>
  <si>
    <t>начальник ФЕВ УЖКГ ЮМР                                                    Віра ОСАДЧУК</t>
  </si>
  <si>
    <t>38,83 тис грн зменшено в 2023 році</t>
  </si>
  <si>
    <t>Проектні роботи: "Капітальний ремонт покрівлі будівлі АБК і РММ на котельні за адресою : вул. Старомиколаївське шосе, 8 , м. Южного Одеського району Одеської області"</t>
  </si>
  <si>
    <t>104</t>
  </si>
  <si>
    <t>3.102</t>
  </si>
  <si>
    <t>3.103</t>
  </si>
  <si>
    <t>3.104</t>
  </si>
  <si>
    <t>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t>
  </si>
  <si>
    <t>обсяг видатків, пов'язаних з проведенням поточного ремонту  вулично-дорожньої мережі</t>
  </si>
  <si>
    <t>площа вулично-дорожньої мережі</t>
  </si>
  <si>
    <t>середня сума витрат на проведення поточного ремонту вулично-дорожньої мережі</t>
  </si>
  <si>
    <t>Віра ОСАДЧУК</t>
  </si>
  <si>
    <t>технічні паспорти, що потребує коригування</t>
  </si>
  <si>
    <t>середня сума витрат на внесення змін до технічних паспортів</t>
  </si>
  <si>
    <t>рівень готовності  внесення змін до технічних паспортів</t>
  </si>
  <si>
    <t xml:space="preserve">обсяг видатків, пов'язаний з внесенням змін до технічних паспортів </t>
  </si>
  <si>
    <t>Проведення технічної інвентаризації та виготовлення технічного паспорту дороги  вул. Горбатка м. Южного Одеського району Одеської області та реєстрації у ЄДЕССБ</t>
  </si>
  <si>
    <t xml:space="preserve">Внесення змін до технічних паспортів доріг м. Южного Одеського району Одеської області та реєстрації у ЄДЕССБ </t>
  </si>
  <si>
    <t>обсяг видатків, пов'язаний з проведенням технічної інвентаризації та виготовленням технічного паспорту</t>
  </si>
  <si>
    <t>проведенням технічної інвентаризації та виготовленням технічного паспорту</t>
  </si>
  <si>
    <t>середня сума витрат на проведенням технічної інвентаризації та виготовленням технічного паспорту</t>
  </si>
  <si>
    <t>рівень готовності  проведенням технічної інвентаризації та виготовленням технічного паспорту</t>
  </si>
  <si>
    <t xml:space="preserve">Заступник начальника управління- начальник ФЕВ УЖКГ ЮМР      </t>
  </si>
  <si>
    <t>Придбання сміттєвозу</t>
  </si>
  <si>
    <t>5.31</t>
  </si>
  <si>
    <t xml:space="preserve">обсяг видатків, пов'язаний з придбанням сміттєвозу </t>
  </si>
  <si>
    <t>кількість сміттєвозів, що підлягають придбанню</t>
  </si>
  <si>
    <t>середня сума витрат на придбання 1 сміттєвозу</t>
  </si>
  <si>
    <t>1236,594-98,269</t>
  </si>
  <si>
    <t>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t>
  </si>
  <si>
    <t>Поточний ремонт приміщень № 66, 67,70,73,74 з встановленням рекуператорів в ПРУ № 56531 за адресою: вул. Хіміків, 14/10 м. Южного Одеського району Одеської області</t>
  </si>
  <si>
    <t>7.19</t>
  </si>
  <si>
    <t>7.20</t>
  </si>
  <si>
    <t>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t>
  </si>
  <si>
    <t>обсяг видатків, пов'язаних з виконанням проєктних робіт з капітального ремонту ділянки магістрального водопроводу</t>
  </si>
  <si>
    <t>кошторисний розрахунок</t>
  </si>
  <si>
    <t>проєктні роботи, що планується виконати</t>
  </si>
  <si>
    <t>тис.грн/од.</t>
  </si>
  <si>
    <t>середня сума витрат на виконання проєктних робіт з капітального ремонту ділянки магістрального водопроводу</t>
  </si>
  <si>
    <t>рівень готовності проєктних робіт</t>
  </si>
  <si>
    <t>обсяг видатків, пов'язаних з проведенням поточного ремонту ПРУ № 56533 з встановленням рекуператорів та протипожежних дверей</t>
  </si>
  <si>
    <t xml:space="preserve">кількість ПРУ, що підлягає поточному ремонту </t>
  </si>
  <si>
    <t xml:space="preserve">рівень відповідності поточного ремонту ПРУ до належного експлуатаційного стану </t>
  </si>
  <si>
    <t xml:space="preserve">обсяг видатків, пов'язаних з проведенням поточного ремонту ПРУ з встановленням рекуператорів </t>
  </si>
  <si>
    <r>
      <t>тис.м</t>
    </r>
    <r>
      <rPr>
        <vertAlign val="superscript"/>
        <sz val="11"/>
        <rFont val="Times New Roman"/>
        <family val="1"/>
        <charset val="204"/>
      </rPr>
      <t>3</t>
    </r>
  </si>
  <si>
    <r>
      <t xml:space="preserve"> грн./м</t>
    </r>
    <r>
      <rPr>
        <vertAlign val="superscript"/>
        <sz val="11"/>
        <rFont val="Times New Roman"/>
        <family val="1"/>
        <charset val="204"/>
      </rPr>
      <t>3</t>
    </r>
  </si>
  <si>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</si>
  <si>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Капітальний ремонт проїжджої частини вул. Приморської від вул. Будівельників до просп. Григорівського десанту м. Южного Одеської області (ІІ черга. Зовнішнє освітлення)</t>
  </si>
  <si>
    <t xml:space="preserve">Капітальний ремонт проїжджої частини вул. Приморської від вул. Будівельників до просп. Григорівського десанту м. Южного Одеської області (ІІІ черга. Велосипедні доріжки) </t>
  </si>
  <si>
    <t xml:space="preserve">Капітальний ремонт проїжджої частини вул. Приморської від вул. Будівельників до просп. Григорівського десанту м. Южного Одеської області (ІV черга. Проїжджа частина) </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</si>
  <si>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</si>
  <si>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обсяг видатків, пов'язаних з проведенням капітального ремонту  (І черга. Пішохідні доріжки)</t>
  </si>
  <si>
    <t>обсяг видатків, пов'язаних з проведенням капітального ремонту  (ІІ черга. Зовнішнє освітлення)</t>
  </si>
  <si>
    <t xml:space="preserve">обсяг видатків, пов'язаних з проведенням капітального ремонту (ІІІ черга. Велосипедні доріжки) </t>
  </si>
  <si>
    <t xml:space="preserve">обсяг видатків, пов'язаних з проведенням капітального ремонту (ІV черга. Проїжджа частина) </t>
  </si>
  <si>
    <t>площа пішохідних доріжок, яка підлягає капітальному ремонту (І черга)</t>
  </si>
  <si>
    <t>площа велосипедних доріжок, яка підлягає капітальному ремонту (ІІІ черга)</t>
  </si>
  <si>
    <t>площа проїжджої частини, яка підлягає капітальному ремонту (ІV черга)</t>
  </si>
  <si>
    <t>середня сума витрат на проведення капітального ремонту 1 м² площі пішохідних доріжок</t>
  </si>
  <si>
    <t>середня сума витрат на проведення капітального ремонту 1 м² велосіпедних доріжок</t>
  </si>
  <si>
    <t>середня сума витрат на проведення капітального ремонту 1 м² проїжджої частини</t>
  </si>
  <si>
    <t>протяжність мереж зовнішнього освітлення, що підлягає капітальному ремонту (ІІ черга)</t>
  </si>
  <si>
    <t>середня сума витрат на проведення капітального ремонту 1 м.п. зовнішнього освітлення</t>
  </si>
  <si>
    <t>грн./1м.п.</t>
  </si>
  <si>
    <t>рівень готовності відкоригованої проектно-вишукувальної докуметації</t>
  </si>
  <si>
    <t>обсяг видатків, пов'язаних з проведенням капітального ремонту проїжджої частини вулиці у.т.ч.:</t>
  </si>
  <si>
    <t>тис.м.п.</t>
  </si>
  <si>
    <t>рівень виконання робіт з капітального ремонту (І черга. Пішохідні доріжки)</t>
  </si>
  <si>
    <t>рівень виконання робіт з капітального ремонту (ІІ черга. Зовнішне освітлення)</t>
  </si>
  <si>
    <t>рівень виконання робіт з капітального ремонту (ІII черга. Велосипедні доріжки)</t>
  </si>
  <si>
    <t>рівень виконання робіт з капітального ремонту (VІ черга. Проїжджа частина)</t>
  </si>
  <si>
    <t xml:space="preserve">обсяг видатків, пов'язаних з коригуванням проєктної документації з капітального ремонту проїжджої частини </t>
  </si>
  <si>
    <t>рівень готовності  коригування проєктної документації</t>
  </si>
  <si>
    <t>тис. грн/од</t>
  </si>
  <si>
    <t xml:space="preserve">Керуючий справами виконавчого комітету		                                                                                                               				    Владислав ТЕРЕЩЕНКО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</si>
</sst>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р_._-;\-* #,##0.00_р_._-;_-* &quot;-&quot;??_р_._-;_-@_-"/>
    <numFmt numFmtId="165" formatCode="#,##0.000"/>
    <numFmt numFmtId="166" formatCode="0.0"/>
    <numFmt numFmtId="167" formatCode="#,##0.0"/>
    <numFmt numFmtId="168" formatCode="0.000"/>
    <numFmt numFmtId="169" formatCode="0.00000"/>
    <numFmt numFmtId="170" formatCode="_-* #,##0_р_._-;\-* #,##0_р_._-;_-* &quot;-&quot;??_р_._-;_-@_-"/>
    <numFmt numFmtId="171" formatCode="_-* #,##0.000_р_._-;\-* #,##0.000_р_._-;_-* &quot;-&quot;??_р_._-;_-@_-"/>
    <numFmt numFmtId="172" formatCode="0.0000"/>
    <numFmt numFmtId="173" formatCode="_-* #,##0.000\ _₴_-;\-* #,##0.000\ _₴_-;_-* &quot;-&quot;???\ _₴_-;_-@_-"/>
    <numFmt numFmtId="174" formatCode="_-* #,##0.000\ _₽_-;\-* #,##0.000\ _₽_-;_-* &quot;-&quot;???\ _₽_-;_-@_-"/>
    <numFmt numFmtId="175" formatCode="_-* #,##0\ _₽_-;\-* #,##0\ _₽_-;_-* &quot;-&quot;???\ _₽_-;_-@_-"/>
    <numFmt numFmtId="176" formatCode="0.000000"/>
    <numFmt numFmtId="177" formatCode="0.0000000"/>
  </numFmts>
  <fonts count="21" x14ac:knownFonts="1">
    <font>
      <sz val="10"/>
      <name val="Arial Cyr"/>
      <charset val="204"/>
    </font>
    <font>
      <sz val="8"/>
      <name val="Arial Cyr"/>
      <charset val="204"/>
    </font>
    <font>
      <sz val="11"/>
      <name val="Times New Roman"/>
      <family val="1"/>
      <charset val="204"/>
    </font>
    <font>
      <b/>
      <i/>
      <u/>
      <sz val="11"/>
      <name val="Times New Roman"/>
      <family val="1"/>
      <charset val="204"/>
    </font>
    <font>
      <b/>
      <sz val="11"/>
      <name val="Times New Roman"/>
      <family val="1"/>
      <charset val="204"/>
    </font>
    <font>
      <sz val="10"/>
      <name val="Arial Cyr"/>
      <charset val="204"/>
    </font>
    <font>
      <i/>
      <sz val="11"/>
      <name val="Times New Roman"/>
      <family val="1"/>
      <charset val="204"/>
    </font>
    <font>
      <b/>
      <i/>
      <sz val="11"/>
      <name val="Times New Roman"/>
      <family val="1"/>
      <charset val="204"/>
    </font>
    <font>
      <sz val="10"/>
      <name val="Times New Roman"/>
      <family val="1"/>
      <charset val="204"/>
    </font>
    <font>
      <vertAlign val="superscript"/>
      <sz val="10"/>
      <name val="Times New Roman"/>
      <family val="1"/>
      <charset val="204"/>
    </font>
    <font>
      <sz val="11"/>
      <color rgb="FFFF0000"/>
      <name val="Times New Roman"/>
      <family val="1"/>
      <charset val="204"/>
    </font>
    <font>
      <sz val="12"/>
      <name val="Times New Roman"/>
      <family val="1"/>
      <charset val="204"/>
    </font>
    <font>
      <sz val="11"/>
      <color theme="1"/>
      <name val="Times New Roman"/>
      <family val="1"/>
      <charset val="204"/>
    </font>
    <font>
      <sz val="11"/>
      <color rgb="FF9C0006"/>
      <name val="Calibri"/>
      <family val="2"/>
      <charset val="204"/>
      <scheme val="minor"/>
    </font>
    <font>
      <sz val="11"/>
      <name val="Calibri"/>
      <family val="2"/>
      <charset val="204"/>
      <scheme val="minor"/>
    </font>
    <font>
      <b/>
      <sz val="11"/>
      <color rgb="FFFF0000"/>
      <name val="Times New Roman"/>
      <family val="1"/>
      <charset val="204"/>
    </font>
    <font>
      <b/>
      <i/>
      <u/>
      <sz val="11"/>
      <color rgb="FFFF0000"/>
      <name val="Times New Roman"/>
      <family val="1"/>
      <charset val="204"/>
    </font>
    <font>
      <i/>
      <sz val="11"/>
      <color rgb="FFFF0000"/>
      <name val="Times New Roman"/>
      <family val="1"/>
      <charset val="204"/>
    </font>
    <font>
      <sz val="11"/>
      <color theme="1" tint="4.9989318521683403E-2"/>
      <name val="Times New Roman"/>
      <family val="1"/>
      <charset val="204"/>
    </font>
    <font>
      <vertAlign val="superscript"/>
      <sz val="11"/>
      <name val="Times New Roman"/>
      <family val="1"/>
      <charset val="204"/>
    </font>
    <font>
      <sz val="14"/>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rgb="FF99FF99"/>
        <bgColor indexed="64"/>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FFC7CE"/>
      </patternFill>
    </fill>
    <fill>
      <patternFill patternType="solid">
        <fgColor rgb="FF92D05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0" fontId="13" fillId="11" borderId="0" applyNumberFormat="0" applyBorder="0" applyAlignment="0" applyProtection="0"/>
  </cellStyleXfs>
  <cellXfs count="566">
    <xf numFmtId="0" fontId="0" fillId="0" borderId="0" xfId="0"/>
    <xf numFmtId="1" fontId="2" fillId="0" borderId="1" xfId="0" applyNumberFormat="1" applyFont="1" applyBorder="1" applyAlignment="1">
      <alignment horizontal="center" wrapText="1"/>
    </xf>
    <xf numFmtId="2" fontId="2" fillId="0" borderId="1" xfId="0" applyNumberFormat="1" applyFont="1" applyBorder="1" applyAlignment="1">
      <alignment horizontal="center" wrapText="1"/>
    </xf>
    <xf numFmtId="0" fontId="2" fillId="2" borderId="1" xfId="0" applyFont="1" applyFill="1" applyBorder="1" applyAlignment="1">
      <alignment vertical="top" wrapText="1"/>
    </xf>
    <xf numFmtId="0" fontId="2" fillId="2" borderId="1" xfId="0" applyFont="1" applyFill="1" applyBorder="1" applyAlignment="1">
      <alignment wrapText="1"/>
    </xf>
    <xf numFmtId="0" fontId="2" fillId="0" borderId="1" xfId="0" applyFont="1" applyBorder="1" applyAlignment="1">
      <alignment vertical="top" wrapText="1"/>
    </xf>
    <xf numFmtId="0" fontId="2" fillId="0" borderId="1" xfId="0" applyFont="1"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68" fontId="2" fillId="0" borderId="1" xfId="0" applyNumberFormat="1" applyFont="1" applyBorder="1" applyAlignment="1">
      <alignment horizontal="center" wrapText="1"/>
    </xf>
    <xf numFmtId="1" fontId="2" fillId="2" borderId="1" xfId="0" applyNumberFormat="1" applyFont="1" applyFill="1" applyBorder="1" applyAlignment="1">
      <alignment horizontal="center" wrapText="1"/>
    </xf>
    <xf numFmtId="1" fontId="2" fillId="0" borderId="1" xfId="0" applyNumberFormat="1" applyFont="1" applyBorder="1" applyAlignment="1">
      <alignment wrapText="1"/>
    </xf>
    <xf numFmtId="168" fontId="2" fillId="0" borderId="1" xfId="0" applyNumberFormat="1" applyFont="1" applyBorder="1" applyAlignment="1">
      <alignment wrapText="1"/>
    </xf>
    <xf numFmtId="169" fontId="2" fillId="0" borderId="1" xfId="0" applyNumberFormat="1" applyFont="1" applyBorder="1" applyAlignment="1">
      <alignment horizontal="center" wrapText="1"/>
    </xf>
    <xf numFmtId="168" fontId="2" fillId="2" borderId="1" xfId="0" applyNumberFormat="1" applyFont="1" applyFill="1" applyBorder="1" applyAlignment="1">
      <alignment wrapText="1"/>
    </xf>
    <xf numFmtId="0" fontId="2" fillId="0" borderId="1" xfId="0" applyFont="1" applyBorder="1" applyAlignment="1">
      <alignment horizontal="left" wrapText="1"/>
    </xf>
    <xf numFmtId="0" fontId="2" fillId="2" borderId="1" xfId="0" applyFont="1" applyFill="1" applyBorder="1" applyAlignment="1">
      <alignment horizontal="left" wrapText="1"/>
    </xf>
    <xf numFmtId="172" fontId="2" fillId="0" borderId="1" xfId="0" applyNumberFormat="1" applyFont="1" applyBorder="1" applyAlignment="1">
      <alignment horizontal="center" vertical="center" wrapText="1"/>
    </xf>
    <xf numFmtId="1" fontId="2" fillId="2" borderId="1" xfId="0" applyNumberFormat="1" applyFont="1" applyFill="1" applyBorder="1" applyAlignment="1">
      <alignment wrapText="1"/>
    </xf>
    <xf numFmtId="166" fontId="2" fillId="2" borderId="1" xfId="0" applyNumberFormat="1" applyFont="1" applyFill="1" applyBorder="1" applyAlignment="1">
      <alignment horizontal="center" wrapText="1"/>
    </xf>
    <xf numFmtId="1" fontId="2" fillId="0" borderId="1" xfId="0" applyNumberFormat="1" applyFont="1" applyBorder="1" applyAlignment="1">
      <alignment vertical="center" wrapText="1"/>
    </xf>
    <xf numFmtId="168" fontId="2" fillId="0" borderId="1" xfId="0" applyNumberFormat="1" applyFont="1" applyBorder="1" applyAlignment="1">
      <alignment vertical="center" wrapText="1"/>
    </xf>
    <xf numFmtId="166" fontId="2" fillId="0" borderId="1" xfId="0" applyNumberFormat="1" applyFont="1" applyBorder="1" applyAlignment="1">
      <alignment horizontal="center" vertical="center" wrapText="1"/>
    </xf>
    <xf numFmtId="0" fontId="2" fillId="2" borderId="1" xfId="0" applyFont="1" applyFill="1" applyBorder="1" applyAlignment="1">
      <alignment horizontal="left" vertical="top" wrapText="1"/>
    </xf>
    <xf numFmtId="168" fontId="2" fillId="2" borderId="1" xfId="0" applyNumberFormat="1" applyFont="1" applyFill="1" applyBorder="1" applyAlignment="1">
      <alignment horizontal="center" wrapText="1"/>
    </xf>
    <xf numFmtId="168" fontId="4" fillId="5" borderId="1" xfId="0" applyNumberFormat="1" applyFont="1" applyFill="1" applyBorder="1" applyAlignment="1">
      <alignment horizontal="center" vertical="center" wrapText="1"/>
    </xf>
    <xf numFmtId="0" fontId="2" fillId="0" borderId="2" xfId="0" applyFont="1" applyBorder="1" applyAlignment="1">
      <alignment vertical="center" wrapText="1"/>
    </xf>
    <xf numFmtId="172" fontId="2" fillId="2"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wrapText="1"/>
    </xf>
    <xf numFmtId="176" fontId="2" fillId="2" borderId="1" xfId="0" applyNumberFormat="1" applyFont="1" applyFill="1" applyBorder="1" applyAlignment="1">
      <alignment horizont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177" fontId="2" fillId="0" borderId="1" xfId="0" applyNumberFormat="1" applyFont="1" applyBorder="1" applyAlignment="1">
      <alignment horizontal="center" vertical="center" wrapText="1"/>
    </xf>
    <xf numFmtId="49" fontId="2" fillId="0" borderId="2" xfId="0" applyNumberFormat="1" applyFont="1" applyBorder="1" applyAlignment="1">
      <alignment vertical="center" wrapText="1"/>
    </xf>
    <xf numFmtId="171" fontId="2" fillId="0" borderId="1" xfId="1" applyNumberFormat="1" applyFont="1" applyFill="1" applyBorder="1" applyAlignment="1">
      <alignment vertical="center" wrapText="1"/>
    </xf>
    <xf numFmtId="169"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8" fontId="2" fillId="9" borderId="1" xfId="0" applyNumberFormat="1" applyFont="1" applyFill="1" applyBorder="1" applyAlignment="1">
      <alignment horizontal="center" vertical="center" wrapText="1"/>
    </xf>
    <xf numFmtId="0" fontId="3" fillId="2" borderId="1" xfId="0" applyFont="1" applyFill="1" applyBorder="1" applyAlignment="1">
      <alignment vertical="top" wrapText="1"/>
    </xf>
    <xf numFmtId="0" fontId="2" fillId="0" borderId="0" xfId="0" applyFont="1"/>
    <xf numFmtId="168" fontId="2" fillId="0" borderId="0" xfId="0" applyNumberFormat="1" applyFont="1"/>
    <xf numFmtId="49" fontId="4" fillId="2" borderId="1" xfId="0" applyNumberFormat="1" applyFont="1" applyFill="1" applyBorder="1" applyAlignment="1">
      <alignment vertical="center" wrapText="1"/>
    </xf>
    <xf numFmtId="168" fontId="4" fillId="0" borderId="1" xfId="0" applyNumberFormat="1" applyFont="1" applyBorder="1" applyAlignment="1">
      <alignment horizontal="center" vertical="center" wrapText="1"/>
    </xf>
    <xf numFmtId="0" fontId="4" fillId="2" borderId="0" xfId="0" applyFont="1" applyFill="1" applyAlignment="1">
      <alignment wrapText="1"/>
    </xf>
    <xf numFmtId="168"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174" fontId="4" fillId="2" borderId="0" xfId="0" applyNumberFormat="1" applyFont="1" applyFill="1" applyAlignment="1">
      <alignment wrapText="1"/>
    </xf>
    <xf numFmtId="168" fontId="4" fillId="2" borderId="0" xfId="0" applyNumberFormat="1" applyFont="1" applyFill="1" applyAlignment="1">
      <alignment wrapText="1"/>
    </xf>
    <xf numFmtId="173" fontId="4" fillId="2" borderId="0" xfId="0" applyNumberFormat="1" applyFont="1" applyFill="1" applyAlignment="1">
      <alignment wrapText="1"/>
    </xf>
    <xf numFmtId="49"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8" fontId="4" fillId="0" borderId="0" xfId="0" applyNumberFormat="1" applyFont="1" applyAlignment="1">
      <alignment wrapText="1"/>
    </xf>
    <xf numFmtId="165" fontId="2" fillId="0" borderId="0" xfId="0" applyNumberFormat="1" applyFont="1"/>
    <xf numFmtId="175" fontId="4" fillId="2" borderId="0" xfId="0" applyNumberFormat="1" applyFont="1" applyFill="1" applyAlignment="1">
      <alignment horizontal="right" wrapText="1"/>
    </xf>
    <xf numFmtId="0" fontId="6" fillId="0" borderId="1" xfId="0" applyFont="1" applyBorder="1" applyAlignment="1">
      <alignment horizontal="center" vertical="center" wrapText="1"/>
    </xf>
    <xf numFmtId="0" fontId="2" fillId="9" borderId="0" xfId="0" applyFont="1" applyFill="1"/>
    <xf numFmtId="168" fontId="2" fillId="0" borderId="2" xfId="0" applyNumberFormat="1" applyFont="1" applyBorder="1" applyAlignment="1">
      <alignment horizontal="center" vertical="center" wrapText="1"/>
    </xf>
    <xf numFmtId="171" fontId="2" fillId="0" borderId="1" xfId="1" applyNumberFormat="1" applyFont="1" applyFill="1" applyBorder="1" applyAlignment="1">
      <alignment horizontal="left" vertical="center" wrapText="1"/>
    </xf>
    <xf numFmtId="0" fontId="2" fillId="0" borderId="1" xfId="0" applyFont="1" applyBorder="1" applyAlignment="1">
      <alignment vertical="center" wrapText="1"/>
    </xf>
    <xf numFmtId="0" fontId="4" fillId="0" borderId="0" xfId="0" applyFont="1" applyAlignment="1">
      <alignment wrapText="1"/>
    </xf>
    <xf numFmtId="174" fontId="2" fillId="0" borderId="0" xfId="0" applyNumberFormat="1" applyFont="1"/>
    <xf numFmtId="0" fontId="2" fillId="7" borderId="1" xfId="0" applyFont="1" applyFill="1" applyBorder="1" applyAlignment="1">
      <alignment horizontal="left" vertical="center" wrapText="1"/>
    </xf>
    <xf numFmtId="174" fontId="2" fillId="7" borderId="0" xfId="0" applyNumberFormat="1" applyFont="1" applyFill="1"/>
    <xf numFmtId="174" fontId="4" fillId="2" borderId="1" xfId="0" applyNumberFormat="1" applyFont="1" applyFill="1" applyBorder="1" applyAlignment="1">
      <alignment horizontal="center" vertical="center" wrapText="1"/>
    </xf>
    <xf numFmtId="174" fontId="2" fillId="2" borderId="1" xfId="0" applyNumberFormat="1" applyFont="1" applyFill="1" applyBorder="1" applyAlignment="1">
      <alignment horizontal="center" vertical="center" wrapText="1"/>
    </xf>
    <xf numFmtId="173" fontId="2" fillId="2" borderId="1" xfId="0" applyNumberFormat="1" applyFont="1" applyFill="1" applyBorder="1" applyAlignment="1">
      <alignment horizontal="center" vertical="center" wrapText="1"/>
    </xf>
    <xf numFmtId="165" fontId="4" fillId="2" borderId="0" xfId="0" applyNumberFormat="1" applyFont="1" applyFill="1" applyAlignment="1">
      <alignment wrapText="1"/>
    </xf>
    <xf numFmtId="171" fontId="2" fillId="0" borderId="0" xfId="0" applyNumberFormat="1" applyFont="1" applyAlignment="1">
      <alignment horizontal="right" vertical="center" wrapText="1"/>
    </xf>
    <xf numFmtId="167" fontId="2" fillId="0" borderId="1" xfId="0" applyNumberFormat="1" applyFont="1" applyBorder="1" applyAlignment="1">
      <alignment horizontal="center" vertical="center" wrapText="1"/>
    </xf>
    <xf numFmtId="171" fontId="6" fillId="2" borderId="1" xfId="0" applyNumberFormat="1" applyFont="1" applyFill="1" applyBorder="1" applyAlignment="1">
      <alignment horizontal="right" vertical="center" wrapText="1"/>
    </xf>
    <xf numFmtId="171" fontId="6" fillId="0" borderId="1" xfId="0" applyNumberFormat="1" applyFont="1" applyBorder="1" applyAlignment="1">
      <alignment horizontal="center" vertical="center" wrapText="1"/>
    </xf>
    <xf numFmtId="0" fontId="2" fillId="0" borderId="0" xfId="0" applyFont="1" applyAlignment="1">
      <alignment horizontal="center" vertical="top" wrapText="1"/>
    </xf>
    <xf numFmtId="0" fontId="2" fillId="0" borderId="5" xfId="0" applyFont="1" applyBorder="1" applyAlignment="1">
      <alignment vertical="center" wrapText="1"/>
    </xf>
    <xf numFmtId="0" fontId="3" fillId="0" borderId="0" xfId="0" applyFont="1"/>
    <xf numFmtId="1" fontId="3" fillId="0" borderId="0" xfId="0" applyNumberFormat="1" applyFont="1"/>
    <xf numFmtId="2" fontId="2" fillId="0" borderId="1" xfId="0" applyNumberFormat="1" applyFont="1" applyBorder="1" applyAlignment="1">
      <alignment horizontal="left" vertical="center" wrapText="1"/>
    </xf>
    <xf numFmtId="49" fontId="2" fillId="0" borderId="0" xfId="0" applyNumberFormat="1" applyFont="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top" wrapText="1"/>
    </xf>
    <xf numFmtId="49" fontId="2" fillId="0" borderId="0" xfId="0" applyNumberFormat="1" applyFont="1"/>
    <xf numFmtId="164" fontId="6" fillId="0" borderId="0" xfId="0" applyNumberFormat="1" applyFont="1" applyAlignment="1">
      <alignment vertical="center" wrapText="1"/>
    </xf>
    <xf numFmtId="170" fontId="6" fillId="0" borderId="0" xfId="0" applyNumberFormat="1" applyFont="1" applyAlignment="1">
      <alignment vertical="center" wrapText="1"/>
    </xf>
    <xf numFmtId="168" fontId="2" fillId="7" borderId="1" xfId="0" applyNumberFormat="1" applyFont="1" applyFill="1" applyBorder="1" applyAlignment="1">
      <alignment horizontal="center" vertical="center" wrapText="1"/>
    </xf>
    <xf numFmtId="171" fontId="6" fillId="0" borderId="0" xfId="0" applyNumberFormat="1" applyFont="1" applyAlignment="1">
      <alignment vertical="center" wrapText="1"/>
    </xf>
    <xf numFmtId="2" fontId="4" fillId="0" borderId="1" xfId="0" applyNumberFormat="1" applyFont="1" applyBorder="1" applyAlignment="1">
      <alignment horizontal="center" vertical="center" wrapText="1"/>
    </xf>
    <xf numFmtId="2" fontId="2" fillId="0" borderId="0" xfId="0" applyNumberFormat="1" applyFont="1"/>
    <xf numFmtId="0" fontId="2" fillId="0" borderId="0" xfId="0" applyFont="1" applyAlignment="1">
      <alignment horizontal="center" vertical="center"/>
    </xf>
    <xf numFmtId="0" fontId="2" fillId="0" borderId="0" xfId="0" applyFont="1" applyAlignment="1">
      <alignment horizontal="center"/>
    </xf>
    <xf numFmtId="0" fontId="4" fillId="0" borderId="0" xfId="0" applyFont="1"/>
    <xf numFmtId="2" fontId="2" fillId="0" borderId="2" xfId="0" applyNumberFormat="1" applyFont="1" applyBorder="1" applyAlignment="1">
      <alignment horizontal="center" vertical="center" wrapText="1"/>
    </xf>
    <xf numFmtId="0" fontId="2" fillId="0" borderId="1" xfId="0" applyFont="1" applyBorder="1" applyAlignment="1">
      <alignment horizontal="left" vertical="center" wrapText="1"/>
    </xf>
    <xf numFmtId="168" fontId="4" fillId="0" borderId="0" xfId="0" applyNumberFormat="1" applyFont="1"/>
    <xf numFmtId="168" fontId="2" fillId="0" borderId="0" xfId="0" applyNumberFormat="1" applyFont="1" applyAlignment="1">
      <alignment horizontal="center"/>
    </xf>
    <xf numFmtId="168" fontId="2" fillId="0" borderId="0" xfId="0" applyNumberFormat="1" applyFont="1" applyAlignment="1">
      <alignment horizontal="center" wrapText="1"/>
    </xf>
    <xf numFmtId="168"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vertical="center"/>
    </xf>
    <xf numFmtId="2" fontId="2" fillId="0" borderId="1" xfId="0" applyNumberFormat="1" applyFont="1" applyBorder="1" applyAlignment="1">
      <alignment horizontal="center" vertical="center"/>
    </xf>
    <xf numFmtId="0" fontId="2" fillId="0" borderId="0" xfId="0" applyFont="1" applyAlignment="1">
      <alignment horizontal="center" wrapText="1"/>
    </xf>
    <xf numFmtId="0" fontId="2" fillId="0" borderId="1" xfId="0" applyFont="1" applyBorder="1" applyAlignment="1">
      <alignment horizontal="left" vertical="center"/>
    </xf>
    <xf numFmtId="0" fontId="2" fillId="9" borderId="1" xfId="0" applyFont="1" applyFill="1" applyBorder="1" applyAlignment="1">
      <alignment horizontal="left" vertical="center" wrapText="1"/>
    </xf>
    <xf numFmtId="0" fontId="2" fillId="9" borderId="1" xfId="0" applyFont="1" applyFill="1" applyBorder="1" applyAlignment="1">
      <alignment vertical="center" wrapText="1"/>
    </xf>
    <xf numFmtId="0" fontId="2" fillId="9" borderId="1" xfId="0" applyFont="1" applyFill="1" applyBorder="1" applyAlignment="1">
      <alignment wrapText="1"/>
    </xf>
    <xf numFmtId="2" fontId="2" fillId="0" borderId="1" xfId="0" applyNumberFormat="1" applyFont="1" applyBorder="1" applyAlignment="1">
      <alignment horizontal="center"/>
    </xf>
    <xf numFmtId="0" fontId="2" fillId="0" borderId="1" xfId="0" applyFont="1" applyBorder="1"/>
    <xf numFmtId="49" fontId="2" fillId="0" borderId="1" xfId="0" applyNumberFormat="1" applyFont="1" applyBorder="1" applyAlignment="1">
      <alignment horizontal="center" vertical="center"/>
    </xf>
    <xf numFmtId="168"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6" xfId="0" applyFont="1" applyBorder="1" applyAlignment="1">
      <alignment vertical="center" wrapText="1"/>
    </xf>
    <xf numFmtId="49" fontId="2" fillId="0" borderId="0" xfId="0" applyNumberFormat="1" applyFont="1" applyAlignment="1">
      <alignment horizontal="center"/>
    </xf>
    <xf numFmtId="0" fontId="4" fillId="0" borderId="0" xfId="0" applyFont="1" applyAlignment="1">
      <alignment horizontal="center" vertical="center"/>
    </xf>
    <xf numFmtId="0" fontId="2" fillId="2" borderId="0" xfId="0" applyFont="1" applyFill="1" applyAlignment="1">
      <alignment vertical="center" wrapText="1"/>
    </xf>
    <xf numFmtId="2" fontId="2" fillId="2" borderId="0" xfId="0" applyNumberFormat="1" applyFont="1" applyFill="1" applyAlignment="1">
      <alignment horizontal="center" vertical="center" wrapText="1"/>
    </xf>
    <xf numFmtId="168" fontId="2" fillId="0" borderId="0" xfId="0" applyNumberFormat="1" applyFont="1" applyAlignment="1">
      <alignment horizontal="center" vertical="center" wrapText="1"/>
    </xf>
    <xf numFmtId="171" fontId="7" fillId="0" borderId="0" xfId="0" applyNumberFormat="1" applyFont="1" applyAlignment="1">
      <alignment vertical="center" wrapText="1"/>
    </xf>
    <xf numFmtId="2" fontId="4" fillId="2" borderId="1" xfId="0" applyNumberFormat="1" applyFont="1" applyFill="1" applyBorder="1" applyAlignment="1">
      <alignment horizontal="center" vertical="center" wrapText="1"/>
    </xf>
    <xf numFmtId="168" fontId="4" fillId="0" borderId="0" xfId="0" applyNumberFormat="1" applyFont="1" applyAlignment="1">
      <alignment horizontal="center" vertical="center" wrapText="1"/>
    </xf>
    <xf numFmtId="0" fontId="4" fillId="0" borderId="0" xfId="0" applyFont="1" applyAlignment="1">
      <alignment vertical="center" wrapText="1"/>
    </xf>
    <xf numFmtId="0" fontId="2" fillId="5" borderId="2" xfId="0" applyFont="1" applyFill="1" applyBorder="1" applyAlignment="1">
      <alignment horizontal="center" wrapText="1"/>
    </xf>
    <xf numFmtId="49" fontId="4" fillId="5" borderId="2" xfId="0" applyNumberFormat="1" applyFont="1" applyFill="1" applyBorder="1" applyAlignment="1">
      <alignment horizontal="center" vertical="center" wrapText="1"/>
    </xf>
    <xf numFmtId="0" fontId="2" fillId="0" borderId="5" xfId="0" applyFont="1" applyBorder="1" applyAlignment="1">
      <alignment horizontal="center" wrapText="1"/>
    </xf>
    <xf numFmtId="0" fontId="2" fillId="2" borderId="5" xfId="0" applyFont="1" applyFill="1" applyBorder="1" applyAlignment="1">
      <alignment horizontal="center" wrapText="1"/>
    </xf>
    <xf numFmtId="0" fontId="4"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8" fontId="2" fillId="0" borderId="2" xfId="0" applyNumberFormat="1" applyFont="1" applyBorder="1" applyAlignment="1">
      <alignment horizontal="center" wrapText="1"/>
    </xf>
    <xf numFmtId="168" fontId="2" fillId="0" borderId="5" xfId="0" applyNumberFormat="1" applyFont="1" applyBorder="1" applyAlignment="1">
      <alignment horizontal="center" wrapText="1"/>
    </xf>
    <xf numFmtId="0" fontId="2" fillId="2" borderId="5" xfId="0" applyFont="1" applyFill="1" applyBorder="1" applyAlignment="1">
      <alignment vertical="center" wrapText="1"/>
    </xf>
    <xf numFmtId="0" fontId="3" fillId="0" borderId="9" xfId="0" applyFont="1" applyBorder="1" applyAlignment="1">
      <alignment vertical="top" wrapText="1"/>
    </xf>
    <xf numFmtId="0" fontId="3" fillId="0" borderId="10" xfId="0" applyFont="1" applyBorder="1" applyAlignment="1">
      <alignment vertical="top" wrapText="1"/>
    </xf>
    <xf numFmtId="0" fontId="2" fillId="2" borderId="6" xfId="0" applyFont="1" applyFill="1" applyBorder="1" applyAlignment="1">
      <alignment vertical="center" wrapText="1"/>
    </xf>
    <xf numFmtId="0" fontId="2" fillId="2" borderId="6" xfId="0" applyFont="1" applyFill="1" applyBorder="1" applyAlignment="1">
      <alignment horizontal="center" wrapText="1"/>
    </xf>
    <xf numFmtId="0" fontId="3" fillId="0" borderId="1" xfId="0" applyFont="1" applyBorder="1" applyAlignment="1">
      <alignment vertical="center" wrapText="1"/>
    </xf>
    <xf numFmtId="168" fontId="2" fillId="0" borderId="1" xfId="0" applyNumberFormat="1" applyFont="1" applyBorder="1"/>
    <xf numFmtId="169" fontId="2" fillId="0" borderId="0" xfId="0" applyNumberFormat="1" applyFont="1"/>
    <xf numFmtId="168" fontId="2" fillId="0" borderId="1" xfId="0" applyNumberFormat="1" applyFont="1" applyBorder="1" applyAlignment="1">
      <alignment horizontal="center"/>
    </xf>
    <xf numFmtId="172" fontId="2" fillId="0" borderId="1" xfId="0" applyNumberFormat="1" applyFont="1" applyBorder="1" applyAlignment="1">
      <alignment horizontal="center" vertical="center"/>
    </xf>
    <xf numFmtId="0" fontId="2" fillId="2" borderId="2" xfId="0" applyFont="1" applyFill="1" applyBorder="1" applyAlignment="1">
      <alignment horizontal="center" wrapText="1"/>
    </xf>
    <xf numFmtId="171" fontId="2" fillId="0" borderId="1" xfId="1" applyNumberFormat="1" applyFont="1" applyBorder="1"/>
    <xf numFmtId="0" fontId="7"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wrapText="1"/>
    </xf>
    <xf numFmtId="0" fontId="2" fillId="2" borderId="1" xfId="0" applyFont="1" applyFill="1" applyBorder="1" applyAlignment="1">
      <alignment horizontal="center" wrapText="1"/>
    </xf>
    <xf numFmtId="49" fontId="2" fillId="0" borderId="1" xfId="0" applyNumberFormat="1" applyFont="1" applyBorder="1" applyAlignment="1">
      <alignment horizontal="center" vertical="center" wrapText="1"/>
    </xf>
    <xf numFmtId="0" fontId="3" fillId="2" borderId="1" xfId="0" applyFont="1" applyFill="1" applyBorder="1" applyAlignment="1">
      <alignment horizontal="left" vertical="top" wrapText="1"/>
    </xf>
    <xf numFmtId="0" fontId="2" fillId="0" borderId="5" xfId="0" applyFont="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8"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vertical="center" wrapText="1"/>
    </xf>
    <xf numFmtId="49" fontId="2" fillId="0" borderId="1" xfId="0" applyNumberFormat="1" applyFont="1" applyBorder="1" applyAlignment="1">
      <alignment horizontal="left" vertical="center" wrapText="1"/>
    </xf>
    <xf numFmtId="2"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71" fontId="2" fillId="2" borderId="1" xfId="0" applyNumberFormat="1" applyFont="1" applyFill="1" applyBorder="1" applyAlignment="1">
      <alignment vertical="center" wrapText="1"/>
    </xf>
    <xf numFmtId="49" fontId="2" fillId="0" borderId="0" xfId="0" applyNumberFormat="1" applyFont="1" applyAlignment="1">
      <alignment horizontal="left"/>
    </xf>
    <xf numFmtId="49" fontId="2" fillId="0" borderId="1" xfId="0" applyNumberFormat="1" applyFont="1" applyBorder="1" applyAlignment="1">
      <alignment horizontal="center"/>
    </xf>
    <xf numFmtId="0" fontId="2" fillId="0" borderId="1" xfId="0" applyFont="1" applyBorder="1" applyAlignment="1">
      <alignment horizontal="center"/>
    </xf>
    <xf numFmtId="1"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5" borderId="2" xfId="0" applyFont="1" applyFill="1" applyBorder="1" applyAlignment="1">
      <alignment horizontal="center" vertical="center" wrapText="1"/>
    </xf>
    <xf numFmtId="164" fontId="2" fillId="0" borderId="1" xfId="1" applyFont="1" applyBorder="1" applyAlignment="1">
      <alignment horizontal="center" vertical="center"/>
    </xf>
    <xf numFmtId="0" fontId="4" fillId="5" borderId="2" xfId="0" applyFont="1" applyFill="1" applyBorder="1" applyAlignment="1">
      <alignment horizontal="center" vertical="center" wrapText="1"/>
    </xf>
    <xf numFmtId="168" fontId="4" fillId="5" borderId="5" xfId="0" applyNumberFormat="1" applyFont="1" applyFill="1" applyBorder="1" applyAlignment="1">
      <alignment horizontal="center" vertical="center" wrapText="1"/>
    </xf>
    <xf numFmtId="171" fontId="2" fillId="0" borderId="1" xfId="1" applyNumberFormat="1" applyFont="1" applyBorder="1" applyAlignment="1">
      <alignment horizontal="center" vertical="center"/>
    </xf>
    <xf numFmtId="0" fontId="8" fillId="0" borderId="1" xfId="0" applyFont="1" applyBorder="1" applyAlignment="1">
      <alignment horizontal="center" vertical="center" wrapText="1"/>
    </xf>
    <xf numFmtId="49" fontId="2" fillId="6" borderId="1" xfId="0" applyNumberFormat="1" applyFont="1" applyFill="1" applyBorder="1" applyAlignment="1">
      <alignment horizontal="center" vertical="center" wrapText="1"/>
    </xf>
    <xf numFmtId="4" fontId="2" fillId="0" borderId="0" xfId="0" applyNumberFormat="1" applyFont="1" applyAlignment="1">
      <alignment horizontal="center" vertical="center" wrapText="1"/>
    </xf>
    <xf numFmtId="49" fontId="2" fillId="0" borderId="0" xfId="0" applyNumberFormat="1" applyFont="1" applyAlignment="1">
      <alignment wrapText="1"/>
    </xf>
    <xf numFmtId="172" fontId="2" fillId="0" borderId="1" xfId="0" applyNumberFormat="1" applyFont="1" applyBorder="1" applyAlignment="1">
      <alignment horizontal="center" wrapText="1"/>
    </xf>
    <xf numFmtId="49" fontId="2" fillId="0" borderId="1" xfId="0" applyNumberFormat="1" applyFont="1" applyBorder="1" applyAlignment="1">
      <alignment vertical="center" wrapText="1"/>
    </xf>
    <xf numFmtId="49" fontId="2" fillId="7"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171" fontId="2" fillId="0" borderId="1" xfId="0" applyNumberFormat="1" applyFont="1" applyBorder="1" applyAlignment="1">
      <alignment horizontal="center" vertical="center" wrapText="1"/>
    </xf>
    <xf numFmtId="1" fontId="2" fillId="0" borderId="1" xfId="0" applyNumberFormat="1" applyFont="1" applyBorder="1" applyAlignment="1">
      <alignment horizontal="center"/>
    </xf>
    <xf numFmtId="168" fontId="10" fillId="0" borderId="1"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168" fontId="10" fillId="0" borderId="1" xfId="0" applyNumberFormat="1" applyFont="1" applyBorder="1" applyAlignment="1">
      <alignment horizontal="center" vertical="center"/>
    </xf>
    <xf numFmtId="171" fontId="2" fillId="7" borderId="1" xfId="0" applyNumberFormat="1" applyFont="1" applyFill="1" applyBorder="1" applyAlignment="1">
      <alignment vertical="center" wrapText="1"/>
    </xf>
    <xf numFmtId="171" fontId="2" fillId="0" borderId="1" xfId="0" applyNumberFormat="1" applyFont="1" applyBorder="1" applyAlignment="1">
      <alignment vertical="center" wrapText="1"/>
    </xf>
    <xf numFmtId="1" fontId="2" fillId="0" borderId="1" xfId="0" applyNumberFormat="1" applyFont="1" applyBorder="1"/>
    <xf numFmtId="168" fontId="12" fillId="0" borderId="1" xfId="0" applyNumberFormat="1" applyFont="1" applyBorder="1" applyAlignment="1">
      <alignment horizontal="center" vertical="center"/>
    </xf>
    <xf numFmtId="171" fontId="6" fillId="0" borderId="1" xfId="0" applyNumberFormat="1" applyFont="1" applyBorder="1" applyAlignment="1">
      <alignment horizontal="right" vertical="center" wrapText="1"/>
    </xf>
    <xf numFmtId="171" fontId="10" fillId="0" borderId="1" xfId="0" applyNumberFormat="1" applyFont="1" applyBorder="1" applyAlignment="1">
      <alignment vertical="center" wrapText="1"/>
    </xf>
    <xf numFmtId="0" fontId="2" fillId="7" borderId="1" xfId="0" applyFont="1" applyFill="1" applyBorder="1" applyAlignment="1">
      <alignment vertical="center" wrapText="1"/>
    </xf>
    <xf numFmtId="49" fontId="2" fillId="7" borderId="1" xfId="0" applyNumberFormat="1" applyFont="1" applyFill="1" applyBorder="1" applyAlignment="1">
      <alignment horizontal="center" vertical="center"/>
    </xf>
    <xf numFmtId="165" fontId="2" fillId="6" borderId="1" xfId="0" applyNumberFormat="1" applyFont="1" applyFill="1" applyBorder="1" applyAlignment="1">
      <alignment horizontal="center" vertical="center" wrapText="1"/>
    </xf>
    <xf numFmtId="167" fontId="2" fillId="6" borderId="1" xfId="0" applyNumberFormat="1" applyFont="1" applyFill="1" applyBorder="1" applyAlignment="1">
      <alignment horizontal="center" vertical="center" wrapText="1"/>
    </xf>
    <xf numFmtId="2" fontId="2" fillId="10" borderId="1" xfId="0" applyNumberFormat="1" applyFont="1" applyFill="1" applyBorder="1" applyAlignment="1">
      <alignment horizontal="center" vertical="center"/>
    </xf>
    <xf numFmtId="0" fontId="3" fillId="0" borderId="1" xfId="0" applyFont="1" applyBorder="1" applyAlignment="1">
      <alignment vertical="top" wrapText="1"/>
    </xf>
    <xf numFmtId="171" fontId="7" fillId="0" borderId="0" xfId="0" applyNumberFormat="1" applyFont="1" applyAlignment="1">
      <alignment wrapText="1"/>
    </xf>
    <xf numFmtId="168" fontId="2" fillId="8" borderId="1" xfId="0" applyNumberFormat="1" applyFont="1" applyFill="1" applyBorder="1" applyAlignment="1">
      <alignment horizontal="center" vertical="center" wrapText="1"/>
    </xf>
    <xf numFmtId="0" fontId="4" fillId="6" borderId="2" xfId="0" applyFont="1" applyFill="1" applyBorder="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center" vertical="top"/>
    </xf>
    <xf numFmtId="171" fontId="2" fillId="0" borderId="1" xfId="1" applyNumberFormat="1" applyFont="1" applyFill="1" applyBorder="1" applyAlignment="1">
      <alignment horizontal="center" vertical="center" wrapText="1"/>
    </xf>
    <xf numFmtId="49" fontId="2" fillId="0" borderId="6" xfId="0" applyNumberFormat="1" applyFont="1" applyBorder="1" applyAlignment="1">
      <alignment horizontal="center" vertical="center" wrapText="1"/>
    </xf>
    <xf numFmtId="49" fontId="2" fillId="2" borderId="1" xfId="0" applyNumberFormat="1" applyFont="1" applyFill="1" applyBorder="1" applyAlignment="1">
      <alignment vertical="center" wrapText="1"/>
    </xf>
    <xf numFmtId="49" fontId="2" fillId="7" borderId="1" xfId="0" applyNumberFormat="1" applyFont="1" applyFill="1" applyBorder="1" applyAlignment="1">
      <alignment vertical="center" wrapText="1"/>
    </xf>
    <xf numFmtId="171" fontId="2" fillId="0" borderId="0" xfId="0" applyNumberFormat="1" applyFont="1" applyAlignment="1">
      <alignment horizontal="center" vertical="center" wrapText="1"/>
    </xf>
    <xf numFmtId="3" fontId="2" fillId="0" borderId="1" xfId="0" applyNumberFormat="1" applyFont="1" applyBorder="1" applyAlignment="1">
      <alignment horizontal="center" vertical="center" wrapText="1"/>
    </xf>
    <xf numFmtId="170"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168" fontId="2" fillId="0" borderId="5" xfId="0" applyNumberFormat="1" applyFont="1" applyBorder="1" applyAlignment="1">
      <alignment horizontal="center" vertical="center" wrapText="1"/>
    </xf>
    <xf numFmtId="165" fontId="2" fillId="0" borderId="1" xfId="0" applyNumberFormat="1" applyFont="1" applyBorder="1" applyAlignment="1">
      <alignment horizontal="center"/>
    </xf>
    <xf numFmtId="168" fontId="2" fillId="0" borderId="6" xfId="0" applyNumberFormat="1" applyFont="1" applyBorder="1" applyAlignment="1">
      <alignment horizontal="center" wrapText="1"/>
    </xf>
    <xf numFmtId="0" fontId="2" fillId="0" borderId="8" xfId="0" applyFont="1" applyBorder="1"/>
    <xf numFmtId="0" fontId="10" fillId="0" borderId="0" xfId="0" applyFont="1"/>
    <xf numFmtId="1" fontId="14" fillId="0" borderId="1" xfId="2" applyNumberFormat="1" applyFont="1" applyFill="1" applyBorder="1" applyAlignment="1">
      <alignment horizontal="center" vertical="center" wrapText="1"/>
    </xf>
    <xf numFmtId="168" fontId="2" fillId="0" borderId="1" xfId="1"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168" fontId="2" fillId="0" borderId="6" xfId="0" applyNumberFormat="1" applyFont="1" applyBorder="1" applyAlignment="1">
      <alignment horizontal="center" vertical="center" wrapText="1"/>
    </xf>
    <xf numFmtId="170" fontId="2" fillId="0" borderId="0" xfId="0" applyNumberFormat="1" applyFont="1" applyAlignment="1">
      <alignment vertical="center" wrapText="1"/>
    </xf>
    <xf numFmtId="170" fontId="4" fillId="0" borderId="0" xfId="0" applyNumberFormat="1" applyFont="1" applyAlignment="1">
      <alignment vertical="center" wrapText="1"/>
    </xf>
    <xf numFmtId="0" fontId="10" fillId="0" borderId="1" xfId="0" applyFont="1" applyBorder="1"/>
    <xf numFmtId="168" fontId="2" fillId="10" borderId="1" xfId="0" applyNumberFormat="1" applyFont="1" applyFill="1" applyBorder="1" applyAlignment="1">
      <alignment horizontal="center" vertical="center" wrapText="1"/>
    </xf>
    <xf numFmtId="172" fontId="2" fillId="0" borderId="1" xfId="0" applyNumberFormat="1" applyFont="1" applyBorder="1" applyAlignment="1">
      <alignment horizontal="center"/>
    </xf>
    <xf numFmtId="165" fontId="2" fillId="0" borderId="1" xfId="0" applyNumberFormat="1" applyFont="1" applyBorder="1" applyAlignment="1">
      <alignment horizontal="center" vertical="center"/>
    </xf>
    <xf numFmtId="0" fontId="6" fillId="0" borderId="1" xfId="0" applyFont="1" applyBorder="1" applyAlignment="1">
      <alignment vertical="center" wrapText="1"/>
    </xf>
    <xf numFmtId="168" fontId="11" fillId="0" borderId="1"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2" fillId="9" borderId="1" xfId="0"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2" fontId="2" fillId="7" borderId="1" xfId="0" applyNumberFormat="1" applyFont="1" applyFill="1" applyBorder="1" applyAlignment="1">
      <alignment horizontal="left" vertical="center" wrapText="1"/>
    </xf>
    <xf numFmtId="2" fontId="2" fillId="7" borderId="1" xfId="0" applyNumberFormat="1" applyFont="1" applyFill="1" applyBorder="1" applyAlignment="1">
      <alignment horizontal="center" vertical="center" wrapText="1"/>
    </xf>
    <xf numFmtId="49" fontId="2" fillId="9"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12" borderId="1" xfId="0" applyNumberFormat="1" applyFont="1" applyFill="1" applyBorder="1" applyAlignment="1">
      <alignment horizontal="center" vertical="center" wrapText="1"/>
    </xf>
    <xf numFmtId="49" fontId="2" fillId="8" borderId="1" xfId="0" applyNumberFormat="1" applyFont="1" applyFill="1" applyBorder="1" applyAlignment="1">
      <alignment horizontal="left" vertical="center" wrapText="1"/>
    </xf>
    <xf numFmtId="49" fontId="2" fillId="0" borderId="1" xfId="0" applyNumberFormat="1" applyFont="1" applyBorder="1"/>
    <xf numFmtId="0" fontId="4" fillId="0" borderId="2" xfId="0" applyFont="1" applyBorder="1" applyAlignment="1">
      <alignment horizontal="center" vertical="center"/>
    </xf>
    <xf numFmtId="168" fontId="2" fillId="7" borderId="0" xfId="0" applyNumberFormat="1" applyFont="1" applyFill="1"/>
    <xf numFmtId="171" fontId="7" fillId="7" borderId="0" xfId="0" applyNumberFormat="1" applyFont="1" applyFill="1" applyAlignment="1">
      <alignment vertical="center" wrapText="1"/>
    </xf>
    <xf numFmtId="0" fontId="2" fillId="0" borderId="0" xfId="0" applyFont="1" applyAlignment="1">
      <alignment wrapText="1"/>
    </xf>
    <xf numFmtId="166" fontId="12" fillId="0" borderId="1" xfId="0" applyNumberFormat="1" applyFont="1" applyBorder="1" applyAlignment="1">
      <alignment horizontal="center" vertical="center" wrapText="1"/>
    </xf>
    <xf numFmtId="168" fontId="10" fillId="2" borderId="1" xfId="0" applyNumberFormat="1" applyFont="1" applyFill="1" applyBorder="1" applyAlignment="1">
      <alignment horizontal="center" vertical="center" wrapText="1"/>
    </xf>
    <xf numFmtId="0" fontId="2" fillId="2" borderId="3" xfId="0" applyFont="1" applyFill="1" applyBorder="1" applyAlignment="1">
      <alignment vertical="center" wrapText="1"/>
    </xf>
    <xf numFmtId="49" fontId="2" fillId="7" borderId="1" xfId="0" applyNumberFormat="1" applyFont="1" applyFill="1" applyBorder="1" applyAlignment="1">
      <alignment horizontal="left" vertical="center" wrapText="1"/>
    </xf>
    <xf numFmtId="0" fontId="4" fillId="7" borderId="5" xfId="0" applyFont="1" applyFill="1" applyBorder="1" applyAlignment="1">
      <alignment vertical="center"/>
    </xf>
    <xf numFmtId="0" fontId="4" fillId="7" borderId="6" xfId="0" applyFont="1" applyFill="1" applyBorder="1" applyAlignment="1">
      <alignment vertical="center"/>
    </xf>
    <xf numFmtId="0" fontId="2" fillId="7" borderId="2" xfId="0" applyFont="1" applyFill="1" applyBorder="1" applyAlignment="1">
      <alignment vertical="center" wrapText="1"/>
    </xf>
    <xf numFmtId="2" fontId="2" fillId="0" borderId="1" xfId="0" applyNumberFormat="1" applyFont="1" applyBorder="1" applyAlignment="1">
      <alignment vertical="center" wrapText="1"/>
    </xf>
    <xf numFmtId="2"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169" fontId="2" fillId="0" borderId="1" xfId="0" applyNumberFormat="1" applyFont="1" applyBorder="1" applyAlignment="1">
      <alignment horizontal="center"/>
    </xf>
    <xf numFmtId="0" fontId="10" fillId="0" borderId="1" xfId="0" applyFont="1" applyBorder="1" applyAlignment="1">
      <alignment vertical="top" wrapText="1"/>
    </xf>
    <xf numFmtId="0" fontId="10" fillId="0" borderId="1" xfId="0" applyFont="1" applyBorder="1" applyAlignment="1">
      <alignment horizontal="center" vertical="center" wrapText="1"/>
    </xf>
    <xf numFmtId="168" fontId="10" fillId="0" borderId="1" xfId="0" applyNumberFormat="1" applyFont="1" applyBorder="1" applyAlignment="1">
      <alignment horizontal="center"/>
    </xf>
    <xf numFmtId="0" fontId="10" fillId="0" borderId="1" xfId="0" applyFont="1" applyBorder="1" applyAlignment="1">
      <alignment vertical="center" wrapText="1"/>
    </xf>
    <xf numFmtId="0" fontId="10" fillId="2" borderId="1" xfId="0" applyFont="1" applyFill="1" applyBorder="1" applyAlignment="1">
      <alignment horizontal="center" vertical="center" wrapText="1"/>
    </xf>
    <xf numFmtId="168" fontId="2" fillId="6" borderId="1" xfId="0" applyNumberFormat="1" applyFont="1" applyFill="1" applyBorder="1" applyAlignment="1">
      <alignment horizontal="center" vertical="center"/>
    </xf>
    <xf numFmtId="172" fontId="2" fillId="0" borderId="0" xfId="0" applyNumberFormat="1" applyFont="1"/>
    <xf numFmtId="169" fontId="2" fillId="0" borderId="1" xfId="0" applyNumberFormat="1" applyFont="1" applyBorder="1" applyAlignment="1">
      <alignment horizontal="center" vertical="center"/>
    </xf>
    <xf numFmtId="168" fontId="2" fillId="7" borderId="1"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168" fontId="2" fillId="0" borderId="5" xfId="0" applyNumberFormat="1" applyFont="1" applyBorder="1" applyAlignment="1">
      <alignment horizontal="center" vertical="center"/>
    </xf>
    <xf numFmtId="0" fontId="2" fillId="0" borderId="0" xfId="0" applyFont="1" applyAlignment="1">
      <alignment horizontal="right"/>
    </xf>
    <xf numFmtId="0" fontId="2" fillId="7" borderId="0" xfId="0" applyFont="1" applyFill="1"/>
    <xf numFmtId="0" fontId="2" fillId="13" borderId="0" xfId="0" applyFont="1" applyFill="1"/>
    <xf numFmtId="49" fontId="2" fillId="13" borderId="1" xfId="0" applyNumberFormat="1" applyFont="1" applyFill="1" applyBorder="1" applyAlignment="1">
      <alignment horizontal="center" vertical="center" wrapText="1"/>
    </xf>
    <xf numFmtId="49" fontId="2" fillId="13" borderId="1" xfId="0" applyNumberFormat="1" applyFont="1" applyFill="1" applyBorder="1" applyAlignment="1">
      <alignment horizontal="left" vertical="center" wrapText="1"/>
    </xf>
    <xf numFmtId="168" fontId="2" fillId="13" borderId="1" xfId="0" applyNumberFormat="1" applyFont="1" applyFill="1" applyBorder="1" applyAlignment="1">
      <alignment horizontal="center" vertical="center" wrapText="1"/>
    </xf>
    <xf numFmtId="1" fontId="2" fillId="13" borderId="1" xfId="0" applyNumberFormat="1" applyFont="1" applyFill="1" applyBorder="1" applyAlignment="1">
      <alignment horizontal="center" vertical="center" wrapText="1"/>
    </xf>
    <xf numFmtId="2" fontId="2" fillId="13" borderId="1" xfId="0" applyNumberFormat="1" applyFont="1" applyFill="1" applyBorder="1" applyAlignment="1">
      <alignment horizontal="center" vertical="center" wrapText="1"/>
    </xf>
    <xf numFmtId="2" fontId="4" fillId="13" borderId="1" xfId="0" applyNumberFormat="1" applyFont="1" applyFill="1" applyBorder="1" applyAlignment="1">
      <alignment horizontal="center" vertical="center" wrapText="1"/>
    </xf>
    <xf numFmtId="0" fontId="2" fillId="13" borderId="0" xfId="0" applyFont="1" applyFill="1" applyAlignment="1">
      <alignment horizontal="center" vertical="top" wrapText="1"/>
    </xf>
    <xf numFmtId="0" fontId="2" fillId="7" borderId="0" xfId="0" applyFont="1" applyFill="1" applyAlignment="1">
      <alignment horizontal="center" vertical="top" wrapText="1"/>
    </xf>
    <xf numFmtId="0" fontId="2" fillId="14" borderId="0" xfId="0" applyFont="1" applyFill="1"/>
    <xf numFmtId="0" fontId="2" fillId="14" borderId="0" xfId="0" applyFont="1" applyFill="1" applyAlignment="1">
      <alignment horizontal="center" vertical="top" wrapText="1"/>
    </xf>
    <xf numFmtId="1" fontId="2" fillId="0" borderId="2"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2" fontId="10" fillId="0" borderId="1" xfId="0" applyNumberFormat="1" applyFont="1" applyBorder="1" applyAlignment="1">
      <alignment horizontal="center" vertical="center"/>
    </xf>
    <xf numFmtId="168" fontId="2" fillId="0" borderId="0" xfId="0" applyNumberFormat="1" applyFont="1" applyAlignment="1">
      <alignment vertical="center"/>
    </xf>
    <xf numFmtId="0" fontId="12" fillId="0" borderId="0" xfId="0" applyFont="1"/>
    <xf numFmtId="49" fontId="12" fillId="0" borderId="2" xfId="0" applyNumberFormat="1" applyFont="1" applyBorder="1" applyAlignment="1">
      <alignment horizontal="center" vertical="center"/>
    </xf>
    <xf numFmtId="0" fontId="12" fillId="0" borderId="1" xfId="0" applyFont="1" applyBorder="1" applyAlignment="1">
      <alignment vertical="center" wrapText="1"/>
    </xf>
    <xf numFmtId="1"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2" fillId="2" borderId="8"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2" fillId="7" borderId="1"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0" borderId="5" xfId="0" applyNumberFormat="1" applyFont="1" applyBorder="1" applyAlignment="1">
      <alignment horizontal="center" vertical="center"/>
    </xf>
    <xf numFmtId="2" fontId="2" fillId="0" borderId="5" xfId="0" applyNumberFormat="1" applyFont="1" applyBorder="1" applyAlignment="1">
      <alignment vertical="center" wrapText="1"/>
    </xf>
    <xf numFmtId="172" fontId="2" fillId="0" borderId="0" xfId="0" applyNumberFormat="1" applyFont="1" applyAlignment="1">
      <alignment wrapText="1"/>
    </xf>
    <xf numFmtId="49" fontId="10" fillId="0" borderId="1" xfId="0" applyNumberFormat="1" applyFont="1" applyBorder="1" applyAlignment="1">
      <alignment horizontal="center" vertical="center" wrapText="1"/>
    </xf>
    <xf numFmtId="0" fontId="10" fillId="2" borderId="1" xfId="0" applyFont="1" applyFill="1" applyBorder="1" applyAlignment="1">
      <alignment vertical="center" wrapText="1"/>
    </xf>
    <xf numFmtId="49" fontId="10" fillId="2" borderId="1" xfId="0" applyNumberFormat="1" applyFont="1" applyFill="1" applyBorder="1" applyAlignment="1">
      <alignment horizontal="center" vertical="center" wrapText="1"/>
    </xf>
    <xf numFmtId="171" fontId="17" fillId="2" borderId="1" xfId="0" applyNumberFormat="1" applyFont="1" applyFill="1" applyBorder="1" applyAlignment="1">
      <alignment horizontal="right" vertical="center" wrapText="1"/>
    </xf>
    <xf numFmtId="49" fontId="10" fillId="0" borderId="11" xfId="0" applyNumberFormat="1" applyFont="1" applyBorder="1" applyAlignment="1">
      <alignment vertical="center" wrapText="1"/>
    </xf>
    <xf numFmtId="49" fontId="10" fillId="0" borderId="15" xfId="0" applyNumberFormat="1" applyFont="1" applyBorder="1" applyAlignment="1">
      <alignment vertical="center" wrapText="1"/>
    </xf>
    <xf numFmtId="49" fontId="10" fillId="0" borderId="9" xfId="0" applyNumberFormat="1" applyFont="1" applyBorder="1" applyAlignment="1">
      <alignment vertical="center" wrapText="1"/>
    </xf>
    <xf numFmtId="49" fontId="10" fillId="0" borderId="10" xfId="0" applyNumberFormat="1" applyFont="1" applyBorder="1" applyAlignment="1">
      <alignment vertical="center" wrapText="1"/>
    </xf>
    <xf numFmtId="49" fontId="4" fillId="0" borderId="1" xfId="0" applyNumberFormat="1" applyFont="1" applyBorder="1" applyAlignment="1">
      <alignment horizontal="center" vertical="center"/>
    </xf>
    <xf numFmtId="168" fontId="4" fillId="0" borderId="1" xfId="0" applyNumberFormat="1" applyFont="1" applyBorder="1" applyAlignment="1">
      <alignment horizontal="center" vertical="center"/>
    </xf>
    <xf numFmtId="49" fontId="2" fillId="6" borderId="1" xfId="0" applyNumberFormat="1" applyFont="1" applyFill="1" applyBorder="1" applyAlignment="1">
      <alignment horizontal="left" vertical="center" wrapText="1"/>
    </xf>
    <xf numFmtId="168" fontId="2" fillId="6" borderId="1" xfId="0" applyNumberFormat="1"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2" fontId="4" fillId="0" borderId="1" xfId="0" applyNumberFormat="1" applyFont="1" applyBorder="1" applyAlignment="1">
      <alignment vertical="center" wrapText="1"/>
    </xf>
    <xf numFmtId="1" fontId="2" fillId="2" borderId="5" xfId="0" applyNumberFormat="1" applyFont="1" applyFill="1" applyBorder="1" applyAlignment="1">
      <alignment horizontal="center" vertical="center" wrapText="1"/>
    </xf>
    <xf numFmtId="0" fontId="12" fillId="0" borderId="0" xfId="0" applyFont="1" applyAlignment="1">
      <alignment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168" fontId="6" fillId="0" borderId="1" xfId="0" applyNumberFormat="1" applyFont="1" applyBorder="1" applyAlignment="1">
      <alignment horizontal="center" vertical="center"/>
    </xf>
    <xf numFmtId="0" fontId="2" fillId="0" borderId="5" xfId="0" applyFont="1" applyBorder="1" applyAlignment="1">
      <alignment horizontal="center" vertical="center"/>
    </xf>
    <xf numFmtId="2" fontId="2" fillId="0" borderId="5" xfId="0" applyNumberFormat="1" applyFont="1" applyBorder="1" applyAlignment="1">
      <alignment horizontal="center" vertical="center" wrapText="1"/>
    </xf>
    <xf numFmtId="0" fontId="2" fillId="7" borderId="0" xfId="0" applyFont="1" applyFill="1" applyAlignment="1">
      <alignment horizontal="left" vertical="center" wrapText="1"/>
    </xf>
    <xf numFmtId="0" fontId="2" fillId="17" borderId="0" xfId="0" applyFont="1" applyFill="1" applyAlignment="1">
      <alignment horizontal="left" vertical="center" wrapText="1"/>
    </xf>
    <xf numFmtId="0" fontId="2" fillId="16" borderId="0" xfId="0" applyFont="1" applyFill="1" applyAlignment="1">
      <alignment horizontal="left" vertical="center" wrapText="1"/>
    </xf>
    <xf numFmtId="49" fontId="2" fillId="16" borderId="0" xfId="0" applyNumberFormat="1" applyFont="1" applyFill="1" applyAlignment="1">
      <alignment horizontal="left" vertical="center" wrapText="1"/>
    </xf>
    <xf numFmtId="2" fontId="8" fillId="0" borderId="1" xfId="0" applyNumberFormat="1" applyFont="1" applyBorder="1" applyAlignment="1">
      <alignment horizontal="center" vertical="center" wrapText="1"/>
    </xf>
    <xf numFmtId="2" fontId="8" fillId="7"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2" fontId="4" fillId="7" borderId="1" xfId="0" applyNumberFormat="1" applyFon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168" fontId="11" fillId="0" borderId="1" xfId="0" applyNumberFormat="1" applyFont="1" applyBorder="1" applyAlignment="1">
      <alignment horizontal="center" vertical="center" wrapText="1"/>
    </xf>
    <xf numFmtId="0" fontId="11" fillId="0" borderId="0" xfId="0" applyFont="1" applyAlignment="1">
      <alignment vertical="center"/>
    </xf>
    <xf numFmtId="0" fontId="11" fillId="0" borderId="0" xfId="0" applyFont="1"/>
    <xf numFmtId="165" fontId="18" fillId="0" borderId="1" xfId="0" applyNumberFormat="1" applyFont="1" applyBorder="1" applyAlignment="1">
      <alignment horizontal="center" vertical="center" wrapText="1"/>
    </xf>
    <xf numFmtId="164" fontId="2" fillId="0" borderId="0" xfId="1" applyFont="1"/>
    <xf numFmtId="49" fontId="2" fillId="0" borderId="0" xfId="0" applyNumberFormat="1" applyFont="1" applyAlignment="1">
      <alignment horizontal="center" vertical="center" wrapText="1"/>
    </xf>
    <xf numFmtId="0" fontId="4" fillId="15" borderId="0" xfId="0" applyFont="1" applyFill="1"/>
    <xf numFmtId="0" fontId="2" fillId="15" borderId="0" xfId="0" applyFont="1" applyFill="1"/>
    <xf numFmtId="171" fontId="6" fillId="15" borderId="0" xfId="0" applyNumberFormat="1" applyFont="1" applyFill="1" applyAlignment="1">
      <alignment vertical="center" wrapText="1"/>
    </xf>
    <xf numFmtId="49" fontId="10" fillId="0" borderId="8" xfId="0" applyNumberFormat="1" applyFont="1" applyBorder="1" applyAlignment="1">
      <alignment vertical="center" wrapText="1"/>
    </xf>
    <xf numFmtId="49" fontId="10" fillId="0" borderId="0" xfId="0" applyNumberFormat="1" applyFont="1" applyAlignment="1">
      <alignment vertical="center" wrapText="1"/>
    </xf>
    <xf numFmtId="0" fontId="12" fillId="13" borderId="0" xfId="0" applyFont="1" applyFill="1" applyAlignment="1">
      <alignment wrapText="1"/>
    </xf>
    <xf numFmtId="0" fontId="2" fillId="2" borderId="2" xfId="0" applyFont="1" applyFill="1" applyBorder="1" applyAlignment="1">
      <alignment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4" fillId="4" borderId="1" xfId="0" applyFont="1" applyFill="1" applyBorder="1" applyAlignment="1">
      <alignment horizontal="left" vertical="center" wrapText="1"/>
    </xf>
    <xf numFmtId="0" fontId="2" fillId="0" borderId="1" xfId="0"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2" borderId="1" xfId="0" applyFont="1" applyFill="1" applyBorder="1" applyAlignment="1">
      <alignment horizontal="center" vertical="top" wrapText="1"/>
    </xf>
    <xf numFmtId="0" fontId="3" fillId="2" borderId="1" xfId="0" applyFont="1" applyFill="1" applyBorder="1" applyAlignment="1">
      <alignment horizontal="left" vertical="center" wrapText="1"/>
    </xf>
    <xf numFmtId="0" fontId="2" fillId="0" borderId="1" xfId="0" applyFont="1" applyBorder="1" applyAlignment="1">
      <alignment horizontal="center" wrapText="1"/>
    </xf>
    <xf numFmtId="0" fontId="2" fillId="0" borderId="1" xfId="0" applyFont="1" applyBorder="1" applyAlignment="1">
      <alignment horizontal="center" vertical="top" wrapText="1"/>
    </xf>
    <xf numFmtId="2" fontId="4" fillId="6"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2" fontId="4" fillId="4" borderId="1" xfId="0" applyNumberFormat="1"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left" vertical="center" wrapText="1"/>
    </xf>
    <xf numFmtId="49" fontId="4" fillId="6" borderId="1" xfId="0" applyNumberFormat="1" applyFont="1" applyFill="1" applyBorder="1" applyAlignment="1">
      <alignment horizontal="left" vertical="center" wrapText="1"/>
    </xf>
    <xf numFmtId="2" fontId="4" fillId="4" borderId="1" xfId="0" applyNumberFormat="1" applyFont="1" applyFill="1" applyBorder="1" applyAlignment="1">
      <alignment vertical="center" wrapText="1"/>
    </xf>
    <xf numFmtId="0" fontId="4" fillId="6" borderId="1" xfId="0" applyFont="1" applyFill="1" applyBorder="1" applyAlignment="1">
      <alignment horizontal="left" vertical="center" wrapText="1"/>
    </xf>
    <xf numFmtId="0" fontId="2" fillId="2" borderId="1" xfId="0" applyFont="1" applyFill="1" applyBorder="1" applyAlignment="1">
      <alignment horizontal="center" wrapText="1"/>
    </xf>
    <xf numFmtId="1" fontId="3" fillId="2" borderId="1" xfId="0" applyNumberFormat="1" applyFont="1" applyFill="1" applyBorder="1" applyAlignment="1">
      <alignment horizontal="left" vertical="top" wrapText="1"/>
    </xf>
    <xf numFmtId="0" fontId="3" fillId="0" borderId="1" xfId="0" applyFont="1" applyBorder="1" applyAlignment="1">
      <alignment vertical="top"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4" xfId="0" applyFont="1" applyFill="1" applyBorder="1" applyAlignment="1">
      <alignment horizontal="left" vertical="top" wrapText="1"/>
    </xf>
    <xf numFmtId="49" fontId="4" fillId="4" borderId="3" xfId="0" applyNumberFormat="1" applyFont="1" applyFill="1" applyBorder="1" applyAlignment="1">
      <alignment horizontal="left" vertical="center" wrapText="1"/>
    </xf>
    <xf numFmtId="49" fontId="4" fillId="4" borderId="7" xfId="0" applyNumberFormat="1" applyFont="1" applyFill="1" applyBorder="1" applyAlignment="1">
      <alignment horizontal="left" vertical="center" wrapText="1"/>
    </xf>
    <xf numFmtId="49" fontId="4" fillId="4" borderId="4" xfId="0" applyNumberFormat="1"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0" fontId="4" fillId="6" borderId="2"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4" borderId="1" xfId="0" applyFont="1" applyFill="1" applyBorder="1" applyAlignment="1">
      <alignment horizontal="left" wrapText="1"/>
    </xf>
    <xf numFmtId="49" fontId="2" fillId="0" borderId="1" xfId="0" applyNumberFormat="1" applyFont="1" applyBorder="1" applyAlignment="1">
      <alignmen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4" fillId="6" borderId="3"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4" xfId="0" applyFont="1" applyFill="1" applyBorder="1" applyAlignment="1">
      <alignment horizontal="left" vertical="center" wrapText="1"/>
    </xf>
    <xf numFmtId="49" fontId="10" fillId="0" borderId="1" xfId="0" applyNumberFormat="1" applyFont="1" applyBorder="1" applyAlignment="1">
      <alignment horizontal="center" vertical="center" wrapText="1"/>
    </xf>
    <xf numFmtId="0" fontId="16" fillId="2" borderId="1" xfId="0" applyFont="1" applyFill="1" applyBorder="1" applyAlignment="1">
      <alignment horizontal="left" vertical="top" wrapText="1"/>
    </xf>
    <xf numFmtId="0" fontId="15" fillId="4"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5" borderId="2"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1" fontId="2" fillId="2" borderId="5"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4" xfId="0" applyFont="1" applyFill="1" applyBorder="1" applyAlignment="1">
      <alignment horizontal="left" vertical="center"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4" fillId="5" borderId="5"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0" xfId="0" applyFont="1" applyFill="1" applyAlignment="1">
      <alignment horizontal="left" vertical="center" wrapText="1"/>
    </xf>
    <xf numFmtId="0" fontId="3" fillId="2" borderId="1" xfId="0" applyFont="1" applyFill="1" applyBorder="1" applyAlignment="1">
      <alignment horizontal="left" wrapText="1"/>
    </xf>
    <xf numFmtId="0" fontId="4" fillId="4" borderId="8"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1" xfId="0" applyFont="1" applyFill="1" applyBorder="1" applyAlignment="1">
      <alignment vertical="center" wrapText="1"/>
    </xf>
    <xf numFmtId="49" fontId="2" fillId="8"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5" borderId="1"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4" xfId="0" applyFont="1" applyFill="1" applyBorder="1" applyAlignment="1">
      <alignment horizontal="center" vertical="top" wrapText="1"/>
    </xf>
    <xf numFmtId="0" fontId="2" fillId="0" borderId="8" xfId="0" applyFont="1" applyBorder="1" applyAlignment="1">
      <alignment horizontal="center"/>
    </xf>
    <xf numFmtId="0" fontId="2" fillId="0" borderId="0" xfId="0" applyFont="1" applyAlignment="1">
      <alignment horizontal="center"/>
    </xf>
    <xf numFmtId="0" fontId="4" fillId="6" borderId="1" xfId="0" applyFont="1" applyFill="1" applyBorder="1" applyAlignment="1">
      <alignment horizontal="left" vertical="top" wrapText="1"/>
    </xf>
    <xf numFmtId="0" fontId="2" fillId="0" borderId="3" xfId="0" applyFont="1" applyBorder="1" applyAlignment="1">
      <alignment horizontal="center" wrapText="1"/>
    </xf>
    <xf numFmtId="0" fontId="2" fillId="0" borderId="7" xfId="0" applyFont="1" applyBorder="1" applyAlignment="1">
      <alignment horizontal="center" wrapText="1"/>
    </xf>
    <xf numFmtId="0" fontId="2" fillId="0" borderId="4" xfId="0" applyFont="1" applyBorder="1" applyAlignment="1">
      <alignment horizontal="center" wrapText="1"/>
    </xf>
    <xf numFmtId="0" fontId="7"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10" fillId="0" borderId="1" xfId="0" applyFont="1" applyBorder="1" applyAlignment="1">
      <alignment horizontal="center" vertical="center" wrapText="1"/>
    </xf>
    <xf numFmtId="0" fontId="7" fillId="0" borderId="1" xfId="0" applyFont="1" applyBorder="1" applyAlignment="1">
      <alignment horizontal="left" vertical="top" wrapText="1"/>
    </xf>
    <xf numFmtId="0" fontId="4" fillId="5" borderId="1" xfId="0"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3" fillId="2" borderId="1" xfId="0" applyFont="1" applyFill="1" applyBorder="1" applyAlignment="1">
      <alignment horizontal="left" vertical="top"/>
    </xf>
    <xf numFmtId="0" fontId="2" fillId="7"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49" fontId="4" fillId="5" borderId="7" xfId="0" applyNumberFormat="1" applyFont="1" applyFill="1" applyBorder="1" applyAlignment="1">
      <alignment horizontal="center" vertical="center" wrapText="1"/>
    </xf>
    <xf numFmtId="49" fontId="4" fillId="5" borderId="4"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49" fontId="2" fillId="0" borderId="5" xfId="0" applyNumberFormat="1" applyFont="1" applyBorder="1" applyAlignment="1">
      <alignment horizontal="center"/>
    </xf>
    <xf numFmtId="49" fontId="2" fillId="0" borderId="2" xfId="0" applyNumberFormat="1"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2" fillId="7" borderId="5" xfId="0" applyNumberFormat="1" applyFont="1" applyFill="1" applyBorder="1" applyAlignment="1">
      <alignment horizontal="center" vertical="center" wrapText="1"/>
    </xf>
    <xf numFmtId="49" fontId="2" fillId="7" borderId="2"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5" borderId="1" xfId="0" applyFont="1" applyFill="1" applyBorder="1" applyAlignment="1">
      <alignment vertical="center" wrapText="1"/>
    </xf>
    <xf numFmtId="0" fontId="2" fillId="0" borderId="1" xfId="0" applyFont="1" applyBorder="1" applyAlignment="1">
      <alignment horizontal="left" vertical="center" wrapText="1"/>
    </xf>
    <xf numFmtId="168" fontId="2" fillId="0" borderId="1" xfId="0" applyNumberFormat="1" applyFont="1" applyBorder="1" applyAlignment="1">
      <alignment horizontal="center" vertical="center" wrapText="1"/>
    </xf>
    <xf numFmtId="49" fontId="4" fillId="2" borderId="1" xfId="0" applyNumberFormat="1" applyFont="1" applyFill="1" applyBorder="1" applyAlignment="1">
      <alignmen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168" fontId="2" fillId="0" borderId="5"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168" fontId="2" fillId="2" borderId="5" xfId="0" applyNumberFormat="1" applyFont="1" applyFill="1" applyBorder="1" applyAlignment="1">
      <alignment horizontal="center" vertical="center" wrapText="1"/>
    </xf>
    <xf numFmtId="168" fontId="2" fillId="2" borderId="2" xfId="0" applyNumberFormat="1" applyFont="1" applyFill="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2" borderId="5"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2" xfId="0" applyNumberFormat="1" applyFont="1" applyFill="1" applyBorder="1" applyAlignment="1">
      <alignment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8" fillId="0" borderId="5"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49" fontId="4" fillId="0" borderId="5"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 xfId="0" applyNumberFormat="1" applyFont="1" applyBorder="1" applyAlignment="1">
      <alignment horizontal="center" vertical="center"/>
    </xf>
    <xf numFmtId="168" fontId="2" fillId="0" borderId="6" xfId="0" applyNumberFormat="1" applyFont="1" applyBorder="1" applyAlignment="1">
      <alignment horizontal="center" vertical="center" wrapText="1"/>
    </xf>
    <xf numFmtId="0" fontId="2" fillId="0" borderId="6" xfId="0" applyFont="1" applyBorder="1" applyAlignment="1">
      <alignment horizontal="center" vertical="center"/>
    </xf>
    <xf numFmtId="49" fontId="2" fillId="0" borderId="0" xfId="0" applyNumberFormat="1" applyFont="1" applyAlignment="1">
      <alignment horizontal="left"/>
    </xf>
    <xf numFmtId="0" fontId="2" fillId="0" borderId="6" xfId="0" applyFont="1" applyBorder="1" applyAlignment="1">
      <alignment horizont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2" xfId="0" applyNumberFormat="1" applyFont="1" applyBorder="1" applyAlignment="1">
      <alignment horizontal="center" vertical="center"/>
    </xf>
    <xf numFmtId="49" fontId="4" fillId="5" borderId="7"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6" xfId="0" applyFont="1" applyBorder="1" applyAlignment="1">
      <alignment horizontal="center" vertical="center"/>
    </xf>
    <xf numFmtId="168" fontId="4" fillId="0" borderId="5" xfId="0" applyNumberFormat="1" applyFont="1" applyBorder="1" applyAlignment="1">
      <alignment horizontal="center" vertical="center"/>
    </xf>
    <xf numFmtId="168" fontId="4" fillId="0" borderId="6" xfId="0" applyNumberFormat="1" applyFont="1" applyBorder="1" applyAlignment="1">
      <alignment horizontal="center" vertical="center"/>
    </xf>
    <xf numFmtId="168" fontId="4" fillId="0" borderId="2" xfId="0" applyNumberFormat="1" applyFont="1" applyBorder="1" applyAlignment="1">
      <alignment horizontal="center" vertical="center"/>
    </xf>
    <xf numFmtId="49" fontId="2" fillId="0" borderId="6" xfId="0" applyNumberFormat="1" applyFont="1" applyBorder="1" applyAlignment="1">
      <alignment horizontal="center"/>
    </xf>
    <xf numFmtId="168" fontId="2" fillId="0" borderId="5" xfId="0" applyNumberFormat="1" applyFont="1" applyBorder="1" applyAlignment="1">
      <alignment horizontal="center" vertical="center"/>
    </xf>
    <xf numFmtId="168" fontId="2" fillId="0" borderId="2"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4" fillId="2" borderId="3"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165" fontId="2" fillId="0" borderId="1" xfId="0" applyNumberFormat="1" applyFont="1" applyBorder="1" applyAlignment="1">
      <alignment horizontal="center" vertical="center" wrapText="1"/>
    </xf>
    <xf numFmtId="0" fontId="10" fillId="0" borderId="8" xfId="0" applyFont="1" applyBorder="1" applyAlignment="1">
      <alignment horizontal="center" vertical="top"/>
    </xf>
    <xf numFmtId="168"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 fontId="2" fillId="0" borderId="1" xfId="0" applyNumberFormat="1" applyFont="1" applyBorder="1" applyAlignment="1">
      <alignment horizontal="center" vertical="center"/>
    </xf>
    <xf numFmtId="171" fontId="2" fillId="0" borderId="1" xfId="0" applyNumberFormat="1" applyFont="1" applyBorder="1" applyAlignment="1">
      <alignment horizontal="center" vertical="center" wrapText="1"/>
    </xf>
    <xf numFmtId="171" fontId="2"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xf>
    <xf numFmtId="0" fontId="2" fillId="0" borderId="1" xfId="0" applyFont="1" applyBorder="1" applyAlignment="1">
      <alignment horizontal="center"/>
    </xf>
    <xf numFmtId="49" fontId="4" fillId="0" borderId="1" xfId="0" applyNumberFormat="1" applyFont="1" applyBorder="1" applyAlignment="1">
      <alignment vertical="center" wrapText="1"/>
    </xf>
    <xf numFmtId="0" fontId="4" fillId="0" borderId="1" xfId="0" applyFont="1" applyBorder="1" applyAlignment="1">
      <alignment horizontal="center" vertical="center"/>
    </xf>
    <xf numFmtId="168" fontId="4" fillId="0" borderId="1" xfId="0" applyNumberFormat="1" applyFont="1" applyBorder="1" applyAlignment="1">
      <alignment horizontal="center" vertical="center"/>
    </xf>
    <xf numFmtId="168" fontId="2"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20" fillId="0" borderId="0" xfId="0" applyNumberFormat="1" applyFont="1" applyAlignment="1">
      <alignment horizontal="center" wrapText="1"/>
    </xf>
    <xf numFmtId="49" fontId="20" fillId="0" borderId="0" xfId="0" applyNumberFormat="1" applyFont="1" applyAlignment="1">
      <alignment horizontal="center"/>
    </xf>
  </cellXfs>
  <cellStyles count="3">
    <cellStyle name="Звичайний" xfId="0" builtinId="0"/>
    <cellStyle name="Поганий" xfId="2" builtinId="27"/>
    <cellStyle name="Фінансовий" xfId="1" builtinId="3"/>
  </cellStyles>
  <dxfs count="0"/>
  <tableStyles count="0" defaultTableStyle="TableStyleMedium9" defaultPivotStyle="PivotStyleLight16"/>
  <colors>
    <mruColors>
      <color rgb="FFCCFFFF"/>
      <color rgb="FF99FF99"/>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5;&#1088;&#1086;&#1075;&#1088;&#1072;&#1084;&#1080;\&#1055;&#1088;&#1086;&#1075;&#1088;&#1072;&#1084;&#1072;%20&#1088;&#1077;&#1092;&#1086;&#1088;&#1084;&#1091;&#1074;&#1072;&#1085;&#1085;&#1103;\2020-2024\2022\31-12.2022\&#1089;&#1077;&#1089;&#1110;&#1103;\&#1044;&#1086;&#1076;&#1072;&#1090;&#1086;&#1082;%20&#1076;&#1086;%20&#1055;&#1088;&#1086;&#1075;&#1088;&#1072;&#1084;&#1080;%20&#1056;&#1045;&#1060;&#1054;&#1056;&#1052;&#1059;&#1042;&#1040;&#1053;&#1053;&#1071;%20&#1089;&#1077;&#1089;&#1110;&#1103;%20&#1053;&#1054;&#1042;&#1040;%20&#1056;&#1045;&#1044;&#1040;&#1050;&#1062;&#1030;&#1071;%203%20&#1089;%20&#1076;&#1086;&#1088;&#1086;&#1075;&#1072;&#1084;&#1080;%20&#1080;%20&#1075;&#1077;&#1085;&#1077;&#1088;&#1072;&#1090;&#1086;&#1088;&#1086;&#10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одаток 1"/>
      <sheetName val="Додаток2"/>
      <sheetName val="Додаток"/>
      <sheetName val="Додаток3"/>
    </sheetNames>
    <sheetDataSet>
      <sheetData sheetId="0"/>
      <sheetData sheetId="1"/>
      <sheetData sheetId="2"/>
      <sheetData sheetId="3">
        <row r="13">
          <cell r="J13">
            <v>0</v>
          </cell>
        </row>
        <row r="122">
          <cell r="J122">
            <v>0</v>
          </cell>
        </row>
        <row r="145">
          <cell r="J145">
            <v>0</v>
          </cell>
        </row>
        <row r="149">
          <cell r="J149">
            <v>0</v>
          </cell>
        </row>
        <row r="166">
          <cell r="J166">
            <v>0</v>
          </cell>
        </row>
        <row r="167">
          <cell r="J167">
            <v>0</v>
          </cell>
        </row>
        <row r="182">
          <cell r="J182">
            <v>0</v>
          </cell>
        </row>
        <row r="203">
          <cell r="J203">
            <v>540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60"/>
  <sheetViews>
    <sheetView view="pageBreakPreview" zoomScale="84" zoomScaleNormal="75" zoomScaleSheetLayoutView="84" workbookViewId="0">
      <pane ySplit="3" topLeftCell="A2857" activePane="bottomLeft" state="frozen"/>
      <selection pane="bottomLeft" activeCell="C2917" sqref="C2917"/>
    </sheetView>
  </sheetViews>
  <sheetFormatPr defaultColWidth="9.140625" defaultRowHeight="15" x14ac:dyDescent="0.25"/>
  <cols>
    <col min="1" max="1" width="6.140625" style="40" customWidth="1"/>
    <col min="2" max="2" width="16.42578125" style="40" customWidth="1"/>
    <col min="3" max="3" width="91" style="40" customWidth="1"/>
    <col min="4" max="4" width="18.85546875" style="40" customWidth="1"/>
    <col min="5" max="5" width="13.28515625" style="40" customWidth="1"/>
    <col min="6" max="6" width="16.140625" style="40" customWidth="1"/>
    <col min="7" max="7" width="16.5703125" style="40" customWidth="1"/>
    <col min="8" max="8" width="16" style="40" customWidth="1"/>
    <col min="9" max="9" width="15.42578125" style="40" customWidth="1"/>
    <col min="10" max="10" width="14.85546875" style="40" customWidth="1"/>
    <col min="11" max="11" width="27.28515625" style="40" customWidth="1"/>
    <col min="12" max="12" width="13.7109375" style="40" customWidth="1"/>
    <col min="13" max="13" width="11.42578125" style="40" customWidth="1"/>
    <col min="14" max="14" width="11.85546875" style="40" customWidth="1"/>
    <col min="15" max="15" width="7.42578125" style="40" customWidth="1"/>
    <col min="16" max="16" width="9.140625" style="40"/>
    <col min="17" max="17" width="13.28515625" style="40" bestFit="1" customWidth="1"/>
    <col min="18" max="16384" width="9.140625" style="40"/>
  </cols>
  <sheetData>
    <row r="1" spans="1:17" ht="11.25" customHeight="1" x14ac:dyDescent="0.25">
      <c r="A1" s="428" t="s">
        <v>3</v>
      </c>
      <c r="B1" s="428"/>
      <c r="C1" s="428"/>
      <c r="D1" s="428"/>
      <c r="E1" s="428"/>
      <c r="F1" s="428"/>
      <c r="G1" s="428"/>
      <c r="H1" s="428"/>
      <c r="I1" s="428"/>
      <c r="J1" s="428"/>
    </row>
    <row r="2" spans="1:17" ht="12.75" customHeight="1" x14ac:dyDescent="0.25">
      <c r="A2" s="428"/>
      <c r="B2" s="428"/>
      <c r="C2" s="428"/>
      <c r="D2" s="428"/>
      <c r="E2" s="428"/>
      <c r="F2" s="428"/>
      <c r="G2" s="428"/>
      <c r="H2" s="428"/>
      <c r="I2" s="428"/>
      <c r="J2" s="428"/>
    </row>
    <row r="3" spans="1:17" ht="30" x14ac:dyDescent="0.25">
      <c r="A3" s="171" t="s">
        <v>29</v>
      </c>
      <c r="B3" s="171" t="s">
        <v>4</v>
      </c>
      <c r="C3" s="171" t="s">
        <v>5</v>
      </c>
      <c r="D3" s="119" t="s">
        <v>6</v>
      </c>
      <c r="E3" s="119" t="s">
        <v>7</v>
      </c>
      <c r="F3" s="120" t="s">
        <v>53</v>
      </c>
      <c r="G3" s="120" t="s">
        <v>54</v>
      </c>
      <c r="H3" s="120" t="s">
        <v>78</v>
      </c>
      <c r="I3" s="123" t="s">
        <v>1524</v>
      </c>
      <c r="J3" s="123" t="s">
        <v>1525</v>
      </c>
      <c r="L3" s="41"/>
    </row>
    <row r="4" spans="1:17" ht="19.5" customHeight="1" x14ac:dyDescent="0.25">
      <c r="A4" s="430" t="s">
        <v>8</v>
      </c>
      <c r="B4" s="431"/>
      <c r="C4" s="431"/>
      <c r="D4" s="432"/>
      <c r="E4" s="124" t="s">
        <v>9</v>
      </c>
      <c r="F4" s="25">
        <f>F8+F36+F104+F157+F176+F185+F194+F248+F266+F349+F397</f>
        <v>9456.2060000000001</v>
      </c>
      <c r="G4" s="25">
        <f>G176+G185+G194+G519+G530+G541+G550+G561+G47+G212+G383+G203+G275+G329+G8+G23+G71+G82+G105+G167+G510+G338+G360+G293+G302+G408+G431+G311+G320+G462+G478+G494+G58+G374+G440+G451+G570+G121+G130+G139+G148+G230+G239+G579+G588+G597+G652+G661+G670+G12+G627+G640+G419</f>
        <v>9037.1940000000013</v>
      </c>
      <c r="H4" s="25">
        <f>H176+H185+H617+H608+H194+H284+H230+H239+H597+H311+H320+H626+H639+H47+H71+H82+H105+H293+H302+H329+H360+H374+H383+H417+H431+H440+H451+H462+H478+H494+H510+H519+H530+H550+H561+H570+H8+H121+H679+H688+H697+H706+H715+H724</f>
        <v>3681.8019999999997</v>
      </c>
      <c r="I4" s="25">
        <f>I176+I185+I617+I608+I194+I284+I230+I239+I597+I311+I320+I626+I639+I47+I71+I82+I105+I293+I302+I329+I360+I374+I383+I417+I431+I440+I451+I462+I478+I494+I510+I519+I530+I550+I561+I570+I121+I697+I706+I715+I736+I745+I754+I763</f>
        <v>1157.73</v>
      </c>
      <c r="J4" s="25">
        <f>J176+J185+J617+J608+J194+J284+J230+J239+J597+J311+J320+J626+J639+J47+J71+J82+J105+J293+J302+J329+J360+J374+J383+J417+J431+J440+J451+J462+J478+J494+J510+J519+J530+J550+J561+J570+J579+J588+J8+J772+J745+J754+J763+J121+J736+J781+J790+J799+J808</f>
        <v>340229.158</v>
      </c>
      <c r="L4" s="41"/>
    </row>
    <row r="5" spans="1:17" ht="18" customHeight="1" x14ac:dyDescent="0.25">
      <c r="A5" s="429" t="s">
        <v>48</v>
      </c>
      <c r="B5" s="429"/>
      <c r="C5" s="429"/>
      <c r="D5" s="429"/>
      <c r="E5" s="429"/>
      <c r="F5" s="429"/>
      <c r="G5" s="429"/>
      <c r="H5" s="429"/>
      <c r="I5" s="429"/>
      <c r="J5" s="429"/>
    </row>
    <row r="6" spans="1:17" ht="32.25" customHeight="1" x14ac:dyDescent="0.25">
      <c r="A6" s="353" t="s">
        <v>250</v>
      </c>
      <c r="B6" s="363" t="s">
        <v>134</v>
      </c>
      <c r="C6" s="368" t="s">
        <v>1505</v>
      </c>
      <c r="D6" s="368"/>
      <c r="E6" s="368"/>
      <c r="F6" s="368"/>
      <c r="G6" s="368"/>
      <c r="H6" s="368"/>
      <c r="I6" s="368"/>
      <c r="J6" s="368"/>
      <c r="Q6" s="41">
        <f>F4+G4+H4+I4+J4+F817+G817+H817+I817+J817+F1241+G1241+H1241+I1241+J1241+F2621+G2621+H2621+I2621+J2621+F2887+G2887+H2887+I2887+J2887+F3551+G3551+H3551+F3574+G3574+H3574</f>
        <v>981248.07605999988</v>
      </c>
    </row>
    <row r="7" spans="1:17" ht="20.25" customHeight="1" x14ac:dyDescent="0.25">
      <c r="A7" s="354"/>
      <c r="B7" s="377"/>
      <c r="C7" s="348" t="s">
        <v>10</v>
      </c>
      <c r="D7" s="348"/>
      <c r="E7" s="348"/>
      <c r="F7" s="348"/>
      <c r="G7" s="348"/>
      <c r="H7" s="348"/>
      <c r="I7" s="348"/>
      <c r="J7" s="348"/>
    </row>
    <row r="8" spans="1:17" ht="15.75" customHeight="1" x14ac:dyDescent="0.25">
      <c r="A8" s="354"/>
      <c r="B8" s="377"/>
      <c r="C8" s="59" t="s">
        <v>135</v>
      </c>
      <c r="D8" s="352" t="s">
        <v>15</v>
      </c>
      <c r="E8" s="51" t="s">
        <v>9</v>
      </c>
      <c r="F8" s="107">
        <f>'Додаток 3'!H13</f>
        <v>1834.434</v>
      </c>
      <c r="G8" s="107"/>
      <c r="H8" s="9"/>
      <c r="I8" s="105"/>
      <c r="J8" s="166">
        <f>'Додаток 3'!L13</f>
        <v>12793.798000000001</v>
      </c>
    </row>
    <row r="9" spans="1:17" ht="18" hidden="1" customHeight="1" x14ac:dyDescent="0.25">
      <c r="A9" s="354"/>
      <c r="B9" s="377"/>
      <c r="C9" s="59" t="s">
        <v>41</v>
      </c>
      <c r="D9" s="352"/>
      <c r="E9" s="358"/>
      <c r="F9" s="358"/>
      <c r="G9" s="358"/>
      <c r="H9" s="358"/>
      <c r="I9" s="105"/>
      <c r="J9" s="105"/>
    </row>
    <row r="10" spans="1:17" ht="18" hidden="1" customHeight="1" x14ac:dyDescent="0.25">
      <c r="A10" s="354"/>
      <c r="B10" s="377"/>
      <c r="C10" s="59" t="s">
        <v>55</v>
      </c>
      <c r="D10" s="352"/>
      <c r="E10" s="51" t="s">
        <v>9</v>
      </c>
      <c r="F10" s="107">
        <f>'Додаток 3'!H14</f>
        <v>17.077000000000002</v>
      </c>
      <c r="G10" s="107">
        <f>'Додаток 3'!I14</f>
        <v>115.682</v>
      </c>
      <c r="H10" s="9"/>
      <c r="I10" s="105"/>
      <c r="J10" s="105"/>
    </row>
    <row r="11" spans="1:17" ht="18.75" hidden="1" customHeight="1" x14ac:dyDescent="0.25">
      <c r="A11" s="354"/>
      <c r="B11" s="377"/>
      <c r="C11" s="59" t="s">
        <v>28</v>
      </c>
      <c r="D11" s="352"/>
      <c r="E11" s="51" t="s">
        <v>9</v>
      </c>
      <c r="F11" s="107"/>
      <c r="G11" s="107">
        <f>'Додаток 3'!I15</f>
        <v>34.020000000000003</v>
      </c>
      <c r="H11" s="9"/>
      <c r="I11" s="105" t="s">
        <v>803</v>
      </c>
      <c r="J11" s="105"/>
    </row>
    <row r="12" spans="1:17" ht="29.25" customHeight="1" x14ac:dyDescent="0.25">
      <c r="A12" s="354"/>
      <c r="B12" s="377"/>
      <c r="C12" s="59" t="s">
        <v>1506</v>
      </c>
      <c r="D12" s="51" t="s">
        <v>91</v>
      </c>
      <c r="E12" s="51" t="s">
        <v>9</v>
      </c>
      <c r="F12" s="107"/>
      <c r="G12" s="107">
        <f>'Додаток 3'!I13</f>
        <v>200</v>
      </c>
      <c r="H12" s="9"/>
      <c r="I12" s="105"/>
      <c r="J12" s="105"/>
    </row>
    <row r="13" spans="1:17" ht="18.75" customHeight="1" x14ac:dyDescent="0.25">
      <c r="A13" s="354"/>
      <c r="B13" s="377"/>
      <c r="C13" s="348" t="s">
        <v>11</v>
      </c>
      <c r="D13" s="348"/>
      <c r="E13" s="348"/>
      <c r="F13" s="348"/>
      <c r="G13" s="348"/>
      <c r="H13" s="348"/>
      <c r="I13" s="348"/>
      <c r="J13" s="348"/>
    </row>
    <row r="14" spans="1:17" ht="16.5" customHeight="1" x14ac:dyDescent="0.25">
      <c r="A14" s="354"/>
      <c r="B14" s="377"/>
      <c r="C14" s="59" t="s">
        <v>248</v>
      </c>
      <c r="D14" s="51" t="s">
        <v>309</v>
      </c>
      <c r="E14" s="51" t="s">
        <v>140</v>
      </c>
      <c r="F14" s="17">
        <v>0.2165</v>
      </c>
      <c r="G14" s="107"/>
      <c r="H14" s="180"/>
      <c r="I14" s="105"/>
      <c r="J14" s="228">
        <v>1.5109999999999999</v>
      </c>
      <c r="K14" s="41"/>
      <c r="N14" s="41"/>
    </row>
    <row r="15" spans="1:17" ht="16.5" customHeight="1" x14ac:dyDescent="0.25">
      <c r="A15" s="354"/>
      <c r="B15" s="377"/>
      <c r="C15" s="59" t="s">
        <v>1030</v>
      </c>
      <c r="D15" s="51" t="s">
        <v>39</v>
      </c>
      <c r="E15" s="51" t="s">
        <v>17</v>
      </c>
      <c r="F15" s="107"/>
      <c r="G15" s="155">
        <v>1</v>
      </c>
      <c r="H15" s="180"/>
      <c r="I15" s="105"/>
      <c r="J15" s="105"/>
      <c r="K15" s="41"/>
      <c r="N15" s="41"/>
    </row>
    <row r="16" spans="1:17" ht="17.25" customHeight="1" x14ac:dyDescent="0.25">
      <c r="A16" s="354"/>
      <c r="B16" s="377"/>
      <c r="C16" s="348" t="s">
        <v>12</v>
      </c>
      <c r="D16" s="348"/>
      <c r="E16" s="348"/>
      <c r="F16" s="348"/>
      <c r="G16" s="348"/>
      <c r="H16" s="348"/>
      <c r="I16" s="348"/>
      <c r="J16" s="348"/>
    </row>
    <row r="17" spans="1:10" ht="15" customHeight="1" x14ac:dyDescent="0.25">
      <c r="A17" s="354"/>
      <c r="B17" s="377"/>
      <c r="C17" s="59" t="s">
        <v>136</v>
      </c>
      <c r="D17" s="363" t="s">
        <v>39</v>
      </c>
      <c r="E17" s="51" t="s">
        <v>141</v>
      </c>
      <c r="F17" s="107">
        <f>F8/F14</f>
        <v>8473.1362586605082</v>
      </c>
      <c r="G17" s="107"/>
      <c r="H17" s="9"/>
      <c r="I17" s="105"/>
      <c r="J17" s="135">
        <f>J8/J14</f>
        <v>8467.1065519523509</v>
      </c>
    </row>
    <row r="18" spans="1:10" ht="27" customHeight="1" x14ac:dyDescent="0.25">
      <c r="A18" s="354"/>
      <c r="B18" s="377"/>
      <c r="C18" s="59" t="s">
        <v>1035</v>
      </c>
      <c r="D18" s="364"/>
      <c r="E18" s="51" t="s">
        <v>13</v>
      </c>
      <c r="F18" s="107"/>
      <c r="G18" s="107">
        <f>G12/G15</f>
        <v>200</v>
      </c>
      <c r="H18" s="9"/>
      <c r="I18" s="105"/>
      <c r="J18" s="105"/>
    </row>
    <row r="19" spans="1:10" x14ac:dyDescent="0.25">
      <c r="A19" s="354"/>
      <c r="B19" s="377"/>
      <c r="C19" s="348" t="s">
        <v>14</v>
      </c>
      <c r="D19" s="348"/>
      <c r="E19" s="348"/>
      <c r="F19" s="348"/>
      <c r="G19" s="348"/>
      <c r="H19" s="348"/>
      <c r="I19" s="348"/>
      <c r="J19" s="348"/>
    </row>
    <row r="20" spans="1:10" ht="18" customHeight="1" x14ac:dyDescent="0.25">
      <c r="A20" s="354"/>
      <c r="B20" s="377"/>
      <c r="C20" s="59" t="s">
        <v>358</v>
      </c>
      <c r="D20" s="363" t="s">
        <v>42</v>
      </c>
      <c r="E20" s="363" t="s">
        <v>40</v>
      </c>
      <c r="F20" s="51">
        <v>100</v>
      </c>
      <c r="G20" s="51"/>
      <c r="H20" s="141"/>
      <c r="I20" s="105"/>
      <c r="J20" s="166">
        <v>100</v>
      </c>
    </row>
    <row r="21" spans="1:10" ht="30" hidden="1" customHeight="1" x14ac:dyDescent="0.25">
      <c r="A21" s="354"/>
      <c r="B21" s="377"/>
      <c r="C21" s="204" t="s">
        <v>961</v>
      </c>
      <c r="D21" s="377"/>
      <c r="E21" s="377"/>
      <c r="F21" s="204"/>
      <c r="G21" s="204"/>
      <c r="H21" s="204"/>
    </row>
    <row r="22" spans="1:10" ht="17.25" hidden="1" customHeight="1" x14ac:dyDescent="0.25">
      <c r="A22" s="354"/>
      <c r="B22" s="377"/>
      <c r="C22" s="201" t="s">
        <v>10</v>
      </c>
      <c r="D22" s="377"/>
      <c r="E22" s="377"/>
      <c r="F22" s="201"/>
      <c r="G22" s="201"/>
      <c r="H22" s="201"/>
    </row>
    <row r="23" spans="1:10" ht="15" hidden="1" customHeight="1" x14ac:dyDescent="0.25">
      <c r="A23" s="354"/>
      <c r="B23" s="377"/>
      <c r="C23" s="59" t="s">
        <v>133</v>
      </c>
      <c r="D23" s="377"/>
      <c r="E23" s="377"/>
      <c r="F23" s="107"/>
      <c r="G23" s="107">
        <v>0</v>
      </c>
      <c r="H23" s="1"/>
      <c r="I23" s="433" t="s">
        <v>1201</v>
      </c>
      <c r="J23" s="434"/>
    </row>
    <row r="24" spans="1:10" ht="15" hidden="1" customHeight="1" x14ac:dyDescent="0.25">
      <c r="A24" s="354"/>
      <c r="B24" s="377"/>
      <c r="C24" s="59" t="s">
        <v>357</v>
      </c>
      <c r="D24" s="377"/>
      <c r="E24" s="377"/>
      <c r="F24" s="6"/>
      <c r="G24" s="6"/>
      <c r="H24" s="6"/>
    </row>
    <row r="25" spans="1:10" ht="15.75" hidden="1" customHeight="1" x14ac:dyDescent="0.25">
      <c r="A25" s="354"/>
      <c r="B25" s="377"/>
      <c r="C25" s="59" t="s">
        <v>55</v>
      </c>
      <c r="D25" s="377"/>
      <c r="E25" s="377"/>
      <c r="F25" s="107"/>
      <c r="G25" s="9">
        <f>'Додаток 3'!I19</f>
        <v>390.928</v>
      </c>
      <c r="H25" s="9"/>
    </row>
    <row r="26" spans="1:10" ht="17.25" hidden="1" customHeight="1" x14ac:dyDescent="0.25">
      <c r="A26" s="354"/>
      <c r="B26" s="377"/>
      <c r="C26" s="59" t="s">
        <v>28</v>
      </c>
      <c r="D26" s="377"/>
      <c r="E26" s="377"/>
      <c r="F26" s="9"/>
      <c r="G26" s="9">
        <f>'Додаток 3'!I20</f>
        <v>91.44</v>
      </c>
      <c r="H26" s="9"/>
    </row>
    <row r="27" spans="1:10" ht="18" hidden="1" customHeight="1" x14ac:dyDescent="0.25">
      <c r="A27" s="354"/>
      <c r="B27" s="377"/>
      <c r="C27" s="201" t="s">
        <v>11</v>
      </c>
      <c r="D27" s="377"/>
      <c r="E27" s="377"/>
      <c r="F27" s="201"/>
      <c r="G27" s="201"/>
      <c r="H27" s="201"/>
    </row>
    <row r="28" spans="1:10" ht="15" hidden="1" customHeight="1" x14ac:dyDescent="0.25">
      <c r="A28" s="354"/>
      <c r="B28" s="377"/>
      <c r="C28" s="59" t="s">
        <v>249</v>
      </c>
      <c r="D28" s="377"/>
      <c r="E28" s="377"/>
      <c r="F28" s="107"/>
      <c r="G28" s="107">
        <v>1.5529999999999999</v>
      </c>
      <c r="H28" s="1"/>
    </row>
    <row r="29" spans="1:10" ht="15" hidden="1" customHeight="1" x14ac:dyDescent="0.25">
      <c r="A29" s="354"/>
      <c r="B29" s="377"/>
      <c r="C29" s="201" t="s">
        <v>12</v>
      </c>
      <c r="D29" s="377"/>
      <c r="E29" s="377"/>
      <c r="F29" s="201"/>
      <c r="G29" s="201"/>
      <c r="H29" s="201"/>
    </row>
    <row r="30" spans="1:10" ht="15" hidden="1" customHeight="1" x14ac:dyDescent="0.25">
      <c r="A30" s="354"/>
      <c r="B30" s="377"/>
      <c r="C30" s="59" t="s">
        <v>247</v>
      </c>
      <c r="D30" s="377"/>
      <c r="E30" s="377"/>
      <c r="F30" s="156"/>
      <c r="G30" s="156">
        <f>G23/G28</f>
        <v>0</v>
      </c>
      <c r="H30" s="9"/>
    </row>
    <row r="31" spans="1:10" ht="15" hidden="1" customHeight="1" x14ac:dyDescent="0.25">
      <c r="A31" s="354"/>
      <c r="B31" s="377"/>
      <c r="C31" s="201" t="s">
        <v>14</v>
      </c>
      <c r="D31" s="377"/>
      <c r="E31" s="377"/>
      <c r="F31" s="201"/>
      <c r="G31" s="201"/>
      <c r="H31" s="201"/>
    </row>
    <row r="32" spans="1:10" ht="30" hidden="1" customHeight="1" x14ac:dyDescent="0.25">
      <c r="A32" s="354"/>
      <c r="B32" s="377"/>
      <c r="C32" s="73" t="s">
        <v>358</v>
      </c>
      <c r="D32" s="377"/>
      <c r="E32" s="377"/>
      <c r="F32" s="145"/>
      <c r="G32" s="145">
        <v>100</v>
      </c>
      <c r="H32" s="121"/>
    </row>
    <row r="33" spans="1:10" ht="20.25" customHeight="1" x14ac:dyDescent="0.25">
      <c r="A33" s="355"/>
      <c r="B33" s="364"/>
      <c r="C33" s="73" t="s">
        <v>1031</v>
      </c>
      <c r="D33" s="364"/>
      <c r="E33" s="364"/>
      <c r="F33" s="145"/>
      <c r="G33" s="187">
        <v>100</v>
      </c>
      <c r="H33" s="121"/>
      <c r="I33" s="105"/>
      <c r="J33" s="105"/>
    </row>
    <row r="34" spans="1:10" ht="18.75" customHeight="1" x14ac:dyDescent="0.25">
      <c r="A34" s="347" t="s">
        <v>251</v>
      </c>
      <c r="B34" s="352" t="s">
        <v>134</v>
      </c>
      <c r="C34" s="368" t="s">
        <v>932</v>
      </c>
      <c r="D34" s="368"/>
      <c r="E34" s="368"/>
      <c r="F34" s="368"/>
      <c r="G34" s="368"/>
      <c r="H34" s="368"/>
      <c r="I34" s="368"/>
      <c r="J34" s="368"/>
    </row>
    <row r="35" spans="1:10" x14ac:dyDescent="0.25">
      <c r="A35" s="347"/>
      <c r="B35" s="352"/>
      <c r="C35" s="348" t="s">
        <v>10</v>
      </c>
      <c r="D35" s="348"/>
      <c r="E35" s="348"/>
      <c r="F35" s="348"/>
      <c r="G35" s="348"/>
      <c r="H35" s="348"/>
      <c r="I35" s="348"/>
      <c r="J35" s="348"/>
    </row>
    <row r="36" spans="1:10" ht="30" x14ac:dyDescent="0.25">
      <c r="A36" s="347"/>
      <c r="B36" s="352"/>
      <c r="C36" s="59" t="s">
        <v>507</v>
      </c>
      <c r="D36" s="352" t="s">
        <v>15</v>
      </c>
      <c r="E36" s="51" t="s">
        <v>9</v>
      </c>
      <c r="F36" s="107">
        <f>'Додаток 3'!H22</f>
        <v>902</v>
      </c>
      <c r="G36" s="9"/>
      <c r="H36" s="1"/>
      <c r="I36" s="105"/>
      <c r="J36" s="105"/>
    </row>
    <row r="37" spans="1:10" hidden="1" x14ac:dyDescent="0.25">
      <c r="A37" s="347"/>
      <c r="B37" s="352"/>
      <c r="C37" s="59" t="s">
        <v>357</v>
      </c>
      <c r="D37" s="352"/>
      <c r="E37" s="358"/>
      <c r="F37" s="358"/>
      <c r="G37" s="358"/>
      <c r="H37" s="358"/>
      <c r="I37" s="105"/>
      <c r="J37" s="105"/>
    </row>
    <row r="38" spans="1:10" hidden="1" x14ac:dyDescent="0.25">
      <c r="A38" s="347"/>
      <c r="B38" s="352"/>
      <c r="C38" s="59" t="s">
        <v>38</v>
      </c>
      <c r="D38" s="352"/>
      <c r="E38" s="51" t="s">
        <v>9</v>
      </c>
      <c r="F38" s="107">
        <f>'Додаток 3'!H23</f>
        <v>77</v>
      </c>
      <c r="G38" s="9"/>
      <c r="H38" s="9"/>
      <c r="I38" s="105"/>
      <c r="J38" s="105"/>
    </row>
    <row r="39" spans="1:10" x14ac:dyDescent="0.25">
      <c r="A39" s="347"/>
      <c r="B39" s="352"/>
      <c r="C39" s="348" t="s">
        <v>11</v>
      </c>
      <c r="D39" s="348"/>
      <c r="E39" s="348"/>
      <c r="F39" s="348"/>
      <c r="G39" s="348"/>
      <c r="H39" s="348"/>
      <c r="I39" s="348"/>
      <c r="J39" s="348"/>
    </row>
    <row r="40" spans="1:10" ht="30" x14ac:dyDescent="0.25">
      <c r="A40" s="347"/>
      <c r="B40" s="352"/>
      <c r="C40" s="59" t="s">
        <v>506</v>
      </c>
      <c r="D40" s="51" t="s">
        <v>309</v>
      </c>
      <c r="E40" s="51" t="s">
        <v>140</v>
      </c>
      <c r="F40" s="17">
        <f>0.0963</f>
        <v>9.6299999999999997E-2</v>
      </c>
      <c r="G40" s="1"/>
      <c r="H40" s="1"/>
      <c r="I40" s="105"/>
      <c r="J40" s="105"/>
    </row>
    <row r="41" spans="1:10" x14ac:dyDescent="0.25">
      <c r="A41" s="347"/>
      <c r="B41" s="352"/>
      <c r="C41" s="348" t="s">
        <v>12</v>
      </c>
      <c r="D41" s="348"/>
      <c r="E41" s="348"/>
      <c r="F41" s="348"/>
      <c r="G41" s="348"/>
      <c r="H41" s="348"/>
      <c r="I41" s="348"/>
      <c r="J41" s="348"/>
    </row>
    <row r="42" spans="1:10" ht="30" x14ac:dyDescent="0.25">
      <c r="A42" s="347"/>
      <c r="B42" s="352"/>
      <c r="C42" s="59" t="s">
        <v>505</v>
      </c>
      <c r="D42" s="51" t="s">
        <v>39</v>
      </c>
      <c r="E42" s="51" t="s">
        <v>141</v>
      </c>
      <c r="F42" s="156">
        <f>(F36/F40)+0.01</f>
        <v>9366.5728245067494</v>
      </c>
      <c r="G42" s="9"/>
      <c r="H42" s="9"/>
      <c r="I42" s="105"/>
      <c r="J42" s="105"/>
    </row>
    <row r="43" spans="1:10" x14ac:dyDescent="0.25">
      <c r="A43" s="347"/>
      <c r="B43" s="352"/>
      <c r="C43" s="348" t="s">
        <v>14</v>
      </c>
      <c r="D43" s="348"/>
      <c r="E43" s="348"/>
      <c r="F43" s="348"/>
      <c r="G43" s="348"/>
      <c r="H43" s="348"/>
      <c r="I43" s="348"/>
      <c r="J43" s="348"/>
    </row>
    <row r="44" spans="1:10" ht="18" customHeight="1" x14ac:dyDescent="0.25">
      <c r="A44" s="347"/>
      <c r="B44" s="352"/>
      <c r="C44" s="59" t="s">
        <v>508</v>
      </c>
      <c r="D44" s="51" t="s">
        <v>42</v>
      </c>
      <c r="E44" s="51" t="s">
        <v>40</v>
      </c>
      <c r="F44" s="51">
        <v>100</v>
      </c>
      <c r="G44" s="141"/>
      <c r="H44" s="141"/>
      <c r="I44" s="105"/>
      <c r="J44" s="105"/>
    </row>
    <row r="45" spans="1:10" ht="25.5" customHeight="1" x14ac:dyDescent="0.25">
      <c r="A45" s="347" t="s">
        <v>252</v>
      </c>
      <c r="B45" s="352" t="s">
        <v>134</v>
      </c>
      <c r="C45" s="368" t="s">
        <v>1228</v>
      </c>
      <c r="D45" s="368"/>
      <c r="E45" s="368"/>
      <c r="F45" s="368"/>
      <c r="G45" s="368"/>
      <c r="H45" s="368"/>
      <c r="I45" s="368"/>
      <c r="J45" s="368"/>
    </row>
    <row r="46" spans="1:10" x14ac:dyDescent="0.25">
      <c r="A46" s="347"/>
      <c r="B46" s="352"/>
      <c r="C46" s="348" t="s">
        <v>10</v>
      </c>
      <c r="D46" s="348"/>
      <c r="E46" s="348"/>
      <c r="F46" s="348"/>
      <c r="G46" s="348"/>
      <c r="H46" s="348"/>
      <c r="I46" s="348"/>
      <c r="J46" s="348"/>
    </row>
    <row r="47" spans="1:10" ht="30" x14ac:dyDescent="0.25">
      <c r="A47" s="347"/>
      <c r="B47" s="352"/>
      <c r="C47" s="26" t="s">
        <v>507</v>
      </c>
      <c r="D47" s="364" t="s">
        <v>15</v>
      </c>
      <c r="E47" s="151" t="s">
        <v>9</v>
      </c>
      <c r="F47" s="57"/>
      <c r="G47" s="57"/>
      <c r="H47" s="57"/>
      <c r="I47" s="105"/>
      <c r="J47" s="95">
        <f>'Додаток 3'!L24</f>
        <v>2772.8</v>
      </c>
    </row>
    <row r="48" spans="1:10" ht="18" customHeight="1" x14ac:dyDescent="0.25">
      <c r="A48" s="347"/>
      <c r="B48" s="352"/>
      <c r="C48" s="59" t="s">
        <v>357</v>
      </c>
      <c r="D48" s="352"/>
      <c r="E48" s="436"/>
      <c r="F48" s="437"/>
      <c r="G48" s="437"/>
      <c r="H48" s="437"/>
      <c r="I48" s="437"/>
      <c r="J48" s="438"/>
    </row>
    <row r="49" spans="1:10" ht="17.25" customHeight="1" x14ac:dyDescent="0.25">
      <c r="A49" s="347"/>
      <c r="B49" s="352"/>
      <c r="C49" s="59" t="s">
        <v>882</v>
      </c>
      <c r="D49" s="352"/>
      <c r="E49" s="51" t="s">
        <v>9</v>
      </c>
      <c r="F49" s="107"/>
      <c r="G49" s="107"/>
      <c r="H49" s="9"/>
      <c r="I49" s="105"/>
      <c r="J49" s="95">
        <f>'Додаток 3'!L25</f>
        <v>270</v>
      </c>
    </row>
    <row r="50" spans="1:10" x14ac:dyDescent="0.25">
      <c r="A50" s="347"/>
      <c r="B50" s="352"/>
      <c r="C50" s="348" t="s">
        <v>11</v>
      </c>
      <c r="D50" s="348"/>
      <c r="E50" s="348"/>
      <c r="F50" s="348"/>
      <c r="G50" s="348"/>
      <c r="H50" s="348"/>
      <c r="I50" s="348"/>
      <c r="J50" s="348"/>
    </row>
    <row r="51" spans="1:10" ht="30" x14ac:dyDescent="0.25">
      <c r="A51" s="347"/>
      <c r="B51" s="352"/>
      <c r="C51" s="59" t="s">
        <v>506</v>
      </c>
      <c r="D51" s="51" t="s">
        <v>309</v>
      </c>
      <c r="E51" s="51" t="s">
        <v>140</v>
      </c>
      <c r="F51" s="17"/>
      <c r="G51" s="17"/>
      <c r="H51" s="17"/>
      <c r="I51" s="105"/>
      <c r="J51" s="170">
        <v>0.2034</v>
      </c>
    </row>
    <row r="52" spans="1:10" x14ac:dyDescent="0.25">
      <c r="A52" s="347"/>
      <c r="B52" s="352"/>
      <c r="C52" s="348" t="s">
        <v>12</v>
      </c>
      <c r="D52" s="348"/>
      <c r="E52" s="348"/>
      <c r="F52" s="348"/>
      <c r="G52" s="348"/>
      <c r="H52" s="348"/>
      <c r="I52" s="348"/>
      <c r="J52" s="348"/>
    </row>
    <row r="53" spans="1:10" ht="30" x14ac:dyDescent="0.25">
      <c r="A53" s="347"/>
      <c r="B53" s="352"/>
      <c r="C53" s="26" t="s">
        <v>505</v>
      </c>
      <c r="D53" s="151" t="s">
        <v>39</v>
      </c>
      <c r="E53" s="151" t="s">
        <v>141</v>
      </c>
      <c r="F53" s="90"/>
      <c r="G53" s="57"/>
      <c r="H53" s="57"/>
      <c r="I53" s="105"/>
      <c r="J53" s="95">
        <f>J47/J51</f>
        <v>13632.251720747297</v>
      </c>
    </row>
    <row r="54" spans="1:10" x14ac:dyDescent="0.25">
      <c r="A54" s="347"/>
      <c r="B54" s="352"/>
      <c r="C54" s="348" t="s">
        <v>14</v>
      </c>
      <c r="D54" s="348"/>
      <c r="E54" s="348"/>
      <c r="F54" s="348"/>
      <c r="G54" s="348"/>
      <c r="H54" s="348"/>
      <c r="I54" s="348"/>
      <c r="J54" s="348"/>
    </row>
    <row r="55" spans="1:10" ht="17.25" customHeight="1" x14ac:dyDescent="0.25">
      <c r="A55" s="347"/>
      <c r="B55" s="352"/>
      <c r="C55" s="59" t="s">
        <v>508</v>
      </c>
      <c r="D55" s="51" t="s">
        <v>42</v>
      </c>
      <c r="E55" s="51" t="s">
        <v>40</v>
      </c>
      <c r="F55" s="51"/>
      <c r="G55" s="51"/>
      <c r="H55" s="51"/>
      <c r="I55" s="105"/>
      <c r="J55" s="170">
        <v>100</v>
      </c>
    </row>
    <row r="56" spans="1:10" ht="18" customHeight="1" x14ac:dyDescent="0.25">
      <c r="A56" s="347" t="s">
        <v>253</v>
      </c>
      <c r="B56" s="352" t="s">
        <v>134</v>
      </c>
      <c r="C56" s="368" t="s">
        <v>962</v>
      </c>
      <c r="D56" s="368"/>
      <c r="E56" s="368"/>
      <c r="F56" s="368"/>
      <c r="G56" s="368"/>
      <c r="H56" s="368"/>
      <c r="I56" s="368"/>
      <c r="J56" s="368"/>
    </row>
    <row r="57" spans="1:10" ht="18" customHeight="1" x14ac:dyDescent="0.25">
      <c r="A57" s="347"/>
      <c r="B57" s="352"/>
      <c r="C57" s="348" t="s">
        <v>10</v>
      </c>
      <c r="D57" s="348"/>
      <c r="E57" s="348"/>
      <c r="F57" s="348"/>
      <c r="G57" s="348"/>
      <c r="H57" s="348"/>
      <c r="I57" s="348"/>
      <c r="J57" s="348"/>
    </row>
    <row r="58" spans="1:10" ht="15" customHeight="1" x14ac:dyDescent="0.25">
      <c r="A58" s="347"/>
      <c r="B58" s="352"/>
      <c r="C58" s="59" t="s">
        <v>818</v>
      </c>
      <c r="D58" s="352" t="s">
        <v>15</v>
      </c>
      <c r="E58" s="51" t="s">
        <v>9</v>
      </c>
      <c r="F58" s="107"/>
      <c r="G58" s="107">
        <f>'Додаток 3'!I28</f>
        <v>1799.2929999999999</v>
      </c>
      <c r="H58" s="1"/>
      <c r="I58" s="105"/>
      <c r="J58" s="105"/>
    </row>
    <row r="59" spans="1:10" ht="15" customHeight="1" x14ac:dyDescent="0.25">
      <c r="A59" s="347"/>
      <c r="B59" s="352"/>
      <c r="C59" s="59" t="s">
        <v>41</v>
      </c>
      <c r="D59" s="352"/>
      <c r="E59" s="358"/>
      <c r="F59" s="358"/>
      <c r="G59" s="358"/>
      <c r="H59" s="358"/>
      <c r="I59" s="105"/>
      <c r="J59" s="105"/>
    </row>
    <row r="60" spans="1:10" ht="18.75" customHeight="1" x14ac:dyDescent="0.25">
      <c r="A60" s="347"/>
      <c r="B60" s="352"/>
      <c r="C60" s="59" t="s">
        <v>882</v>
      </c>
      <c r="D60" s="352"/>
      <c r="E60" s="51" t="s">
        <v>9</v>
      </c>
      <c r="F60" s="107"/>
      <c r="G60" s="107">
        <f>'Додаток 3'!I29</f>
        <v>68.132000000000005</v>
      </c>
      <c r="H60" s="9"/>
      <c r="I60" s="105"/>
      <c r="J60" s="105"/>
    </row>
    <row r="61" spans="1:10" ht="18.75" hidden="1" customHeight="1" x14ac:dyDescent="0.25">
      <c r="A61" s="347"/>
      <c r="B61" s="352"/>
      <c r="C61" s="59" t="s">
        <v>2</v>
      </c>
      <c r="D61" s="352"/>
      <c r="E61" s="51" t="s">
        <v>9</v>
      </c>
      <c r="F61" s="107"/>
      <c r="G61" s="107">
        <f>'Додаток 3'!I30</f>
        <v>6.76</v>
      </c>
      <c r="H61" s="9"/>
      <c r="I61" s="105"/>
      <c r="J61" s="105"/>
    </row>
    <row r="62" spans="1:10" ht="18.75" hidden="1" customHeight="1" x14ac:dyDescent="0.25">
      <c r="A62" s="347"/>
      <c r="B62" s="352"/>
      <c r="C62" s="59" t="s">
        <v>424</v>
      </c>
      <c r="D62" s="352"/>
      <c r="E62" s="51" t="s">
        <v>9</v>
      </c>
      <c r="F62" s="107"/>
      <c r="G62" s="107">
        <f>'Додаток 3'!I31</f>
        <v>3</v>
      </c>
      <c r="H62" s="9"/>
      <c r="I62" s="105"/>
      <c r="J62" s="105"/>
    </row>
    <row r="63" spans="1:10" ht="18" customHeight="1" x14ac:dyDescent="0.25">
      <c r="A63" s="347"/>
      <c r="B63" s="352"/>
      <c r="C63" s="348" t="s">
        <v>11</v>
      </c>
      <c r="D63" s="348"/>
      <c r="E63" s="348"/>
      <c r="F63" s="348"/>
      <c r="G63" s="348"/>
      <c r="H63" s="348"/>
      <c r="I63" s="348"/>
      <c r="J63" s="348"/>
    </row>
    <row r="64" spans="1:10" ht="16.5" customHeight="1" x14ac:dyDescent="0.25">
      <c r="A64" s="347"/>
      <c r="B64" s="352"/>
      <c r="C64" s="59" t="s">
        <v>819</v>
      </c>
      <c r="D64" s="51" t="s">
        <v>309</v>
      </c>
      <c r="E64" s="51" t="s">
        <v>140</v>
      </c>
      <c r="F64" s="17"/>
      <c r="G64" s="28">
        <v>6.5290000000000001E-2</v>
      </c>
      <c r="H64" s="1"/>
      <c r="I64" s="105"/>
      <c r="J64" s="105"/>
    </row>
    <row r="65" spans="1:10" ht="16.5" customHeight="1" x14ac:dyDescent="0.25">
      <c r="A65" s="347"/>
      <c r="B65" s="352"/>
      <c r="C65" s="348" t="s">
        <v>12</v>
      </c>
      <c r="D65" s="348"/>
      <c r="E65" s="348"/>
      <c r="F65" s="348"/>
      <c r="G65" s="348"/>
      <c r="H65" s="348"/>
      <c r="I65" s="348"/>
      <c r="J65" s="348"/>
    </row>
    <row r="66" spans="1:10" ht="18" customHeight="1" x14ac:dyDescent="0.25">
      <c r="A66" s="347"/>
      <c r="B66" s="352"/>
      <c r="C66" s="59" t="s">
        <v>820</v>
      </c>
      <c r="D66" s="51" t="s">
        <v>39</v>
      </c>
      <c r="E66" s="51" t="s">
        <v>141</v>
      </c>
      <c r="F66" s="156"/>
      <c r="G66" s="107">
        <f>G58/G64</f>
        <v>27558.477561648029</v>
      </c>
      <c r="H66" s="9"/>
      <c r="I66" s="105"/>
      <c r="J66" s="105"/>
    </row>
    <row r="67" spans="1:10" ht="15" customHeight="1" x14ac:dyDescent="0.25">
      <c r="A67" s="347"/>
      <c r="B67" s="352"/>
      <c r="C67" s="348" t="s">
        <v>14</v>
      </c>
      <c r="D67" s="348"/>
      <c r="E67" s="348"/>
      <c r="F67" s="348"/>
      <c r="G67" s="348"/>
      <c r="H67" s="348"/>
      <c r="I67" s="348"/>
      <c r="J67" s="348"/>
    </row>
    <row r="68" spans="1:10" ht="15" customHeight="1" x14ac:dyDescent="0.25">
      <c r="A68" s="347"/>
      <c r="B68" s="352"/>
      <c r="C68" s="59" t="s">
        <v>508</v>
      </c>
      <c r="D68" s="51" t="s">
        <v>42</v>
      </c>
      <c r="E68" s="51" t="s">
        <v>40</v>
      </c>
      <c r="F68" s="51"/>
      <c r="G68" s="51">
        <v>100</v>
      </c>
      <c r="H68" s="141"/>
      <c r="I68" s="105"/>
      <c r="J68" s="105"/>
    </row>
    <row r="69" spans="1:10" ht="16.5" hidden="1" customHeight="1" x14ac:dyDescent="0.25">
      <c r="A69" s="347" t="s">
        <v>254</v>
      </c>
      <c r="B69" s="352" t="s">
        <v>134</v>
      </c>
      <c r="C69" s="368" t="s">
        <v>481</v>
      </c>
      <c r="D69" s="368"/>
      <c r="E69" s="368"/>
      <c r="F69" s="368"/>
      <c r="G69" s="368"/>
      <c r="H69" s="368"/>
      <c r="I69" s="368"/>
      <c r="J69" s="368"/>
    </row>
    <row r="70" spans="1:10" hidden="1" x14ac:dyDescent="0.25">
      <c r="A70" s="347"/>
      <c r="B70" s="352"/>
      <c r="C70" s="348" t="s">
        <v>10</v>
      </c>
      <c r="D70" s="348"/>
      <c r="E70" s="348"/>
      <c r="F70" s="348"/>
      <c r="G70" s="348"/>
      <c r="H70" s="348"/>
      <c r="I70" s="348"/>
      <c r="J70" s="348"/>
    </row>
    <row r="71" spans="1:10" ht="30" hidden="1" customHeight="1" x14ac:dyDescent="0.25">
      <c r="A71" s="347"/>
      <c r="B71" s="352"/>
      <c r="C71" s="59" t="s">
        <v>483</v>
      </c>
      <c r="D71" s="352" t="s">
        <v>15</v>
      </c>
      <c r="E71" s="51" t="s">
        <v>9</v>
      </c>
      <c r="F71" s="107"/>
      <c r="G71" s="107"/>
      <c r="H71" s="107"/>
      <c r="I71" s="95"/>
      <c r="J71" s="95">
        <f>'Додаток 3'!L26</f>
        <v>0</v>
      </c>
    </row>
    <row r="72" spans="1:10" hidden="1" x14ac:dyDescent="0.25">
      <c r="A72" s="347"/>
      <c r="B72" s="352"/>
      <c r="C72" s="59" t="s">
        <v>41</v>
      </c>
      <c r="D72" s="352"/>
      <c r="E72" s="358"/>
      <c r="F72" s="358"/>
      <c r="G72" s="358"/>
      <c r="H72" s="358"/>
      <c r="I72" s="105"/>
      <c r="J72" s="170"/>
    </row>
    <row r="73" spans="1:10" ht="19.5" hidden="1" customHeight="1" x14ac:dyDescent="0.25">
      <c r="A73" s="347"/>
      <c r="B73" s="352"/>
      <c r="C73" s="59" t="s">
        <v>55</v>
      </c>
      <c r="D73" s="352"/>
      <c r="E73" s="51" t="s">
        <v>9</v>
      </c>
      <c r="F73" s="107"/>
      <c r="G73" s="107"/>
      <c r="H73" s="107"/>
      <c r="I73" s="95"/>
      <c r="J73" s="95">
        <f>'Додаток 3'!L27</f>
        <v>0</v>
      </c>
    </row>
    <row r="74" spans="1:10" ht="16.5" hidden="1" customHeight="1" x14ac:dyDescent="0.25">
      <c r="A74" s="347"/>
      <c r="B74" s="352"/>
      <c r="C74" s="348" t="s">
        <v>11</v>
      </c>
      <c r="D74" s="348"/>
      <c r="E74" s="348"/>
      <c r="F74" s="348"/>
      <c r="G74" s="348"/>
      <c r="H74" s="348"/>
      <c r="I74" s="348"/>
      <c r="J74" s="348"/>
    </row>
    <row r="75" spans="1:10" ht="16.5" hidden="1" customHeight="1" x14ac:dyDescent="0.25">
      <c r="A75" s="347"/>
      <c r="B75" s="352"/>
      <c r="C75" s="59" t="s">
        <v>484</v>
      </c>
      <c r="D75" s="51" t="s">
        <v>309</v>
      </c>
      <c r="E75" s="51" t="s">
        <v>17</v>
      </c>
      <c r="F75" s="155"/>
      <c r="G75" s="155"/>
      <c r="H75" s="155"/>
      <c r="I75" s="170"/>
      <c r="J75" s="166">
        <v>1</v>
      </c>
    </row>
    <row r="76" spans="1:10" hidden="1" x14ac:dyDescent="0.25">
      <c r="A76" s="347"/>
      <c r="B76" s="352"/>
      <c r="C76" s="348" t="s">
        <v>12</v>
      </c>
      <c r="D76" s="348"/>
      <c r="E76" s="348"/>
      <c r="F76" s="348"/>
      <c r="G76" s="348"/>
      <c r="H76" s="348"/>
      <c r="I76" s="348"/>
      <c r="J76" s="348"/>
    </row>
    <row r="77" spans="1:10" ht="15" hidden="1" customHeight="1" x14ac:dyDescent="0.25">
      <c r="A77" s="347"/>
      <c r="B77" s="352"/>
      <c r="C77" s="59" t="s">
        <v>485</v>
      </c>
      <c r="D77" s="51" t="s">
        <v>39</v>
      </c>
      <c r="E77" s="51" t="s">
        <v>68</v>
      </c>
      <c r="F77" s="156"/>
      <c r="G77" s="107"/>
      <c r="H77" s="107"/>
      <c r="I77" s="95"/>
      <c r="J77" s="135">
        <f>J71/J75</f>
        <v>0</v>
      </c>
    </row>
    <row r="78" spans="1:10" hidden="1" x14ac:dyDescent="0.25">
      <c r="A78" s="347"/>
      <c r="B78" s="352"/>
      <c r="C78" s="348" t="s">
        <v>14</v>
      </c>
      <c r="D78" s="348"/>
      <c r="E78" s="348"/>
      <c r="F78" s="348"/>
      <c r="G78" s="348"/>
      <c r="H78" s="348"/>
      <c r="I78" s="348"/>
      <c r="J78" s="348"/>
    </row>
    <row r="79" spans="1:10" ht="18" hidden="1" customHeight="1" x14ac:dyDescent="0.25">
      <c r="A79" s="347"/>
      <c r="B79" s="352"/>
      <c r="C79" s="59" t="s">
        <v>496</v>
      </c>
      <c r="D79" s="51" t="s">
        <v>42</v>
      </c>
      <c r="E79" s="51" t="s">
        <v>40</v>
      </c>
      <c r="F79" s="51"/>
      <c r="G79" s="51"/>
      <c r="H79" s="51"/>
      <c r="I79" s="166"/>
      <c r="J79" s="166">
        <v>100</v>
      </c>
    </row>
    <row r="80" spans="1:10" ht="17.25" hidden="1" customHeight="1" x14ac:dyDescent="0.25">
      <c r="A80" s="347" t="s">
        <v>255</v>
      </c>
      <c r="B80" s="352" t="s">
        <v>419</v>
      </c>
      <c r="C80" s="368" t="s">
        <v>933</v>
      </c>
      <c r="D80" s="368"/>
      <c r="E80" s="368"/>
      <c r="F80" s="368"/>
      <c r="G80" s="368"/>
      <c r="H80" s="368"/>
      <c r="I80" s="368"/>
      <c r="J80" s="368"/>
    </row>
    <row r="81" spans="1:10" hidden="1" x14ac:dyDescent="0.25">
      <c r="A81" s="347"/>
      <c r="B81" s="352"/>
      <c r="C81" s="348" t="s">
        <v>10</v>
      </c>
      <c r="D81" s="348"/>
      <c r="E81" s="348"/>
      <c r="F81" s="348"/>
      <c r="G81" s="348"/>
      <c r="H81" s="348"/>
      <c r="I81" s="348"/>
      <c r="J81" s="348"/>
    </row>
    <row r="82" spans="1:10" ht="36" hidden="1" customHeight="1" x14ac:dyDescent="0.25">
      <c r="A82" s="347"/>
      <c r="B82" s="352"/>
      <c r="C82" s="59" t="s">
        <v>423</v>
      </c>
      <c r="D82" s="352" t="s">
        <v>15</v>
      </c>
      <c r="E82" s="51" t="s">
        <v>9</v>
      </c>
      <c r="F82" s="107"/>
      <c r="G82" s="107"/>
      <c r="H82" s="107"/>
      <c r="I82" s="105"/>
      <c r="J82" s="170">
        <f>'Додаток 3'!L32</f>
        <v>0</v>
      </c>
    </row>
    <row r="83" spans="1:10" hidden="1" x14ac:dyDescent="0.25">
      <c r="A83" s="347"/>
      <c r="B83" s="352"/>
      <c r="C83" s="59" t="s">
        <v>357</v>
      </c>
      <c r="D83" s="352"/>
      <c r="E83" s="352"/>
      <c r="F83" s="352"/>
      <c r="G83" s="352"/>
      <c r="H83" s="352"/>
      <c r="I83" s="105"/>
      <c r="J83" s="105"/>
    </row>
    <row r="84" spans="1:10" hidden="1" x14ac:dyDescent="0.25">
      <c r="A84" s="347"/>
      <c r="B84" s="352"/>
      <c r="C84" s="59" t="s">
        <v>38</v>
      </c>
      <c r="D84" s="352"/>
      <c r="E84" s="51" t="s">
        <v>9</v>
      </c>
      <c r="F84" s="107"/>
      <c r="G84" s="9">
        <f>'Додаток 3'!I33</f>
        <v>180</v>
      </c>
      <c r="H84" s="1"/>
      <c r="I84" s="105"/>
      <c r="J84" s="105"/>
    </row>
    <row r="85" spans="1:10" hidden="1" x14ac:dyDescent="0.25">
      <c r="A85" s="347"/>
      <c r="B85" s="352"/>
      <c r="C85" s="59" t="s">
        <v>2</v>
      </c>
      <c r="D85" s="352"/>
      <c r="E85" s="51" t="s">
        <v>9</v>
      </c>
      <c r="F85" s="107"/>
      <c r="G85" s="9">
        <f>'Додаток 3'!I34</f>
        <v>73.971999999999994</v>
      </c>
      <c r="H85" s="1"/>
      <c r="I85" s="105"/>
      <c r="J85" s="105"/>
    </row>
    <row r="86" spans="1:10" hidden="1" x14ac:dyDescent="0.25">
      <c r="A86" s="347"/>
      <c r="B86" s="352"/>
      <c r="C86" s="59" t="s">
        <v>424</v>
      </c>
      <c r="D86" s="352"/>
      <c r="E86" s="51" t="s">
        <v>9</v>
      </c>
      <c r="F86" s="107"/>
      <c r="G86" s="9">
        <f>'Додаток 3'!I35</f>
        <v>20.443000000000001</v>
      </c>
      <c r="H86" s="1"/>
      <c r="I86" s="105"/>
      <c r="J86" s="105"/>
    </row>
    <row r="87" spans="1:10" hidden="1" x14ac:dyDescent="0.25">
      <c r="A87" s="347"/>
      <c r="B87" s="352"/>
      <c r="C87" s="348" t="s">
        <v>11</v>
      </c>
      <c r="D87" s="348"/>
      <c r="E87" s="348"/>
      <c r="F87" s="348"/>
      <c r="G87" s="348"/>
      <c r="H87" s="348"/>
      <c r="I87" s="348"/>
      <c r="J87" s="348"/>
    </row>
    <row r="88" spans="1:10" ht="30" hidden="1" x14ac:dyDescent="0.25">
      <c r="A88" s="347"/>
      <c r="B88" s="352"/>
      <c r="C88" s="59" t="s">
        <v>486</v>
      </c>
      <c r="D88" s="51" t="s">
        <v>309</v>
      </c>
      <c r="E88" s="51" t="s">
        <v>140</v>
      </c>
      <c r="F88" s="107"/>
      <c r="G88" s="107"/>
      <c r="H88" s="107"/>
      <c r="I88" s="105"/>
      <c r="J88" s="170">
        <v>0.42499999999999999</v>
      </c>
    </row>
    <row r="89" spans="1:10" hidden="1" x14ac:dyDescent="0.25">
      <c r="A89" s="347"/>
      <c r="B89" s="352"/>
      <c r="C89" s="348" t="s">
        <v>12</v>
      </c>
      <c r="D89" s="348"/>
      <c r="E89" s="348"/>
      <c r="F89" s="348"/>
      <c r="G89" s="348"/>
      <c r="H89" s="348"/>
      <c r="I89" s="348"/>
      <c r="J89" s="348"/>
    </row>
    <row r="90" spans="1:10" ht="30" hidden="1" x14ac:dyDescent="0.25">
      <c r="A90" s="347"/>
      <c r="B90" s="352"/>
      <c r="C90" s="59" t="s">
        <v>487</v>
      </c>
      <c r="D90" s="51" t="s">
        <v>39</v>
      </c>
      <c r="E90" s="51" t="s">
        <v>141</v>
      </c>
      <c r="F90" s="107"/>
      <c r="G90" s="107"/>
      <c r="H90" s="107"/>
      <c r="I90" s="105"/>
      <c r="J90" s="95">
        <f>J82/J88</f>
        <v>0</v>
      </c>
    </row>
    <row r="91" spans="1:10" hidden="1" x14ac:dyDescent="0.25">
      <c r="A91" s="347"/>
      <c r="B91" s="352"/>
      <c r="C91" s="348" t="s">
        <v>14</v>
      </c>
      <c r="D91" s="348"/>
      <c r="E91" s="348"/>
      <c r="F91" s="348"/>
      <c r="G91" s="348"/>
      <c r="H91" s="348"/>
      <c r="I91" s="348"/>
      <c r="J91" s="348"/>
    </row>
    <row r="92" spans="1:10" ht="18" hidden="1" customHeight="1" x14ac:dyDescent="0.25">
      <c r="A92" s="347"/>
      <c r="B92" s="352"/>
      <c r="C92" s="59" t="s">
        <v>358</v>
      </c>
      <c r="D92" s="51" t="s">
        <v>42</v>
      </c>
      <c r="E92" s="51" t="s">
        <v>40</v>
      </c>
      <c r="F92" s="51"/>
      <c r="G92" s="51"/>
      <c r="H92" s="51"/>
      <c r="I92" s="105"/>
      <c r="J92" s="170">
        <v>100</v>
      </c>
    </row>
    <row r="93" spans="1:10" ht="22.5" hidden="1" customHeight="1" x14ac:dyDescent="0.25">
      <c r="A93" s="355" t="s">
        <v>256</v>
      </c>
      <c r="B93" s="385" t="s">
        <v>134</v>
      </c>
      <c r="C93" s="425" t="s">
        <v>518</v>
      </c>
      <c r="D93" s="425"/>
      <c r="E93" s="425"/>
      <c r="F93" s="425"/>
      <c r="G93" s="425"/>
      <c r="H93" s="425"/>
    </row>
    <row r="94" spans="1:10" hidden="1" x14ac:dyDescent="0.25">
      <c r="A94" s="347"/>
      <c r="B94" s="349"/>
      <c r="C94" s="350" t="s">
        <v>10</v>
      </c>
      <c r="D94" s="350"/>
      <c r="E94" s="350"/>
      <c r="F94" s="350"/>
      <c r="G94" s="350"/>
      <c r="H94" s="350"/>
    </row>
    <row r="95" spans="1:10" ht="35.25" hidden="1" customHeight="1" x14ac:dyDescent="0.25">
      <c r="A95" s="347"/>
      <c r="B95" s="349"/>
      <c r="C95" s="7" t="s">
        <v>528</v>
      </c>
      <c r="D95" s="140" t="s">
        <v>91</v>
      </c>
      <c r="E95" s="140" t="s">
        <v>9</v>
      </c>
      <c r="F95" s="107">
        <f>'Додаток 3'!H36</f>
        <v>0</v>
      </c>
      <c r="G95" s="157"/>
      <c r="H95" s="157"/>
    </row>
    <row r="96" spans="1:10" ht="17.25" hidden="1" customHeight="1" x14ac:dyDescent="0.25">
      <c r="A96" s="347"/>
      <c r="B96" s="349"/>
      <c r="C96" s="350" t="s">
        <v>11</v>
      </c>
      <c r="D96" s="350"/>
      <c r="E96" s="350"/>
      <c r="F96" s="350"/>
      <c r="G96" s="350"/>
      <c r="H96" s="350"/>
    </row>
    <row r="97" spans="1:10" hidden="1" x14ac:dyDescent="0.25">
      <c r="A97" s="347"/>
      <c r="B97" s="349"/>
      <c r="C97" s="7" t="s">
        <v>156</v>
      </c>
      <c r="D97" s="140" t="s">
        <v>39</v>
      </c>
      <c r="E97" s="140" t="s">
        <v>17</v>
      </c>
      <c r="F97" s="155">
        <v>1</v>
      </c>
      <c r="G97" s="167"/>
      <c r="H97" s="167"/>
    </row>
    <row r="98" spans="1:10" hidden="1" x14ac:dyDescent="0.25">
      <c r="A98" s="347"/>
      <c r="B98" s="349"/>
      <c r="C98" s="350" t="s">
        <v>12</v>
      </c>
      <c r="D98" s="350"/>
      <c r="E98" s="350"/>
      <c r="F98" s="350"/>
      <c r="G98" s="350"/>
      <c r="H98" s="350"/>
    </row>
    <row r="99" spans="1:10" ht="30" hidden="1" x14ac:dyDescent="0.25">
      <c r="A99" s="347"/>
      <c r="B99" s="349"/>
      <c r="C99" s="7" t="s">
        <v>529</v>
      </c>
      <c r="D99" s="140" t="s">
        <v>39</v>
      </c>
      <c r="E99" s="140" t="s">
        <v>276</v>
      </c>
      <c r="F99" s="107">
        <f>F95/F97</f>
        <v>0</v>
      </c>
      <c r="G99" s="157"/>
      <c r="H99" s="157"/>
    </row>
    <row r="100" spans="1:10" hidden="1" x14ac:dyDescent="0.25">
      <c r="A100" s="347"/>
      <c r="B100" s="349"/>
      <c r="C100" s="350" t="s">
        <v>14</v>
      </c>
      <c r="D100" s="350"/>
      <c r="E100" s="350"/>
      <c r="F100" s="350"/>
      <c r="G100" s="350"/>
      <c r="H100" s="350"/>
    </row>
    <row r="101" spans="1:10" ht="27" hidden="1" customHeight="1" x14ac:dyDescent="0.25">
      <c r="A101" s="347"/>
      <c r="B101" s="349"/>
      <c r="C101" s="73" t="s">
        <v>47</v>
      </c>
      <c r="D101" s="149" t="s">
        <v>42</v>
      </c>
      <c r="E101" s="149" t="s">
        <v>40</v>
      </c>
      <c r="F101" s="149">
        <v>100</v>
      </c>
      <c r="G101" s="122"/>
      <c r="H101" s="122"/>
    </row>
    <row r="102" spans="1:10" ht="17.25" customHeight="1" x14ac:dyDescent="0.25">
      <c r="A102" s="347" t="s">
        <v>254</v>
      </c>
      <c r="B102" s="352" t="s">
        <v>419</v>
      </c>
      <c r="C102" s="368" t="s">
        <v>934</v>
      </c>
      <c r="D102" s="368"/>
      <c r="E102" s="368"/>
      <c r="F102" s="368"/>
      <c r="G102" s="368"/>
      <c r="H102" s="368"/>
      <c r="I102" s="368"/>
      <c r="J102" s="368"/>
    </row>
    <row r="103" spans="1:10" x14ac:dyDescent="0.25">
      <c r="A103" s="347"/>
      <c r="B103" s="352"/>
      <c r="C103" s="348" t="s">
        <v>10</v>
      </c>
      <c r="D103" s="348"/>
      <c r="E103" s="348"/>
      <c r="F103" s="348"/>
      <c r="G103" s="348"/>
      <c r="H103" s="348"/>
      <c r="I103" s="348"/>
      <c r="J103" s="348"/>
    </row>
    <row r="104" spans="1:10" ht="30" x14ac:dyDescent="0.25">
      <c r="A104" s="347"/>
      <c r="B104" s="352"/>
      <c r="C104" s="32" t="s">
        <v>1537</v>
      </c>
      <c r="D104" s="147" t="s">
        <v>91</v>
      </c>
      <c r="E104" s="363" t="s">
        <v>9</v>
      </c>
      <c r="F104" s="51">
        <f>'Додаток 3'!H38</f>
        <v>590.99699999999996</v>
      </c>
      <c r="G104" s="146"/>
      <c r="H104" s="146"/>
      <c r="I104" s="146"/>
      <c r="J104" s="146"/>
    </row>
    <row r="105" spans="1:10" x14ac:dyDescent="0.25">
      <c r="A105" s="347"/>
      <c r="B105" s="352"/>
      <c r="C105" s="59" t="s">
        <v>512</v>
      </c>
      <c r="D105" s="352" t="s">
        <v>15</v>
      </c>
      <c r="E105" s="364"/>
      <c r="F105" s="107"/>
      <c r="G105" s="107"/>
      <c r="H105" s="107"/>
      <c r="I105" s="135"/>
      <c r="J105" s="135">
        <f>'Додаток 3'!L37+'Додаток 3'!L38</f>
        <v>229733.38</v>
      </c>
    </row>
    <row r="106" spans="1:10" hidden="1" x14ac:dyDescent="0.25">
      <c r="A106" s="347"/>
      <c r="B106" s="352"/>
      <c r="C106" s="59" t="s">
        <v>357</v>
      </c>
      <c r="D106" s="352"/>
      <c r="E106" s="352"/>
      <c r="F106" s="352"/>
      <c r="G106" s="352"/>
      <c r="H106" s="352"/>
      <c r="I106" s="105"/>
      <c r="J106" s="105"/>
    </row>
    <row r="107" spans="1:10" hidden="1" x14ac:dyDescent="0.25">
      <c r="A107" s="347"/>
      <c r="B107" s="352"/>
      <c r="C107" s="59" t="s">
        <v>38</v>
      </c>
      <c r="D107" s="352"/>
      <c r="E107" s="51" t="s">
        <v>9</v>
      </c>
      <c r="F107" s="107">
        <f>'Додаток 3'!H39</f>
        <v>590.99699999999996</v>
      </c>
      <c r="G107" s="51"/>
      <c r="H107" s="51"/>
      <c r="I107" s="105"/>
      <c r="J107" s="105"/>
    </row>
    <row r="108" spans="1:10" hidden="1" x14ac:dyDescent="0.25">
      <c r="A108" s="347"/>
      <c r="B108" s="352"/>
      <c r="C108" s="59" t="s">
        <v>2</v>
      </c>
      <c r="D108" s="352"/>
      <c r="E108" s="51" t="s">
        <v>9</v>
      </c>
      <c r="F108" s="107"/>
      <c r="G108" s="9">
        <f>'Додаток 3'!I40</f>
        <v>1635.528</v>
      </c>
      <c r="H108" s="1"/>
      <c r="I108" s="105"/>
      <c r="J108" s="105"/>
    </row>
    <row r="109" spans="1:10" hidden="1" x14ac:dyDescent="0.25">
      <c r="A109" s="347"/>
      <c r="B109" s="352"/>
      <c r="C109" s="91" t="s">
        <v>424</v>
      </c>
      <c r="D109" s="352"/>
      <c r="E109" s="51" t="s">
        <v>9</v>
      </c>
      <c r="F109" s="107"/>
      <c r="G109" s="9">
        <f>'Додаток 3'!I41</f>
        <v>390.6</v>
      </c>
      <c r="H109" s="1"/>
      <c r="I109" s="105"/>
      <c r="J109" s="105"/>
    </row>
    <row r="110" spans="1:10" x14ac:dyDescent="0.25">
      <c r="A110" s="347"/>
      <c r="B110" s="352"/>
      <c r="C110" s="348" t="s">
        <v>11</v>
      </c>
      <c r="D110" s="348"/>
      <c r="E110" s="348"/>
      <c r="F110" s="348"/>
      <c r="G110" s="348"/>
      <c r="H110" s="348"/>
      <c r="I110" s="348"/>
      <c r="J110" s="348"/>
    </row>
    <row r="111" spans="1:10" ht="32.25" customHeight="1" x14ac:dyDescent="0.25">
      <c r="A111" s="347"/>
      <c r="B111" s="352"/>
      <c r="C111" s="91" t="s">
        <v>156</v>
      </c>
      <c r="D111" s="147" t="s">
        <v>91</v>
      </c>
      <c r="E111" s="51" t="s">
        <v>17</v>
      </c>
      <c r="F111" s="51">
        <v>1</v>
      </c>
      <c r="G111" s="146"/>
      <c r="H111" s="146"/>
      <c r="I111" s="105"/>
      <c r="J111" s="105"/>
    </row>
    <row r="112" spans="1:10" x14ac:dyDescent="0.25">
      <c r="A112" s="347"/>
      <c r="B112" s="352"/>
      <c r="C112" s="59" t="s">
        <v>513</v>
      </c>
      <c r="D112" s="51" t="s">
        <v>309</v>
      </c>
      <c r="E112" s="51" t="s">
        <v>140</v>
      </c>
      <c r="F112" s="107"/>
      <c r="G112" s="107"/>
      <c r="H112" s="107"/>
      <c r="I112" s="166"/>
      <c r="J112" s="166">
        <v>2.1589999999999998</v>
      </c>
    </row>
    <row r="113" spans="1:10" x14ac:dyDescent="0.25">
      <c r="A113" s="347"/>
      <c r="B113" s="352"/>
      <c r="C113" s="348" t="s">
        <v>12</v>
      </c>
      <c r="D113" s="348"/>
      <c r="E113" s="348"/>
      <c r="F113" s="348"/>
      <c r="G113" s="348"/>
      <c r="H113" s="348"/>
      <c r="I113" s="348"/>
      <c r="J113" s="348"/>
    </row>
    <row r="114" spans="1:10" ht="29.25" customHeight="1" x14ac:dyDescent="0.25">
      <c r="A114" s="347"/>
      <c r="B114" s="352"/>
      <c r="C114" s="32" t="s">
        <v>529</v>
      </c>
      <c r="D114" s="352" t="s">
        <v>39</v>
      </c>
      <c r="E114" s="51" t="s">
        <v>13</v>
      </c>
      <c r="F114" s="107">
        <f>F104/F111</f>
        <v>590.99699999999996</v>
      </c>
      <c r="G114" s="146"/>
      <c r="H114" s="146"/>
      <c r="I114" s="105"/>
      <c r="J114" s="105"/>
    </row>
    <row r="115" spans="1:10" ht="21" customHeight="1" x14ac:dyDescent="0.25">
      <c r="A115" s="347"/>
      <c r="B115" s="352"/>
      <c r="C115" s="59" t="s">
        <v>514</v>
      </c>
      <c r="D115" s="352"/>
      <c r="E115" s="51" t="s">
        <v>141</v>
      </c>
      <c r="F115" s="107"/>
      <c r="G115" s="107"/>
      <c r="H115" s="107"/>
      <c r="I115" s="107"/>
      <c r="J115" s="107">
        <f>J105/J112</f>
        <v>106407.30893932378</v>
      </c>
    </row>
    <row r="116" spans="1:10" x14ac:dyDescent="0.25">
      <c r="A116" s="347"/>
      <c r="B116" s="352"/>
      <c r="C116" s="348" t="s">
        <v>14</v>
      </c>
      <c r="D116" s="348"/>
      <c r="E116" s="348"/>
      <c r="F116" s="348"/>
      <c r="G116" s="348"/>
      <c r="H116" s="348"/>
      <c r="I116" s="348"/>
      <c r="J116" s="348"/>
    </row>
    <row r="117" spans="1:10" ht="18.75" customHeight="1" x14ac:dyDescent="0.25">
      <c r="A117" s="347"/>
      <c r="B117" s="352"/>
      <c r="C117" s="91" t="s">
        <v>47</v>
      </c>
      <c r="D117" s="352" t="s">
        <v>42</v>
      </c>
      <c r="E117" s="363" t="s">
        <v>40</v>
      </c>
      <c r="F117" s="51">
        <v>100</v>
      </c>
      <c r="G117" s="51"/>
      <c r="H117" s="51"/>
      <c r="I117" s="105"/>
      <c r="J117" s="105"/>
    </row>
    <row r="118" spans="1:10" ht="18.75" customHeight="1" x14ac:dyDescent="0.25">
      <c r="A118" s="347"/>
      <c r="B118" s="352"/>
      <c r="C118" s="59" t="s">
        <v>358</v>
      </c>
      <c r="D118" s="352"/>
      <c r="E118" s="364"/>
      <c r="F118" s="51"/>
      <c r="G118" s="51"/>
      <c r="H118" s="51"/>
      <c r="I118" s="170"/>
      <c r="J118" s="170">
        <v>100</v>
      </c>
    </row>
    <row r="119" spans="1:10" ht="19.5" customHeight="1" x14ac:dyDescent="0.25">
      <c r="A119" s="347" t="s">
        <v>255</v>
      </c>
      <c r="B119" s="352" t="s">
        <v>419</v>
      </c>
      <c r="C119" s="368" t="s">
        <v>1032</v>
      </c>
      <c r="D119" s="368"/>
      <c r="E119" s="368"/>
      <c r="F119" s="368"/>
      <c r="G119" s="368"/>
      <c r="H119" s="368"/>
      <c r="I119" s="368"/>
      <c r="J119" s="368"/>
    </row>
    <row r="120" spans="1:10" ht="16.5" customHeight="1" x14ac:dyDescent="0.25">
      <c r="A120" s="347"/>
      <c r="B120" s="352"/>
      <c r="C120" s="348" t="s">
        <v>10</v>
      </c>
      <c r="D120" s="348"/>
      <c r="E120" s="348"/>
      <c r="F120" s="348"/>
      <c r="G120" s="348"/>
      <c r="H120" s="348"/>
      <c r="I120" s="348"/>
      <c r="J120" s="348"/>
    </row>
    <row r="121" spans="1:10" ht="27.75" customHeight="1" x14ac:dyDescent="0.25">
      <c r="A121" s="347"/>
      <c r="B121" s="352"/>
      <c r="C121" s="59" t="s">
        <v>1029</v>
      </c>
      <c r="D121" s="51" t="s">
        <v>91</v>
      </c>
      <c r="E121" s="51" t="s">
        <v>9</v>
      </c>
      <c r="F121" s="107"/>
      <c r="G121" s="107"/>
      <c r="H121" s="107"/>
      <c r="I121" s="95">
        <f>'Додаток 3'!K42</f>
        <v>497.12</v>
      </c>
      <c r="J121" s="95"/>
    </row>
    <row r="122" spans="1:10" ht="18" customHeight="1" x14ac:dyDescent="0.25">
      <c r="A122" s="347"/>
      <c r="B122" s="352"/>
      <c r="C122" s="348" t="s">
        <v>11</v>
      </c>
      <c r="D122" s="348"/>
      <c r="E122" s="348"/>
      <c r="F122" s="348"/>
      <c r="G122" s="348"/>
      <c r="H122" s="348"/>
      <c r="I122" s="348"/>
      <c r="J122" s="348"/>
    </row>
    <row r="123" spans="1:10" ht="19.5" customHeight="1" x14ac:dyDescent="0.25">
      <c r="A123" s="347"/>
      <c r="B123" s="352"/>
      <c r="C123" s="59" t="s">
        <v>1030</v>
      </c>
      <c r="D123" s="51" t="s">
        <v>39</v>
      </c>
      <c r="E123" s="51" t="s">
        <v>17</v>
      </c>
      <c r="F123" s="155"/>
      <c r="G123" s="155"/>
      <c r="H123" s="155"/>
      <c r="I123" s="170">
        <v>1</v>
      </c>
      <c r="J123" s="170"/>
    </row>
    <row r="124" spans="1:10" ht="16.5" customHeight="1" x14ac:dyDescent="0.25">
      <c r="A124" s="347"/>
      <c r="B124" s="352"/>
      <c r="C124" s="348" t="s">
        <v>12</v>
      </c>
      <c r="D124" s="348"/>
      <c r="E124" s="348"/>
      <c r="F124" s="348"/>
      <c r="G124" s="348"/>
      <c r="H124" s="348"/>
      <c r="I124" s="348"/>
      <c r="J124" s="348"/>
    </row>
    <row r="125" spans="1:10" ht="23.25" customHeight="1" x14ac:dyDescent="0.25">
      <c r="A125" s="347"/>
      <c r="B125" s="352"/>
      <c r="C125" s="59" t="s">
        <v>1033</v>
      </c>
      <c r="D125" s="51" t="s">
        <v>39</v>
      </c>
      <c r="E125" s="51" t="s">
        <v>276</v>
      </c>
      <c r="F125" s="107"/>
      <c r="G125" s="107"/>
      <c r="H125" s="107"/>
      <c r="I125" s="95">
        <f>I121/I123</f>
        <v>497.12</v>
      </c>
      <c r="J125" s="95"/>
    </row>
    <row r="126" spans="1:10" ht="12.75" customHeight="1" x14ac:dyDescent="0.25">
      <c r="A126" s="347"/>
      <c r="B126" s="352"/>
      <c r="C126" s="348" t="s">
        <v>14</v>
      </c>
      <c r="D126" s="348"/>
      <c r="E126" s="348"/>
      <c r="F126" s="348"/>
      <c r="G126" s="348"/>
      <c r="H126" s="348"/>
      <c r="I126" s="348"/>
      <c r="J126" s="348"/>
    </row>
    <row r="127" spans="1:10" ht="18.75" customHeight="1" x14ac:dyDescent="0.25">
      <c r="A127" s="347"/>
      <c r="B127" s="352"/>
      <c r="C127" s="59" t="s">
        <v>1031</v>
      </c>
      <c r="D127" s="51" t="s">
        <v>42</v>
      </c>
      <c r="E127" s="51" t="s">
        <v>40</v>
      </c>
      <c r="F127" s="51"/>
      <c r="G127" s="51"/>
      <c r="H127" s="141"/>
      <c r="I127" s="170">
        <v>100</v>
      </c>
      <c r="J127" s="166"/>
    </row>
    <row r="128" spans="1:10" ht="29.25" hidden="1" customHeight="1" x14ac:dyDescent="0.25">
      <c r="A128" s="427" t="s">
        <v>258</v>
      </c>
      <c r="B128" s="352" t="s">
        <v>419</v>
      </c>
      <c r="C128" s="368" t="str">
        <f>'Додаток 3'!B43</f>
        <v xml:space="preserve">Коригування проектної документації "Реконструкція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 </v>
      </c>
      <c r="D128" s="368"/>
      <c r="E128" s="368"/>
      <c r="F128" s="368"/>
      <c r="G128" s="368"/>
      <c r="H128" s="368"/>
      <c r="I128" s="368"/>
      <c r="J128" s="368"/>
    </row>
    <row r="129" spans="1:10" ht="14.25" hidden="1" customHeight="1" x14ac:dyDescent="0.25">
      <c r="A129" s="427"/>
      <c r="B129" s="352"/>
      <c r="C129" s="348" t="s">
        <v>10</v>
      </c>
      <c r="D129" s="348"/>
      <c r="E129" s="348"/>
      <c r="F129" s="348"/>
      <c r="G129" s="348"/>
      <c r="H129" s="348"/>
      <c r="I129" s="348"/>
      <c r="J129" s="348"/>
    </row>
    <row r="130" spans="1:10" ht="30.75" hidden="1" customHeight="1" x14ac:dyDescent="0.25">
      <c r="A130" s="427"/>
      <c r="B130" s="352"/>
      <c r="C130" s="59" t="s">
        <v>1034</v>
      </c>
      <c r="D130" s="51" t="s">
        <v>91</v>
      </c>
      <c r="E130" s="51" t="s">
        <v>9</v>
      </c>
      <c r="F130" s="107"/>
      <c r="G130" s="107"/>
      <c r="H130" s="107"/>
      <c r="I130" s="105"/>
      <c r="J130" s="105"/>
    </row>
    <row r="131" spans="1:10" ht="18" hidden="1" customHeight="1" x14ac:dyDescent="0.25">
      <c r="A131" s="427"/>
      <c r="B131" s="352"/>
      <c r="C131" s="348" t="s">
        <v>11</v>
      </c>
      <c r="D131" s="348"/>
      <c r="E131" s="348"/>
      <c r="F131" s="348"/>
      <c r="G131" s="348"/>
      <c r="H131" s="348"/>
      <c r="I131" s="348"/>
      <c r="J131" s="348"/>
    </row>
    <row r="132" spans="1:10" ht="19.5" hidden="1" customHeight="1" x14ac:dyDescent="0.25">
      <c r="A132" s="427"/>
      <c r="B132" s="352"/>
      <c r="C132" s="59" t="s">
        <v>1030</v>
      </c>
      <c r="D132" s="51" t="s">
        <v>39</v>
      </c>
      <c r="E132" s="51" t="s">
        <v>17</v>
      </c>
      <c r="F132" s="155"/>
      <c r="G132" s="155"/>
      <c r="H132" s="155"/>
      <c r="I132" s="105"/>
      <c r="J132" s="105"/>
    </row>
    <row r="133" spans="1:10" ht="16.5" hidden="1" customHeight="1" x14ac:dyDescent="0.25">
      <c r="A133" s="427"/>
      <c r="B133" s="352"/>
      <c r="C133" s="348" t="s">
        <v>12</v>
      </c>
      <c r="D133" s="348"/>
      <c r="E133" s="348"/>
      <c r="F133" s="348"/>
      <c r="G133" s="348"/>
      <c r="H133" s="348"/>
      <c r="I133" s="348"/>
      <c r="J133" s="348"/>
    </row>
    <row r="134" spans="1:10" ht="29.25" hidden="1" customHeight="1" x14ac:dyDescent="0.25">
      <c r="A134" s="427"/>
      <c r="B134" s="352"/>
      <c r="C134" s="59" t="s">
        <v>1035</v>
      </c>
      <c r="D134" s="51" t="s">
        <v>39</v>
      </c>
      <c r="E134" s="51" t="s">
        <v>276</v>
      </c>
      <c r="F134" s="107"/>
      <c r="G134" s="107"/>
      <c r="H134" s="107"/>
      <c r="I134" s="105"/>
      <c r="J134" s="105"/>
    </row>
    <row r="135" spans="1:10" ht="16.5" hidden="1" customHeight="1" x14ac:dyDescent="0.25">
      <c r="A135" s="427"/>
      <c r="B135" s="352"/>
      <c r="C135" s="348" t="s">
        <v>14</v>
      </c>
      <c r="D135" s="348"/>
      <c r="E135" s="348"/>
      <c r="F135" s="348"/>
      <c r="G135" s="348"/>
      <c r="H135" s="348"/>
      <c r="I135" s="348"/>
      <c r="J135" s="348"/>
    </row>
    <row r="136" spans="1:10" ht="11.25" hidden="1" customHeight="1" x14ac:dyDescent="0.25">
      <c r="A136" s="427"/>
      <c r="B136" s="352"/>
      <c r="C136" s="59" t="s">
        <v>1031</v>
      </c>
      <c r="D136" s="51" t="s">
        <v>42</v>
      </c>
      <c r="E136" s="51" t="s">
        <v>40</v>
      </c>
      <c r="F136" s="51"/>
      <c r="G136" s="51"/>
      <c r="H136" s="141"/>
      <c r="I136" s="105"/>
      <c r="J136" s="105"/>
    </row>
    <row r="137" spans="1:10" ht="27.75" hidden="1" customHeight="1" x14ac:dyDescent="0.25">
      <c r="A137" s="347" t="s">
        <v>259</v>
      </c>
      <c r="B137" s="352" t="s">
        <v>419</v>
      </c>
      <c r="C137" s="435" t="str">
        <f>'Додаток 3'!B44</f>
        <v>Проектно-вишукувальні роботи "Капітальний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v>
      </c>
      <c r="D137" s="435"/>
      <c r="E137" s="435"/>
      <c r="F137" s="435"/>
      <c r="G137" s="435"/>
      <c r="H137" s="435"/>
      <c r="I137" s="435"/>
      <c r="J137" s="435"/>
    </row>
    <row r="138" spans="1:10" ht="18" hidden="1" customHeight="1" x14ac:dyDescent="0.25">
      <c r="A138" s="347"/>
      <c r="B138" s="352"/>
      <c r="C138" s="348" t="s">
        <v>10</v>
      </c>
      <c r="D138" s="348"/>
      <c r="E138" s="348"/>
      <c r="F138" s="348"/>
      <c r="G138" s="348"/>
      <c r="H138" s="348"/>
      <c r="I138" s="348"/>
      <c r="J138" s="348"/>
    </row>
    <row r="139" spans="1:10" ht="32.25" hidden="1" customHeight="1" x14ac:dyDescent="0.25">
      <c r="A139" s="347"/>
      <c r="B139" s="352"/>
      <c r="C139" s="59" t="s">
        <v>1062</v>
      </c>
      <c r="D139" s="51" t="s">
        <v>91</v>
      </c>
      <c r="E139" s="51" t="s">
        <v>9</v>
      </c>
      <c r="F139" s="107"/>
      <c r="G139" s="203">
        <v>0</v>
      </c>
      <c r="H139" s="107"/>
      <c r="I139" s="105"/>
      <c r="J139" s="105"/>
    </row>
    <row r="140" spans="1:10" ht="17.25" hidden="1" customHeight="1" x14ac:dyDescent="0.25">
      <c r="A140" s="347"/>
      <c r="B140" s="352"/>
      <c r="C140" s="348" t="s">
        <v>11</v>
      </c>
      <c r="D140" s="348"/>
      <c r="E140" s="348"/>
      <c r="F140" s="348"/>
      <c r="G140" s="348"/>
      <c r="H140" s="348"/>
      <c r="I140" s="348"/>
      <c r="J140" s="348"/>
    </row>
    <row r="141" spans="1:10" ht="18" hidden="1" customHeight="1" x14ac:dyDescent="0.25">
      <c r="A141" s="347"/>
      <c r="B141" s="352"/>
      <c r="C141" s="59" t="s">
        <v>872</v>
      </c>
      <c r="D141" s="51" t="s">
        <v>39</v>
      </c>
      <c r="E141" s="51" t="s">
        <v>17</v>
      </c>
      <c r="F141" s="155"/>
      <c r="G141" s="155">
        <v>1</v>
      </c>
      <c r="H141" s="155"/>
      <c r="I141" s="105"/>
      <c r="J141" s="105"/>
    </row>
    <row r="142" spans="1:10" ht="16.5" hidden="1" customHeight="1" x14ac:dyDescent="0.25">
      <c r="A142" s="347"/>
      <c r="B142" s="352"/>
      <c r="C142" s="348" t="s">
        <v>12</v>
      </c>
      <c r="D142" s="348"/>
      <c r="E142" s="348"/>
      <c r="F142" s="348"/>
      <c r="G142" s="348"/>
      <c r="H142" s="348"/>
      <c r="I142" s="348"/>
      <c r="J142" s="348"/>
    </row>
    <row r="143" spans="1:10" ht="28.5" hidden="1" customHeight="1" x14ac:dyDescent="0.25">
      <c r="A143" s="347"/>
      <c r="B143" s="352"/>
      <c r="C143" s="59" t="s">
        <v>1063</v>
      </c>
      <c r="D143" s="51" t="s">
        <v>39</v>
      </c>
      <c r="E143" s="51" t="s">
        <v>276</v>
      </c>
      <c r="F143" s="107"/>
      <c r="G143" s="107">
        <f>G139/G141</f>
        <v>0</v>
      </c>
      <c r="H143" s="107"/>
      <c r="I143" s="105"/>
      <c r="J143" s="105"/>
    </row>
    <row r="144" spans="1:10" ht="16.5" hidden="1" customHeight="1" x14ac:dyDescent="0.25">
      <c r="A144" s="347"/>
      <c r="B144" s="352"/>
      <c r="C144" s="348" t="s">
        <v>14</v>
      </c>
      <c r="D144" s="348"/>
      <c r="E144" s="348"/>
      <c r="F144" s="348"/>
      <c r="G144" s="348"/>
      <c r="H144" s="348"/>
      <c r="I144" s="348"/>
      <c r="J144" s="348"/>
    </row>
    <row r="145" spans="1:10" ht="16.5" hidden="1" customHeight="1" x14ac:dyDescent="0.25">
      <c r="A145" s="347"/>
      <c r="B145" s="352"/>
      <c r="C145" s="59" t="s">
        <v>864</v>
      </c>
      <c r="D145" s="51" t="s">
        <v>42</v>
      </c>
      <c r="E145" s="51" t="s">
        <v>40</v>
      </c>
      <c r="F145" s="51"/>
      <c r="G145" s="51">
        <v>100</v>
      </c>
      <c r="H145" s="141"/>
      <c r="I145" s="105"/>
      <c r="J145" s="105"/>
    </row>
    <row r="146" spans="1:10" ht="18" hidden="1" customHeight="1" x14ac:dyDescent="0.25">
      <c r="A146" s="347" t="s">
        <v>260</v>
      </c>
      <c r="B146" s="349" t="s">
        <v>134</v>
      </c>
      <c r="C146" s="351" t="str">
        <f>'Додаток 3'!B45</f>
        <v>Проектно-вишукувальні роботи "Капітальний ремонт ділянки магістрального водопроводу від колодязя В 13 до колодязя В 26 по вул. Хіміків м. Южного Одеського району Одеської області"</v>
      </c>
      <c r="D146" s="351"/>
      <c r="E146" s="351"/>
      <c r="F146" s="351"/>
      <c r="G146" s="351"/>
      <c r="H146" s="351"/>
      <c r="I146" s="351"/>
      <c r="J146" s="351"/>
    </row>
    <row r="147" spans="1:10" ht="14.25" hidden="1" customHeight="1" x14ac:dyDescent="0.25">
      <c r="A147" s="347"/>
      <c r="B147" s="349"/>
      <c r="C147" s="350" t="s">
        <v>10</v>
      </c>
      <c r="D147" s="350"/>
      <c r="E147" s="350"/>
      <c r="F147" s="350"/>
      <c r="G147" s="350"/>
      <c r="H147" s="350"/>
      <c r="I147" s="350"/>
      <c r="J147" s="350"/>
    </row>
    <row r="148" spans="1:10" ht="32.25" hidden="1" customHeight="1" x14ac:dyDescent="0.25">
      <c r="A148" s="347"/>
      <c r="B148" s="349"/>
      <c r="C148" s="7" t="s">
        <v>1062</v>
      </c>
      <c r="D148" s="140" t="s">
        <v>91</v>
      </c>
      <c r="E148" s="140" t="s">
        <v>9</v>
      </c>
      <c r="F148" s="107"/>
      <c r="G148" s="203">
        <v>0</v>
      </c>
      <c r="H148" s="157"/>
      <c r="I148" s="105"/>
      <c r="J148" s="105"/>
    </row>
    <row r="149" spans="1:10" ht="17.25" hidden="1" customHeight="1" x14ac:dyDescent="0.25">
      <c r="A149" s="347"/>
      <c r="B149" s="349"/>
      <c r="C149" s="350" t="s">
        <v>11</v>
      </c>
      <c r="D149" s="350"/>
      <c r="E149" s="350"/>
      <c r="F149" s="350"/>
      <c r="G149" s="350"/>
      <c r="H149" s="350"/>
      <c r="I149" s="350"/>
      <c r="J149" s="350"/>
    </row>
    <row r="150" spans="1:10" ht="15.75" hidden="1" customHeight="1" x14ac:dyDescent="0.25">
      <c r="A150" s="347"/>
      <c r="B150" s="349"/>
      <c r="C150" s="7" t="s">
        <v>872</v>
      </c>
      <c r="D150" s="140" t="s">
        <v>39</v>
      </c>
      <c r="E150" s="140" t="s">
        <v>17</v>
      </c>
      <c r="F150" s="155"/>
      <c r="G150" s="167">
        <v>1</v>
      </c>
      <c r="H150" s="167"/>
      <c r="I150" s="105"/>
      <c r="J150" s="105"/>
    </row>
    <row r="151" spans="1:10" ht="17.25" hidden="1" customHeight="1" x14ac:dyDescent="0.25">
      <c r="A151" s="347"/>
      <c r="B151" s="349"/>
      <c r="C151" s="350" t="s">
        <v>12</v>
      </c>
      <c r="D151" s="350"/>
      <c r="E151" s="350"/>
      <c r="F151" s="350"/>
      <c r="G151" s="350"/>
      <c r="H151" s="350"/>
      <c r="I151" s="350"/>
      <c r="J151" s="350"/>
    </row>
    <row r="152" spans="1:10" ht="23.25" hidden="1" customHeight="1" x14ac:dyDescent="0.25">
      <c r="A152" s="347"/>
      <c r="B152" s="349"/>
      <c r="C152" s="7" t="s">
        <v>1063</v>
      </c>
      <c r="D152" s="140" t="s">
        <v>39</v>
      </c>
      <c r="E152" s="140" t="s">
        <v>276</v>
      </c>
      <c r="F152" s="107"/>
      <c r="G152" s="157">
        <f>G148/G150</f>
        <v>0</v>
      </c>
      <c r="H152" s="157"/>
      <c r="I152" s="105"/>
      <c r="J152" s="105"/>
    </row>
    <row r="153" spans="1:10" ht="16.5" hidden="1" customHeight="1" x14ac:dyDescent="0.25">
      <c r="A153" s="347"/>
      <c r="B153" s="349"/>
      <c r="C153" s="350" t="s">
        <v>14</v>
      </c>
      <c r="D153" s="350"/>
      <c r="E153" s="350"/>
      <c r="F153" s="350"/>
      <c r="G153" s="350"/>
      <c r="H153" s="350"/>
      <c r="I153" s="350"/>
      <c r="J153" s="350"/>
    </row>
    <row r="154" spans="1:10" ht="18" hidden="1" customHeight="1" x14ac:dyDescent="0.25">
      <c r="A154" s="347"/>
      <c r="B154" s="349"/>
      <c r="C154" s="59" t="s">
        <v>864</v>
      </c>
      <c r="D154" s="140" t="s">
        <v>42</v>
      </c>
      <c r="E154" s="140" t="s">
        <v>40</v>
      </c>
      <c r="F154" s="140"/>
      <c r="G154" s="140">
        <v>100</v>
      </c>
      <c r="H154" s="142"/>
      <c r="I154" s="105"/>
      <c r="J154" s="105"/>
    </row>
    <row r="155" spans="1:10" ht="29.25" customHeight="1" x14ac:dyDescent="0.25">
      <c r="A155" s="402" t="s">
        <v>256</v>
      </c>
      <c r="B155" s="349" t="s">
        <v>412</v>
      </c>
      <c r="C155" s="351" t="s">
        <v>120</v>
      </c>
      <c r="D155" s="351"/>
      <c r="E155" s="351"/>
      <c r="F155" s="351"/>
      <c r="G155" s="351"/>
      <c r="H155" s="351"/>
      <c r="I155" s="351"/>
      <c r="J155" s="351"/>
    </row>
    <row r="156" spans="1:10" x14ac:dyDescent="0.25">
      <c r="A156" s="402"/>
      <c r="B156" s="349"/>
      <c r="C156" s="350" t="s">
        <v>10</v>
      </c>
      <c r="D156" s="350"/>
      <c r="E156" s="350"/>
      <c r="F156" s="350"/>
      <c r="G156" s="350"/>
      <c r="H156" s="350"/>
      <c r="I156" s="350"/>
      <c r="J156" s="350"/>
    </row>
    <row r="157" spans="1:10" ht="30" x14ac:dyDescent="0.25">
      <c r="A157" s="402"/>
      <c r="B157" s="349"/>
      <c r="C157" s="7" t="s">
        <v>137</v>
      </c>
      <c r="D157" s="349" t="s">
        <v>15</v>
      </c>
      <c r="E157" s="140" t="s">
        <v>9</v>
      </c>
      <c r="F157" s="107">
        <f>'Додаток 3'!H46</f>
        <v>1970.7670000000001</v>
      </c>
      <c r="G157" s="24"/>
      <c r="H157" s="10"/>
      <c r="I157" s="105"/>
      <c r="J157" s="105"/>
    </row>
    <row r="158" spans="1:10" hidden="1" x14ac:dyDescent="0.25">
      <c r="A158" s="402"/>
      <c r="B158" s="349"/>
      <c r="C158" s="7" t="s">
        <v>41</v>
      </c>
      <c r="D158" s="349"/>
      <c r="E158" s="358"/>
      <c r="F158" s="358"/>
      <c r="G158" s="358"/>
      <c r="H158" s="358"/>
      <c r="I158" s="105"/>
      <c r="J158" s="105"/>
    </row>
    <row r="159" spans="1:10" x14ac:dyDescent="0.25">
      <c r="A159" s="402"/>
      <c r="B159" s="349"/>
      <c r="C159" s="350" t="s">
        <v>11</v>
      </c>
      <c r="D159" s="350"/>
      <c r="E159" s="350"/>
      <c r="F159" s="350"/>
      <c r="G159" s="350"/>
      <c r="H159" s="350"/>
      <c r="I159" s="350"/>
      <c r="J159" s="350"/>
    </row>
    <row r="160" spans="1:10" x14ac:dyDescent="0.25">
      <c r="A160" s="402"/>
      <c r="B160" s="349"/>
      <c r="C160" s="7" t="s">
        <v>138</v>
      </c>
      <c r="D160" s="140" t="s">
        <v>309</v>
      </c>
      <c r="E160" s="140" t="s">
        <v>140</v>
      </c>
      <c r="F160" s="107">
        <v>0.217</v>
      </c>
      <c r="G160" s="10"/>
      <c r="H160" s="10"/>
      <c r="I160" s="105"/>
      <c r="J160" s="105"/>
    </row>
    <row r="161" spans="1:10" x14ac:dyDescent="0.25">
      <c r="A161" s="402"/>
      <c r="B161" s="349"/>
      <c r="C161" s="350" t="s">
        <v>12</v>
      </c>
      <c r="D161" s="350"/>
      <c r="E161" s="350"/>
      <c r="F161" s="350"/>
      <c r="G161" s="350"/>
      <c r="H161" s="350"/>
      <c r="I161" s="350"/>
      <c r="J161" s="350"/>
    </row>
    <row r="162" spans="1:10" x14ac:dyDescent="0.25">
      <c r="A162" s="402"/>
      <c r="B162" s="349"/>
      <c r="C162" s="7" t="s">
        <v>139</v>
      </c>
      <c r="D162" s="140" t="s">
        <v>39</v>
      </c>
      <c r="E162" s="140" t="s">
        <v>141</v>
      </c>
      <c r="F162" s="107">
        <f>F157/F160</f>
        <v>9081.8755760368658</v>
      </c>
      <c r="G162" s="24"/>
      <c r="H162" s="24"/>
      <c r="I162" s="105"/>
      <c r="J162" s="105"/>
    </row>
    <row r="163" spans="1:10" x14ac:dyDescent="0.25">
      <c r="A163" s="402"/>
      <c r="B163" s="349"/>
      <c r="C163" s="350" t="s">
        <v>14</v>
      </c>
      <c r="D163" s="350"/>
      <c r="E163" s="350"/>
      <c r="F163" s="350"/>
      <c r="G163" s="350"/>
      <c r="H163" s="350"/>
      <c r="I163" s="350"/>
      <c r="J163" s="350"/>
    </row>
    <row r="164" spans="1:10" ht="18.75" customHeight="1" x14ac:dyDescent="0.25">
      <c r="A164" s="402"/>
      <c r="B164" s="349"/>
      <c r="C164" s="59" t="s">
        <v>359</v>
      </c>
      <c r="D164" s="140" t="s">
        <v>42</v>
      </c>
      <c r="E164" s="140" t="s">
        <v>40</v>
      </c>
      <c r="F164" s="140">
        <v>100</v>
      </c>
      <c r="G164" s="142"/>
      <c r="H164" s="142"/>
      <c r="I164" s="105"/>
      <c r="J164" s="105"/>
    </row>
    <row r="165" spans="1:10" ht="13.5" customHeight="1" x14ac:dyDescent="0.25">
      <c r="A165" s="402" t="s">
        <v>257</v>
      </c>
      <c r="B165" s="349" t="s">
        <v>413</v>
      </c>
      <c r="C165" s="351" t="str">
        <f>'Додаток 3'!B47</f>
        <v>Будівництво ділянки мереж зливової каналізації на прилеглій території до житлового будинку по просп. Миру, 16 м. Южного Одеської області</v>
      </c>
      <c r="D165" s="351"/>
      <c r="E165" s="351"/>
      <c r="F165" s="351"/>
      <c r="G165" s="351"/>
      <c r="H165" s="351"/>
      <c r="I165" s="351"/>
      <c r="J165" s="351"/>
    </row>
    <row r="166" spans="1:10" x14ac:dyDescent="0.25">
      <c r="A166" s="402"/>
      <c r="B166" s="349"/>
      <c r="C166" s="350" t="s">
        <v>10</v>
      </c>
      <c r="D166" s="350"/>
      <c r="E166" s="350"/>
      <c r="F166" s="350"/>
      <c r="G166" s="350"/>
      <c r="H166" s="350"/>
      <c r="I166" s="105"/>
      <c r="J166" s="105"/>
    </row>
    <row r="167" spans="1:10" ht="15" customHeight="1" x14ac:dyDescent="0.25">
      <c r="A167" s="402"/>
      <c r="B167" s="349"/>
      <c r="C167" s="7" t="s">
        <v>142</v>
      </c>
      <c r="D167" s="140" t="s">
        <v>15</v>
      </c>
      <c r="E167" s="140" t="s">
        <v>9</v>
      </c>
      <c r="F167" s="107"/>
      <c r="G167" s="157">
        <f>'Додаток 3'!I47</f>
        <v>1845.0940000000001</v>
      </c>
      <c r="H167" s="10"/>
      <c r="I167" s="105"/>
      <c r="J167" s="105"/>
    </row>
    <row r="168" spans="1:10" x14ac:dyDescent="0.25">
      <c r="A168" s="402"/>
      <c r="B168" s="349"/>
      <c r="C168" s="350" t="s">
        <v>11</v>
      </c>
      <c r="D168" s="350"/>
      <c r="E168" s="350"/>
      <c r="F168" s="350"/>
      <c r="G168" s="350"/>
      <c r="H168" s="350"/>
      <c r="I168" s="105"/>
      <c r="J168" s="105"/>
    </row>
    <row r="169" spans="1:10" ht="17.25" customHeight="1" x14ac:dyDescent="0.25">
      <c r="A169" s="402"/>
      <c r="B169" s="349"/>
      <c r="C169" s="7" t="s">
        <v>275</v>
      </c>
      <c r="D169" s="140" t="s">
        <v>309</v>
      </c>
      <c r="E169" s="140" t="s">
        <v>140</v>
      </c>
      <c r="F169" s="107"/>
      <c r="G169" s="157">
        <v>0.17100000000000001</v>
      </c>
      <c r="H169" s="10"/>
      <c r="I169" s="105"/>
      <c r="J169" s="105"/>
    </row>
    <row r="170" spans="1:10" x14ac:dyDescent="0.25">
      <c r="A170" s="402"/>
      <c r="B170" s="349"/>
      <c r="C170" s="350" t="s">
        <v>12</v>
      </c>
      <c r="D170" s="350"/>
      <c r="E170" s="350"/>
      <c r="F170" s="350"/>
      <c r="G170" s="350"/>
      <c r="H170" s="350"/>
      <c r="I170" s="105"/>
      <c r="J170" s="105"/>
    </row>
    <row r="171" spans="1:10" ht="15.75" customHeight="1" x14ac:dyDescent="0.25">
      <c r="A171" s="402"/>
      <c r="B171" s="349"/>
      <c r="C171" s="7" t="s">
        <v>143</v>
      </c>
      <c r="D171" s="140" t="s">
        <v>39</v>
      </c>
      <c r="E171" s="140" t="s">
        <v>141</v>
      </c>
      <c r="F171" s="156"/>
      <c r="G171" s="157">
        <f>G167/G169</f>
        <v>10790.023391812865</v>
      </c>
      <c r="H171" s="24"/>
      <c r="I171" s="105"/>
      <c r="J171" s="105"/>
    </row>
    <row r="172" spans="1:10" x14ac:dyDescent="0.25">
      <c r="A172" s="402"/>
      <c r="B172" s="349"/>
      <c r="C172" s="350" t="s">
        <v>14</v>
      </c>
      <c r="D172" s="350"/>
      <c r="E172" s="350"/>
      <c r="F172" s="350"/>
      <c r="G172" s="350"/>
      <c r="H172" s="350"/>
      <c r="I172" s="105"/>
      <c r="J172" s="105"/>
    </row>
    <row r="173" spans="1:10" ht="17.25" customHeight="1" x14ac:dyDescent="0.25">
      <c r="A173" s="402"/>
      <c r="B173" s="349"/>
      <c r="C173" s="59" t="s">
        <v>360</v>
      </c>
      <c r="D173" s="140" t="s">
        <v>42</v>
      </c>
      <c r="E173" s="140" t="s">
        <v>40</v>
      </c>
      <c r="F173" s="140"/>
      <c r="G173" s="140">
        <v>100</v>
      </c>
      <c r="H173" s="142"/>
      <c r="I173" s="105"/>
      <c r="J173" s="105"/>
    </row>
    <row r="174" spans="1:10" ht="16.5" customHeight="1" x14ac:dyDescent="0.25">
      <c r="A174" s="402" t="s">
        <v>258</v>
      </c>
      <c r="B174" s="349" t="s">
        <v>243</v>
      </c>
      <c r="C174" s="351" t="str">
        <f>'Додаток 3'!B88</f>
        <v xml:space="preserve">Поточне утримання мереж зливової каналізації </v>
      </c>
      <c r="D174" s="351"/>
      <c r="E174" s="351"/>
      <c r="F174" s="351"/>
      <c r="G174" s="351"/>
      <c r="H174" s="351"/>
      <c r="I174" s="351"/>
      <c r="J174" s="351"/>
    </row>
    <row r="175" spans="1:10" x14ac:dyDescent="0.25">
      <c r="A175" s="402"/>
      <c r="B175" s="349"/>
      <c r="C175" s="350" t="s">
        <v>10</v>
      </c>
      <c r="D175" s="350"/>
      <c r="E175" s="350"/>
      <c r="F175" s="350"/>
      <c r="G175" s="350"/>
      <c r="H175" s="350"/>
      <c r="I175" s="350"/>
      <c r="J175" s="350"/>
    </row>
    <row r="176" spans="1:10" ht="19.5" customHeight="1" x14ac:dyDescent="0.25">
      <c r="A176" s="402"/>
      <c r="B176" s="349"/>
      <c r="C176" s="7" t="s">
        <v>144</v>
      </c>
      <c r="D176" s="140" t="s">
        <v>15</v>
      </c>
      <c r="E176" s="140" t="s">
        <v>9</v>
      </c>
      <c r="F176" s="107">
        <f>'Додаток 3'!H88</f>
        <v>1050.8989999999999</v>
      </c>
      <c r="G176" s="157">
        <f>'Додаток 3'!I88</f>
        <v>1124.4390000000001</v>
      </c>
      <c r="H176" s="107">
        <f>'Додаток 3'!J88</f>
        <v>963.12400000000002</v>
      </c>
      <c r="I176" s="95"/>
      <c r="J176" s="170">
        <f>'Додаток 3'!L88</f>
        <v>1239.452</v>
      </c>
    </row>
    <row r="177" spans="1:10" x14ac:dyDescent="0.25">
      <c r="A177" s="402"/>
      <c r="B177" s="349"/>
      <c r="C177" s="350" t="s">
        <v>11</v>
      </c>
      <c r="D177" s="350"/>
      <c r="E177" s="350"/>
      <c r="F177" s="350"/>
      <c r="G177" s="350"/>
      <c r="H177" s="350"/>
      <c r="I177" s="350"/>
      <c r="J177" s="350"/>
    </row>
    <row r="178" spans="1:10" x14ac:dyDescent="0.25">
      <c r="A178" s="402"/>
      <c r="B178" s="349"/>
      <c r="C178" s="7" t="s">
        <v>145</v>
      </c>
      <c r="D178" s="140" t="s">
        <v>148</v>
      </c>
      <c r="E178" s="140" t="s">
        <v>140</v>
      </c>
      <c r="F178" s="107">
        <v>27.754000000000001</v>
      </c>
      <c r="G178" s="157">
        <v>27.754000000000001</v>
      </c>
      <c r="H178" s="157">
        <v>28.431000000000001</v>
      </c>
      <c r="I178" s="135"/>
      <c r="J178" s="135">
        <v>28.602</v>
      </c>
    </row>
    <row r="179" spans="1:10" x14ac:dyDescent="0.25">
      <c r="A179" s="402"/>
      <c r="B179" s="349"/>
      <c r="C179" s="350" t="s">
        <v>12</v>
      </c>
      <c r="D179" s="350"/>
      <c r="E179" s="350"/>
      <c r="F179" s="350"/>
      <c r="G179" s="350"/>
      <c r="H179" s="350"/>
      <c r="I179" s="350"/>
      <c r="J179" s="350"/>
    </row>
    <row r="180" spans="1:10" ht="21.75" customHeight="1" x14ac:dyDescent="0.25">
      <c r="A180" s="402"/>
      <c r="B180" s="349"/>
      <c r="C180" s="7" t="s">
        <v>146</v>
      </c>
      <c r="D180" s="140" t="s">
        <v>39</v>
      </c>
      <c r="E180" s="140" t="s">
        <v>141</v>
      </c>
      <c r="F180" s="156">
        <v>37.869999999999997</v>
      </c>
      <c r="G180" s="161">
        <f>G176/G178</f>
        <v>40.514484398645244</v>
      </c>
      <c r="H180" s="161">
        <f>H176/H178</f>
        <v>33.875839752382959</v>
      </c>
      <c r="I180" s="161"/>
      <c r="J180" s="161">
        <f>J176/J178</f>
        <v>43.334452136214253</v>
      </c>
    </row>
    <row r="181" spans="1:10" x14ac:dyDescent="0.25">
      <c r="A181" s="402"/>
      <c r="B181" s="349"/>
      <c r="C181" s="350" t="s">
        <v>14</v>
      </c>
      <c r="D181" s="350"/>
      <c r="E181" s="350"/>
      <c r="F181" s="350"/>
      <c r="G181" s="350"/>
      <c r="H181" s="350"/>
      <c r="I181" s="350"/>
      <c r="J181" s="350"/>
    </row>
    <row r="182" spans="1:10" x14ac:dyDescent="0.25">
      <c r="A182" s="402"/>
      <c r="B182" s="349"/>
      <c r="C182" s="59" t="s">
        <v>147</v>
      </c>
      <c r="D182" s="140" t="s">
        <v>42</v>
      </c>
      <c r="E182" s="140" t="s">
        <v>40</v>
      </c>
      <c r="F182" s="140">
        <v>100</v>
      </c>
      <c r="G182" s="140">
        <v>100</v>
      </c>
      <c r="H182" s="140">
        <v>100</v>
      </c>
      <c r="I182" s="108"/>
      <c r="J182" s="108">
        <v>100</v>
      </c>
    </row>
    <row r="183" spans="1:10" ht="17.25" customHeight="1" x14ac:dyDescent="0.25">
      <c r="A183" s="402" t="s">
        <v>259</v>
      </c>
      <c r="B183" s="349" t="s">
        <v>244</v>
      </c>
      <c r="C183" s="351" t="s">
        <v>123</v>
      </c>
      <c r="D183" s="351"/>
      <c r="E183" s="351"/>
      <c r="F183" s="351"/>
      <c r="G183" s="351"/>
      <c r="H183" s="351"/>
      <c r="I183" s="351"/>
      <c r="J183" s="351"/>
    </row>
    <row r="184" spans="1:10" x14ac:dyDescent="0.25">
      <c r="A184" s="402"/>
      <c r="B184" s="349"/>
      <c r="C184" s="350" t="s">
        <v>10</v>
      </c>
      <c r="D184" s="350"/>
      <c r="E184" s="350"/>
      <c r="F184" s="350"/>
      <c r="G184" s="350"/>
      <c r="H184" s="350"/>
      <c r="I184" s="105"/>
      <c r="J184" s="105"/>
    </row>
    <row r="185" spans="1:10" ht="15" customHeight="1" x14ac:dyDescent="0.25">
      <c r="A185" s="402"/>
      <c r="B185" s="349"/>
      <c r="C185" s="7" t="s">
        <v>149</v>
      </c>
      <c r="D185" s="140" t="s">
        <v>15</v>
      </c>
      <c r="E185" s="140" t="s">
        <v>9</v>
      </c>
      <c r="F185" s="107">
        <f>'Додаток 3'!H89</f>
        <v>25.363</v>
      </c>
      <c r="G185" s="157">
        <f>'Додаток 3'!I89</f>
        <v>32.033999999999999</v>
      </c>
      <c r="H185" s="157">
        <f>'Додаток 3'!J89</f>
        <v>34.427999999999997</v>
      </c>
      <c r="I185" s="166">
        <f>'Додаток 3'!K89</f>
        <v>117.224</v>
      </c>
      <c r="J185" s="166">
        <f>'Додаток 3'!L89</f>
        <v>39.131999999999998</v>
      </c>
    </row>
    <row r="186" spans="1:10" x14ac:dyDescent="0.25">
      <c r="A186" s="402"/>
      <c r="B186" s="349"/>
      <c r="C186" s="350" t="s">
        <v>11</v>
      </c>
      <c r="D186" s="350"/>
      <c r="E186" s="350"/>
      <c r="F186" s="350"/>
      <c r="G186" s="350"/>
      <c r="H186" s="350"/>
      <c r="I186" s="105"/>
      <c r="J186" s="105"/>
    </row>
    <row r="187" spans="1:10" ht="18" customHeight="1" x14ac:dyDescent="0.25">
      <c r="A187" s="402"/>
      <c r="B187" s="349"/>
      <c r="C187" s="7" t="s">
        <v>378</v>
      </c>
      <c r="D187" s="140" t="s">
        <v>39</v>
      </c>
      <c r="E187" s="140" t="s">
        <v>17</v>
      </c>
      <c r="F187" s="155">
        <v>4</v>
      </c>
      <c r="G187" s="167">
        <v>4</v>
      </c>
      <c r="H187" s="167">
        <v>4</v>
      </c>
      <c r="I187" s="166">
        <v>4</v>
      </c>
      <c r="J187" s="166">
        <v>4</v>
      </c>
    </row>
    <row r="188" spans="1:10" x14ac:dyDescent="0.25">
      <c r="A188" s="402"/>
      <c r="B188" s="349"/>
      <c r="C188" s="350" t="s">
        <v>12</v>
      </c>
      <c r="D188" s="350"/>
      <c r="E188" s="350"/>
      <c r="F188" s="350"/>
      <c r="G188" s="350"/>
      <c r="H188" s="350"/>
      <c r="I188" s="105"/>
      <c r="J188" s="105"/>
    </row>
    <row r="189" spans="1:10" ht="18" customHeight="1" x14ac:dyDescent="0.25">
      <c r="A189" s="402"/>
      <c r="B189" s="349"/>
      <c r="C189" s="7" t="s">
        <v>150</v>
      </c>
      <c r="D189" s="140" t="s">
        <v>39</v>
      </c>
      <c r="E189" s="140" t="s">
        <v>68</v>
      </c>
      <c r="F189" s="107">
        <f>F185/F187</f>
        <v>6.3407499999999999</v>
      </c>
      <c r="G189" s="157">
        <v>8.0079999999999991</v>
      </c>
      <c r="H189" s="157">
        <f>H185/H187</f>
        <v>8.6069999999999993</v>
      </c>
      <c r="I189" s="135">
        <f>I185/I187</f>
        <v>29.306000000000001</v>
      </c>
      <c r="J189" s="135">
        <f>J185/J187</f>
        <v>9.7829999999999995</v>
      </c>
    </row>
    <row r="190" spans="1:10" x14ac:dyDescent="0.25">
      <c r="A190" s="402"/>
      <c r="B190" s="349"/>
      <c r="C190" s="350" t="s">
        <v>14</v>
      </c>
      <c r="D190" s="350"/>
      <c r="E190" s="350"/>
      <c r="F190" s="350"/>
      <c r="G190" s="350"/>
      <c r="H190" s="350"/>
      <c r="I190" s="105"/>
      <c r="J190" s="105"/>
    </row>
    <row r="191" spans="1:10" ht="19.5" customHeight="1" x14ac:dyDescent="0.25">
      <c r="A191" s="402"/>
      <c r="B191" s="349"/>
      <c r="C191" s="59" t="s">
        <v>151</v>
      </c>
      <c r="D191" s="140" t="s">
        <v>42</v>
      </c>
      <c r="E191" s="140" t="s">
        <v>40</v>
      </c>
      <c r="F191" s="140">
        <v>100</v>
      </c>
      <c r="G191" s="140">
        <v>100</v>
      </c>
      <c r="H191" s="140">
        <v>100</v>
      </c>
      <c r="I191" s="170">
        <v>100</v>
      </c>
      <c r="J191" s="170">
        <v>100</v>
      </c>
    </row>
    <row r="192" spans="1:10" ht="14.25" customHeight="1" x14ac:dyDescent="0.25">
      <c r="A192" s="402" t="s">
        <v>260</v>
      </c>
      <c r="B192" s="349" t="s">
        <v>244</v>
      </c>
      <c r="C192" s="351" t="s">
        <v>152</v>
      </c>
      <c r="D192" s="351"/>
      <c r="E192" s="351"/>
      <c r="F192" s="351"/>
      <c r="G192" s="351"/>
      <c r="H192" s="351"/>
      <c r="I192" s="351"/>
      <c r="J192" s="351"/>
    </row>
    <row r="193" spans="1:10" ht="17.25" customHeight="1" x14ac:dyDescent="0.25">
      <c r="A193" s="402"/>
      <c r="B193" s="349"/>
      <c r="C193" s="350" t="s">
        <v>10</v>
      </c>
      <c r="D193" s="350"/>
      <c r="E193" s="350"/>
      <c r="F193" s="350"/>
      <c r="G193" s="350"/>
      <c r="H193" s="350"/>
      <c r="I193" s="350"/>
      <c r="J193" s="350"/>
    </row>
    <row r="194" spans="1:10" ht="21.75" customHeight="1" x14ac:dyDescent="0.25">
      <c r="A194" s="402"/>
      <c r="B194" s="349"/>
      <c r="C194" s="7" t="s">
        <v>153</v>
      </c>
      <c r="D194" s="140" t="s">
        <v>15</v>
      </c>
      <c r="E194" s="140" t="s">
        <v>9</v>
      </c>
      <c r="F194" s="107">
        <f>'Додаток 3'!H90</f>
        <v>77.614000000000004</v>
      </c>
      <c r="G194" s="157">
        <f>'Додаток 3'!I90</f>
        <v>142.81200000000001</v>
      </c>
      <c r="H194" s="157">
        <f>'Додаток 3'!J90</f>
        <v>151.66</v>
      </c>
      <c r="I194" s="170">
        <f>'Додаток 3'!K90</f>
        <v>303.32</v>
      </c>
      <c r="J194" s="170">
        <f>'Додаток 3'!L90</f>
        <v>417.06400000000002</v>
      </c>
    </row>
    <row r="195" spans="1:10" x14ac:dyDescent="0.25">
      <c r="A195" s="402"/>
      <c r="B195" s="349"/>
      <c r="C195" s="350" t="s">
        <v>11</v>
      </c>
      <c r="D195" s="350"/>
      <c r="E195" s="350"/>
      <c r="F195" s="350"/>
      <c r="G195" s="350"/>
      <c r="H195" s="350"/>
      <c r="I195" s="350"/>
      <c r="J195" s="350"/>
    </row>
    <row r="196" spans="1:10" ht="13.5" customHeight="1" x14ac:dyDescent="0.25">
      <c r="A196" s="402"/>
      <c r="B196" s="349"/>
      <c r="C196" s="7" t="s">
        <v>379</v>
      </c>
      <c r="D196" s="140" t="s">
        <v>39</v>
      </c>
      <c r="E196" s="140" t="s">
        <v>17</v>
      </c>
      <c r="F196" s="155">
        <v>4</v>
      </c>
      <c r="G196" s="167">
        <v>4</v>
      </c>
      <c r="H196" s="167">
        <v>4</v>
      </c>
      <c r="I196" s="170">
        <v>4</v>
      </c>
      <c r="J196" s="170">
        <v>4</v>
      </c>
    </row>
    <row r="197" spans="1:10" x14ac:dyDescent="0.25">
      <c r="A197" s="402"/>
      <c r="B197" s="349"/>
      <c r="C197" s="350" t="s">
        <v>12</v>
      </c>
      <c r="D197" s="350"/>
      <c r="E197" s="350"/>
      <c r="F197" s="350"/>
      <c r="G197" s="350"/>
      <c r="H197" s="350"/>
      <c r="I197" s="350"/>
      <c r="J197" s="350"/>
    </row>
    <row r="198" spans="1:10" ht="18" customHeight="1" x14ac:dyDescent="0.25">
      <c r="A198" s="402"/>
      <c r="B198" s="349"/>
      <c r="C198" s="7" t="s">
        <v>380</v>
      </c>
      <c r="D198" s="140" t="s">
        <v>39</v>
      </c>
      <c r="E198" s="51" t="s">
        <v>276</v>
      </c>
      <c r="F198" s="107">
        <f>F194/F196</f>
        <v>19.403500000000001</v>
      </c>
      <c r="G198" s="157">
        <f>G194/G196</f>
        <v>35.703000000000003</v>
      </c>
      <c r="H198" s="157">
        <f>H194/H196</f>
        <v>37.914999999999999</v>
      </c>
      <c r="I198" s="170">
        <f>I194/I196</f>
        <v>75.83</v>
      </c>
      <c r="J198" s="170">
        <f>J194/J196</f>
        <v>104.26600000000001</v>
      </c>
    </row>
    <row r="199" spans="1:10" x14ac:dyDescent="0.25">
      <c r="A199" s="402"/>
      <c r="B199" s="349"/>
      <c r="C199" s="350" t="s">
        <v>14</v>
      </c>
      <c r="D199" s="350"/>
      <c r="E199" s="350"/>
      <c r="F199" s="350"/>
      <c r="G199" s="350"/>
      <c r="H199" s="350"/>
      <c r="I199" s="350"/>
      <c r="J199" s="350"/>
    </row>
    <row r="200" spans="1:10" ht="15" customHeight="1" x14ac:dyDescent="0.25">
      <c r="A200" s="402"/>
      <c r="B200" s="349"/>
      <c r="C200" s="59" t="s">
        <v>151</v>
      </c>
      <c r="D200" s="140" t="s">
        <v>42</v>
      </c>
      <c r="E200" s="140" t="s">
        <v>40</v>
      </c>
      <c r="F200" s="140">
        <v>100</v>
      </c>
      <c r="G200" s="140">
        <v>100</v>
      </c>
      <c r="H200" s="140">
        <v>100</v>
      </c>
      <c r="I200" s="166">
        <v>100</v>
      </c>
      <c r="J200" s="166">
        <v>100</v>
      </c>
    </row>
    <row r="201" spans="1:10" ht="17.25" customHeight="1" x14ac:dyDescent="0.25">
      <c r="A201" s="374" t="s">
        <v>261</v>
      </c>
      <c r="B201" s="384" t="s">
        <v>649</v>
      </c>
      <c r="C201" s="368" t="s">
        <v>668</v>
      </c>
      <c r="D201" s="368"/>
      <c r="E201" s="368"/>
      <c r="F201" s="368"/>
      <c r="G201" s="368"/>
      <c r="H201" s="368"/>
      <c r="I201" s="368"/>
      <c r="J201" s="368"/>
    </row>
    <row r="202" spans="1:10" ht="18" customHeight="1" x14ac:dyDescent="0.25">
      <c r="A202" s="375"/>
      <c r="B202" s="412"/>
      <c r="C202" s="365" t="s">
        <v>10</v>
      </c>
      <c r="D202" s="365"/>
      <c r="E202" s="365"/>
      <c r="F202" s="365"/>
      <c r="G202" s="365"/>
      <c r="H202" s="365"/>
      <c r="I202" s="105"/>
      <c r="J202" s="105"/>
    </row>
    <row r="203" spans="1:10" ht="30" customHeight="1" x14ac:dyDescent="0.25">
      <c r="A203" s="375"/>
      <c r="B203" s="412"/>
      <c r="C203" s="59" t="s">
        <v>648</v>
      </c>
      <c r="D203" s="51" t="s">
        <v>91</v>
      </c>
      <c r="E203" s="51" t="s">
        <v>19</v>
      </c>
      <c r="F203" s="107"/>
      <c r="G203" s="107">
        <f>'Додаток 3'!I91</f>
        <v>650</v>
      </c>
      <c r="H203" s="107"/>
      <c r="I203" s="105"/>
      <c r="J203" s="105"/>
    </row>
    <row r="204" spans="1:10" ht="17.25" customHeight="1" x14ac:dyDescent="0.25">
      <c r="A204" s="375"/>
      <c r="B204" s="412"/>
      <c r="C204" s="365" t="s">
        <v>11</v>
      </c>
      <c r="D204" s="365"/>
      <c r="E204" s="365"/>
      <c r="F204" s="365"/>
      <c r="G204" s="365"/>
      <c r="H204" s="365"/>
      <c r="I204" s="105"/>
      <c r="J204" s="105"/>
    </row>
    <row r="205" spans="1:10" ht="18" customHeight="1" x14ac:dyDescent="0.25">
      <c r="A205" s="375"/>
      <c r="B205" s="412"/>
      <c r="C205" s="59" t="s">
        <v>669</v>
      </c>
      <c r="D205" s="51" t="s">
        <v>39</v>
      </c>
      <c r="E205" s="51" t="s">
        <v>17</v>
      </c>
      <c r="F205" s="155"/>
      <c r="G205" s="155">
        <v>26</v>
      </c>
      <c r="H205" s="155"/>
      <c r="I205" s="105"/>
      <c r="J205" s="105"/>
    </row>
    <row r="206" spans="1:10" ht="18.75" customHeight="1" x14ac:dyDescent="0.25">
      <c r="A206" s="375"/>
      <c r="B206" s="412"/>
      <c r="C206" s="365" t="s">
        <v>12</v>
      </c>
      <c r="D206" s="365"/>
      <c r="E206" s="365"/>
      <c r="F206" s="365"/>
      <c r="G206" s="365"/>
      <c r="H206" s="365"/>
      <c r="I206" s="105"/>
      <c r="J206" s="105"/>
    </row>
    <row r="207" spans="1:10" ht="20.25" customHeight="1" x14ac:dyDescent="0.25">
      <c r="A207" s="375"/>
      <c r="B207" s="412"/>
      <c r="C207" s="59" t="s">
        <v>670</v>
      </c>
      <c r="D207" s="51" t="s">
        <v>39</v>
      </c>
      <c r="E207" s="51" t="s">
        <v>68</v>
      </c>
      <c r="F207" s="107"/>
      <c r="G207" s="107">
        <f>G203/G205</f>
        <v>25</v>
      </c>
      <c r="H207" s="107"/>
      <c r="I207" s="105"/>
      <c r="J207" s="105"/>
    </row>
    <row r="208" spans="1:10" ht="22.5" customHeight="1" x14ac:dyDescent="0.25">
      <c r="A208" s="375"/>
      <c r="B208" s="412"/>
      <c r="C208" s="365" t="s">
        <v>14</v>
      </c>
      <c r="D208" s="365"/>
      <c r="E208" s="365"/>
      <c r="F208" s="365"/>
      <c r="G208" s="365"/>
      <c r="H208" s="365"/>
      <c r="I208" s="105"/>
      <c r="J208" s="105"/>
    </row>
    <row r="209" spans="1:10" ht="29.25" customHeight="1" x14ac:dyDescent="0.25">
      <c r="A209" s="376"/>
      <c r="B209" s="385"/>
      <c r="C209" s="59" t="s">
        <v>363</v>
      </c>
      <c r="D209" s="51" t="s">
        <v>42</v>
      </c>
      <c r="E209" s="51" t="s">
        <v>40</v>
      </c>
      <c r="F209" s="51"/>
      <c r="G209" s="51">
        <v>100</v>
      </c>
      <c r="H209" s="51"/>
      <c r="I209" s="105"/>
      <c r="J209" s="105"/>
    </row>
    <row r="210" spans="1:10" ht="12.75" customHeight="1" x14ac:dyDescent="0.25">
      <c r="A210" s="347" t="s">
        <v>262</v>
      </c>
      <c r="B210" s="349" t="s">
        <v>244</v>
      </c>
      <c r="C210" s="351" t="s">
        <v>642</v>
      </c>
      <c r="D210" s="351"/>
      <c r="E210" s="351"/>
      <c r="F210" s="351"/>
      <c r="G210" s="351"/>
      <c r="H210" s="351"/>
      <c r="I210" s="351"/>
      <c r="J210" s="351"/>
    </row>
    <row r="211" spans="1:10" x14ac:dyDescent="0.25">
      <c r="A211" s="347"/>
      <c r="B211" s="349"/>
      <c r="C211" s="350" t="s">
        <v>10</v>
      </c>
      <c r="D211" s="350"/>
      <c r="E211" s="350"/>
      <c r="F211" s="350"/>
      <c r="G211" s="350"/>
      <c r="H211" s="350"/>
      <c r="I211" s="105"/>
      <c r="J211" s="105"/>
    </row>
    <row r="212" spans="1:10" ht="18.75" customHeight="1" x14ac:dyDescent="0.25">
      <c r="A212" s="347"/>
      <c r="B212" s="349"/>
      <c r="C212" s="7" t="s">
        <v>334</v>
      </c>
      <c r="D212" s="140" t="s">
        <v>15</v>
      </c>
      <c r="E212" s="140" t="s">
        <v>9</v>
      </c>
      <c r="F212" s="107"/>
      <c r="G212" s="107">
        <f>'Додаток 3'!I92</f>
        <v>416</v>
      </c>
      <c r="H212" s="157"/>
      <c r="I212" s="105"/>
      <c r="J212" s="105"/>
    </row>
    <row r="213" spans="1:10" x14ac:dyDescent="0.25">
      <c r="A213" s="347"/>
      <c r="B213" s="349"/>
      <c r="C213" s="350" t="s">
        <v>11</v>
      </c>
      <c r="D213" s="350"/>
      <c r="E213" s="350"/>
      <c r="F213" s="350"/>
      <c r="G213" s="350"/>
      <c r="H213" s="350"/>
      <c r="I213" s="105"/>
      <c r="J213" s="105"/>
    </row>
    <row r="214" spans="1:10" ht="18.75" customHeight="1" x14ac:dyDescent="0.25">
      <c r="A214" s="347"/>
      <c r="B214" s="349"/>
      <c r="C214" s="7" t="s">
        <v>331</v>
      </c>
      <c r="D214" s="140" t="s">
        <v>309</v>
      </c>
      <c r="E214" s="140" t="s">
        <v>333</v>
      </c>
      <c r="F214" s="107"/>
      <c r="G214" s="27">
        <v>8.0500000000000002E-2</v>
      </c>
      <c r="H214" s="167"/>
      <c r="I214" s="105"/>
      <c r="J214" s="105"/>
    </row>
    <row r="215" spans="1:10" x14ac:dyDescent="0.25">
      <c r="A215" s="347"/>
      <c r="B215" s="349"/>
      <c r="C215" s="350" t="s">
        <v>12</v>
      </c>
      <c r="D215" s="350"/>
      <c r="E215" s="350"/>
      <c r="F215" s="350"/>
      <c r="G215" s="350"/>
      <c r="H215" s="350"/>
      <c r="I215" s="105"/>
      <c r="J215" s="105"/>
    </row>
    <row r="216" spans="1:10" ht="18" customHeight="1" x14ac:dyDescent="0.25">
      <c r="A216" s="347"/>
      <c r="B216" s="349"/>
      <c r="C216" s="7" t="s">
        <v>332</v>
      </c>
      <c r="D216" s="140" t="s">
        <v>39</v>
      </c>
      <c r="E216" s="140" t="s">
        <v>141</v>
      </c>
      <c r="F216" s="156"/>
      <c r="G216" s="157">
        <f>G212/G214</f>
        <v>5167.7018633540374</v>
      </c>
      <c r="H216" s="157"/>
      <c r="I216" s="105"/>
      <c r="J216" s="105"/>
    </row>
    <row r="217" spans="1:10" x14ac:dyDescent="0.25">
      <c r="A217" s="347"/>
      <c r="B217" s="349"/>
      <c r="C217" s="350" t="s">
        <v>14</v>
      </c>
      <c r="D217" s="350"/>
      <c r="E217" s="350"/>
      <c r="F217" s="350"/>
      <c r="G217" s="350"/>
      <c r="H217" s="350"/>
      <c r="I217" s="105"/>
      <c r="J217" s="105"/>
    </row>
    <row r="218" spans="1:10" ht="17.25" customHeight="1" x14ac:dyDescent="0.25">
      <c r="A218" s="347"/>
      <c r="B218" s="349"/>
      <c r="C218" s="59" t="s">
        <v>151</v>
      </c>
      <c r="D218" s="140" t="s">
        <v>42</v>
      </c>
      <c r="E218" s="140" t="s">
        <v>40</v>
      </c>
      <c r="F218" s="140"/>
      <c r="G218" s="140">
        <v>100</v>
      </c>
      <c r="H218" s="140"/>
      <c r="I218" s="105"/>
      <c r="J218" s="105"/>
    </row>
    <row r="219" spans="1:10" ht="35.25" hidden="1" customHeight="1" x14ac:dyDescent="0.25">
      <c r="A219" s="402" t="s">
        <v>263</v>
      </c>
      <c r="B219" s="349" t="s">
        <v>244</v>
      </c>
      <c r="C219" s="425" t="s">
        <v>327</v>
      </c>
      <c r="D219" s="425"/>
      <c r="E219" s="425"/>
      <c r="F219" s="425"/>
      <c r="G219" s="425"/>
      <c r="H219" s="425"/>
    </row>
    <row r="220" spans="1:10" hidden="1" x14ac:dyDescent="0.25">
      <c r="A220" s="402"/>
      <c r="B220" s="349"/>
      <c r="C220" s="350" t="s">
        <v>10</v>
      </c>
      <c r="D220" s="350"/>
      <c r="E220" s="350"/>
      <c r="F220" s="350"/>
      <c r="G220" s="350"/>
      <c r="H220" s="350"/>
    </row>
    <row r="221" spans="1:10" hidden="1" x14ac:dyDescent="0.25">
      <c r="A221" s="402"/>
      <c r="B221" s="349"/>
      <c r="C221" s="7" t="s">
        <v>334</v>
      </c>
      <c r="D221" s="140" t="s">
        <v>15</v>
      </c>
      <c r="E221" s="140" t="s">
        <v>9</v>
      </c>
      <c r="F221" s="107">
        <f>'Додаток 3'!H93</f>
        <v>0</v>
      </c>
      <c r="G221" s="157"/>
      <c r="H221" s="157"/>
    </row>
    <row r="222" spans="1:10" hidden="1" x14ac:dyDescent="0.25">
      <c r="A222" s="402"/>
      <c r="B222" s="349"/>
      <c r="C222" s="350" t="s">
        <v>11</v>
      </c>
      <c r="D222" s="350"/>
      <c r="E222" s="350"/>
      <c r="F222" s="350"/>
      <c r="G222" s="350"/>
      <c r="H222" s="350"/>
    </row>
    <row r="223" spans="1:10" hidden="1" x14ac:dyDescent="0.25">
      <c r="A223" s="402"/>
      <c r="B223" s="349"/>
      <c r="C223" s="7" t="s">
        <v>331</v>
      </c>
      <c r="D223" s="140" t="s">
        <v>309</v>
      </c>
      <c r="E223" s="140" t="s">
        <v>333</v>
      </c>
      <c r="F223" s="17">
        <v>3.2500000000000001E-2</v>
      </c>
      <c r="G223" s="167"/>
      <c r="H223" s="167"/>
    </row>
    <row r="224" spans="1:10" hidden="1" x14ac:dyDescent="0.25">
      <c r="A224" s="402"/>
      <c r="B224" s="349"/>
      <c r="C224" s="350" t="s">
        <v>12</v>
      </c>
      <c r="D224" s="350"/>
      <c r="E224" s="350"/>
      <c r="F224" s="350"/>
      <c r="G224" s="350"/>
      <c r="H224" s="350"/>
    </row>
    <row r="225" spans="1:10" hidden="1" x14ac:dyDescent="0.25">
      <c r="A225" s="402"/>
      <c r="B225" s="349"/>
      <c r="C225" s="7" t="s">
        <v>332</v>
      </c>
      <c r="D225" s="140" t="s">
        <v>39</v>
      </c>
      <c r="E225" s="140" t="s">
        <v>141</v>
      </c>
      <c r="F225" s="156">
        <f>F221/F223</f>
        <v>0</v>
      </c>
      <c r="G225" s="157"/>
      <c r="H225" s="157"/>
    </row>
    <row r="226" spans="1:10" hidden="1" x14ac:dyDescent="0.25">
      <c r="A226" s="402"/>
      <c r="B226" s="349"/>
      <c r="C226" s="350" t="s">
        <v>14</v>
      </c>
      <c r="D226" s="350"/>
      <c r="E226" s="350"/>
      <c r="F226" s="350"/>
      <c r="G226" s="350"/>
      <c r="H226" s="350"/>
    </row>
    <row r="227" spans="1:10" ht="27" hidden="1" customHeight="1" x14ac:dyDescent="0.25">
      <c r="A227" s="402"/>
      <c r="B227" s="349"/>
      <c r="C227" s="73" t="s">
        <v>151</v>
      </c>
      <c r="D227" s="149" t="s">
        <v>42</v>
      </c>
      <c r="E227" s="149" t="s">
        <v>40</v>
      </c>
      <c r="F227" s="149">
        <v>100</v>
      </c>
      <c r="G227" s="149"/>
      <c r="H227" s="149"/>
    </row>
    <row r="228" spans="1:10" ht="27" customHeight="1" x14ac:dyDescent="0.25">
      <c r="A228" s="347" t="s">
        <v>263</v>
      </c>
      <c r="B228" s="349" t="s">
        <v>244</v>
      </c>
      <c r="C228" s="351" t="str">
        <f>'Додаток 3'!B94</f>
        <v>Поточний ремонт ділянки мереж внутрішньоквартальної зливової каналізації від колодязя Кл 466 до колодязя Кл 468 на території ДНЗ № 2 "Лелеченя" м.Южного Одеського району Одеської області</v>
      </c>
      <c r="D228" s="351"/>
      <c r="E228" s="351"/>
      <c r="F228" s="351"/>
      <c r="G228" s="351"/>
      <c r="H228" s="351"/>
      <c r="I228" s="351"/>
      <c r="J228" s="351"/>
    </row>
    <row r="229" spans="1:10" ht="17.25" customHeight="1" x14ac:dyDescent="0.25">
      <c r="A229" s="347"/>
      <c r="B229" s="349"/>
      <c r="C229" s="350" t="s">
        <v>10</v>
      </c>
      <c r="D229" s="350"/>
      <c r="E229" s="350"/>
      <c r="F229" s="350"/>
      <c r="G229" s="350"/>
      <c r="H229" s="350"/>
      <c r="I229" s="350"/>
      <c r="J229" s="350"/>
    </row>
    <row r="230" spans="1:10" ht="19.5" customHeight="1" x14ac:dyDescent="0.25">
      <c r="A230" s="347"/>
      <c r="B230" s="349"/>
      <c r="C230" s="7" t="s">
        <v>1066</v>
      </c>
      <c r="D230" s="140" t="s">
        <v>15</v>
      </c>
      <c r="E230" s="140" t="s">
        <v>9</v>
      </c>
      <c r="F230" s="107"/>
      <c r="G230" s="107"/>
      <c r="H230" s="107">
        <f>'Додаток 3'!J94</f>
        <v>295.60000000000002</v>
      </c>
      <c r="I230" s="105"/>
      <c r="J230" s="105"/>
    </row>
    <row r="231" spans="1:10" ht="18" customHeight="1" x14ac:dyDescent="0.25">
      <c r="A231" s="347"/>
      <c r="B231" s="349"/>
      <c r="C231" s="350" t="s">
        <v>11</v>
      </c>
      <c r="D231" s="350"/>
      <c r="E231" s="350"/>
      <c r="F231" s="350"/>
      <c r="G231" s="350"/>
      <c r="H231" s="350"/>
      <c r="I231" s="350"/>
      <c r="J231" s="350"/>
    </row>
    <row r="232" spans="1:10" ht="27.75" customHeight="1" x14ac:dyDescent="0.25">
      <c r="A232" s="347"/>
      <c r="B232" s="349"/>
      <c r="C232" s="7" t="s">
        <v>1067</v>
      </c>
      <c r="D232" s="140" t="s">
        <v>309</v>
      </c>
      <c r="E232" s="140" t="s">
        <v>333</v>
      </c>
      <c r="F232" s="107"/>
      <c r="G232" s="27"/>
      <c r="H232" s="157">
        <v>4.2999999999999997E-2</v>
      </c>
      <c r="I232" s="105"/>
      <c r="J232" s="105"/>
    </row>
    <row r="233" spans="1:10" ht="15.75" customHeight="1" x14ac:dyDescent="0.25">
      <c r="A233" s="347"/>
      <c r="B233" s="349"/>
      <c r="C233" s="350" t="s">
        <v>12</v>
      </c>
      <c r="D233" s="350"/>
      <c r="E233" s="350"/>
      <c r="F233" s="350"/>
      <c r="G233" s="350"/>
      <c r="H233" s="350"/>
      <c r="I233" s="350"/>
      <c r="J233" s="350"/>
    </row>
    <row r="234" spans="1:10" ht="15" customHeight="1" x14ac:dyDescent="0.25">
      <c r="A234" s="347"/>
      <c r="B234" s="349"/>
      <c r="C234" s="7" t="s">
        <v>1068</v>
      </c>
      <c r="D234" s="140" t="s">
        <v>39</v>
      </c>
      <c r="E234" s="140" t="s">
        <v>141</v>
      </c>
      <c r="F234" s="156"/>
      <c r="G234" s="157"/>
      <c r="H234" s="157">
        <f>H230/H232</f>
        <v>6874.4186046511641</v>
      </c>
      <c r="I234" s="105"/>
      <c r="J234" s="105"/>
    </row>
    <row r="235" spans="1:10" ht="17.25" customHeight="1" x14ac:dyDescent="0.25">
      <c r="A235" s="347"/>
      <c r="B235" s="349"/>
      <c r="C235" s="350" t="s">
        <v>14</v>
      </c>
      <c r="D235" s="350"/>
      <c r="E235" s="350"/>
      <c r="F235" s="350"/>
      <c r="G235" s="350"/>
      <c r="H235" s="350"/>
      <c r="I235" s="350"/>
      <c r="J235" s="350"/>
    </row>
    <row r="236" spans="1:10" ht="19.5" customHeight="1" x14ac:dyDescent="0.25">
      <c r="A236" s="347"/>
      <c r="B236" s="349"/>
      <c r="C236" s="59" t="s">
        <v>151</v>
      </c>
      <c r="D236" s="140" t="s">
        <v>42</v>
      </c>
      <c r="E236" s="140" t="s">
        <v>40</v>
      </c>
      <c r="F236" s="140"/>
      <c r="G236" s="140"/>
      <c r="H236" s="140">
        <v>100</v>
      </c>
      <c r="I236" s="105"/>
      <c r="J236" s="105"/>
    </row>
    <row r="237" spans="1:10" ht="27" customHeight="1" x14ac:dyDescent="0.25">
      <c r="A237" s="347" t="s">
        <v>264</v>
      </c>
      <c r="B237" s="349" t="s">
        <v>244</v>
      </c>
      <c r="C237" s="351" t="s">
        <v>1821</v>
      </c>
      <c r="D237" s="351"/>
      <c r="E237" s="351"/>
      <c r="F237" s="351"/>
      <c r="G237" s="351"/>
      <c r="H237" s="351"/>
      <c r="I237" s="351"/>
      <c r="J237" s="351"/>
    </row>
    <row r="238" spans="1:10" ht="13.5" customHeight="1" x14ac:dyDescent="0.25">
      <c r="A238" s="347"/>
      <c r="B238" s="349"/>
      <c r="C238" s="350" t="s">
        <v>10</v>
      </c>
      <c r="D238" s="350"/>
      <c r="E238" s="350"/>
      <c r="F238" s="350"/>
      <c r="G238" s="350"/>
      <c r="H238" s="350"/>
      <c r="I238" s="350"/>
      <c r="J238" s="350"/>
    </row>
    <row r="239" spans="1:10" ht="18.75" customHeight="1" x14ac:dyDescent="0.25">
      <c r="A239" s="347"/>
      <c r="B239" s="349"/>
      <c r="C239" s="7" t="s">
        <v>1348</v>
      </c>
      <c r="D239" s="140" t="s">
        <v>15</v>
      </c>
      <c r="E239" s="140" t="s">
        <v>9</v>
      </c>
      <c r="F239" s="107"/>
      <c r="G239" s="107"/>
      <c r="H239" s="107"/>
      <c r="I239" s="135"/>
      <c r="J239" s="95">
        <f>'Додаток 3'!L95</f>
        <v>295.89999999999998</v>
      </c>
    </row>
    <row r="240" spans="1:10" ht="17.25" customHeight="1" x14ac:dyDescent="0.25">
      <c r="A240" s="347"/>
      <c r="B240" s="349"/>
      <c r="C240" s="350" t="s">
        <v>11</v>
      </c>
      <c r="D240" s="350"/>
      <c r="E240" s="350"/>
      <c r="F240" s="350"/>
      <c r="G240" s="350"/>
      <c r="H240" s="350"/>
      <c r="I240" s="350"/>
      <c r="J240" s="350"/>
    </row>
    <row r="241" spans="1:10" ht="17.25" customHeight="1" x14ac:dyDescent="0.25">
      <c r="A241" s="347"/>
      <c r="B241" s="349"/>
      <c r="C241" s="7" t="s">
        <v>1069</v>
      </c>
      <c r="D241" s="140" t="s">
        <v>309</v>
      </c>
      <c r="E241" s="140" t="s">
        <v>333</v>
      </c>
      <c r="F241" s="107"/>
      <c r="G241" s="27"/>
      <c r="H241" s="27"/>
      <c r="I241" s="166"/>
      <c r="J241" s="170">
        <v>2.4E-2</v>
      </c>
    </row>
    <row r="242" spans="1:10" ht="15.75" customHeight="1" x14ac:dyDescent="0.25">
      <c r="A242" s="347"/>
      <c r="B242" s="349"/>
      <c r="C242" s="350" t="s">
        <v>12</v>
      </c>
      <c r="D242" s="350"/>
      <c r="E242" s="350"/>
      <c r="F242" s="350"/>
      <c r="G242" s="350"/>
      <c r="H242" s="350"/>
      <c r="I242" s="350"/>
      <c r="J242" s="350"/>
    </row>
    <row r="243" spans="1:10" ht="19.5" customHeight="1" x14ac:dyDescent="0.25">
      <c r="A243" s="347"/>
      <c r="B243" s="349"/>
      <c r="C243" s="7" t="s">
        <v>1070</v>
      </c>
      <c r="D243" s="140" t="s">
        <v>39</v>
      </c>
      <c r="E243" s="140" t="s">
        <v>141</v>
      </c>
      <c r="F243" s="156"/>
      <c r="G243" s="157"/>
      <c r="H243" s="157"/>
      <c r="I243" s="95"/>
      <c r="J243" s="95">
        <f>J239/J241</f>
        <v>12329.166666666666</v>
      </c>
    </row>
    <row r="244" spans="1:10" ht="16.5" customHeight="1" x14ac:dyDescent="0.25">
      <c r="A244" s="347"/>
      <c r="B244" s="349"/>
      <c r="C244" s="350" t="s">
        <v>14</v>
      </c>
      <c r="D244" s="350"/>
      <c r="E244" s="350"/>
      <c r="F244" s="350"/>
      <c r="G244" s="350"/>
      <c r="H244" s="350"/>
      <c r="I244" s="350"/>
      <c r="J244" s="350"/>
    </row>
    <row r="245" spans="1:10" ht="20.25" customHeight="1" x14ac:dyDescent="0.25">
      <c r="A245" s="347"/>
      <c r="B245" s="349"/>
      <c r="C245" s="59" t="s">
        <v>151</v>
      </c>
      <c r="D245" s="140" t="s">
        <v>42</v>
      </c>
      <c r="E245" s="140" t="s">
        <v>40</v>
      </c>
      <c r="F245" s="140"/>
      <c r="G245" s="140"/>
      <c r="H245" s="140"/>
      <c r="I245" s="170"/>
      <c r="J245" s="170">
        <v>100</v>
      </c>
    </row>
    <row r="246" spans="1:10" ht="18" customHeight="1" x14ac:dyDescent="0.25">
      <c r="A246" s="402" t="s">
        <v>265</v>
      </c>
      <c r="B246" s="349" t="s">
        <v>244</v>
      </c>
      <c r="C246" s="351" t="s">
        <v>328</v>
      </c>
      <c r="D246" s="351"/>
      <c r="E246" s="351"/>
      <c r="F246" s="351"/>
      <c r="G246" s="351"/>
      <c r="H246" s="351"/>
      <c r="I246" s="351"/>
      <c r="J246" s="351"/>
    </row>
    <row r="247" spans="1:10" x14ac:dyDescent="0.25">
      <c r="A247" s="402"/>
      <c r="B247" s="349"/>
      <c r="C247" s="39" t="s">
        <v>10</v>
      </c>
      <c r="D247" s="39"/>
      <c r="E247" s="39"/>
      <c r="F247" s="39"/>
      <c r="G247" s="39"/>
      <c r="H247" s="39"/>
      <c r="I247" s="39"/>
      <c r="J247" s="39"/>
    </row>
    <row r="248" spans="1:10" ht="18.75" customHeight="1" x14ac:dyDescent="0.25">
      <c r="A248" s="402"/>
      <c r="B248" s="349"/>
      <c r="C248" s="7" t="s">
        <v>334</v>
      </c>
      <c r="D248" s="140" t="s">
        <v>15</v>
      </c>
      <c r="E248" s="140" t="s">
        <v>9</v>
      </c>
      <c r="F248" s="107">
        <f>'Додаток 3'!H104</f>
        <v>196</v>
      </c>
      <c r="G248" s="157"/>
      <c r="H248" s="157"/>
      <c r="I248" s="105"/>
      <c r="J248" s="105"/>
    </row>
    <row r="249" spans="1:10" x14ac:dyDescent="0.25">
      <c r="A249" s="402"/>
      <c r="B249" s="349"/>
      <c r="C249" s="350" t="s">
        <v>11</v>
      </c>
      <c r="D249" s="350"/>
      <c r="E249" s="350"/>
      <c r="F249" s="350"/>
      <c r="G249" s="350"/>
      <c r="H249" s="350"/>
      <c r="I249" s="350"/>
      <c r="J249" s="350"/>
    </row>
    <row r="250" spans="1:10" ht="20.25" customHeight="1" x14ac:dyDescent="0.25">
      <c r="A250" s="402"/>
      <c r="B250" s="349"/>
      <c r="C250" s="7" t="s">
        <v>331</v>
      </c>
      <c r="D250" s="140" t="s">
        <v>309</v>
      </c>
      <c r="E250" s="140" t="s">
        <v>140</v>
      </c>
      <c r="F250" s="107">
        <v>3.4000000000000002E-2</v>
      </c>
      <c r="G250" s="167"/>
      <c r="H250" s="167"/>
      <c r="I250" s="105"/>
      <c r="J250" s="105"/>
    </row>
    <row r="251" spans="1:10" x14ac:dyDescent="0.25">
      <c r="A251" s="402"/>
      <c r="B251" s="349"/>
      <c r="C251" s="350" t="s">
        <v>12</v>
      </c>
      <c r="D251" s="350"/>
      <c r="E251" s="350"/>
      <c r="F251" s="350"/>
      <c r="G251" s="350"/>
      <c r="H251" s="350"/>
      <c r="I251" s="350"/>
      <c r="J251" s="350"/>
    </row>
    <row r="252" spans="1:10" ht="18" customHeight="1" x14ac:dyDescent="0.25">
      <c r="A252" s="402"/>
      <c r="B252" s="349"/>
      <c r="C252" s="7" t="s">
        <v>332</v>
      </c>
      <c r="D252" s="140" t="s">
        <v>39</v>
      </c>
      <c r="E252" s="140" t="s">
        <v>141</v>
      </c>
      <c r="F252" s="156">
        <f>F248/F250</f>
        <v>5764.7058823529405</v>
      </c>
      <c r="G252" s="157"/>
      <c r="H252" s="157"/>
      <c r="I252" s="105"/>
      <c r="J252" s="105"/>
    </row>
    <row r="253" spans="1:10" x14ac:dyDescent="0.25">
      <c r="A253" s="402"/>
      <c r="B253" s="349"/>
      <c r="C253" s="350" t="s">
        <v>14</v>
      </c>
      <c r="D253" s="350"/>
      <c r="E253" s="350"/>
      <c r="F253" s="350"/>
      <c r="G253" s="350"/>
      <c r="H253" s="350"/>
      <c r="I253" s="350"/>
      <c r="J253" s="350"/>
    </row>
    <row r="254" spans="1:10" ht="21.75" customHeight="1" x14ac:dyDescent="0.25">
      <c r="A254" s="402"/>
      <c r="B254" s="349"/>
      <c r="C254" s="59" t="s">
        <v>151</v>
      </c>
      <c r="D254" s="140" t="s">
        <v>42</v>
      </c>
      <c r="E254" s="140" t="s">
        <v>40</v>
      </c>
      <c r="F254" s="140">
        <v>100</v>
      </c>
      <c r="G254" s="140"/>
      <c r="H254" s="140"/>
      <c r="I254" s="105"/>
      <c r="J254" s="105"/>
    </row>
    <row r="255" spans="1:10" ht="28.5" hidden="1" customHeight="1" x14ac:dyDescent="0.25">
      <c r="A255" s="376" t="s">
        <v>265</v>
      </c>
      <c r="B255" s="385" t="s">
        <v>244</v>
      </c>
      <c r="C255" s="425" t="s">
        <v>329</v>
      </c>
      <c r="D255" s="425"/>
      <c r="E255" s="425"/>
      <c r="F255" s="425"/>
      <c r="G255" s="425"/>
      <c r="H255" s="425"/>
    </row>
    <row r="256" spans="1:10" hidden="1" x14ac:dyDescent="0.25">
      <c r="A256" s="402"/>
      <c r="B256" s="349"/>
      <c r="C256" s="350" t="s">
        <v>10</v>
      </c>
      <c r="D256" s="350"/>
      <c r="E256" s="350"/>
      <c r="F256" s="350"/>
      <c r="G256" s="350"/>
      <c r="H256" s="350"/>
    </row>
    <row r="257" spans="1:10" hidden="1" x14ac:dyDescent="0.25">
      <c r="A257" s="402"/>
      <c r="B257" s="349"/>
      <c r="C257" s="7" t="s">
        <v>334</v>
      </c>
      <c r="D257" s="140" t="s">
        <v>15</v>
      </c>
      <c r="E257" s="140" t="s">
        <v>19</v>
      </c>
      <c r="F257" s="107">
        <f>'Додаток 3'!H105</f>
        <v>0</v>
      </c>
      <c r="G257" s="157"/>
      <c r="H257" s="157"/>
    </row>
    <row r="258" spans="1:10" hidden="1" x14ac:dyDescent="0.25">
      <c r="A258" s="402"/>
      <c r="B258" s="349"/>
      <c r="C258" s="350" t="s">
        <v>11</v>
      </c>
      <c r="D258" s="350"/>
      <c r="E258" s="350"/>
      <c r="F258" s="350"/>
      <c r="G258" s="350"/>
      <c r="H258" s="350"/>
    </row>
    <row r="259" spans="1:10" hidden="1" x14ac:dyDescent="0.25">
      <c r="A259" s="402"/>
      <c r="B259" s="349"/>
      <c r="C259" s="7" t="s">
        <v>331</v>
      </c>
      <c r="D259" s="140" t="s">
        <v>309</v>
      </c>
      <c r="E259" s="140" t="s">
        <v>140</v>
      </c>
      <c r="F259" s="17">
        <v>1.0500000000000001E-2</v>
      </c>
      <c r="G259" s="167"/>
      <c r="H259" s="167"/>
    </row>
    <row r="260" spans="1:10" hidden="1" x14ac:dyDescent="0.25">
      <c r="A260" s="402"/>
      <c r="B260" s="349"/>
      <c r="C260" s="350" t="s">
        <v>12</v>
      </c>
      <c r="D260" s="350"/>
      <c r="E260" s="350"/>
      <c r="F260" s="350"/>
      <c r="G260" s="350"/>
      <c r="H260" s="350"/>
    </row>
    <row r="261" spans="1:10" hidden="1" x14ac:dyDescent="0.25">
      <c r="A261" s="402"/>
      <c r="B261" s="349"/>
      <c r="C261" s="7" t="s">
        <v>332</v>
      </c>
      <c r="D261" s="140" t="s">
        <v>39</v>
      </c>
      <c r="E261" s="140" t="s">
        <v>141</v>
      </c>
      <c r="F261" s="156">
        <f>F257/F259</f>
        <v>0</v>
      </c>
      <c r="G261" s="157"/>
      <c r="H261" s="157"/>
    </row>
    <row r="262" spans="1:10" hidden="1" x14ac:dyDescent="0.25">
      <c r="A262" s="402"/>
      <c r="B262" s="349"/>
      <c r="C262" s="350" t="s">
        <v>14</v>
      </c>
      <c r="D262" s="350"/>
      <c r="E262" s="350"/>
      <c r="F262" s="350"/>
      <c r="G262" s="350"/>
      <c r="H262" s="350"/>
    </row>
    <row r="263" spans="1:10" ht="27.75" hidden="1" customHeight="1" x14ac:dyDescent="0.25">
      <c r="A263" s="402"/>
      <c r="B263" s="349"/>
      <c r="C263" s="73" t="s">
        <v>151</v>
      </c>
      <c r="D263" s="149" t="s">
        <v>42</v>
      </c>
      <c r="E263" s="149" t="s">
        <v>40</v>
      </c>
      <c r="F263" s="149">
        <v>100</v>
      </c>
      <c r="G263" s="149"/>
      <c r="H263" s="149"/>
    </row>
    <row r="264" spans="1:10" ht="15.75" customHeight="1" x14ac:dyDescent="0.25">
      <c r="A264" s="402" t="s">
        <v>266</v>
      </c>
      <c r="B264" s="349" t="s">
        <v>244</v>
      </c>
      <c r="C264" s="426" t="s">
        <v>330</v>
      </c>
      <c r="D264" s="426"/>
      <c r="E264" s="426"/>
      <c r="F264" s="426"/>
      <c r="G264" s="426"/>
      <c r="H264" s="426"/>
      <c r="I264" s="426"/>
      <c r="J264" s="426"/>
    </row>
    <row r="265" spans="1:10" x14ac:dyDescent="0.25">
      <c r="A265" s="402"/>
      <c r="B265" s="349"/>
      <c r="C265" s="350" t="s">
        <v>10</v>
      </c>
      <c r="D265" s="350"/>
      <c r="E265" s="350"/>
      <c r="F265" s="350"/>
      <c r="G265" s="350"/>
      <c r="H265" s="350"/>
      <c r="I265" s="350"/>
      <c r="J265" s="350"/>
    </row>
    <row r="266" spans="1:10" ht="18" customHeight="1" x14ac:dyDescent="0.25">
      <c r="A266" s="402"/>
      <c r="B266" s="349"/>
      <c r="C266" s="7" t="s">
        <v>334</v>
      </c>
      <c r="D266" s="140" t="s">
        <v>15</v>
      </c>
      <c r="E266" s="140" t="s">
        <v>19</v>
      </c>
      <c r="F266" s="107">
        <f>'Додаток 3'!H106</f>
        <v>190</v>
      </c>
      <c r="G266" s="157"/>
      <c r="H266" s="157"/>
      <c r="I266" s="105"/>
      <c r="J266" s="105"/>
    </row>
    <row r="267" spans="1:10" x14ac:dyDescent="0.25">
      <c r="A267" s="402"/>
      <c r="B267" s="349"/>
      <c r="C267" s="350" t="s">
        <v>11</v>
      </c>
      <c r="D267" s="350"/>
      <c r="E267" s="350"/>
      <c r="F267" s="350"/>
      <c r="G267" s="350"/>
      <c r="H267" s="350"/>
      <c r="I267" s="350"/>
      <c r="J267" s="350"/>
    </row>
    <row r="268" spans="1:10" ht="18.75" customHeight="1" x14ac:dyDescent="0.25">
      <c r="A268" s="402"/>
      <c r="B268" s="349"/>
      <c r="C268" s="7" t="s">
        <v>331</v>
      </c>
      <c r="D268" s="140" t="s">
        <v>309</v>
      </c>
      <c r="E268" s="140" t="s">
        <v>140</v>
      </c>
      <c r="F268" s="107">
        <v>2.7E-2</v>
      </c>
      <c r="G268" s="167"/>
      <c r="H268" s="167"/>
      <c r="I268" s="105"/>
      <c r="J268" s="105"/>
    </row>
    <row r="269" spans="1:10" x14ac:dyDescent="0.25">
      <c r="A269" s="402"/>
      <c r="B269" s="349"/>
      <c r="C269" s="350" t="s">
        <v>12</v>
      </c>
      <c r="D269" s="350"/>
      <c r="E269" s="350"/>
      <c r="F269" s="350"/>
      <c r="G269" s="350"/>
      <c r="H269" s="350"/>
      <c r="I269" s="350"/>
      <c r="J269" s="350"/>
    </row>
    <row r="270" spans="1:10" ht="15.75" customHeight="1" x14ac:dyDescent="0.25">
      <c r="A270" s="402"/>
      <c r="B270" s="349"/>
      <c r="C270" s="7" t="s">
        <v>332</v>
      </c>
      <c r="D270" s="140" t="s">
        <v>39</v>
      </c>
      <c r="E270" s="140" t="s">
        <v>141</v>
      </c>
      <c r="F270" s="156">
        <f>F266/F268</f>
        <v>7037.0370370370374</v>
      </c>
      <c r="G270" s="157"/>
      <c r="H270" s="157"/>
      <c r="I270" s="105"/>
      <c r="J270" s="105"/>
    </row>
    <row r="271" spans="1:10" x14ac:dyDescent="0.25">
      <c r="A271" s="402"/>
      <c r="B271" s="349"/>
      <c r="C271" s="350" t="s">
        <v>14</v>
      </c>
      <c r="D271" s="350"/>
      <c r="E271" s="350"/>
      <c r="F271" s="350"/>
      <c r="G271" s="350"/>
      <c r="H271" s="350"/>
      <c r="I271" s="350"/>
      <c r="J271" s="350"/>
    </row>
    <row r="272" spans="1:10" ht="18.75" customHeight="1" x14ac:dyDescent="0.25">
      <c r="A272" s="402"/>
      <c r="B272" s="349"/>
      <c r="C272" s="59" t="s">
        <v>151</v>
      </c>
      <c r="D272" s="140" t="s">
        <v>42</v>
      </c>
      <c r="E272" s="140" t="s">
        <v>40</v>
      </c>
      <c r="F272" s="140">
        <v>100</v>
      </c>
      <c r="G272" s="140"/>
      <c r="H272" s="140"/>
      <c r="I272" s="105"/>
      <c r="J272" s="105"/>
    </row>
    <row r="273" spans="1:11" ht="30.75" hidden="1" customHeight="1" x14ac:dyDescent="0.25">
      <c r="A273" s="347" t="s">
        <v>463</v>
      </c>
      <c r="B273" s="349" t="s">
        <v>244</v>
      </c>
      <c r="C273" s="425" t="s">
        <v>650</v>
      </c>
      <c r="D273" s="425"/>
      <c r="E273" s="425"/>
      <c r="F273" s="425"/>
      <c r="G273" s="425"/>
      <c r="H273" s="425"/>
    </row>
    <row r="274" spans="1:11" ht="17.25" hidden="1" customHeight="1" x14ac:dyDescent="0.25">
      <c r="A274" s="347"/>
      <c r="B274" s="349"/>
      <c r="C274" s="350" t="s">
        <v>10</v>
      </c>
      <c r="D274" s="350"/>
      <c r="E274" s="350"/>
      <c r="F274" s="350"/>
      <c r="G274" s="350"/>
      <c r="H274" s="350"/>
    </row>
    <row r="275" spans="1:11" ht="54.75" hidden="1" customHeight="1" x14ac:dyDescent="0.25">
      <c r="A275" s="347"/>
      <c r="B275" s="349"/>
      <c r="C275" s="7" t="s">
        <v>653</v>
      </c>
      <c r="D275" s="140" t="s">
        <v>15</v>
      </c>
      <c r="E275" s="140" t="s">
        <v>19</v>
      </c>
      <c r="F275" s="107"/>
      <c r="G275" s="107">
        <f>'Додаток 3'!I96</f>
        <v>0</v>
      </c>
      <c r="H275" s="157"/>
      <c r="K275" s="40" t="s">
        <v>1201</v>
      </c>
    </row>
    <row r="276" spans="1:11" ht="18.75" hidden="1" customHeight="1" x14ac:dyDescent="0.25">
      <c r="A276" s="347"/>
      <c r="B276" s="349"/>
      <c r="C276" s="350" t="s">
        <v>11</v>
      </c>
      <c r="D276" s="350"/>
      <c r="E276" s="350"/>
      <c r="F276" s="350"/>
      <c r="G276" s="350"/>
      <c r="H276" s="350"/>
    </row>
    <row r="277" spans="1:11" ht="30.75" hidden="1" customHeight="1" x14ac:dyDescent="0.25">
      <c r="A277" s="347"/>
      <c r="B277" s="349"/>
      <c r="C277" s="7" t="s">
        <v>651</v>
      </c>
      <c r="D277" s="140" t="s">
        <v>309</v>
      </c>
      <c r="E277" s="140" t="s">
        <v>17</v>
      </c>
      <c r="F277" s="107"/>
      <c r="G277" s="167">
        <v>28</v>
      </c>
      <c r="H277" s="167"/>
    </row>
    <row r="278" spans="1:11" ht="15.75" hidden="1" customHeight="1" x14ac:dyDescent="0.25">
      <c r="A278" s="347"/>
      <c r="B278" s="349"/>
      <c r="C278" s="350" t="s">
        <v>12</v>
      </c>
      <c r="D278" s="350"/>
      <c r="E278" s="350"/>
      <c r="F278" s="350"/>
      <c r="G278" s="350"/>
      <c r="H278" s="350"/>
    </row>
    <row r="279" spans="1:11" ht="30.75" hidden="1" customHeight="1" x14ac:dyDescent="0.25">
      <c r="A279" s="347"/>
      <c r="B279" s="349"/>
      <c r="C279" s="7" t="s">
        <v>652</v>
      </c>
      <c r="D279" s="140" t="s">
        <v>39</v>
      </c>
      <c r="E279" s="140" t="s">
        <v>667</v>
      </c>
      <c r="F279" s="156"/>
      <c r="G279" s="157">
        <f>G275/G277</f>
        <v>0</v>
      </c>
      <c r="H279" s="157"/>
    </row>
    <row r="280" spans="1:11" ht="14.25" hidden="1" customHeight="1" x14ac:dyDescent="0.25">
      <c r="A280" s="347"/>
      <c r="B280" s="349"/>
      <c r="C280" s="350" t="s">
        <v>14</v>
      </c>
      <c r="D280" s="350"/>
      <c r="E280" s="350"/>
      <c r="F280" s="350"/>
      <c r="G280" s="350"/>
      <c r="H280" s="350"/>
    </row>
    <row r="281" spans="1:11" ht="30.75" hidden="1" customHeight="1" x14ac:dyDescent="0.25">
      <c r="A281" s="347"/>
      <c r="B281" s="349"/>
      <c r="C281" s="59" t="s">
        <v>151</v>
      </c>
      <c r="D281" s="140" t="s">
        <v>42</v>
      </c>
      <c r="E281" s="140" t="s">
        <v>40</v>
      </c>
      <c r="F281" s="140"/>
      <c r="G281" s="140">
        <v>100</v>
      </c>
      <c r="H281" s="140"/>
    </row>
    <row r="282" spans="1:11" ht="15.75" customHeight="1" x14ac:dyDescent="0.25">
      <c r="A282" s="347" t="s">
        <v>335</v>
      </c>
      <c r="B282" s="349" t="s">
        <v>244</v>
      </c>
      <c r="C282" s="423" t="s">
        <v>671</v>
      </c>
      <c r="D282" s="424"/>
      <c r="E282" s="424"/>
      <c r="F282" s="424"/>
      <c r="G282" s="424"/>
      <c r="H282" s="424"/>
      <c r="I282" s="424"/>
      <c r="J282" s="424"/>
    </row>
    <row r="283" spans="1:11" ht="17.25" customHeight="1" x14ac:dyDescent="0.25">
      <c r="A283" s="347"/>
      <c r="B283" s="349"/>
      <c r="C283" s="403" t="s">
        <v>10</v>
      </c>
      <c r="D283" s="404"/>
      <c r="E283" s="404"/>
      <c r="F283" s="404"/>
      <c r="G283" s="404"/>
      <c r="H283" s="404"/>
      <c r="I283" s="404"/>
      <c r="J283" s="405"/>
    </row>
    <row r="284" spans="1:11" ht="30.75" customHeight="1" x14ac:dyDescent="0.25">
      <c r="A284" s="347"/>
      <c r="B284" s="349"/>
      <c r="C284" s="8" t="s">
        <v>672</v>
      </c>
      <c r="D284" s="140" t="s">
        <v>15</v>
      </c>
      <c r="E284" s="140" t="s">
        <v>19</v>
      </c>
      <c r="F284" s="107"/>
      <c r="G284" s="107"/>
      <c r="H284" s="157"/>
      <c r="I284" s="170"/>
      <c r="J284" s="170">
        <f>'Додаток 3'!L98</f>
        <v>155.92500000000001</v>
      </c>
    </row>
    <row r="285" spans="1:11" ht="17.25" customHeight="1" x14ac:dyDescent="0.25">
      <c r="A285" s="347"/>
      <c r="B285" s="349"/>
      <c r="C285" s="378" t="s">
        <v>11</v>
      </c>
      <c r="D285" s="379"/>
      <c r="E285" s="379"/>
      <c r="F285" s="379"/>
      <c r="G285" s="379"/>
      <c r="H285" s="379"/>
      <c r="I285" s="379"/>
      <c r="J285" s="380"/>
    </row>
    <row r="286" spans="1:11" ht="15.75" customHeight="1" x14ac:dyDescent="0.25">
      <c r="A286" s="347"/>
      <c r="B286" s="349"/>
      <c r="C286" s="7" t="s">
        <v>673</v>
      </c>
      <c r="D286" s="140" t="s">
        <v>39</v>
      </c>
      <c r="E286" s="140" t="s">
        <v>17</v>
      </c>
      <c r="F286" s="107"/>
      <c r="G286" s="167"/>
      <c r="H286" s="167"/>
      <c r="I286" s="170"/>
      <c r="J286" s="166">
        <v>1</v>
      </c>
    </row>
    <row r="287" spans="1:11" ht="17.25" customHeight="1" x14ac:dyDescent="0.25">
      <c r="A287" s="347"/>
      <c r="B287" s="349"/>
      <c r="C287" s="378" t="s">
        <v>12</v>
      </c>
      <c r="D287" s="379"/>
      <c r="E287" s="379"/>
      <c r="F287" s="379"/>
      <c r="G287" s="379"/>
      <c r="H287" s="379"/>
      <c r="I287" s="379"/>
      <c r="J287" s="380"/>
    </row>
    <row r="288" spans="1:11" ht="30.75" customHeight="1" x14ac:dyDescent="0.25">
      <c r="A288" s="347"/>
      <c r="B288" s="349"/>
      <c r="C288" s="7" t="s">
        <v>710</v>
      </c>
      <c r="D288" s="140" t="s">
        <v>39</v>
      </c>
      <c r="E288" s="140" t="s">
        <v>667</v>
      </c>
      <c r="F288" s="156"/>
      <c r="G288" s="157"/>
      <c r="H288" s="157"/>
      <c r="I288" s="170"/>
      <c r="J288" s="170">
        <f>J284/J286</f>
        <v>155.92500000000001</v>
      </c>
    </row>
    <row r="289" spans="1:10" ht="17.25" customHeight="1" x14ac:dyDescent="0.25">
      <c r="A289" s="347"/>
      <c r="B289" s="349"/>
      <c r="C289" s="350" t="s">
        <v>14</v>
      </c>
      <c r="D289" s="350"/>
      <c r="E289" s="350"/>
      <c r="F289" s="350"/>
      <c r="G289" s="350"/>
      <c r="H289" s="350"/>
      <c r="I289" s="105"/>
      <c r="J289" s="105"/>
    </row>
    <row r="290" spans="1:10" ht="14.25" customHeight="1" x14ac:dyDescent="0.25">
      <c r="A290" s="347"/>
      <c r="B290" s="349"/>
      <c r="C290" s="59" t="s">
        <v>654</v>
      </c>
      <c r="D290" s="140" t="s">
        <v>42</v>
      </c>
      <c r="E290" s="140" t="s">
        <v>40</v>
      </c>
      <c r="F290" s="140"/>
      <c r="G290" s="140"/>
      <c r="H290" s="140"/>
      <c r="I290" s="170"/>
      <c r="J290" s="166">
        <v>100</v>
      </c>
    </row>
    <row r="291" spans="1:10" ht="18.75" customHeight="1" x14ac:dyDescent="0.25">
      <c r="A291" s="347" t="s">
        <v>336</v>
      </c>
      <c r="B291" s="349" t="s">
        <v>718</v>
      </c>
      <c r="C291" s="423" t="s">
        <v>738</v>
      </c>
      <c r="D291" s="424"/>
      <c r="E291" s="424"/>
      <c r="F291" s="424"/>
      <c r="G291" s="424"/>
      <c r="H291" s="424"/>
      <c r="I291" s="424"/>
      <c r="J291" s="424"/>
    </row>
    <row r="292" spans="1:10" ht="15.75" customHeight="1" x14ac:dyDescent="0.25">
      <c r="A292" s="347"/>
      <c r="B292" s="349"/>
      <c r="C292" s="350" t="s">
        <v>10</v>
      </c>
      <c r="D292" s="350"/>
      <c r="E292" s="350"/>
      <c r="F292" s="350"/>
      <c r="G292" s="350"/>
      <c r="H292" s="350"/>
      <c r="I292" s="105"/>
      <c r="J292" s="105"/>
    </row>
    <row r="293" spans="1:10" ht="27.75" customHeight="1" x14ac:dyDescent="0.25">
      <c r="A293" s="347"/>
      <c r="B293" s="349"/>
      <c r="C293" s="7" t="s">
        <v>762</v>
      </c>
      <c r="D293" s="140" t="s">
        <v>91</v>
      </c>
      <c r="E293" s="140" t="s">
        <v>19</v>
      </c>
      <c r="F293" s="107"/>
      <c r="G293" s="107"/>
      <c r="H293" s="157"/>
      <c r="I293" s="95"/>
      <c r="J293" s="95">
        <f>'Додаток 3'!L99</f>
        <v>75.995000000000005</v>
      </c>
    </row>
    <row r="294" spans="1:10" ht="15.75" customHeight="1" x14ac:dyDescent="0.25">
      <c r="A294" s="347"/>
      <c r="B294" s="349"/>
      <c r="C294" s="350" t="s">
        <v>11</v>
      </c>
      <c r="D294" s="350"/>
      <c r="E294" s="350"/>
      <c r="F294" s="350"/>
      <c r="G294" s="350"/>
      <c r="H294" s="350"/>
      <c r="I294" s="105"/>
      <c r="J294" s="105"/>
    </row>
    <row r="295" spans="1:10" ht="27" customHeight="1" x14ac:dyDescent="0.25">
      <c r="A295" s="347"/>
      <c r="B295" s="349"/>
      <c r="C295" s="7" t="s">
        <v>780</v>
      </c>
      <c r="D295" s="140" t="s">
        <v>39</v>
      </c>
      <c r="E295" s="140" t="s">
        <v>17</v>
      </c>
      <c r="F295" s="107"/>
      <c r="G295" s="167"/>
      <c r="H295" s="167"/>
      <c r="I295" s="170"/>
      <c r="J295" s="170">
        <v>1</v>
      </c>
    </row>
    <row r="296" spans="1:10" ht="16.5" customHeight="1" x14ac:dyDescent="0.25">
      <c r="A296" s="347"/>
      <c r="B296" s="349"/>
      <c r="C296" s="350" t="s">
        <v>12</v>
      </c>
      <c r="D296" s="350"/>
      <c r="E296" s="350"/>
      <c r="F296" s="350"/>
      <c r="G296" s="350"/>
      <c r="H296" s="350"/>
      <c r="I296" s="105"/>
      <c r="J296" s="105"/>
    </row>
    <row r="297" spans="1:10" ht="30.75" customHeight="1" x14ac:dyDescent="0.25">
      <c r="A297" s="347"/>
      <c r="B297" s="349"/>
      <c r="C297" s="7" t="s">
        <v>763</v>
      </c>
      <c r="D297" s="140" t="s">
        <v>39</v>
      </c>
      <c r="E297" s="140" t="s">
        <v>13</v>
      </c>
      <c r="F297" s="156"/>
      <c r="G297" s="157"/>
      <c r="H297" s="157"/>
      <c r="I297" s="95"/>
      <c r="J297" s="170">
        <f>J293/J295</f>
        <v>75.995000000000005</v>
      </c>
    </row>
    <row r="298" spans="1:10" ht="15.75" customHeight="1" x14ac:dyDescent="0.25">
      <c r="A298" s="347"/>
      <c r="B298" s="349"/>
      <c r="C298" s="350" t="s">
        <v>14</v>
      </c>
      <c r="D298" s="350"/>
      <c r="E298" s="350"/>
      <c r="F298" s="350"/>
      <c r="G298" s="350"/>
      <c r="H298" s="350"/>
      <c r="I298" s="105"/>
      <c r="J298" s="105"/>
    </row>
    <row r="299" spans="1:10" ht="17.25" customHeight="1" x14ac:dyDescent="0.25">
      <c r="A299" s="347"/>
      <c r="B299" s="349"/>
      <c r="C299" s="59" t="s">
        <v>781</v>
      </c>
      <c r="D299" s="140" t="s">
        <v>42</v>
      </c>
      <c r="E299" s="140" t="s">
        <v>40</v>
      </c>
      <c r="F299" s="140"/>
      <c r="G299" s="140"/>
      <c r="H299" s="140"/>
      <c r="I299" s="166"/>
      <c r="J299" s="166">
        <v>100</v>
      </c>
    </row>
    <row r="300" spans="1:10" ht="17.25" customHeight="1" x14ac:dyDescent="0.25">
      <c r="A300" s="347" t="s">
        <v>337</v>
      </c>
      <c r="B300" s="349" t="s">
        <v>718</v>
      </c>
      <c r="C300" s="351" t="s">
        <v>730</v>
      </c>
      <c r="D300" s="351"/>
      <c r="E300" s="351"/>
      <c r="F300" s="351"/>
      <c r="G300" s="351"/>
      <c r="H300" s="351"/>
      <c r="I300" s="351"/>
      <c r="J300" s="351"/>
    </row>
    <row r="301" spans="1:10" ht="15" customHeight="1" x14ac:dyDescent="0.25">
      <c r="A301" s="347"/>
      <c r="B301" s="349"/>
      <c r="C301" s="350" t="s">
        <v>10</v>
      </c>
      <c r="D301" s="350"/>
      <c r="E301" s="350"/>
      <c r="F301" s="350"/>
      <c r="G301" s="350"/>
      <c r="H301" s="350"/>
      <c r="I301" s="350"/>
      <c r="J301" s="350"/>
    </row>
    <row r="302" spans="1:10" ht="30" customHeight="1" x14ac:dyDescent="0.25">
      <c r="A302" s="347"/>
      <c r="B302" s="349"/>
      <c r="C302" s="7" t="s">
        <v>762</v>
      </c>
      <c r="D302" s="140" t="s">
        <v>91</v>
      </c>
      <c r="E302" s="140" t="s">
        <v>19</v>
      </c>
      <c r="F302" s="107"/>
      <c r="G302" s="107"/>
      <c r="H302" s="157"/>
      <c r="I302" s="95"/>
      <c r="J302" s="95">
        <f>'Додаток 3'!L100</f>
        <v>14.72</v>
      </c>
    </row>
    <row r="303" spans="1:10" ht="15.75" customHeight="1" x14ac:dyDescent="0.25">
      <c r="A303" s="347"/>
      <c r="B303" s="349"/>
      <c r="C303" s="350" t="s">
        <v>11</v>
      </c>
      <c r="D303" s="350"/>
      <c r="E303" s="350"/>
      <c r="F303" s="350"/>
      <c r="G303" s="350"/>
      <c r="H303" s="350"/>
      <c r="I303" s="350"/>
      <c r="J303" s="350"/>
    </row>
    <row r="304" spans="1:10" ht="30" customHeight="1" x14ac:dyDescent="0.25">
      <c r="A304" s="347"/>
      <c r="B304" s="349"/>
      <c r="C304" s="7" t="s">
        <v>780</v>
      </c>
      <c r="D304" s="140" t="s">
        <v>39</v>
      </c>
      <c r="E304" s="140" t="s">
        <v>17</v>
      </c>
      <c r="F304" s="107"/>
      <c r="G304" s="167"/>
      <c r="H304" s="167"/>
      <c r="I304" s="170"/>
      <c r="J304" s="170">
        <v>1</v>
      </c>
    </row>
    <row r="305" spans="1:10" ht="15" customHeight="1" x14ac:dyDescent="0.25">
      <c r="A305" s="347"/>
      <c r="B305" s="349"/>
      <c r="C305" s="350" t="s">
        <v>12</v>
      </c>
      <c r="D305" s="350"/>
      <c r="E305" s="350"/>
      <c r="F305" s="350"/>
      <c r="G305" s="350"/>
      <c r="H305" s="350"/>
      <c r="I305" s="350"/>
      <c r="J305" s="350"/>
    </row>
    <row r="306" spans="1:10" ht="30" customHeight="1" x14ac:dyDescent="0.25">
      <c r="A306" s="347"/>
      <c r="B306" s="349"/>
      <c r="C306" s="7" t="s">
        <v>763</v>
      </c>
      <c r="D306" s="140" t="s">
        <v>39</v>
      </c>
      <c r="E306" s="140" t="s">
        <v>13</v>
      </c>
      <c r="F306" s="156"/>
      <c r="G306" s="157"/>
      <c r="H306" s="157"/>
      <c r="I306" s="95"/>
      <c r="J306" s="170">
        <f>J302/J304</f>
        <v>14.72</v>
      </c>
    </row>
    <row r="307" spans="1:10" ht="16.5" customHeight="1" x14ac:dyDescent="0.25">
      <c r="A307" s="347"/>
      <c r="B307" s="349"/>
      <c r="C307" s="350" t="s">
        <v>14</v>
      </c>
      <c r="D307" s="350"/>
      <c r="E307" s="350"/>
      <c r="F307" s="350"/>
      <c r="G307" s="350"/>
      <c r="H307" s="350"/>
      <c r="I307" s="350"/>
      <c r="J307" s="350"/>
    </row>
    <row r="308" spans="1:10" ht="16.5" customHeight="1" x14ac:dyDescent="0.25">
      <c r="A308" s="347"/>
      <c r="B308" s="349"/>
      <c r="C308" s="59" t="s">
        <v>781</v>
      </c>
      <c r="D308" s="140" t="s">
        <v>42</v>
      </c>
      <c r="E308" s="140" t="s">
        <v>40</v>
      </c>
      <c r="F308" s="140"/>
      <c r="G308" s="140"/>
      <c r="H308" s="140"/>
      <c r="I308" s="170"/>
      <c r="J308" s="166">
        <v>100</v>
      </c>
    </row>
    <row r="309" spans="1:10" ht="17.25" customHeight="1" x14ac:dyDescent="0.25">
      <c r="A309" s="347" t="s">
        <v>460</v>
      </c>
      <c r="B309" s="349" t="s">
        <v>718</v>
      </c>
      <c r="C309" s="351" t="s">
        <v>766</v>
      </c>
      <c r="D309" s="351"/>
      <c r="E309" s="351"/>
      <c r="F309" s="351"/>
      <c r="G309" s="351"/>
      <c r="H309" s="351"/>
      <c r="I309" s="351"/>
      <c r="J309" s="351"/>
    </row>
    <row r="310" spans="1:10" ht="17.25" customHeight="1" x14ac:dyDescent="0.25">
      <c r="A310" s="347"/>
      <c r="B310" s="349"/>
      <c r="C310" s="350" t="s">
        <v>10</v>
      </c>
      <c r="D310" s="350"/>
      <c r="E310" s="350"/>
      <c r="F310" s="350"/>
      <c r="G310" s="350"/>
      <c r="H310" s="350"/>
      <c r="I310" s="350"/>
      <c r="J310" s="350"/>
    </row>
    <row r="311" spans="1:10" ht="30" customHeight="1" x14ac:dyDescent="0.25">
      <c r="A311" s="347"/>
      <c r="B311" s="349"/>
      <c r="C311" s="7" t="s">
        <v>762</v>
      </c>
      <c r="D311" s="140" t="s">
        <v>91</v>
      </c>
      <c r="E311" s="140" t="s">
        <v>19</v>
      </c>
      <c r="F311" s="107"/>
      <c r="G311" s="107"/>
      <c r="H311" s="157"/>
      <c r="I311" s="95"/>
      <c r="J311" s="95">
        <f>'Додаток 3'!L101</f>
        <v>58.249000000000002</v>
      </c>
    </row>
    <row r="312" spans="1:10" ht="17.25" customHeight="1" x14ac:dyDescent="0.25">
      <c r="A312" s="347"/>
      <c r="B312" s="349"/>
      <c r="C312" s="350" t="s">
        <v>11</v>
      </c>
      <c r="D312" s="350"/>
      <c r="E312" s="350"/>
      <c r="F312" s="350"/>
      <c r="G312" s="350"/>
      <c r="H312" s="350"/>
      <c r="I312" s="350"/>
      <c r="J312" s="350"/>
    </row>
    <row r="313" spans="1:10" ht="30" customHeight="1" x14ac:dyDescent="0.25">
      <c r="A313" s="347"/>
      <c r="B313" s="349"/>
      <c r="C313" s="7" t="s">
        <v>780</v>
      </c>
      <c r="D313" s="140" t="s">
        <v>39</v>
      </c>
      <c r="E313" s="140" t="s">
        <v>17</v>
      </c>
      <c r="F313" s="107"/>
      <c r="G313" s="167"/>
      <c r="H313" s="167"/>
      <c r="I313" s="170"/>
      <c r="J313" s="170">
        <v>1</v>
      </c>
    </row>
    <row r="314" spans="1:10" ht="17.25" customHeight="1" x14ac:dyDescent="0.25">
      <c r="A314" s="347"/>
      <c r="B314" s="349"/>
      <c r="C314" s="350" t="s">
        <v>12</v>
      </c>
      <c r="D314" s="350"/>
      <c r="E314" s="350"/>
      <c r="F314" s="350"/>
      <c r="G314" s="350"/>
      <c r="H314" s="350"/>
      <c r="I314" s="350"/>
      <c r="J314" s="350"/>
    </row>
    <row r="315" spans="1:10" ht="30" customHeight="1" x14ac:dyDescent="0.25">
      <c r="A315" s="347"/>
      <c r="B315" s="349"/>
      <c r="C315" s="7" t="s">
        <v>763</v>
      </c>
      <c r="D315" s="140" t="s">
        <v>39</v>
      </c>
      <c r="E315" s="140" t="s">
        <v>13</v>
      </c>
      <c r="F315" s="156"/>
      <c r="G315" s="157"/>
      <c r="H315" s="157"/>
      <c r="I315" s="95"/>
      <c r="J315" s="170">
        <f>J311/J313</f>
        <v>58.249000000000002</v>
      </c>
    </row>
    <row r="316" spans="1:10" ht="14.25" customHeight="1" x14ac:dyDescent="0.25">
      <c r="A316" s="347"/>
      <c r="B316" s="349"/>
      <c r="C316" s="350" t="s">
        <v>14</v>
      </c>
      <c r="D316" s="350"/>
      <c r="E316" s="350"/>
      <c r="F316" s="350"/>
      <c r="G316" s="350"/>
      <c r="H316" s="350"/>
      <c r="I316" s="350"/>
      <c r="J316" s="350"/>
    </row>
    <row r="317" spans="1:10" ht="19.5" customHeight="1" x14ac:dyDescent="0.25">
      <c r="A317" s="347"/>
      <c r="B317" s="349"/>
      <c r="C317" s="59" t="s">
        <v>781</v>
      </c>
      <c r="D317" s="140" t="s">
        <v>42</v>
      </c>
      <c r="E317" s="140" t="s">
        <v>40</v>
      </c>
      <c r="F317" s="140"/>
      <c r="G317" s="140"/>
      <c r="H317" s="140"/>
      <c r="I317" s="166"/>
      <c r="J317" s="166">
        <v>100</v>
      </c>
    </row>
    <row r="318" spans="1:10" ht="21" customHeight="1" x14ac:dyDescent="0.25">
      <c r="A318" s="347" t="s">
        <v>461</v>
      </c>
      <c r="B318" s="349" t="s">
        <v>718</v>
      </c>
      <c r="C318" s="351" t="s">
        <v>767</v>
      </c>
      <c r="D318" s="351"/>
      <c r="E318" s="351"/>
      <c r="F318" s="351"/>
      <c r="G318" s="351"/>
      <c r="H318" s="351"/>
      <c r="I318" s="351"/>
      <c r="J318" s="351"/>
    </row>
    <row r="319" spans="1:10" ht="18" customHeight="1" x14ac:dyDescent="0.25">
      <c r="A319" s="347"/>
      <c r="B319" s="349"/>
      <c r="C319" s="350" t="s">
        <v>10</v>
      </c>
      <c r="D319" s="350"/>
      <c r="E319" s="350"/>
      <c r="F319" s="350"/>
      <c r="G319" s="350"/>
      <c r="H319" s="350"/>
      <c r="I319" s="350"/>
      <c r="J319" s="350"/>
    </row>
    <row r="320" spans="1:10" ht="30" customHeight="1" x14ac:dyDescent="0.25">
      <c r="A320" s="347"/>
      <c r="B320" s="349"/>
      <c r="C320" s="7" t="s">
        <v>762</v>
      </c>
      <c r="D320" s="140" t="s">
        <v>91</v>
      </c>
      <c r="E320" s="140" t="s">
        <v>19</v>
      </c>
      <c r="F320" s="107"/>
      <c r="G320" s="107"/>
      <c r="H320" s="157"/>
      <c r="I320" s="95"/>
      <c r="J320" s="95">
        <f>'Додаток 3'!L102</f>
        <v>47.216999999999999</v>
      </c>
    </row>
    <row r="321" spans="1:10" ht="15.75" customHeight="1" x14ac:dyDescent="0.25">
      <c r="A321" s="347"/>
      <c r="B321" s="349"/>
      <c r="C321" s="350" t="s">
        <v>11</v>
      </c>
      <c r="D321" s="350"/>
      <c r="E321" s="350"/>
      <c r="F321" s="350"/>
      <c r="G321" s="350"/>
      <c r="H321" s="350"/>
      <c r="I321" s="350"/>
      <c r="J321" s="350"/>
    </row>
    <row r="322" spans="1:10" ht="30" customHeight="1" x14ac:dyDescent="0.25">
      <c r="A322" s="347"/>
      <c r="B322" s="349"/>
      <c r="C322" s="7" t="s">
        <v>780</v>
      </c>
      <c r="D322" s="140" t="s">
        <v>39</v>
      </c>
      <c r="E322" s="140" t="s">
        <v>17</v>
      </c>
      <c r="F322" s="107"/>
      <c r="G322" s="167"/>
      <c r="H322" s="167"/>
      <c r="I322" s="170"/>
      <c r="J322" s="170">
        <v>1</v>
      </c>
    </row>
    <row r="323" spans="1:10" ht="18.75" customHeight="1" x14ac:dyDescent="0.25">
      <c r="A323" s="347"/>
      <c r="B323" s="349"/>
      <c r="C323" s="350" t="s">
        <v>12</v>
      </c>
      <c r="D323" s="350"/>
      <c r="E323" s="350"/>
      <c r="F323" s="350"/>
      <c r="G323" s="350"/>
      <c r="H323" s="350"/>
      <c r="I323" s="350"/>
      <c r="J323" s="350"/>
    </row>
    <row r="324" spans="1:10" ht="30" customHeight="1" x14ac:dyDescent="0.25">
      <c r="A324" s="347"/>
      <c r="B324" s="349"/>
      <c r="C324" s="7" t="s">
        <v>763</v>
      </c>
      <c r="D324" s="140" t="s">
        <v>39</v>
      </c>
      <c r="E324" s="140" t="s">
        <v>13</v>
      </c>
      <c r="F324" s="156"/>
      <c r="G324" s="157"/>
      <c r="H324" s="157"/>
      <c r="I324" s="95"/>
      <c r="J324" s="170">
        <f>J320/J322</f>
        <v>47.216999999999999</v>
      </c>
    </row>
    <row r="325" spans="1:10" ht="18" customHeight="1" x14ac:dyDescent="0.25">
      <c r="A325" s="347"/>
      <c r="B325" s="349"/>
      <c r="C325" s="350" t="s">
        <v>14</v>
      </c>
      <c r="D325" s="350"/>
      <c r="E325" s="350"/>
      <c r="F325" s="350"/>
      <c r="G325" s="350"/>
      <c r="H325" s="350"/>
      <c r="I325" s="350"/>
      <c r="J325" s="350"/>
    </row>
    <row r="326" spans="1:10" ht="18.75" customHeight="1" x14ac:dyDescent="0.25">
      <c r="A326" s="347"/>
      <c r="B326" s="349"/>
      <c r="C326" s="59" t="s">
        <v>781</v>
      </c>
      <c r="D326" s="140" t="s">
        <v>42</v>
      </c>
      <c r="E326" s="140" t="s">
        <v>40</v>
      </c>
      <c r="F326" s="140"/>
      <c r="G326" s="140"/>
      <c r="H326" s="140"/>
      <c r="I326" s="170"/>
      <c r="J326" s="166">
        <v>100</v>
      </c>
    </row>
    <row r="327" spans="1:10" ht="17.25" hidden="1" customHeight="1" x14ac:dyDescent="0.25">
      <c r="A327" s="347" t="s">
        <v>464</v>
      </c>
      <c r="B327" s="349" t="s">
        <v>649</v>
      </c>
      <c r="C327" s="368" t="s">
        <v>655</v>
      </c>
      <c r="D327" s="368"/>
      <c r="E327" s="368"/>
      <c r="F327" s="368"/>
      <c r="G327" s="368"/>
      <c r="H327" s="368"/>
      <c r="I327" s="368"/>
      <c r="J327" s="368"/>
    </row>
    <row r="328" spans="1:10" ht="17.25" hidden="1" customHeight="1" x14ac:dyDescent="0.25">
      <c r="A328" s="347"/>
      <c r="B328" s="349"/>
      <c r="C328" s="365" t="s">
        <v>10</v>
      </c>
      <c r="D328" s="365"/>
      <c r="E328" s="365"/>
      <c r="F328" s="365"/>
      <c r="G328" s="365"/>
      <c r="H328" s="365"/>
      <c r="I328" s="365"/>
      <c r="J328" s="365"/>
    </row>
    <row r="329" spans="1:10" ht="26.25" hidden="1" customHeight="1" x14ac:dyDescent="0.25">
      <c r="A329" s="347"/>
      <c r="B329" s="349"/>
      <c r="C329" s="59" t="s">
        <v>656</v>
      </c>
      <c r="D329" s="51" t="s">
        <v>91</v>
      </c>
      <c r="E329" s="51" t="s">
        <v>19</v>
      </c>
      <c r="F329" s="107"/>
      <c r="G329" s="107"/>
      <c r="H329" s="107"/>
      <c r="I329" s="105"/>
      <c r="J329" s="95">
        <f>'Додаток 3'!L103</f>
        <v>0</v>
      </c>
    </row>
    <row r="330" spans="1:10" ht="18.75" hidden="1" customHeight="1" x14ac:dyDescent="0.25">
      <c r="A330" s="347"/>
      <c r="B330" s="349"/>
      <c r="C330" s="365" t="s">
        <v>11</v>
      </c>
      <c r="D330" s="365"/>
      <c r="E330" s="365"/>
      <c r="F330" s="365"/>
      <c r="G330" s="365"/>
      <c r="H330" s="365"/>
      <c r="I330" s="365"/>
      <c r="J330" s="365"/>
    </row>
    <row r="331" spans="1:10" ht="14.25" hidden="1" customHeight="1" x14ac:dyDescent="0.25">
      <c r="A331" s="347"/>
      <c r="B331" s="349"/>
      <c r="C331" s="59" t="s">
        <v>657</v>
      </c>
      <c r="D331" s="51" t="s">
        <v>39</v>
      </c>
      <c r="E331" s="51" t="s">
        <v>17</v>
      </c>
      <c r="F331" s="155"/>
      <c r="G331" s="155"/>
      <c r="H331" s="155"/>
      <c r="I331" s="105"/>
      <c r="J331" s="166">
        <v>1</v>
      </c>
    </row>
    <row r="332" spans="1:10" ht="18.75" hidden="1" customHeight="1" x14ac:dyDescent="0.25">
      <c r="A332" s="347"/>
      <c r="B332" s="349"/>
      <c r="C332" s="365" t="s">
        <v>12</v>
      </c>
      <c r="D332" s="365"/>
      <c r="E332" s="365"/>
      <c r="F332" s="365"/>
      <c r="G332" s="365"/>
      <c r="H332" s="365"/>
      <c r="I332" s="365"/>
      <c r="J332" s="365"/>
    </row>
    <row r="333" spans="1:10" ht="14.25" hidden="1" customHeight="1" x14ac:dyDescent="0.25">
      <c r="A333" s="347"/>
      <c r="B333" s="349"/>
      <c r="C333" s="59" t="s">
        <v>658</v>
      </c>
      <c r="D333" s="51" t="s">
        <v>39</v>
      </c>
      <c r="E333" s="51" t="s">
        <v>68</v>
      </c>
      <c r="F333" s="107"/>
      <c r="G333" s="107"/>
      <c r="H333" s="107"/>
      <c r="I333" s="105"/>
      <c r="J333" s="135">
        <f>J329/J331</f>
        <v>0</v>
      </c>
    </row>
    <row r="334" spans="1:10" ht="19.5" hidden="1" customHeight="1" x14ac:dyDescent="0.25">
      <c r="A334" s="347"/>
      <c r="B334" s="349"/>
      <c r="C334" s="365" t="s">
        <v>14</v>
      </c>
      <c r="D334" s="365"/>
      <c r="E334" s="365"/>
      <c r="F334" s="365"/>
      <c r="G334" s="365"/>
      <c r="H334" s="365"/>
      <c r="I334" s="365"/>
      <c r="J334" s="365"/>
    </row>
    <row r="335" spans="1:10" ht="31.5" hidden="1" customHeight="1" x14ac:dyDescent="0.25">
      <c r="A335" s="347"/>
      <c r="B335" s="349"/>
      <c r="C335" s="59" t="s">
        <v>363</v>
      </c>
      <c r="D335" s="51" t="s">
        <v>42</v>
      </c>
      <c r="E335" s="51" t="s">
        <v>40</v>
      </c>
      <c r="F335" s="51"/>
      <c r="G335" s="51"/>
      <c r="H335" s="51"/>
      <c r="I335" s="105"/>
      <c r="J335" s="170">
        <v>100</v>
      </c>
    </row>
    <row r="336" spans="1:10" ht="34.5" hidden="1" customHeight="1" x14ac:dyDescent="0.25">
      <c r="A336" s="376" t="s">
        <v>515</v>
      </c>
      <c r="B336" s="385" t="s">
        <v>244</v>
      </c>
      <c r="C336" s="425" t="s">
        <v>935</v>
      </c>
      <c r="D336" s="425"/>
      <c r="E336" s="425"/>
      <c r="F336" s="425"/>
      <c r="G336" s="425"/>
      <c r="H336" s="425"/>
    </row>
    <row r="337" spans="1:11" hidden="1" x14ac:dyDescent="0.25">
      <c r="A337" s="402"/>
      <c r="B337" s="349"/>
      <c r="C337" s="350" t="s">
        <v>10</v>
      </c>
      <c r="D337" s="350"/>
      <c r="E337" s="350"/>
      <c r="F337" s="350"/>
      <c r="G337" s="350"/>
      <c r="H337" s="350"/>
    </row>
    <row r="338" spans="1:11" ht="30" hidden="1" x14ac:dyDescent="0.25">
      <c r="A338" s="402"/>
      <c r="B338" s="349"/>
      <c r="C338" s="7" t="s">
        <v>154</v>
      </c>
      <c r="D338" s="349" t="s">
        <v>15</v>
      </c>
      <c r="E338" s="140" t="s">
        <v>19</v>
      </c>
      <c r="F338" s="107"/>
      <c r="G338" s="157">
        <f>'Додаток 3'!I48</f>
        <v>0</v>
      </c>
      <c r="H338" s="10"/>
      <c r="K338" s="40" t="s">
        <v>1201</v>
      </c>
    </row>
    <row r="339" spans="1:11" hidden="1" x14ac:dyDescent="0.25">
      <c r="A339" s="402"/>
      <c r="B339" s="349"/>
      <c r="C339" s="7" t="s">
        <v>357</v>
      </c>
      <c r="D339" s="349"/>
      <c r="E339" s="358"/>
      <c r="F339" s="358"/>
      <c r="G339" s="358"/>
      <c r="H339" s="358"/>
    </row>
    <row r="340" spans="1:11" hidden="1" x14ac:dyDescent="0.25">
      <c r="A340" s="402"/>
      <c r="B340" s="349"/>
      <c r="C340" s="7" t="s">
        <v>38</v>
      </c>
      <c r="D340" s="349"/>
      <c r="E340" s="140" t="s">
        <v>19</v>
      </c>
      <c r="F340" s="107"/>
      <c r="G340" s="24">
        <f>'Додаток 3'!I49</f>
        <v>40</v>
      </c>
      <c r="H340" s="24"/>
    </row>
    <row r="341" spans="1:11" hidden="1" x14ac:dyDescent="0.25">
      <c r="A341" s="402"/>
      <c r="B341" s="349"/>
      <c r="C341" s="350" t="s">
        <v>11</v>
      </c>
      <c r="D341" s="350"/>
      <c r="E341" s="350"/>
      <c r="F341" s="350"/>
      <c r="G341" s="350"/>
      <c r="H341" s="350"/>
    </row>
    <row r="342" spans="1:11" ht="30" hidden="1" x14ac:dyDescent="0.25">
      <c r="A342" s="402"/>
      <c r="B342" s="349"/>
      <c r="C342" s="7" t="s">
        <v>155</v>
      </c>
      <c r="D342" s="140" t="s">
        <v>309</v>
      </c>
      <c r="E342" s="140" t="s">
        <v>140</v>
      </c>
      <c r="F342" s="107"/>
      <c r="G342" s="157">
        <v>0.105</v>
      </c>
      <c r="H342" s="10"/>
    </row>
    <row r="343" spans="1:11" hidden="1" x14ac:dyDescent="0.25">
      <c r="A343" s="402"/>
      <c r="B343" s="349"/>
      <c r="C343" s="350" t="s">
        <v>12</v>
      </c>
      <c r="D343" s="350"/>
      <c r="E343" s="350"/>
      <c r="F343" s="350"/>
      <c r="G343" s="350"/>
      <c r="H343" s="350"/>
    </row>
    <row r="344" spans="1:11" ht="30" hidden="1" x14ac:dyDescent="0.25">
      <c r="A344" s="402"/>
      <c r="B344" s="349"/>
      <c r="C344" s="7" t="s">
        <v>617</v>
      </c>
      <c r="D344" s="140" t="s">
        <v>39</v>
      </c>
      <c r="E344" s="140" t="s">
        <v>141</v>
      </c>
      <c r="F344" s="156"/>
      <c r="G344" s="157">
        <f>G338/G342</f>
        <v>0</v>
      </c>
      <c r="H344" s="24"/>
    </row>
    <row r="345" spans="1:11" hidden="1" x14ac:dyDescent="0.25">
      <c r="A345" s="402"/>
      <c r="B345" s="349"/>
      <c r="C345" s="350" t="s">
        <v>14</v>
      </c>
      <c r="D345" s="350"/>
      <c r="E345" s="350"/>
      <c r="F345" s="350"/>
      <c r="G345" s="350"/>
      <c r="H345" s="350"/>
    </row>
    <row r="346" spans="1:11" ht="21.75" hidden="1" customHeight="1" x14ac:dyDescent="0.25">
      <c r="A346" s="402"/>
      <c r="B346" s="349"/>
      <c r="C346" s="73" t="s">
        <v>359</v>
      </c>
      <c r="D346" s="149" t="s">
        <v>42</v>
      </c>
      <c r="E346" s="149" t="s">
        <v>40</v>
      </c>
      <c r="F346" s="149"/>
      <c r="G346" s="149">
        <v>100</v>
      </c>
      <c r="H346" s="122"/>
    </row>
    <row r="347" spans="1:11" ht="30" customHeight="1" x14ac:dyDescent="0.25">
      <c r="A347" s="347" t="s">
        <v>462</v>
      </c>
      <c r="B347" s="349" t="s">
        <v>619</v>
      </c>
      <c r="C347" s="351" t="s">
        <v>936</v>
      </c>
      <c r="D347" s="351"/>
      <c r="E347" s="351"/>
      <c r="F347" s="351"/>
      <c r="G347" s="351"/>
      <c r="H347" s="351"/>
      <c r="I347" s="351"/>
      <c r="J347" s="351"/>
    </row>
    <row r="348" spans="1:11" ht="17.25" customHeight="1" x14ac:dyDescent="0.25">
      <c r="A348" s="347"/>
      <c r="B348" s="349"/>
      <c r="C348" s="350" t="s">
        <v>10</v>
      </c>
      <c r="D348" s="350"/>
      <c r="E348" s="350"/>
      <c r="F348" s="350"/>
      <c r="G348" s="350"/>
      <c r="H348" s="350"/>
      <c r="I348" s="350"/>
      <c r="J348" s="350"/>
    </row>
    <row r="349" spans="1:11" ht="30" customHeight="1" x14ac:dyDescent="0.25">
      <c r="A349" s="347"/>
      <c r="B349" s="349"/>
      <c r="C349" s="7" t="s">
        <v>614</v>
      </c>
      <c r="D349" s="349" t="s">
        <v>15</v>
      </c>
      <c r="E349" s="140" t="s">
        <v>19</v>
      </c>
      <c r="F349" s="107">
        <f>'Додаток 3'!H50</f>
        <v>1000.674</v>
      </c>
      <c r="G349" s="24"/>
      <c r="H349" s="10"/>
      <c r="I349" s="105"/>
      <c r="J349" s="105"/>
    </row>
    <row r="350" spans="1:11" ht="14.25" hidden="1" customHeight="1" x14ac:dyDescent="0.25">
      <c r="A350" s="347"/>
      <c r="B350" s="349"/>
      <c r="C350" s="7" t="s">
        <v>357</v>
      </c>
      <c r="D350" s="349"/>
      <c r="E350" s="358"/>
      <c r="F350" s="358"/>
      <c r="G350" s="358"/>
      <c r="H350" s="358"/>
      <c r="I350" s="105"/>
      <c r="J350" s="105"/>
    </row>
    <row r="351" spans="1:11" ht="16.5" hidden="1" customHeight="1" x14ac:dyDescent="0.25">
      <c r="A351" s="347"/>
      <c r="B351" s="349"/>
      <c r="C351" s="7" t="s">
        <v>25</v>
      </c>
      <c r="D351" s="349"/>
      <c r="E351" s="140" t="s">
        <v>19</v>
      </c>
      <c r="F351" s="107">
        <f>'Додаток 3'!H51</f>
        <v>2.88</v>
      </c>
      <c r="G351" s="24"/>
      <c r="H351" s="24"/>
      <c r="I351" s="105"/>
      <c r="J351" s="105"/>
    </row>
    <row r="352" spans="1:11" ht="17.25" customHeight="1" x14ac:dyDescent="0.25">
      <c r="A352" s="347"/>
      <c r="B352" s="349"/>
      <c r="C352" s="350" t="s">
        <v>11</v>
      </c>
      <c r="D352" s="350"/>
      <c r="E352" s="350"/>
      <c r="F352" s="350"/>
      <c r="G352" s="350"/>
      <c r="H352" s="350"/>
      <c r="I352" s="350"/>
      <c r="J352" s="350"/>
    </row>
    <row r="353" spans="1:10" ht="31.5" customHeight="1" x14ac:dyDescent="0.25">
      <c r="A353" s="347"/>
      <c r="B353" s="349"/>
      <c r="C353" s="7" t="s">
        <v>615</v>
      </c>
      <c r="D353" s="140" t="s">
        <v>309</v>
      </c>
      <c r="E353" s="140" t="s">
        <v>140</v>
      </c>
      <c r="F353" s="107">
        <v>0.21</v>
      </c>
      <c r="G353" s="10"/>
      <c r="H353" s="10"/>
      <c r="I353" s="105"/>
      <c r="J353" s="105"/>
    </row>
    <row r="354" spans="1:10" ht="15.75" customHeight="1" x14ac:dyDescent="0.25">
      <c r="A354" s="347"/>
      <c r="B354" s="349"/>
      <c r="C354" s="350" t="s">
        <v>12</v>
      </c>
      <c r="D354" s="350"/>
      <c r="E354" s="350"/>
      <c r="F354" s="350"/>
      <c r="G354" s="350"/>
      <c r="H354" s="350"/>
      <c r="I354" s="350"/>
      <c r="J354" s="350"/>
    </row>
    <row r="355" spans="1:10" ht="28.5" customHeight="1" x14ac:dyDescent="0.25">
      <c r="A355" s="347"/>
      <c r="B355" s="349"/>
      <c r="C355" s="7" t="s">
        <v>643</v>
      </c>
      <c r="D355" s="140" t="s">
        <v>39</v>
      </c>
      <c r="E355" s="140" t="s">
        <v>141</v>
      </c>
      <c r="F355" s="156">
        <f>F349/F353</f>
        <v>4765.1142857142859</v>
      </c>
      <c r="G355" s="24"/>
      <c r="H355" s="24"/>
      <c r="I355" s="105"/>
      <c r="J355" s="105"/>
    </row>
    <row r="356" spans="1:10" ht="17.25" customHeight="1" x14ac:dyDescent="0.25">
      <c r="A356" s="347"/>
      <c r="B356" s="349"/>
      <c r="C356" s="350" t="s">
        <v>14</v>
      </c>
      <c r="D356" s="350"/>
      <c r="E356" s="350"/>
      <c r="F356" s="350"/>
      <c r="G356" s="350"/>
      <c r="H356" s="350"/>
      <c r="I356" s="350"/>
      <c r="J356" s="350"/>
    </row>
    <row r="357" spans="1:10" ht="16.5" customHeight="1" x14ac:dyDescent="0.25">
      <c r="A357" s="347"/>
      <c r="B357" s="349"/>
      <c r="C357" s="59" t="s">
        <v>359</v>
      </c>
      <c r="D357" s="140" t="s">
        <v>42</v>
      </c>
      <c r="E357" s="140" t="s">
        <v>40</v>
      </c>
      <c r="F357" s="140">
        <v>100</v>
      </c>
      <c r="G357" s="142"/>
      <c r="H357" s="142"/>
      <c r="I357" s="105"/>
      <c r="J357" s="105"/>
    </row>
    <row r="358" spans="1:10" ht="29.25" hidden="1" customHeight="1" x14ac:dyDescent="0.25">
      <c r="A358" s="347" t="s">
        <v>465</v>
      </c>
      <c r="B358" s="349" t="s">
        <v>619</v>
      </c>
      <c r="C358" s="351" t="s">
        <v>1271</v>
      </c>
      <c r="D358" s="351"/>
      <c r="E358" s="351"/>
      <c r="F358" s="351"/>
      <c r="G358" s="351"/>
      <c r="H358" s="351"/>
      <c r="I358" s="351"/>
      <c r="J358" s="351"/>
    </row>
    <row r="359" spans="1:10" ht="16.5" hidden="1" customHeight="1" x14ac:dyDescent="0.25">
      <c r="A359" s="347"/>
      <c r="B359" s="349"/>
      <c r="C359" s="350" t="s">
        <v>10</v>
      </c>
      <c r="D359" s="350"/>
      <c r="E359" s="350"/>
      <c r="F359" s="350"/>
      <c r="G359" s="350"/>
      <c r="H359" s="350"/>
      <c r="I359" s="350"/>
      <c r="J359" s="350"/>
    </row>
    <row r="360" spans="1:10" ht="28.5" hidden="1" customHeight="1" x14ac:dyDescent="0.25">
      <c r="A360" s="347"/>
      <c r="B360" s="349"/>
      <c r="C360" s="7" t="s">
        <v>614</v>
      </c>
      <c r="D360" s="349" t="s">
        <v>15</v>
      </c>
      <c r="E360" s="140" t="s">
        <v>19</v>
      </c>
      <c r="F360" s="107"/>
      <c r="G360" s="107"/>
      <c r="H360" s="157"/>
      <c r="I360" s="105"/>
      <c r="J360" s="98">
        <f>'Додаток 3'!L52</f>
        <v>0</v>
      </c>
    </row>
    <row r="361" spans="1:10" ht="12.75" hidden="1" customHeight="1" x14ac:dyDescent="0.25">
      <c r="A361" s="347"/>
      <c r="B361" s="349"/>
      <c r="C361" s="7" t="s">
        <v>41</v>
      </c>
      <c r="D361" s="349"/>
      <c r="E361" s="358"/>
      <c r="F361" s="358"/>
      <c r="G361" s="358"/>
      <c r="H361" s="358"/>
      <c r="I361" s="105"/>
      <c r="J361" s="105"/>
    </row>
    <row r="362" spans="1:10" ht="17.25" hidden="1" customHeight="1" x14ac:dyDescent="0.25">
      <c r="A362" s="347"/>
      <c r="B362" s="349"/>
      <c r="C362" s="7" t="s">
        <v>882</v>
      </c>
      <c r="D362" s="349"/>
      <c r="E362" s="141" t="s">
        <v>19</v>
      </c>
      <c r="F362" s="141"/>
      <c r="G362" s="107"/>
      <c r="H362" s="2"/>
      <c r="I362" s="105"/>
      <c r="J362" s="98">
        <f>'Додаток 3'!L56</f>
        <v>0</v>
      </c>
    </row>
    <row r="363" spans="1:10" ht="15" hidden="1" customHeight="1" x14ac:dyDescent="0.25">
      <c r="A363" s="347"/>
      <c r="B363" s="349"/>
      <c r="C363" s="7" t="s">
        <v>646</v>
      </c>
      <c r="D363" s="349"/>
      <c r="E363" s="141" t="s">
        <v>19</v>
      </c>
      <c r="F363" s="141"/>
      <c r="G363" s="107"/>
      <c r="H363" s="141"/>
      <c r="I363" s="105"/>
      <c r="J363" s="105"/>
    </row>
    <row r="364" spans="1:10" ht="16.5" hidden="1" customHeight="1" x14ac:dyDescent="0.25">
      <c r="A364" s="347"/>
      <c r="B364" s="349"/>
      <c r="C364" s="7" t="s">
        <v>2</v>
      </c>
      <c r="D364" s="349"/>
      <c r="E364" s="141" t="s">
        <v>19</v>
      </c>
      <c r="F364" s="141"/>
      <c r="G364" s="107"/>
      <c r="H364" s="141"/>
      <c r="I364" s="105"/>
      <c r="J364" s="105"/>
    </row>
    <row r="365" spans="1:10" ht="30" hidden="1" customHeight="1" x14ac:dyDescent="0.25">
      <c r="A365" s="347"/>
      <c r="B365" s="349"/>
      <c r="C365" s="7" t="s">
        <v>25</v>
      </c>
      <c r="D365" s="349"/>
      <c r="E365" s="140" t="s">
        <v>19</v>
      </c>
      <c r="F365" s="107"/>
      <c r="G365" s="107"/>
      <c r="H365" s="24"/>
      <c r="I365" s="105"/>
      <c r="J365" s="105"/>
    </row>
    <row r="366" spans="1:10" ht="16.5" hidden="1" customHeight="1" x14ac:dyDescent="0.25">
      <c r="A366" s="347"/>
      <c r="B366" s="349"/>
      <c r="C366" s="350" t="s">
        <v>11</v>
      </c>
      <c r="D366" s="350"/>
      <c r="E366" s="350"/>
      <c r="F366" s="350"/>
      <c r="G366" s="350"/>
      <c r="H366" s="350"/>
      <c r="I366" s="350"/>
      <c r="J366" s="350"/>
    </row>
    <row r="367" spans="1:10" ht="27.75" hidden="1" customHeight="1" x14ac:dyDescent="0.25">
      <c r="A367" s="347"/>
      <c r="B367" s="349"/>
      <c r="C367" s="7" t="s">
        <v>687</v>
      </c>
      <c r="D367" s="140" t="s">
        <v>309</v>
      </c>
      <c r="E367" s="140" t="s">
        <v>140</v>
      </c>
      <c r="F367" s="107"/>
      <c r="G367" s="17"/>
      <c r="H367" s="27"/>
      <c r="I367" s="105"/>
      <c r="J367" s="136">
        <v>0.2329</v>
      </c>
    </row>
    <row r="368" spans="1:10" ht="15.75" hidden="1" customHeight="1" x14ac:dyDescent="0.25">
      <c r="A368" s="347"/>
      <c r="B368" s="349"/>
      <c r="C368" s="350" t="s">
        <v>12</v>
      </c>
      <c r="D368" s="350"/>
      <c r="E368" s="350"/>
      <c r="F368" s="350"/>
      <c r="G368" s="350"/>
      <c r="H368" s="350"/>
      <c r="I368" s="350"/>
      <c r="J368" s="350"/>
    </row>
    <row r="369" spans="1:10" ht="28.5" hidden="1" customHeight="1" x14ac:dyDescent="0.25">
      <c r="A369" s="347"/>
      <c r="B369" s="349"/>
      <c r="C369" s="7" t="s">
        <v>688</v>
      </c>
      <c r="D369" s="140" t="s">
        <v>39</v>
      </c>
      <c r="E369" s="140" t="s">
        <v>141</v>
      </c>
      <c r="F369" s="156"/>
      <c r="G369" s="107"/>
      <c r="H369" s="157"/>
      <c r="I369" s="105"/>
      <c r="J369" s="95">
        <f>J360/J367</f>
        <v>0</v>
      </c>
    </row>
    <row r="370" spans="1:10" ht="17.25" hidden="1" customHeight="1" x14ac:dyDescent="0.25">
      <c r="A370" s="347"/>
      <c r="B370" s="349"/>
      <c r="C370" s="350" t="s">
        <v>14</v>
      </c>
      <c r="D370" s="350"/>
      <c r="E370" s="350"/>
      <c r="F370" s="350"/>
      <c r="G370" s="350"/>
      <c r="H370" s="350"/>
      <c r="I370" s="350"/>
      <c r="J370" s="350"/>
    </row>
    <row r="371" spans="1:10" ht="15" hidden="1" customHeight="1" x14ac:dyDescent="0.25">
      <c r="A371" s="347"/>
      <c r="B371" s="349"/>
      <c r="C371" s="59" t="s">
        <v>359</v>
      </c>
      <c r="D371" s="140" t="s">
        <v>42</v>
      </c>
      <c r="E371" s="140" t="s">
        <v>40</v>
      </c>
      <c r="F371" s="140"/>
      <c r="G371" s="140"/>
      <c r="H371" s="140"/>
      <c r="I371" s="105"/>
      <c r="J371" s="170">
        <v>100</v>
      </c>
    </row>
    <row r="372" spans="1:10" ht="15.75" customHeight="1" x14ac:dyDescent="0.25">
      <c r="A372" s="347" t="s">
        <v>463</v>
      </c>
      <c r="B372" s="349" t="s">
        <v>244</v>
      </c>
      <c r="C372" s="351" t="s">
        <v>925</v>
      </c>
      <c r="D372" s="351"/>
      <c r="E372" s="351"/>
      <c r="F372" s="351"/>
      <c r="G372" s="351"/>
      <c r="H372" s="351"/>
      <c r="I372" s="351"/>
      <c r="J372" s="351"/>
    </row>
    <row r="373" spans="1:10" ht="18" customHeight="1" x14ac:dyDescent="0.25">
      <c r="A373" s="347"/>
      <c r="B373" s="349"/>
      <c r="C373" s="350" t="s">
        <v>10</v>
      </c>
      <c r="D373" s="350"/>
      <c r="E373" s="350"/>
      <c r="F373" s="350"/>
      <c r="G373" s="350"/>
      <c r="H373" s="350"/>
      <c r="I373" s="350"/>
      <c r="J373" s="350"/>
    </row>
    <row r="374" spans="1:10" ht="30" customHeight="1" x14ac:dyDescent="0.25">
      <c r="A374" s="347"/>
      <c r="B374" s="349"/>
      <c r="C374" s="7" t="s">
        <v>829</v>
      </c>
      <c r="D374" s="140" t="s">
        <v>15</v>
      </c>
      <c r="E374" s="140" t="s">
        <v>19</v>
      </c>
      <c r="F374" s="107"/>
      <c r="G374" s="107"/>
      <c r="H374" s="157"/>
      <c r="I374" s="105"/>
      <c r="J374" s="95">
        <f>'Додаток 3'!L97</f>
        <v>298.5</v>
      </c>
    </row>
    <row r="375" spans="1:10" ht="17.25" customHeight="1" x14ac:dyDescent="0.25">
      <c r="A375" s="347"/>
      <c r="B375" s="349"/>
      <c r="C375" s="350" t="s">
        <v>11</v>
      </c>
      <c r="D375" s="350"/>
      <c r="E375" s="350"/>
      <c r="F375" s="350"/>
      <c r="G375" s="350"/>
      <c r="H375" s="350"/>
      <c r="I375" s="350"/>
      <c r="J375" s="350"/>
    </row>
    <row r="376" spans="1:10" ht="14.25" customHeight="1" x14ac:dyDescent="0.25">
      <c r="A376" s="347"/>
      <c r="B376" s="349"/>
      <c r="C376" s="7" t="s">
        <v>830</v>
      </c>
      <c r="D376" s="140" t="s">
        <v>309</v>
      </c>
      <c r="E376" s="140" t="s">
        <v>140</v>
      </c>
      <c r="F376" s="107"/>
      <c r="G376" s="157"/>
      <c r="H376" s="157"/>
      <c r="I376" s="105"/>
      <c r="J376" s="166">
        <v>3.1E-2</v>
      </c>
    </row>
    <row r="377" spans="1:10" ht="17.25" customHeight="1" x14ac:dyDescent="0.25">
      <c r="A377" s="347"/>
      <c r="B377" s="349"/>
      <c r="C377" s="350" t="s">
        <v>12</v>
      </c>
      <c r="D377" s="350"/>
      <c r="E377" s="350"/>
      <c r="F377" s="350"/>
      <c r="G377" s="350"/>
      <c r="H377" s="350"/>
      <c r="I377" s="350"/>
      <c r="J377" s="350"/>
    </row>
    <row r="378" spans="1:10" ht="30" customHeight="1" x14ac:dyDescent="0.25">
      <c r="A378" s="347"/>
      <c r="B378" s="349"/>
      <c r="C378" s="7" t="s">
        <v>831</v>
      </c>
      <c r="D378" s="140" t="s">
        <v>39</v>
      </c>
      <c r="E378" s="140" t="s">
        <v>141</v>
      </c>
      <c r="F378" s="156"/>
      <c r="G378" s="157"/>
      <c r="H378" s="157"/>
      <c r="I378" s="105"/>
      <c r="J378" s="95">
        <f>J374/J376</f>
        <v>9629.032258064517</v>
      </c>
    </row>
    <row r="379" spans="1:10" ht="17.25" customHeight="1" x14ac:dyDescent="0.25">
      <c r="A379" s="347"/>
      <c r="B379" s="349"/>
      <c r="C379" s="350" t="s">
        <v>14</v>
      </c>
      <c r="D379" s="350"/>
      <c r="E379" s="350"/>
      <c r="F379" s="350"/>
      <c r="G379" s="350"/>
      <c r="H379" s="350"/>
      <c r="I379" s="350"/>
      <c r="J379" s="350"/>
    </row>
    <row r="380" spans="1:10" ht="15" customHeight="1" x14ac:dyDescent="0.25">
      <c r="A380" s="347"/>
      <c r="B380" s="349"/>
      <c r="C380" s="59" t="s">
        <v>151</v>
      </c>
      <c r="D380" s="140" t="s">
        <v>42</v>
      </c>
      <c r="E380" s="140" t="s">
        <v>40</v>
      </c>
      <c r="F380" s="140"/>
      <c r="G380" s="140"/>
      <c r="H380" s="140"/>
      <c r="I380" s="105"/>
      <c r="J380" s="166">
        <v>100</v>
      </c>
    </row>
    <row r="381" spans="1:10" ht="21" hidden="1" customHeight="1" x14ac:dyDescent="0.25">
      <c r="A381" s="347" t="s">
        <v>482</v>
      </c>
      <c r="B381" s="349" t="s">
        <v>619</v>
      </c>
      <c r="C381" s="351" t="s">
        <v>963</v>
      </c>
      <c r="D381" s="351"/>
      <c r="E381" s="351"/>
      <c r="F381" s="351"/>
      <c r="G381" s="351"/>
      <c r="H381" s="351"/>
      <c r="I381" s="351"/>
      <c r="J381" s="351"/>
    </row>
    <row r="382" spans="1:10" ht="15" hidden="1" customHeight="1" x14ac:dyDescent="0.25">
      <c r="A382" s="347"/>
      <c r="B382" s="349"/>
      <c r="C382" s="350" t="s">
        <v>10</v>
      </c>
      <c r="D382" s="350"/>
      <c r="E382" s="350"/>
      <c r="F382" s="350"/>
      <c r="G382" s="350"/>
      <c r="H382" s="350"/>
      <c r="I382" s="350"/>
      <c r="J382" s="350"/>
    </row>
    <row r="383" spans="1:10" ht="30" hidden="1" customHeight="1" x14ac:dyDescent="0.25">
      <c r="A383" s="347"/>
      <c r="B383" s="349"/>
      <c r="C383" s="7" t="s">
        <v>614</v>
      </c>
      <c r="D383" s="349" t="s">
        <v>15</v>
      </c>
      <c r="E383" s="140" t="s">
        <v>19</v>
      </c>
      <c r="F383" s="107"/>
      <c r="G383" s="107"/>
      <c r="H383" s="107"/>
      <c r="I383" s="98"/>
      <c r="J383" s="95">
        <f>'Додаток 3'!L57</f>
        <v>0</v>
      </c>
    </row>
    <row r="384" spans="1:10" ht="15.75" hidden="1" customHeight="1" x14ac:dyDescent="0.25">
      <c r="A384" s="347"/>
      <c r="B384" s="349"/>
      <c r="C384" s="7" t="s">
        <v>357</v>
      </c>
      <c r="D384" s="349"/>
      <c r="E384" s="358"/>
      <c r="F384" s="358"/>
      <c r="G384" s="358"/>
      <c r="H384" s="358"/>
      <c r="I384" s="105"/>
      <c r="J384" s="105"/>
    </row>
    <row r="385" spans="1:10" ht="15.75" hidden="1" customHeight="1" x14ac:dyDescent="0.25">
      <c r="A385" s="347"/>
      <c r="B385" s="349"/>
      <c r="C385" s="7" t="s">
        <v>882</v>
      </c>
      <c r="D385" s="349"/>
      <c r="E385" s="141" t="s">
        <v>19</v>
      </c>
      <c r="F385" s="141"/>
      <c r="G385" s="107"/>
      <c r="H385" s="9"/>
      <c r="I385" s="95"/>
      <c r="J385" s="135">
        <f>'Додаток 3'!L58</f>
        <v>0</v>
      </c>
    </row>
    <row r="386" spans="1:10" ht="15.75" hidden="1" customHeight="1" x14ac:dyDescent="0.25">
      <c r="A386" s="347"/>
      <c r="B386" s="349"/>
      <c r="C386" s="7" t="s">
        <v>646</v>
      </c>
      <c r="D386" s="349"/>
      <c r="E386" s="141" t="s">
        <v>19</v>
      </c>
      <c r="F386" s="141"/>
      <c r="G386" s="107">
        <f>'Додаток 3'!I59</f>
        <v>4</v>
      </c>
      <c r="H386" s="141"/>
      <c r="I386" s="105"/>
      <c r="J386" s="105"/>
    </row>
    <row r="387" spans="1:10" ht="15.75" hidden="1" customHeight="1" x14ac:dyDescent="0.25">
      <c r="A387" s="347"/>
      <c r="B387" s="349"/>
      <c r="C387" s="7" t="s">
        <v>2</v>
      </c>
      <c r="D387" s="349"/>
      <c r="E387" s="141" t="s">
        <v>19</v>
      </c>
      <c r="F387" s="141"/>
      <c r="G387" s="107">
        <f>'Додаток 3'!I60</f>
        <v>5.3550000000000004</v>
      </c>
      <c r="H387" s="141"/>
      <c r="I387" s="105"/>
      <c r="J387" s="105"/>
    </row>
    <row r="388" spans="1:10" ht="15" hidden="1" customHeight="1" x14ac:dyDescent="0.25">
      <c r="A388" s="347"/>
      <c r="B388" s="349"/>
      <c r="C388" s="7" t="s">
        <v>25</v>
      </c>
      <c r="D388" s="349"/>
      <c r="E388" s="140" t="s">
        <v>19</v>
      </c>
      <c r="F388" s="107"/>
      <c r="G388" s="107">
        <f>'Додаток 3'!I61</f>
        <v>0</v>
      </c>
      <c r="H388" s="24"/>
      <c r="I388" s="105"/>
      <c r="J388" s="105"/>
    </row>
    <row r="389" spans="1:10" ht="14.25" hidden="1" customHeight="1" x14ac:dyDescent="0.25">
      <c r="A389" s="347"/>
      <c r="B389" s="349"/>
      <c r="C389" s="350" t="s">
        <v>11</v>
      </c>
      <c r="D389" s="350"/>
      <c r="E389" s="350"/>
      <c r="F389" s="350"/>
      <c r="G389" s="350"/>
      <c r="H389" s="350"/>
      <c r="I389" s="350"/>
      <c r="J389" s="350"/>
    </row>
    <row r="390" spans="1:10" ht="32.25" hidden="1" customHeight="1" x14ac:dyDescent="0.25">
      <c r="A390" s="347"/>
      <c r="B390" s="349"/>
      <c r="C390" s="7" t="s">
        <v>615</v>
      </c>
      <c r="D390" s="140" t="s">
        <v>309</v>
      </c>
      <c r="E390" s="140" t="s">
        <v>140</v>
      </c>
      <c r="F390" s="107"/>
      <c r="G390" s="28"/>
      <c r="H390" s="36"/>
      <c r="I390" s="170"/>
      <c r="J390" s="170">
        <v>6.6879999999999995E-2</v>
      </c>
    </row>
    <row r="391" spans="1:10" ht="16.5" hidden="1" customHeight="1" x14ac:dyDescent="0.25">
      <c r="A391" s="347"/>
      <c r="B391" s="349"/>
      <c r="C391" s="350" t="s">
        <v>12</v>
      </c>
      <c r="D391" s="350"/>
      <c r="E391" s="350"/>
      <c r="F391" s="350"/>
      <c r="G391" s="350"/>
      <c r="H391" s="350"/>
      <c r="I391" s="350"/>
      <c r="J391" s="350"/>
    </row>
    <row r="392" spans="1:10" ht="29.25" hidden="1" customHeight="1" x14ac:dyDescent="0.25">
      <c r="A392" s="347"/>
      <c r="B392" s="349"/>
      <c r="C392" s="7" t="s">
        <v>647</v>
      </c>
      <c r="D392" s="140" t="s">
        <v>39</v>
      </c>
      <c r="E392" s="140" t="s">
        <v>141</v>
      </c>
      <c r="F392" s="156"/>
      <c r="G392" s="107"/>
      <c r="H392" s="38"/>
      <c r="I392" s="95"/>
      <c r="J392" s="95">
        <f>J383/J390</f>
        <v>0</v>
      </c>
    </row>
    <row r="393" spans="1:10" ht="15.75" hidden="1" customHeight="1" x14ac:dyDescent="0.25">
      <c r="A393" s="347"/>
      <c r="B393" s="349"/>
      <c r="C393" s="350" t="s">
        <v>14</v>
      </c>
      <c r="D393" s="350"/>
      <c r="E393" s="350"/>
      <c r="F393" s="350"/>
      <c r="G393" s="350"/>
      <c r="H393" s="350"/>
      <c r="I393" s="350"/>
      <c r="J393" s="350"/>
    </row>
    <row r="394" spans="1:10" ht="17.25" hidden="1" customHeight="1" x14ac:dyDescent="0.25">
      <c r="A394" s="347"/>
      <c r="B394" s="349"/>
      <c r="C394" s="59" t="s">
        <v>359</v>
      </c>
      <c r="D394" s="140" t="s">
        <v>42</v>
      </c>
      <c r="E394" s="140" t="s">
        <v>40</v>
      </c>
      <c r="F394" s="140"/>
      <c r="G394" s="140"/>
      <c r="H394" s="140"/>
      <c r="I394" s="170"/>
      <c r="J394" s="170">
        <v>100</v>
      </c>
    </row>
    <row r="395" spans="1:10" ht="28.5" customHeight="1" x14ac:dyDescent="0.25">
      <c r="A395" s="355" t="s">
        <v>464</v>
      </c>
      <c r="B395" s="385" t="s">
        <v>244</v>
      </c>
      <c r="C395" s="351" t="s">
        <v>964</v>
      </c>
      <c r="D395" s="351"/>
      <c r="E395" s="351"/>
      <c r="F395" s="351"/>
      <c r="G395" s="351"/>
      <c r="H395" s="351"/>
      <c r="I395" s="351"/>
      <c r="J395" s="351"/>
    </row>
    <row r="396" spans="1:10" ht="17.25" customHeight="1" x14ac:dyDescent="0.25">
      <c r="A396" s="347"/>
      <c r="B396" s="349"/>
      <c r="C396" s="350" t="s">
        <v>10</v>
      </c>
      <c r="D396" s="350"/>
      <c r="E396" s="350"/>
      <c r="F396" s="350"/>
      <c r="G396" s="350"/>
      <c r="H396" s="350"/>
      <c r="I396" s="350"/>
      <c r="J396" s="350"/>
    </row>
    <row r="397" spans="1:10" ht="30" customHeight="1" x14ac:dyDescent="0.25">
      <c r="A397" s="347"/>
      <c r="B397" s="349"/>
      <c r="C397" s="7" t="s">
        <v>616</v>
      </c>
      <c r="D397" s="349" t="s">
        <v>15</v>
      </c>
      <c r="E397" s="140" t="s">
        <v>19</v>
      </c>
      <c r="F397" s="107">
        <f>'Додаток 3'!H62</f>
        <v>1617.4580000000001</v>
      </c>
      <c r="G397" s="24"/>
      <c r="H397" s="10"/>
      <c r="I397" s="105"/>
      <c r="J397" s="105"/>
    </row>
    <row r="398" spans="1:10" ht="18.75" hidden="1" customHeight="1" x14ac:dyDescent="0.25">
      <c r="A398" s="347"/>
      <c r="B398" s="349"/>
      <c r="C398" s="7" t="s">
        <v>357</v>
      </c>
      <c r="D398" s="349"/>
      <c r="E398" s="358"/>
      <c r="F398" s="358"/>
      <c r="G398" s="358"/>
      <c r="H398" s="358"/>
      <c r="I398" s="105"/>
      <c r="J398" s="105"/>
    </row>
    <row r="399" spans="1:10" ht="19.5" hidden="1" customHeight="1" x14ac:dyDescent="0.25">
      <c r="A399" s="347"/>
      <c r="B399" s="349"/>
      <c r="C399" s="7" t="s">
        <v>25</v>
      </c>
      <c r="D399" s="349"/>
      <c r="E399" s="140" t="s">
        <v>19</v>
      </c>
      <c r="F399" s="107">
        <f>'Додаток 3'!H63</f>
        <v>6</v>
      </c>
      <c r="G399" s="24"/>
      <c r="H399" s="24"/>
      <c r="I399" s="105"/>
      <c r="J399" s="105"/>
    </row>
    <row r="400" spans="1:10" ht="15.75" customHeight="1" x14ac:dyDescent="0.25">
      <c r="A400" s="347"/>
      <c r="B400" s="349"/>
      <c r="C400" s="350" t="s">
        <v>11</v>
      </c>
      <c r="D400" s="350"/>
      <c r="E400" s="350"/>
      <c r="F400" s="350"/>
      <c r="G400" s="350"/>
      <c r="H400" s="350"/>
      <c r="I400" s="350"/>
      <c r="J400" s="350"/>
    </row>
    <row r="401" spans="1:10" ht="30" customHeight="1" x14ac:dyDescent="0.25">
      <c r="A401" s="347"/>
      <c r="B401" s="349"/>
      <c r="C401" s="7" t="s">
        <v>155</v>
      </c>
      <c r="D401" s="140" t="s">
        <v>309</v>
      </c>
      <c r="E401" s="140" t="s">
        <v>140</v>
      </c>
      <c r="F401" s="107">
        <v>0.20599999999999999</v>
      </c>
      <c r="G401" s="10"/>
      <c r="H401" s="10"/>
      <c r="I401" s="105"/>
      <c r="J401" s="105"/>
    </row>
    <row r="402" spans="1:10" ht="18" customHeight="1" x14ac:dyDescent="0.25">
      <c r="A402" s="347"/>
      <c r="B402" s="349"/>
      <c r="C402" s="350" t="s">
        <v>12</v>
      </c>
      <c r="D402" s="350"/>
      <c r="E402" s="350"/>
      <c r="F402" s="350"/>
      <c r="G402" s="350"/>
      <c r="H402" s="350"/>
      <c r="I402" s="350"/>
      <c r="J402" s="350"/>
    </row>
    <row r="403" spans="1:10" ht="31.5" customHeight="1" x14ac:dyDescent="0.25">
      <c r="A403" s="347"/>
      <c r="B403" s="349"/>
      <c r="C403" s="7" t="s">
        <v>617</v>
      </c>
      <c r="D403" s="140" t="s">
        <v>39</v>
      </c>
      <c r="E403" s="140" t="s">
        <v>141</v>
      </c>
      <c r="F403" s="107">
        <f>F397/F401</f>
        <v>7851.7378640776706</v>
      </c>
      <c r="G403" s="24"/>
      <c r="H403" s="24"/>
      <c r="I403" s="105"/>
      <c r="J403" s="105"/>
    </row>
    <row r="404" spans="1:10" ht="16.5" customHeight="1" x14ac:dyDescent="0.25">
      <c r="A404" s="347"/>
      <c r="B404" s="349"/>
      <c r="C404" s="350" t="s">
        <v>14</v>
      </c>
      <c r="D404" s="350"/>
      <c r="E404" s="350"/>
      <c r="F404" s="350"/>
      <c r="G404" s="350"/>
      <c r="H404" s="350"/>
      <c r="I404" s="350"/>
      <c r="J404" s="350"/>
    </row>
    <row r="405" spans="1:10" ht="17.25" customHeight="1" x14ac:dyDescent="0.25">
      <c r="A405" s="347"/>
      <c r="B405" s="349"/>
      <c r="C405" s="59" t="s">
        <v>359</v>
      </c>
      <c r="D405" s="140" t="s">
        <v>42</v>
      </c>
      <c r="E405" s="140" t="s">
        <v>40</v>
      </c>
      <c r="F405" s="140">
        <v>100</v>
      </c>
      <c r="G405" s="142"/>
      <c r="H405" s="142"/>
      <c r="I405" s="105"/>
      <c r="J405" s="105"/>
    </row>
    <row r="406" spans="1:10" ht="16.5" hidden="1" customHeight="1" x14ac:dyDescent="0.25">
      <c r="A406" s="347" t="s">
        <v>618</v>
      </c>
      <c r="B406" s="349" t="s">
        <v>134</v>
      </c>
      <c r="C406" s="423" t="s">
        <v>874</v>
      </c>
      <c r="D406" s="424"/>
      <c r="E406" s="424"/>
      <c r="F406" s="424"/>
      <c r="G406" s="424"/>
      <c r="H406" s="424"/>
      <c r="I406" s="424"/>
      <c r="J406" s="424"/>
    </row>
    <row r="407" spans="1:10" hidden="1" x14ac:dyDescent="0.25">
      <c r="A407" s="347"/>
      <c r="B407" s="349"/>
      <c r="C407" s="350" t="s">
        <v>10</v>
      </c>
      <c r="D407" s="350"/>
      <c r="E407" s="350"/>
      <c r="F407" s="350"/>
      <c r="G407" s="350"/>
      <c r="H407" s="350"/>
      <c r="I407" s="350"/>
      <c r="J407" s="350"/>
    </row>
    <row r="408" spans="1:10" ht="33" hidden="1" customHeight="1" x14ac:dyDescent="0.25">
      <c r="A408" s="347"/>
      <c r="B408" s="349"/>
      <c r="C408" s="7" t="s">
        <v>876</v>
      </c>
      <c r="D408" s="140" t="s">
        <v>91</v>
      </c>
      <c r="E408" s="140" t="s">
        <v>9</v>
      </c>
      <c r="F408" s="107"/>
      <c r="G408" s="157">
        <f>'Додаток 3'!I64</f>
        <v>0</v>
      </c>
      <c r="H408" s="157"/>
      <c r="I408" s="105"/>
      <c r="J408" s="105"/>
    </row>
    <row r="409" spans="1:10" hidden="1" x14ac:dyDescent="0.25">
      <c r="A409" s="347"/>
      <c r="B409" s="349"/>
      <c r="C409" s="350" t="s">
        <v>11</v>
      </c>
      <c r="D409" s="350"/>
      <c r="E409" s="350"/>
      <c r="F409" s="350"/>
      <c r="G409" s="350"/>
      <c r="H409" s="350"/>
      <c r="I409" s="350"/>
      <c r="J409" s="350"/>
    </row>
    <row r="410" spans="1:10" ht="15.75" hidden="1" customHeight="1" x14ac:dyDescent="0.25">
      <c r="A410" s="347"/>
      <c r="B410" s="349"/>
      <c r="C410" s="7" t="s">
        <v>872</v>
      </c>
      <c r="D410" s="140" t="s">
        <v>39</v>
      </c>
      <c r="E410" s="140" t="s">
        <v>17</v>
      </c>
      <c r="F410" s="155"/>
      <c r="G410" s="167">
        <v>1</v>
      </c>
      <c r="H410" s="167"/>
      <c r="I410" s="105"/>
      <c r="J410" s="105"/>
    </row>
    <row r="411" spans="1:10" hidden="1" x14ac:dyDescent="0.25">
      <c r="A411" s="347"/>
      <c r="B411" s="349"/>
      <c r="C411" s="350" t="s">
        <v>12</v>
      </c>
      <c r="D411" s="350"/>
      <c r="E411" s="350"/>
      <c r="F411" s="350"/>
      <c r="G411" s="350"/>
      <c r="H411" s="350"/>
      <c r="I411" s="350"/>
      <c r="J411" s="350"/>
    </row>
    <row r="412" spans="1:10" ht="30" hidden="1" x14ac:dyDescent="0.25">
      <c r="A412" s="347"/>
      <c r="B412" s="349"/>
      <c r="C412" s="7" t="s">
        <v>877</v>
      </c>
      <c r="D412" s="140" t="s">
        <v>39</v>
      </c>
      <c r="E412" s="140" t="s">
        <v>276</v>
      </c>
      <c r="F412" s="107"/>
      <c r="G412" s="157">
        <f>G408/G410</f>
        <v>0</v>
      </c>
      <c r="H412" s="157"/>
      <c r="I412" s="105"/>
      <c r="J412" s="105"/>
    </row>
    <row r="413" spans="1:10" hidden="1" x14ac:dyDescent="0.25">
      <c r="A413" s="347"/>
      <c r="B413" s="349"/>
      <c r="C413" s="350" t="s">
        <v>14</v>
      </c>
      <c r="D413" s="350"/>
      <c r="E413" s="350"/>
      <c r="F413" s="350"/>
      <c r="G413" s="350"/>
      <c r="H413" s="350"/>
      <c r="I413" s="350"/>
      <c r="J413" s="350"/>
    </row>
    <row r="414" spans="1:10" ht="19.5" hidden="1" customHeight="1" x14ac:dyDescent="0.25">
      <c r="A414" s="347"/>
      <c r="B414" s="349"/>
      <c r="C414" s="59" t="s">
        <v>864</v>
      </c>
      <c r="D414" s="140" t="s">
        <v>42</v>
      </c>
      <c r="E414" s="140" t="s">
        <v>40</v>
      </c>
      <c r="F414" s="140"/>
      <c r="G414" s="140">
        <v>100</v>
      </c>
      <c r="H414" s="142"/>
      <c r="I414" s="105"/>
      <c r="J414" s="105"/>
    </row>
    <row r="415" spans="1:10" ht="19.5" customHeight="1" x14ac:dyDescent="0.25">
      <c r="A415" s="353" t="s">
        <v>465</v>
      </c>
      <c r="B415" s="363" t="s">
        <v>419</v>
      </c>
      <c r="C415" s="420" t="s">
        <v>1508</v>
      </c>
      <c r="D415" s="421"/>
      <c r="E415" s="421"/>
      <c r="F415" s="421"/>
      <c r="G415" s="421"/>
      <c r="H415" s="421"/>
      <c r="I415" s="421"/>
      <c r="J415" s="421"/>
    </row>
    <row r="416" spans="1:10" ht="17.25" customHeight="1" x14ac:dyDescent="0.25">
      <c r="A416" s="354"/>
      <c r="B416" s="377"/>
      <c r="C416" s="348" t="s">
        <v>10</v>
      </c>
      <c r="D416" s="348"/>
      <c r="E416" s="348"/>
      <c r="F416" s="348"/>
      <c r="G416" s="348"/>
      <c r="H416" s="348"/>
      <c r="I416" s="348"/>
      <c r="J416" s="348"/>
    </row>
    <row r="417" spans="1:10" ht="15.75" customHeight="1" x14ac:dyDescent="0.25">
      <c r="A417" s="354"/>
      <c r="B417" s="377"/>
      <c r="C417" s="59" t="s">
        <v>1232</v>
      </c>
      <c r="D417" s="51" t="s">
        <v>15</v>
      </c>
      <c r="E417" s="51" t="s">
        <v>9</v>
      </c>
      <c r="F417" s="107"/>
      <c r="G417" s="107"/>
      <c r="H417" s="107"/>
      <c r="I417" s="166"/>
      <c r="J417" s="166">
        <f>'Додаток 3'!L65+'Додаток 3'!L66</f>
        <v>68745.856</v>
      </c>
    </row>
    <row r="418" spans="1:10" ht="15.75" hidden="1" customHeight="1" x14ac:dyDescent="0.25">
      <c r="A418" s="354"/>
      <c r="B418" s="377"/>
      <c r="C418" s="59" t="s">
        <v>357</v>
      </c>
      <c r="D418" s="59"/>
      <c r="E418" s="352"/>
      <c r="F418" s="352"/>
      <c r="G418" s="352"/>
      <c r="H418" s="352"/>
      <c r="I418" s="105"/>
      <c r="J418" s="105"/>
    </row>
    <row r="419" spans="1:10" ht="30.75" customHeight="1" x14ac:dyDescent="0.25">
      <c r="A419" s="354"/>
      <c r="B419" s="377"/>
      <c r="C419" s="59" t="s">
        <v>882</v>
      </c>
      <c r="D419" s="51" t="s">
        <v>91</v>
      </c>
      <c r="E419" s="51" t="s">
        <v>9</v>
      </c>
      <c r="F419" s="107"/>
      <c r="G419" s="107">
        <f>'Додаток 3'!I65</f>
        <v>996.53499999999997</v>
      </c>
      <c r="H419" s="1"/>
      <c r="I419" s="105"/>
      <c r="J419" s="105"/>
    </row>
    <row r="420" spans="1:10" ht="18.75" customHeight="1" x14ac:dyDescent="0.25">
      <c r="A420" s="354"/>
      <c r="B420" s="377"/>
      <c r="C420" s="348" t="s">
        <v>11</v>
      </c>
      <c r="D420" s="348"/>
      <c r="E420" s="348"/>
      <c r="F420" s="348"/>
      <c r="G420" s="348"/>
      <c r="H420" s="348"/>
      <c r="I420" s="348"/>
      <c r="J420" s="348"/>
    </row>
    <row r="421" spans="1:10" ht="18.75" customHeight="1" x14ac:dyDescent="0.25">
      <c r="A421" s="354"/>
      <c r="B421" s="377"/>
      <c r="C421" s="59" t="s">
        <v>1233</v>
      </c>
      <c r="D421" s="51" t="s">
        <v>309</v>
      </c>
      <c r="E421" s="51" t="s">
        <v>17</v>
      </c>
      <c r="F421" s="107"/>
      <c r="G421" s="107"/>
      <c r="H421" s="155"/>
      <c r="I421" s="170"/>
      <c r="J421" s="170">
        <v>1</v>
      </c>
    </row>
    <row r="422" spans="1:10" ht="18.75" customHeight="1" x14ac:dyDescent="0.25">
      <c r="A422" s="354"/>
      <c r="B422" s="377"/>
      <c r="C422" s="59" t="s">
        <v>1436</v>
      </c>
      <c r="D422" s="51" t="s">
        <v>39</v>
      </c>
      <c r="E422" s="51" t="s">
        <v>17</v>
      </c>
      <c r="F422" s="107"/>
      <c r="G422" s="155">
        <v>1</v>
      </c>
      <c r="H422" s="155"/>
      <c r="I422" s="105"/>
      <c r="J422" s="105"/>
    </row>
    <row r="423" spans="1:10" ht="15.75" customHeight="1" x14ac:dyDescent="0.25">
      <c r="A423" s="354"/>
      <c r="B423" s="377"/>
      <c r="C423" s="348" t="s">
        <v>12</v>
      </c>
      <c r="D423" s="348"/>
      <c r="E423" s="348"/>
      <c r="F423" s="348"/>
      <c r="G423" s="348"/>
      <c r="H423" s="348"/>
      <c r="I423" s="348"/>
      <c r="J423" s="348"/>
    </row>
    <row r="424" spans="1:10" ht="19.5" customHeight="1" x14ac:dyDescent="0.25">
      <c r="A424" s="354"/>
      <c r="B424" s="377"/>
      <c r="C424" s="59" t="s">
        <v>1234</v>
      </c>
      <c r="D424" s="363" t="s">
        <v>39</v>
      </c>
      <c r="E424" s="51" t="s">
        <v>68</v>
      </c>
      <c r="F424" s="107"/>
      <c r="G424" s="107"/>
      <c r="H424" s="107"/>
      <c r="I424" s="170"/>
      <c r="J424" s="170">
        <f>J417/J421</f>
        <v>68745.856</v>
      </c>
    </row>
    <row r="425" spans="1:10" ht="29.25" customHeight="1" x14ac:dyDescent="0.25">
      <c r="A425" s="354"/>
      <c r="B425" s="377"/>
      <c r="C425" s="59" t="s">
        <v>1509</v>
      </c>
      <c r="D425" s="364"/>
      <c r="E425" s="51" t="s">
        <v>68</v>
      </c>
      <c r="F425" s="107"/>
      <c r="G425" s="107">
        <f>G419/G422</f>
        <v>996.53499999999997</v>
      </c>
      <c r="H425" s="107"/>
      <c r="I425" s="105"/>
      <c r="J425" s="105"/>
    </row>
    <row r="426" spans="1:10" ht="18.75" customHeight="1" x14ac:dyDescent="0.25">
      <c r="A426" s="354"/>
      <c r="B426" s="377"/>
      <c r="C426" s="348" t="s">
        <v>14</v>
      </c>
      <c r="D426" s="348"/>
      <c r="E426" s="348"/>
      <c r="F426" s="348"/>
      <c r="G426" s="348"/>
      <c r="H426" s="348"/>
      <c r="I426" s="348"/>
      <c r="J426" s="348"/>
    </row>
    <row r="427" spans="1:10" ht="18" customHeight="1" x14ac:dyDescent="0.25">
      <c r="A427" s="354"/>
      <c r="B427" s="377"/>
      <c r="C427" s="59" t="s">
        <v>358</v>
      </c>
      <c r="D427" s="363" t="s">
        <v>42</v>
      </c>
      <c r="E427" s="363" t="s">
        <v>40</v>
      </c>
      <c r="F427" s="51"/>
      <c r="G427" s="51"/>
      <c r="H427" s="51"/>
      <c r="I427" s="170"/>
      <c r="J427" s="170">
        <v>100</v>
      </c>
    </row>
    <row r="428" spans="1:10" ht="18" customHeight="1" x14ac:dyDescent="0.25">
      <c r="A428" s="355"/>
      <c r="B428" s="364"/>
      <c r="C428" s="59" t="s">
        <v>864</v>
      </c>
      <c r="D428" s="364"/>
      <c r="E428" s="364"/>
      <c r="F428" s="51"/>
      <c r="G428" s="51">
        <v>100</v>
      </c>
      <c r="H428" s="51"/>
      <c r="I428" s="105"/>
      <c r="J428" s="105"/>
    </row>
    <row r="429" spans="1:10" ht="19.5" customHeight="1" x14ac:dyDescent="0.25">
      <c r="A429" s="347" t="s">
        <v>466</v>
      </c>
      <c r="B429" s="349" t="s">
        <v>134</v>
      </c>
      <c r="C429" s="351" t="s">
        <v>875</v>
      </c>
      <c r="D429" s="351"/>
      <c r="E429" s="351"/>
      <c r="F429" s="351"/>
      <c r="G429" s="351"/>
      <c r="H429" s="351"/>
      <c r="I429" s="351"/>
      <c r="J429" s="351"/>
    </row>
    <row r="430" spans="1:10" x14ac:dyDescent="0.25">
      <c r="A430" s="347"/>
      <c r="B430" s="349"/>
      <c r="C430" s="350" t="s">
        <v>10</v>
      </c>
      <c r="D430" s="350"/>
      <c r="E430" s="350"/>
      <c r="F430" s="350"/>
      <c r="G430" s="350"/>
      <c r="H430" s="350"/>
      <c r="I430" s="350"/>
      <c r="J430" s="350"/>
    </row>
    <row r="431" spans="1:10" ht="34.5" customHeight="1" x14ac:dyDescent="0.25">
      <c r="A431" s="347"/>
      <c r="B431" s="349"/>
      <c r="C431" s="7" t="s">
        <v>876</v>
      </c>
      <c r="D431" s="140" t="s">
        <v>91</v>
      </c>
      <c r="E431" s="140" t="s">
        <v>9</v>
      </c>
      <c r="F431" s="107"/>
      <c r="G431" s="157"/>
      <c r="H431" s="157"/>
      <c r="I431" s="95"/>
      <c r="J431" s="95">
        <f>'Додаток 3'!L67</f>
        <v>1380</v>
      </c>
    </row>
    <row r="432" spans="1:10" x14ac:dyDescent="0.25">
      <c r="A432" s="347"/>
      <c r="B432" s="349"/>
      <c r="C432" s="350" t="s">
        <v>11</v>
      </c>
      <c r="D432" s="350"/>
      <c r="E432" s="350"/>
      <c r="F432" s="350"/>
      <c r="G432" s="350"/>
      <c r="H432" s="350"/>
      <c r="I432" s="350"/>
      <c r="J432" s="350"/>
    </row>
    <row r="433" spans="1:10" ht="15.75" customHeight="1" x14ac:dyDescent="0.25">
      <c r="A433" s="347"/>
      <c r="B433" s="349"/>
      <c r="C433" s="7" t="s">
        <v>872</v>
      </c>
      <c r="D433" s="140" t="s">
        <v>39</v>
      </c>
      <c r="E433" s="140" t="s">
        <v>17</v>
      </c>
      <c r="F433" s="155"/>
      <c r="G433" s="167"/>
      <c r="H433" s="167"/>
      <c r="I433" s="166"/>
      <c r="J433" s="166">
        <v>1</v>
      </c>
    </row>
    <row r="434" spans="1:10" x14ac:dyDescent="0.25">
      <c r="A434" s="347"/>
      <c r="B434" s="349"/>
      <c r="C434" s="350" t="s">
        <v>12</v>
      </c>
      <c r="D434" s="350"/>
      <c r="E434" s="350"/>
      <c r="F434" s="350"/>
      <c r="G434" s="350"/>
      <c r="H434" s="350"/>
      <c r="I434" s="350"/>
      <c r="J434" s="350"/>
    </row>
    <row r="435" spans="1:10" ht="30" x14ac:dyDescent="0.25">
      <c r="A435" s="347"/>
      <c r="B435" s="349"/>
      <c r="C435" s="7" t="s">
        <v>877</v>
      </c>
      <c r="D435" s="140" t="s">
        <v>39</v>
      </c>
      <c r="E435" s="140" t="s">
        <v>13</v>
      </c>
      <c r="F435" s="107"/>
      <c r="G435" s="157"/>
      <c r="H435" s="157"/>
      <c r="I435" s="95"/>
      <c r="J435" s="95">
        <f>J431/J433</f>
        <v>1380</v>
      </c>
    </row>
    <row r="436" spans="1:10" x14ac:dyDescent="0.25">
      <c r="A436" s="347"/>
      <c r="B436" s="349"/>
      <c r="C436" s="350" t="s">
        <v>14</v>
      </c>
      <c r="D436" s="350"/>
      <c r="E436" s="350"/>
      <c r="F436" s="350"/>
      <c r="G436" s="350"/>
      <c r="H436" s="350"/>
      <c r="I436" s="350"/>
      <c r="J436" s="350"/>
    </row>
    <row r="437" spans="1:10" ht="17.25" customHeight="1" x14ac:dyDescent="0.25">
      <c r="A437" s="347"/>
      <c r="B437" s="349"/>
      <c r="C437" s="59" t="s">
        <v>864</v>
      </c>
      <c r="D437" s="140" t="s">
        <v>42</v>
      </c>
      <c r="E437" s="140" t="s">
        <v>40</v>
      </c>
      <c r="F437" s="140"/>
      <c r="G437" s="140"/>
      <c r="H437" s="140"/>
      <c r="I437" s="166"/>
      <c r="J437" s="170">
        <v>100</v>
      </c>
    </row>
    <row r="438" spans="1:10" ht="28.5" hidden="1" customHeight="1" x14ac:dyDescent="0.25">
      <c r="A438" s="355" t="s">
        <v>516</v>
      </c>
      <c r="B438" s="364" t="s">
        <v>619</v>
      </c>
      <c r="C438" s="368" t="s">
        <v>1272</v>
      </c>
      <c r="D438" s="368"/>
      <c r="E438" s="368"/>
      <c r="F438" s="368"/>
      <c r="G438" s="368"/>
      <c r="H438" s="368"/>
      <c r="I438" s="368"/>
      <c r="J438" s="368"/>
    </row>
    <row r="439" spans="1:10" hidden="1" x14ac:dyDescent="0.25">
      <c r="A439" s="347"/>
      <c r="B439" s="352"/>
      <c r="C439" s="348" t="s">
        <v>10</v>
      </c>
      <c r="D439" s="348"/>
      <c r="E439" s="348"/>
      <c r="F439" s="348"/>
      <c r="G439" s="348"/>
      <c r="H439" s="348"/>
      <c r="I439" s="348"/>
      <c r="J439" s="348"/>
    </row>
    <row r="440" spans="1:10" ht="34.5" hidden="1" customHeight="1" x14ac:dyDescent="0.25">
      <c r="A440" s="347"/>
      <c r="B440" s="352"/>
      <c r="C440" s="59" t="s">
        <v>1235</v>
      </c>
      <c r="D440" s="352" t="s">
        <v>15</v>
      </c>
      <c r="E440" s="51" t="s">
        <v>9</v>
      </c>
      <c r="F440" s="107"/>
      <c r="G440" s="107"/>
      <c r="H440" s="107"/>
      <c r="I440" s="98"/>
      <c r="J440" s="95">
        <f>'Додаток 3'!L68</f>
        <v>0</v>
      </c>
    </row>
    <row r="441" spans="1:10" ht="16.5" hidden="1" customHeight="1" x14ac:dyDescent="0.25">
      <c r="A441" s="347"/>
      <c r="B441" s="352"/>
      <c r="C441" s="59" t="s">
        <v>41</v>
      </c>
      <c r="D441" s="352"/>
      <c r="E441" s="51"/>
      <c r="F441" s="107"/>
      <c r="G441" s="107"/>
      <c r="H441" s="107"/>
      <c r="I441" s="105"/>
      <c r="J441" s="170"/>
    </row>
    <row r="442" spans="1:10" ht="15" hidden="1" customHeight="1" x14ac:dyDescent="0.25">
      <c r="A442" s="347"/>
      <c r="B442" s="352"/>
      <c r="C442" s="59" t="s">
        <v>882</v>
      </c>
      <c r="D442" s="352"/>
      <c r="E442" s="51" t="s">
        <v>9</v>
      </c>
      <c r="F442" s="107"/>
      <c r="G442" s="107"/>
      <c r="H442" s="107"/>
      <c r="I442" s="95"/>
      <c r="J442" s="95">
        <f>'Додаток 3'!L69</f>
        <v>0</v>
      </c>
    </row>
    <row r="443" spans="1:10" hidden="1" x14ac:dyDescent="0.25">
      <c r="A443" s="347"/>
      <c r="B443" s="352"/>
      <c r="C443" s="348" t="s">
        <v>11</v>
      </c>
      <c r="D443" s="348"/>
      <c r="E443" s="348"/>
      <c r="F443" s="348"/>
      <c r="G443" s="348"/>
      <c r="H443" s="348"/>
      <c r="I443" s="348"/>
      <c r="J443" s="348"/>
    </row>
    <row r="444" spans="1:10" ht="30" hidden="1" x14ac:dyDescent="0.25">
      <c r="A444" s="347"/>
      <c r="B444" s="352"/>
      <c r="C444" s="59" t="s">
        <v>1237</v>
      </c>
      <c r="D444" s="51" t="s">
        <v>309</v>
      </c>
      <c r="E444" s="51" t="s">
        <v>140</v>
      </c>
      <c r="F444" s="155"/>
      <c r="G444" s="155"/>
      <c r="H444" s="28"/>
      <c r="I444" s="170"/>
      <c r="J444" s="170">
        <v>0.60738000000000003</v>
      </c>
    </row>
    <row r="445" spans="1:10" hidden="1" x14ac:dyDescent="0.25">
      <c r="A445" s="347"/>
      <c r="B445" s="352"/>
      <c r="C445" s="348" t="s">
        <v>12</v>
      </c>
      <c r="D445" s="348"/>
      <c r="E445" s="348"/>
      <c r="F445" s="348"/>
      <c r="G445" s="348"/>
      <c r="H445" s="348"/>
      <c r="I445" s="348"/>
      <c r="J445" s="348"/>
    </row>
    <row r="446" spans="1:10" ht="30" hidden="1" x14ac:dyDescent="0.25">
      <c r="A446" s="347"/>
      <c r="B446" s="352"/>
      <c r="C446" s="59" t="s">
        <v>1236</v>
      </c>
      <c r="D446" s="51" t="s">
        <v>39</v>
      </c>
      <c r="E446" s="51" t="s">
        <v>1242</v>
      </c>
      <c r="F446" s="107"/>
      <c r="G446" s="107"/>
      <c r="H446" s="107"/>
      <c r="I446" s="95"/>
      <c r="J446" s="95">
        <f>J440/J444</f>
        <v>0</v>
      </c>
    </row>
    <row r="447" spans="1:10" hidden="1" x14ac:dyDescent="0.25">
      <c r="A447" s="347"/>
      <c r="B447" s="352"/>
      <c r="C447" s="348" t="s">
        <v>14</v>
      </c>
      <c r="D447" s="348"/>
      <c r="E447" s="348"/>
      <c r="F447" s="348"/>
      <c r="G447" s="348"/>
      <c r="H447" s="348"/>
      <c r="I447" s="348"/>
      <c r="J447" s="348"/>
    </row>
    <row r="448" spans="1:10" ht="17.25" hidden="1" customHeight="1" x14ac:dyDescent="0.25">
      <c r="A448" s="347"/>
      <c r="B448" s="352"/>
      <c r="C448" s="59" t="s">
        <v>1238</v>
      </c>
      <c r="D448" s="51" t="s">
        <v>42</v>
      </c>
      <c r="E448" s="51" t="s">
        <v>40</v>
      </c>
      <c r="F448" s="51"/>
      <c r="G448" s="51"/>
      <c r="H448" s="51"/>
      <c r="I448" s="166"/>
      <c r="J448" s="166">
        <v>100</v>
      </c>
    </row>
    <row r="449" spans="1:10" ht="25.5" hidden="1" customHeight="1" x14ac:dyDescent="0.25">
      <c r="A449" s="347" t="s">
        <v>519</v>
      </c>
      <c r="B449" s="352" t="s">
        <v>412</v>
      </c>
      <c r="C449" s="368" t="s">
        <v>1277</v>
      </c>
      <c r="D449" s="368"/>
      <c r="E449" s="368"/>
      <c r="F449" s="368"/>
      <c r="G449" s="368"/>
      <c r="H449" s="368"/>
      <c r="I449" s="368"/>
      <c r="J449" s="368"/>
    </row>
    <row r="450" spans="1:10" ht="15.75" hidden="1" customHeight="1" x14ac:dyDescent="0.25">
      <c r="A450" s="347"/>
      <c r="B450" s="352"/>
      <c r="C450" s="348" t="s">
        <v>10</v>
      </c>
      <c r="D450" s="348"/>
      <c r="E450" s="348"/>
      <c r="F450" s="348"/>
      <c r="G450" s="348"/>
      <c r="H450" s="348"/>
      <c r="I450" s="348"/>
      <c r="J450" s="348"/>
    </row>
    <row r="451" spans="1:10" ht="24" hidden="1" customHeight="1" x14ac:dyDescent="0.25">
      <c r="A451" s="347"/>
      <c r="B451" s="352"/>
      <c r="C451" s="59" t="s">
        <v>1239</v>
      </c>
      <c r="D451" s="352" t="s">
        <v>15</v>
      </c>
      <c r="E451" s="51" t="s">
        <v>9</v>
      </c>
      <c r="F451" s="107"/>
      <c r="G451" s="107"/>
      <c r="H451" s="107"/>
      <c r="I451" s="95"/>
      <c r="J451" s="95">
        <f>'Додаток 3'!L70</f>
        <v>0</v>
      </c>
    </row>
    <row r="452" spans="1:10" ht="17.25" hidden="1" customHeight="1" x14ac:dyDescent="0.25">
      <c r="A452" s="347"/>
      <c r="B452" s="352"/>
      <c r="C452" s="59" t="s">
        <v>41</v>
      </c>
      <c r="D452" s="352"/>
      <c r="E452" s="51"/>
      <c r="F452" s="107"/>
      <c r="G452" s="107"/>
      <c r="H452" s="107"/>
      <c r="I452" s="133"/>
      <c r="J452" s="105"/>
    </row>
    <row r="453" spans="1:10" ht="16.5" hidden="1" customHeight="1" x14ac:dyDescent="0.25">
      <c r="A453" s="347"/>
      <c r="B453" s="352"/>
      <c r="C453" s="59" t="s">
        <v>882</v>
      </c>
      <c r="D453" s="352"/>
      <c r="E453" s="51" t="s">
        <v>9</v>
      </c>
      <c r="F453" s="107"/>
      <c r="G453" s="107"/>
      <c r="H453" s="107"/>
      <c r="I453" s="135"/>
      <c r="J453" s="135">
        <v>503</v>
      </c>
    </row>
    <row r="454" spans="1:10" ht="15.75" hidden="1" customHeight="1" x14ac:dyDescent="0.25">
      <c r="A454" s="347"/>
      <c r="B454" s="352"/>
      <c r="C454" s="348" t="s">
        <v>11</v>
      </c>
      <c r="D454" s="348"/>
      <c r="E454" s="348"/>
      <c r="F454" s="348"/>
      <c r="G454" s="348"/>
      <c r="H454" s="348"/>
      <c r="I454" s="348"/>
      <c r="J454" s="348"/>
    </row>
    <row r="455" spans="1:10" ht="30" hidden="1" x14ac:dyDescent="0.25">
      <c r="A455" s="347"/>
      <c r="B455" s="352"/>
      <c r="C455" s="59" t="s">
        <v>1240</v>
      </c>
      <c r="D455" s="51" t="s">
        <v>309</v>
      </c>
      <c r="E455" s="51" t="s">
        <v>140</v>
      </c>
      <c r="F455" s="155"/>
      <c r="G455" s="155"/>
      <c r="H455" s="17"/>
      <c r="I455" s="170"/>
      <c r="J455" s="136">
        <v>0.52649999999999997</v>
      </c>
    </row>
    <row r="456" spans="1:10" ht="17.25" hidden="1" customHeight="1" x14ac:dyDescent="0.25">
      <c r="A456" s="347"/>
      <c r="B456" s="352"/>
      <c r="C456" s="348" t="s">
        <v>12</v>
      </c>
      <c r="D456" s="348"/>
      <c r="E456" s="348"/>
      <c r="F456" s="348"/>
      <c r="G456" s="348"/>
      <c r="H456" s="348"/>
      <c r="I456" s="348"/>
      <c r="J456" s="348"/>
    </row>
    <row r="457" spans="1:10" ht="30" hidden="1" x14ac:dyDescent="0.25">
      <c r="A457" s="347"/>
      <c r="B457" s="352"/>
      <c r="C457" s="59" t="s">
        <v>1241</v>
      </c>
      <c r="D457" s="51" t="s">
        <v>39</v>
      </c>
      <c r="E457" s="51" t="s">
        <v>1242</v>
      </c>
      <c r="F457" s="107"/>
      <c r="G457" s="107"/>
      <c r="H457" s="107"/>
      <c r="I457" s="95"/>
      <c r="J457" s="95">
        <f>J451/J455</f>
        <v>0</v>
      </c>
    </row>
    <row r="458" spans="1:10" ht="18" hidden="1" customHeight="1" x14ac:dyDescent="0.25">
      <c r="A458" s="347"/>
      <c r="B458" s="352"/>
      <c r="C458" s="348" t="s">
        <v>14</v>
      </c>
      <c r="D458" s="348"/>
      <c r="E458" s="348"/>
      <c r="F458" s="348"/>
      <c r="G458" s="348"/>
      <c r="H458" s="348"/>
      <c r="I458" s="348"/>
      <c r="J458" s="348"/>
    </row>
    <row r="459" spans="1:10" ht="17.25" hidden="1" customHeight="1" x14ac:dyDescent="0.25">
      <c r="A459" s="347"/>
      <c r="B459" s="352"/>
      <c r="C459" s="59" t="s">
        <v>1238</v>
      </c>
      <c r="D459" s="51" t="s">
        <v>42</v>
      </c>
      <c r="E459" s="51" t="s">
        <v>40</v>
      </c>
      <c r="F459" s="51"/>
      <c r="G459" s="51"/>
      <c r="H459" s="51"/>
      <c r="I459" s="170"/>
      <c r="J459" s="166">
        <v>100</v>
      </c>
    </row>
    <row r="460" spans="1:10" ht="15" hidden="1" customHeight="1" x14ac:dyDescent="0.25">
      <c r="A460" s="347" t="s">
        <v>618</v>
      </c>
      <c r="B460" s="352" t="s">
        <v>134</v>
      </c>
      <c r="C460" s="368" t="s">
        <v>798</v>
      </c>
      <c r="D460" s="368"/>
      <c r="E460" s="368"/>
      <c r="F460" s="368"/>
      <c r="G460" s="368"/>
      <c r="H460" s="368"/>
      <c r="I460" s="368"/>
      <c r="J460" s="368"/>
    </row>
    <row r="461" spans="1:10" hidden="1" x14ac:dyDescent="0.25">
      <c r="A461" s="347"/>
      <c r="B461" s="352"/>
      <c r="C461" s="348" t="s">
        <v>10</v>
      </c>
      <c r="D461" s="348"/>
      <c r="E461" s="348"/>
      <c r="F461" s="348"/>
      <c r="G461" s="348"/>
      <c r="H461" s="348"/>
      <c r="I461" s="348"/>
      <c r="J461" s="348"/>
    </row>
    <row r="462" spans="1:10" ht="19.5" hidden="1" customHeight="1" x14ac:dyDescent="0.25">
      <c r="A462" s="347"/>
      <c r="B462" s="352"/>
      <c r="C462" s="59" t="s">
        <v>801</v>
      </c>
      <c r="D462" s="352" t="s">
        <v>813</v>
      </c>
      <c r="E462" s="51" t="s">
        <v>19</v>
      </c>
      <c r="F462" s="107">
        <f>F464</f>
        <v>300</v>
      </c>
      <c r="G462" s="107"/>
      <c r="H462" s="107"/>
      <c r="I462" s="170">
        <f>'Додаток 3'!K72</f>
        <v>0</v>
      </c>
      <c r="J462" s="170"/>
    </row>
    <row r="463" spans="1:10" hidden="1" x14ac:dyDescent="0.25">
      <c r="A463" s="347"/>
      <c r="B463" s="352"/>
      <c r="C463" s="59" t="s">
        <v>41</v>
      </c>
      <c r="D463" s="352"/>
      <c r="E463" s="352"/>
      <c r="F463" s="352"/>
      <c r="G463" s="352"/>
      <c r="H463" s="352"/>
      <c r="I463" s="105"/>
      <c r="J463" s="105"/>
    </row>
    <row r="464" spans="1:10" hidden="1" x14ac:dyDescent="0.25">
      <c r="A464" s="347"/>
      <c r="B464" s="352"/>
      <c r="C464" s="59" t="s">
        <v>38</v>
      </c>
      <c r="D464" s="352"/>
      <c r="E464" s="51" t="s">
        <v>9</v>
      </c>
      <c r="F464" s="107">
        <f>'Додаток 3'!H73</f>
        <v>300</v>
      </c>
      <c r="G464" s="107"/>
      <c r="H464" s="107"/>
      <c r="I464" s="105"/>
      <c r="J464" s="105"/>
    </row>
    <row r="465" spans="1:10" hidden="1" x14ac:dyDescent="0.25">
      <c r="A465" s="347"/>
      <c r="B465" s="352"/>
      <c r="C465" s="59" t="s">
        <v>2</v>
      </c>
      <c r="D465" s="352"/>
      <c r="E465" s="51" t="s">
        <v>9</v>
      </c>
      <c r="F465" s="107"/>
      <c r="G465" s="107">
        <f>'Додаток 3'!I74</f>
        <v>213.71299999999999</v>
      </c>
      <c r="H465" s="107"/>
      <c r="I465" s="105"/>
      <c r="J465" s="105"/>
    </row>
    <row r="466" spans="1:10" hidden="1" x14ac:dyDescent="0.25">
      <c r="A466" s="347"/>
      <c r="B466" s="352"/>
      <c r="C466" s="59" t="s">
        <v>25</v>
      </c>
      <c r="D466" s="352"/>
      <c r="E466" s="51" t="s">
        <v>9</v>
      </c>
      <c r="F466" s="107"/>
      <c r="G466" s="107">
        <f>'Додаток 3'!I75</f>
        <v>46.5</v>
      </c>
      <c r="H466" s="107"/>
      <c r="I466" s="105"/>
      <c r="J466" s="105"/>
    </row>
    <row r="467" spans="1:10" hidden="1" x14ac:dyDescent="0.25">
      <c r="A467" s="347"/>
      <c r="B467" s="352"/>
      <c r="C467" s="348" t="s">
        <v>11</v>
      </c>
      <c r="D467" s="348"/>
      <c r="E467" s="348"/>
      <c r="F467" s="348"/>
      <c r="G467" s="348"/>
      <c r="H467" s="348"/>
      <c r="I467" s="348"/>
      <c r="J467" s="348"/>
    </row>
    <row r="468" spans="1:10" ht="15.75" hidden="1" customHeight="1" x14ac:dyDescent="0.25">
      <c r="A468" s="347"/>
      <c r="B468" s="352"/>
      <c r="C468" s="59" t="s">
        <v>1538</v>
      </c>
      <c r="D468" s="51" t="s">
        <v>813</v>
      </c>
      <c r="E468" s="51" t="s">
        <v>140</v>
      </c>
      <c r="F468" s="155"/>
      <c r="G468" s="17"/>
      <c r="H468" s="17"/>
      <c r="I468" s="166">
        <v>2.5145</v>
      </c>
      <c r="J468" s="170"/>
    </row>
    <row r="469" spans="1:10" ht="28.5" hidden="1" customHeight="1" x14ac:dyDescent="0.25">
      <c r="A469" s="347"/>
      <c r="B469" s="352"/>
      <c r="C469" s="59" t="s">
        <v>156</v>
      </c>
      <c r="D469" s="51" t="s">
        <v>91</v>
      </c>
      <c r="E469" s="51" t="s">
        <v>17</v>
      </c>
      <c r="F469" s="155">
        <v>1</v>
      </c>
      <c r="G469" s="22"/>
      <c r="H469" s="155"/>
      <c r="I469" s="105"/>
      <c r="J469" s="105"/>
    </row>
    <row r="470" spans="1:10" hidden="1" x14ac:dyDescent="0.25">
      <c r="A470" s="347"/>
      <c r="B470" s="352"/>
      <c r="C470" s="348" t="s">
        <v>12</v>
      </c>
      <c r="D470" s="348"/>
      <c r="E470" s="348"/>
      <c r="F470" s="348"/>
      <c r="G470" s="348"/>
      <c r="H470" s="348"/>
      <c r="I470" s="348"/>
      <c r="J470" s="348"/>
    </row>
    <row r="471" spans="1:10" ht="17.25" hidden="1" customHeight="1" x14ac:dyDescent="0.25">
      <c r="A471" s="347"/>
      <c r="B471" s="352"/>
      <c r="C471" s="59" t="s">
        <v>806</v>
      </c>
      <c r="D471" s="352" t="s">
        <v>39</v>
      </c>
      <c r="E471" s="51" t="s">
        <v>141</v>
      </c>
      <c r="F471" s="107"/>
      <c r="G471" s="107"/>
      <c r="H471" s="107"/>
      <c r="I471" s="95">
        <f>I462/I468</f>
        <v>0</v>
      </c>
      <c r="J471" s="95"/>
    </row>
    <row r="472" spans="1:10" ht="15.75" hidden="1" customHeight="1" x14ac:dyDescent="0.25">
      <c r="A472" s="347"/>
      <c r="B472" s="352"/>
      <c r="C472" s="59" t="s">
        <v>446</v>
      </c>
      <c r="D472" s="352"/>
      <c r="E472" s="51" t="s">
        <v>667</v>
      </c>
      <c r="F472" s="107">
        <f>F464/F469</f>
        <v>300</v>
      </c>
      <c r="G472" s="107"/>
      <c r="H472" s="107"/>
      <c r="I472" s="105"/>
      <c r="J472" s="105"/>
    </row>
    <row r="473" spans="1:10" hidden="1" x14ac:dyDescent="0.25">
      <c r="A473" s="347"/>
      <c r="B473" s="352"/>
      <c r="C473" s="348" t="s">
        <v>14</v>
      </c>
      <c r="D473" s="348"/>
      <c r="E473" s="348"/>
      <c r="F473" s="348"/>
      <c r="G473" s="348"/>
      <c r="H473" s="348"/>
      <c r="I473" s="348"/>
      <c r="J473" s="348"/>
    </row>
    <row r="474" spans="1:10" ht="18.75" hidden="1" customHeight="1" x14ac:dyDescent="0.25">
      <c r="A474" s="347"/>
      <c r="B474" s="352"/>
      <c r="C474" s="59" t="s">
        <v>360</v>
      </c>
      <c r="D474" s="352" t="s">
        <v>42</v>
      </c>
      <c r="E474" s="51" t="s">
        <v>40</v>
      </c>
      <c r="F474" s="51"/>
      <c r="G474" s="51"/>
      <c r="H474" s="51"/>
      <c r="I474" s="170">
        <v>100</v>
      </c>
      <c r="J474" s="170"/>
    </row>
    <row r="475" spans="1:10" ht="18.75" hidden="1" customHeight="1" x14ac:dyDescent="0.25">
      <c r="A475" s="347"/>
      <c r="B475" s="352"/>
      <c r="C475" s="59" t="s">
        <v>47</v>
      </c>
      <c r="D475" s="352"/>
      <c r="E475" s="51" t="s">
        <v>40</v>
      </c>
      <c r="F475" s="51">
        <v>100</v>
      </c>
      <c r="G475" s="51"/>
      <c r="H475" s="141"/>
      <c r="I475" s="105"/>
      <c r="J475" s="105"/>
    </row>
    <row r="476" spans="1:10" ht="15.75" hidden="1" customHeight="1" x14ac:dyDescent="0.25">
      <c r="A476" s="347" t="s">
        <v>659</v>
      </c>
      <c r="B476" s="352" t="s">
        <v>134</v>
      </c>
      <c r="C476" s="368" t="s">
        <v>807</v>
      </c>
      <c r="D476" s="368"/>
      <c r="E476" s="368"/>
      <c r="F476" s="368"/>
      <c r="G476" s="368"/>
      <c r="H476" s="368"/>
      <c r="I476" s="368"/>
      <c r="J476" s="368"/>
    </row>
    <row r="477" spans="1:10" ht="14.25" hidden="1" customHeight="1" x14ac:dyDescent="0.25">
      <c r="A477" s="347"/>
      <c r="B477" s="352"/>
      <c r="C477" s="416" t="s">
        <v>10</v>
      </c>
      <c r="D477" s="417"/>
      <c r="E477" s="417"/>
      <c r="F477" s="417"/>
      <c r="G477" s="417"/>
      <c r="H477" s="417"/>
      <c r="I477" s="417"/>
      <c r="J477" s="418"/>
    </row>
    <row r="478" spans="1:10" ht="17.25" hidden="1" customHeight="1" x14ac:dyDescent="0.25">
      <c r="A478" s="347"/>
      <c r="B478" s="352"/>
      <c r="C478" s="59" t="s">
        <v>809</v>
      </c>
      <c r="D478" s="352" t="s">
        <v>813</v>
      </c>
      <c r="E478" s="51" t="s">
        <v>9</v>
      </c>
      <c r="F478" s="107">
        <f>F480</f>
        <v>180</v>
      </c>
      <c r="G478" s="107"/>
      <c r="H478" s="107"/>
      <c r="I478" s="170">
        <f>'Додаток 3'!K76</f>
        <v>0</v>
      </c>
      <c r="J478" s="166"/>
    </row>
    <row r="479" spans="1:10" ht="17.25" hidden="1" customHeight="1" x14ac:dyDescent="0.25">
      <c r="A479" s="347"/>
      <c r="B479" s="352"/>
      <c r="C479" s="59" t="s">
        <v>41</v>
      </c>
      <c r="D479" s="352"/>
      <c r="E479" s="352"/>
      <c r="F479" s="352"/>
      <c r="G479" s="352"/>
      <c r="H479" s="352"/>
      <c r="I479" s="105"/>
      <c r="J479" s="105"/>
    </row>
    <row r="480" spans="1:10" ht="18.75" hidden="1" customHeight="1" x14ac:dyDescent="0.25">
      <c r="A480" s="347"/>
      <c r="B480" s="352"/>
      <c r="C480" s="59" t="s">
        <v>38</v>
      </c>
      <c r="D480" s="352"/>
      <c r="E480" s="51" t="s">
        <v>9</v>
      </c>
      <c r="F480" s="107">
        <f>'Додаток 3'!H77</f>
        <v>180</v>
      </c>
      <c r="G480" s="107"/>
      <c r="H480" s="107"/>
      <c r="I480" s="105"/>
      <c r="J480" s="105"/>
    </row>
    <row r="481" spans="1:10" ht="33" hidden="1" customHeight="1" x14ac:dyDescent="0.25">
      <c r="A481" s="347"/>
      <c r="B481" s="352"/>
      <c r="C481" s="59" t="s">
        <v>2</v>
      </c>
      <c r="D481" s="352"/>
      <c r="E481" s="51" t="s">
        <v>9</v>
      </c>
      <c r="F481" s="107"/>
      <c r="G481" s="107">
        <f>'Додаток 3'!I78</f>
        <v>77.272000000000006</v>
      </c>
      <c r="H481" s="107"/>
      <c r="I481" s="105"/>
      <c r="J481" s="105"/>
    </row>
    <row r="482" spans="1:10" ht="21.75" hidden="1" customHeight="1" x14ac:dyDescent="0.25">
      <c r="A482" s="347"/>
      <c r="B482" s="352"/>
      <c r="C482" s="59" t="s">
        <v>25</v>
      </c>
      <c r="D482" s="352"/>
      <c r="E482" s="51" t="s">
        <v>9</v>
      </c>
      <c r="F482" s="107"/>
      <c r="G482" s="107">
        <f>'Додаток 3'!I79</f>
        <v>18.600000000000001</v>
      </c>
      <c r="H482" s="107"/>
      <c r="I482" s="105"/>
      <c r="J482" s="105"/>
    </row>
    <row r="483" spans="1:10" ht="15.75" hidden="1" customHeight="1" x14ac:dyDescent="0.25">
      <c r="A483" s="347"/>
      <c r="B483" s="352"/>
      <c r="C483" s="416" t="s">
        <v>11</v>
      </c>
      <c r="D483" s="417"/>
      <c r="E483" s="417"/>
      <c r="F483" s="417"/>
      <c r="G483" s="417"/>
      <c r="H483" s="417"/>
      <c r="I483" s="417"/>
      <c r="J483" s="418"/>
    </row>
    <row r="484" spans="1:10" ht="21.75" hidden="1" customHeight="1" x14ac:dyDescent="0.25">
      <c r="A484" s="347"/>
      <c r="B484" s="352"/>
      <c r="C484" s="59" t="s">
        <v>799</v>
      </c>
      <c r="D484" s="51" t="s">
        <v>813</v>
      </c>
      <c r="E484" s="51" t="s">
        <v>140</v>
      </c>
      <c r="F484" s="155"/>
      <c r="G484" s="107"/>
      <c r="H484" s="107"/>
      <c r="I484" s="170">
        <v>1.234</v>
      </c>
      <c r="J484" s="170"/>
    </row>
    <row r="485" spans="1:10" ht="27.75" hidden="1" customHeight="1" x14ac:dyDescent="0.25">
      <c r="A485" s="347"/>
      <c r="B485" s="352"/>
      <c r="C485" s="59" t="s">
        <v>156</v>
      </c>
      <c r="D485" s="51" t="s">
        <v>91</v>
      </c>
      <c r="E485" s="51" t="s">
        <v>17</v>
      </c>
      <c r="F485" s="155">
        <v>1</v>
      </c>
      <c r="G485" s="155"/>
      <c r="H485" s="155"/>
      <c r="I485" s="105"/>
      <c r="J485" s="105"/>
    </row>
    <row r="486" spans="1:10" ht="18" hidden="1" customHeight="1" x14ac:dyDescent="0.25">
      <c r="A486" s="347"/>
      <c r="B486" s="352"/>
      <c r="C486" s="416" t="s">
        <v>12</v>
      </c>
      <c r="D486" s="417"/>
      <c r="E486" s="417"/>
      <c r="F486" s="417"/>
      <c r="G486" s="417"/>
      <c r="H486" s="417"/>
      <c r="I486" s="417"/>
      <c r="J486" s="418"/>
    </row>
    <row r="487" spans="1:10" ht="18" hidden="1" customHeight="1" x14ac:dyDescent="0.25">
      <c r="A487" s="347"/>
      <c r="B487" s="352"/>
      <c r="C487" s="59" t="s">
        <v>810</v>
      </c>
      <c r="D487" s="352" t="s">
        <v>39</v>
      </c>
      <c r="E487" s="51" t="s">
        <v>141</v>
      </c>
      <c r="F487" s="107"/>
      <c r="G487" s="107"/>
      <c r="H487" s="107"/>
      <c r="I487" s="95">
        <f>I478/I484</f>
        <v>0</v>
      </c>
      <c r="J487" s="135"/>
    </row>
    <row r="488" spans="1:10" ht="30" hidden="1" customHeight="1" x14ac:dyDescent="0.25">
      <c r="A488" s="347"/>
      <c r="B488" s="352"/>
      <c r="C488" s="59" t="s">
        <v>447</v>
      </c>
      <c r="D488" s="352"/>
      <c r="E488" s="51" t="s">
        <v>667</v>
      </c>
      <c r="F488" s="107">
        <f>F480/F485</f>
        <v>180</v>
      </c>
      <c r="G488" s="107"/>
      <c r="H488" s="107"/>
      <c r="I488" s="105"/>
      <c r="J488" s="105"/>
    </row>
    <row r="489" spans="1:10" ht="18.75" hidden="1" customHeight="1" x14ac:dyDescent="0.25">
      <c r="A489" s="347"/>
      <c r="B489" s="352"/>
      <c r="C489" s="416" t="s">
        <v>14</v>
      </c>
      <c r="D489" s="417"/>
      <c r="E489" s="417"/>
      <c r="F489" s="417"/>
      <c r="G489" s="417"/>
      <c r="H489" s="417"/>
      <c r="I489" s="417"/>
      <c r="J489" s="418"/>
    </row>
    <row r="490" spans="1:10" ht="12.75" hidden="1" customHeight="1" x14ac:dyDescent="0.25">
      <c r="A490" s="347"/>
      <c r="B490" s="352"/>
      <c r="C490" s="59" t="s">
        <v>360</v>
      </c>
      <c r="D490" s="51" t="s">
        <v>42</v>
      </c>
      <c r="E490" s="51" t="s">
        <v>40</v>
      </c>
      <c r="F490" s="51"/>
      <c r="G490" s="51"/>
      <c r="H490" s="51"/>
      <c r="I490" s="166">
        <v>100</v>
      </c>
      <c r="J490" s="166"/>
    </row>
    <row r="491" spans="1:10" ht="11.25" hidden="1" customHeight="1" x14ac:dyDescent="0.25">
      <c r="A491" s="347"/>
      <c r="B491" s="352"/>
      <c r="C491" s="59" t="s">
        <v>47</v>
      </c>
      <c r="D491" s="51"/>
      <c r="E491" s="51"/>
      <c r="F491" s="51">
        <v>100</v>
      </c>
      <c r="G491" s="51"/>
      <c r="H491" s="141"/>
      <c r="I491" s="105"/>
      <c r="J491" s="105"/>
    </row>
    <row r="492" spans="1:10" ht="16.5" hidden="1" customHeight="1" x14ac:dyDescent="0.25">
      <c r="A492" s="354" t="s">
        <v>702</v>
      </c>
      <c r="B492" s="377" t="s">
        <v>412</v>
      </c>
      <c r="C492" s="368" t="s">
        <v>808</v>
      </c>
      <c r="D492" s="368"/>
      <c r="E492" s="368"/>
      <c r="F492" s="368"/>
      <c r="G492" s="368"/>
      <c r="H492" s="368"/>
      <c r="I492" s="368"/>
      <c r="J492" s="368"/>
    </row>
    <row r="493" spans="1:10" hidden="1" x14ac:dyDescent="0.25">
      <c r="A493" s="354"/>
      <c r="B493" s="377"/>
      <c r="C493" s="348" t="s">
        <v>10</v>
      </c>
      <c r="D493" s="348"/>
      <c r="E493" s="348"/>
      <c r="F493" s="348"/>
      <c r="G493" s="348"/>
      <c r="H493" s="348"/>
      <c r="I493" s="348"/>
      <c r="J493" s="348"/>
    </row>
    <row r="494" spans="1:10" ht="18" hidden="1" customHeight="1" x14ac:dyDescent="0.25">
      <c r="A494" s="354"/>
      <c r="B494" s="377"/>
      <c r="C494" s="59" t="s">
        <v>800</v>
      </c>
      <c r="D494" s="352" t="s">
        <v>813</v>
      </c>
      <c r="E494" s="51" t="s">
        <v>9</v>
      </c>
      <c r="F494" s="107">
        <f>F496</f>
        <v>180</v>
      </c>
      <c r="G494" s="107"/>
      <c r="H494" s="107"/>
      <c r="I494" s="170">
        <f>'Додаток 3'!K80</f>
        <v>0</v>
      </c>
      <c r="J494" s="170"/>
    </row>
    <row r="495" spans="1:10" ht="18" hidden="1" customHeight="1" x14ac:dyDescent="0.25">
      <c r="A495" s="354"/>
      <c r="B495" s="377"/>
      <c r="C495" s="59" t="s">
        <v>41</v>
      </c>
      <c r="D495" s="352"/>
      <c r="E495" s="352"/>
      <c r="F495" s="352"/>
      <c r="G495" s="352"/>
      <c r="H495" s="352"/>
      <c r="I495" s="105"/>
      <c r="J495" s="105"/>
    </row>
    <row r="496" spans="1:10" ht="15.75" hidden="1" customHeight="1" x14ac:dyDescent="0.25">
      <c r="A496" s="354"/>
      <c r="B496" s="377"/>
      <c r="C496" s="59" t="s">
        <v>38</v>
      </c>
      <c r="D496" s="352"/>
      <c r="E496" s="51" t="s">
        <v>9</v>
      </c>
      <c r="F496" s="107">
        <f>'Додаток 3'!H81</f>
        <v>180</v>
      </c>
      <c r="G496" s="107"/>
      <c r="H496" s="107"/>
      <c r="I496" s="105"/>
      <c r="J496" s="105"/>
    </row>
    <row r="497" spans="1:10" ht="18" hidden="1" customHeight="1" x14ac:dyDescent="0.25">
      <c r="A497" s="354"/>
      <c r="B497" s="377"/>
      <c r="C497" s="59" t="s">
        <v>2</v>
      </c>
      <c r="D497" s="352"/>
      <c r="E497" s="51" t="s">
        <v>9</v>
      </c>
      <c r="F497" s="107"/>
      <c r="G497" s="107">
        <f>'Додаток 3'!I82</f>
        <v>50.27</v>
      </c>
      <c r="H497" s="107"/>
      <c r="I497" s="105"/>
      <c r="J497" s="105"/>
    </row>
    <row r="498" spans="1:10" ht="27.75" hidden="1" customHeight="1" x14ac:dyDescent="0.25">
      <c r="A498" s="354"/>
      <c r="B498" s="377"/>
      <c r="C498" s="59" t="s">
        <v>25</v>
      </c>
      <c r="D498" s="352"/>
      <c r="E498" s="51" t="s">
        <v>9</v>
      </c>
      <c r="F498" s="107"/>
      <c r="G498" s="107">
        <f>'Додаток 3'!I83</f>
        <v>13.02</v>
      </c>
      <c r="H498" s="107"/>
      <c r="I498" s="105"/>
      <c r="J498" s="105"/>
    </row>
    <row r="499" spans="1:10" ht="21.75" hidden="1" customHeight="1" x14ac:dyDescent="0.25">
      <c r="A499" s="354"/>
      <c r="B499" s="377"/>
      <c r="C499" s="348" t="s">
        <v>11</v>
      </c>
      <c r="D499" s="348"/>
      <c r="E499" s="348"/>
      <c r="F499" s="348"/>
      <c r="G499" s="348"/>
      <c r="H499" s="348"/>
      <c r="I499" s="348"/>
      <c r="J499" s="348"/>
    </row>
    <row r="500" spans="1:10" ht="15.75" hidden="1" customHeight="1" x14ac:dyDescent="0.25">
      <c r="A500" s="354"/>
      <c r="B500" s="377"/>
      <c r="C500" s="59" t="s">
        <v>802</v>
      </c>
      <c r="D500" s="51" t="s">
        <v>813</v>
      </c>
      <c r="E500" s="51" t="s">
        <v>140</v>
      </c>
      <c r="F500" s="155"/>
      <c r="G500" s="107"/>
      <c r="H500" s="107"/>
      <c r="I500" s="166">
        <v>0.71299999999999997</v>
      </c>
      <c r="J500" s="170"/>
    </row>
    <row r="501" spans="1:10" ht="27.75" hidden="1" customHeight="1" x14ac:dyDescent="0.25">
      <c r="A501" s="354"/>
      <c r="B501" s="377"/>
      <c r="C501" s="59" t="s">
        <v>156</v>
      </c>
      <c r="D501" s="51" t="s">
        <v>91</v>
      </c>
      <c r="E501" s="51" t="s">
        <v>17</v>
      </c>
      <c r="F501" s="155">
        <v>1</v>
      </c>
      <c r="G501" s="107"/>
      <c r="H501" s="155"/>
      <c r="I501" s="105"/>
      <c r="J501" s="105"/>
    </row>
    <row r="502" spans="1:10" hidden="1" x14ac:dyDescent="0.25">
      <c r="A502" s="354"/>
      <c r="B502" s="377"/>
      <c r="C502" s="348" t="s">
        <v>12</v>
      </c>
      <c r="D502" s="348"/>
      <c r="E502" s="348"/>
      <c r="F502" s="348"/>
      <c r="G502" s="348"/>
      <c r="H502" s="348"/>
      <c r="I502" s="348"/>
      <c r="J502" s="348"/>
    </row>
    <row r="503" spans="1:10" hidden="1" x14ac:dyDescent="0.25">
      <c r="A503" s="354"/>
      <c r="B503" s="377"/>
      <c r="C503" s="59" t="s">
        <v>811</v>
      </c>
      <c r="D503" s="352" t="s">
        <v>39</v>
      </c>
      <c r="E503" s="51" t="s">
        <v>141</v>
      </c>
      <c r="F503" s="107"/>
      <c r="G503" s="107"/>
      <c r="H503" s="107"/>
      <c r="I503" s="135">
        <f>I494/I500</f>
        <v>0</v>
      </c>
      <c r="J503" s="105"/>
    </row>
    <row r="504" spans="1:10" ht="32.25" hidden="1" customHeight="1" x14ac:dyDescent="0.25">
      <c r="A504" s="354"/>
      <c r="B504" s="377"/>
      <c r="C504" s="59" t="s">
        <v>812</v>
      </c>
      <c r="D504" s="352"/>
      <c r="E504" s="51"/>
      <c r="F504" s="107">
        <f>F496/F501</f>
        <v>180</v>
      </c>
      <c r="G504" s="107"/>
      <c r="H504" s="107"/>
      <c r="I504" s="105"/>
      <c r="J504" s="95"/>
    </row>
    <row r="505" spans="1:10" hidden="1" x14ac:dyDescent="0.25">
      <c r="A505" s="354"/>
      <c r="B505" s="377"/>
      <c r="C505" s="348" t="s">
        <v>14</v>
      </c>
      <c r="D505" s="348"/>
      <c r="E505" s="348"/>
      <c r="F505" s="348"/>
      <c r="G505" s="348"/>
      <c r="H505" s="348"/>
      <c r="I505" s="348"/>
      <c r="J505" s="348"/>
    </row>
    <row r="506" spans="1:10" ht="19.5" hidden="1" customHeight="1" x14ac:dyDescent="0.25">
      <c r="A506" s="354"/>
      <c r="B506" s="377"/>
      <c r="C506" s="59" t="s">
        <v>360</v>
      </c>
      <c r="D506" s="352" t="s">
        <v>42</v>
      </c>
      <c r="E506" s="51" t="s">
        <v>40</v>
      </c>
      <c r="F506" s="51"/>
      <c r="G506" s="51"/>
      <c r="H506" s="51"/>
      <c r="I506" s="170">
        <v>100</v>
      </c>
      <c r="J506" s="170"/>
    </row>
    <row r="507" spans="1:10" ht="20.25" hidden="1" customHeight="1" x14ac:dyDescent="0.25">
      <c r="A507" s="355"/>
      <c r="B507" s="364"/>
      <c r="C507" s="59" t="s">
        <v>47</v>
      </c>
      <c r="D507" s="352"/>
      <c r="E507" s="51" t="s">
        <v>40</v>
      </c>
      <c r="F507" s="51">
        <v>100</v>
      </c>
      <c r="G507" s="51"/>
      <c r="H507" s="141"/>
      <c r="I507" s="105"/>
      <c r="J507" s="105"/>
    </row>
    <row r="508" spans="1:10" ht="20.25" hidden="1" customHeight="1" x14ac:dyDescent="0.25">
      <c r="A508" s="347" t="s">
        <v>618</v>
      </c>
      <c r="B508" s="352" t="s">
        <v>412</v>
      </c>
      <c r="C508" s="368" t="s">
        <v>878</v>
      </c>
      <c r="D508" s="368"/>
      <c r="E508" s="368"/>
      <c r="F508" s="368"/>
      <c r="G508" s="368"/>
      <c r="H508" s="368"/>
      <c r="I508" s="368"/>
      <c r="J508" s="368"/>
    </row>
    <row r="509" spans="1:10" hidden="1" x14ac:dyDescent="0.25">
      <c r="A509" s="347"/>
      <c r="B509" s="352"/>
      <c r="C509" s="348" t="s">
        <v>10</v>
      </c>
      <c r="D509" s="348"/>
      <c r="E509" s="348"/>
      <c r="F509" s="348"/>
      <c r="G509" s="348"/>
      <c r="H509" s="348"/>
      <c r="I509" s="348"/>
      <c r="J509" s="348"/>
    </row>
    <row r="510" spans="1:10" ht="27.75" hidden="1" customHeight="1" x14ac:dyDescent="0.25">
      <c r="A510" s="347"/>
      <c r="B510" s="352"/>
      <c r="C510" s="59" t="s">
        <v>879</v>
      </c>
      <c r="D510" s="51" t="s">
        <v>91</v>
      </c>
      <c r="E510" s="51" t="s">
        <v>9</v>
      </c>
      <c r="F510" s="107"/>
      <c r="G510" s="107"/>
      <c r="H510" s="107"/>
      <c r="I510" s="98"/>
      <c r="J510" s="95">
        <f>'Додаток 3'!L84</f>
        <v>0</v>
      </c>
    </row>
    <row r="511" spans="1:10" hidden="1" x14ac:dyDescent="0.25">
      <c r="A511" s="347"/>
      <c r="B511" s="352"/>
      <c r="C511" s="348" t="s">
        <v>11</v>
      </c>
      <c r="D511" s="348"/>
      <c r="E511" s="348"/>
      <c r="F511" s="348"/>
      <c r="G511" s="348"/>
      <c r="H511" s="348"/>
      <c r="I511" s="348"/>
      <c r="J511" s="348"/>
    </row>
    <row r="512" spans="1:10" ht="18" hidden="1" customHeight="1" x14ac:dyDescent="0.25">
      <c r="A512" s="347"/>
      <c r="B512" s="352"/>
      <c r="C512" s="59" t="s">
        <v>872</v>
      </c>
      <c r="D512" s="51" t="s">
        <v>39</v>
      </c>
      <c r="E512" s="51" t="s">
        <v>17</v>
      </c>
      <c r="F512" s="155"/>
      <c r="G512" s="155"/>
      <c r="H512" s="155"/>
      <c r="I512" s="166"/>
      <c r="J512" s="170">
        <v>1</v>
      </c>
    </row>
    <row r="513" spans="1:10" hidden="1" x14ac:dyDescent="0.25">
      <c r="A513" s="347"/>
      <c r="B513" s="352"/>
      <c r="C513" s="348" t="s">
        <v>12</v>
      </c>
      <c r="D513" s="348"/>
      <c r="E513" s="348"/>
      <c r="F513" s="348"/>
      <c r="G513" s="348"/>
      <c r="H513" s="348"/>
      <c r="I513" s="348"/>
      <c r="J513" s="348"/>
    </row>
    <row r="514" spans="1:10" ht="30" hidden="1" x14ac:dyDescent="0.25">
      <c r="A514" s="347"/>
      <c r="B514" s="352"/>
      <c r="C514" s="59" t="s">
        <v>880</v>
      </c>
      <c r="D514" s="51" t="s">
        <v>39</v>
      </c>
      <c r="E514" s="51" t="s">
        <v>276</v>
      </c>
      <c r="F514" s="107"/>
      <c r="G514" s="107"/>
      <c r="H514" s="107"/>
      <c r="I514" s="98"/>
      <c r="J514" s="95">
        <f>J510/J512</f>
        <v>0</v>
      </c>
    </row>
    <row r="515" spans="1:10" hidden="1" x14ac:dyDescent="0.25">
      <c r="A515" s="347"/>
      <c r="B515" s="352"/>
      <c r="C515" s="348" t="s">
        <v>14</v>
      </c>
      <c r="D515" s="348"/>
      <c r="E515" s="348"/>
      <c r="F515" s="348"/>
      <c r="G515" s="348"/>
      <c r="H515" s="348"/>
      <c r="I515" s="348"/>
      <c r="J515" s="348"/>
    </row>
    <row r="516" spans="1:10" ht="18.75" hidden="1" customHeight="1" x14ac:dyDescent="0.25">
      <c r="A516" s="347"/>
      <c r="B516" s="352"/>
      <c r="C516" s="59" t="s">
        <v>864</v>
      </c>
      <c r="D516" s="51" t="s">
        <v>42</v>
      </c>
      <c r="E516" s="51" t="s">
        <v>40</v>
      </c>
      <c r="F516" s="51"/>
      <c r="G516" s="51"/>
      <c r="H516" s="51"/>
      <c r="I516" s="170"/>
      <c r="J516" s="170">
        <v>100</v>
      </c>
    </row>
    <row r="517" spans="1:10" ht="29.25" hidden="1" customHeight="1" x14ac:dyDescent="0.25">
      <c r="A517" s="402" t="s">
        <v>659</v>
      </c>
      <c r="B517" s="349" t="s">
        <v>134</v>
      </c>
      <c r="C517" s="351" t="s">
        <v>1248</v>
      </c>
      <c r="D517" s="351"/>
      <c r="E517" s="351"/>
      <c r="F517" s="351"/>
      <c r="G517" s="351"/>
      <c r="H517" s="351"/>
      <c r="I517" s="351"/>
      <c r="J517" s="351"/>
    </row>
    <row r="518" spans="1:10" ht="16.5" hidden="1" customHeight="1" x14ac:dyDescent="0.25">
      <c r="A518" s="402"/>
      <c r="B518" s="349"/>
      <c r="C518" s="350" t="s">
        <v>10</v>
      </c>
      <c r="D518" s="350"/>
      <c r="E518" s="350"/>
      <c r="F518" s="350"/>
      <c r="G518" s="350"/>
      <c r="H518" s="350"/>
      <c r="I518" s="350"/>
      <c r="J518" s="350"/>
    </row>
    <row r="519" spans="1:10" ht="30" hidden="1" x14ac:dyDescent="0.25">
      <c r="A519" s="402"/>
      <c r="B519" s="349"/>
      <c r="C519" s="7" t="s">
        <v>1244</v>
      </c>
      <c r="D519" s="349" t="s">
        <v>15</v>
      </c>
      <c r="E519" s="140" t="s">
        <v>9</v>
      </c>
      <c r="F519" s="107"/>
      <c r="G519" s="157"/>
      <c r="H519" s="157"/>
      <c r="I519" s="105"/>
      <c r="J519" s="95">
        <f>'Додаток 3'!L107</f>
        <v>0</v>
      </c>
    </row>
    <row r="520" spans="1:10" ht="15" hidden="1" customHeight="1" x14ac:dyDescent="0.25">
      <c r="A520" s="402"/>
      <c r="B520" s="349"/>
      <c r="C520" s="7" t="s">
        <v>1243</v>
      </c>
      <c r="D520" s="349"/>
      <c r="E520" s="140"/>
      <c r="F520" s="107"/>
      <c r="G520" s="157"/>
      <c r="H520" s="157"/>
      <c r="I520" s="105"/>
      <c r="J520" s="105"/>
    </row>
    <row r="521" spans="1:10" ht="15" hidden="1" customHeight="1" x14ac:dyDescent="0.25">
      <c r="A521" s="402"/>
      <c r="B521" s="349"/>
      <c r="C521" s="7" t="s">
        <v>882</v>
      </c>
      <c r="D521" s="349"/>
      <c r="E521" s="140" t="s">
        <v>9</v>
      </c>
      <c r="F521" s="107"/>
      <c r="G521" s="157"/>
      <c r="H521" s="157"/>
      <c r="I521" s="105"/>
      <c r="J521" s="98">
        <f>'Додаток 3'!L108</f>
        <v>0</v>
      </c>
    </row>
    <row r="522" spans="1:10" ht="18" hidden="1" customHeight="1" x14ac:dyDescent="0.25">
      <c r="A522" s="402"/>
      <c r="B522" s="349"/>
      <c r="C522" s="350" t="s">
        <v>11</v>
      </c>
      <c r="D522" s="350"/>
      <c r="E522" s="350"/>
      <c r="F522" s="350"/>
      <c r="G522" s="350"/>
      <c r="H522" s="350"/>
      <c r="I522" s="350"/>
      <c r="J522" s="350"/>
    </row>
    <row r="523" spans="1:10" ht="17.25" hidden="1" customHeight="1" x14ac:dyDescent="0.25">
      <c r="A523" s="402"/>
      <c r="B523" s="349"/>
      <c r="C523" s="7" t="s">
        <v>1245</v>
      </c>
      <c r="D523" s="140" t="s">
        <v>309</v>
      </c>
      <c r="E523" s="140" t="s">
        <v>140</v>
      </c>
      <c r="F523" s="155"/>
      <c r="G523" s="167"/>
      <c r="H523" s="28"/>
      <c r="I523" s="105"/>
      <c r="J523" s="166">
        <v>0.36709999999999998</v>
      </c>
    </row>
    <row r="524" spans="1:10" ht="17.25" hidden="1" customHeight="1" x14ac:dyDescent="0.25">
      <c r="A524" s="402"/>
      <c r="B524" s="349"/>
      <c r="C524" s="350" t="s">
        <v>12</v>
      </c>
      <c r="D524" s="350"/>
      <c r="E524" s="350"/>
      <c r="F524" s="350"/>
      <c r="G524" s="350"/>
      <c r="H524" s="350"/>
      <c r="I524" s="350"/>
      <c r="J524" s="350"/>
    </row>
    <row r="525" spans="1:10" ht="30" hidden="1" x14ac:dyDescent="0.25">
      <c r="A525" s="402"/>
      <c r="B525" s="349"/>
      <c r="C525" s="7" t="s">
        <v>1246</v>
      </c>
      <c r="D525" s="140" t="s">
        <v>39</v>
      </c>
      <c r="E525" s="140" t="s">
        <v>141</v>
      </c>
      <c r="F525" s="107"/>
      <c r="G525" s="157"/>
      <c r="H525" s="157"/>
      <c r="I525" s="105"/>
      <c r="J525" s="95">
        <f>J519/J523</f>
        <v>0</v>
      </c>
    </row>
    <row r="526" spans="1:10" ht="16.5" hidden="1" customHeight="1" x14ac:dyDescent="0.25">
      <c r="A526" s="402"/>
      <c r="B526" s="349"/>
      <c r="C526" s="350" t="s">
        <v>14</v>
      </c>
      <c r="D526" s="350"/>
      <c r="E526" s="350"/>
      <c r="F526" s="350"/>
      <c r="G526" s="350"/>
      <c r="H526" s="350"/>
      <c r="I526" s="350"/>
      <c r="J526" s="350"/>
    </row>
    <row r="527" spans="1:10" ht="15.75" hidden="1" customHeight="1" x14ac:dyDescent="0.25">
      <c r="A527" s="402"/>
      <c r="B527" s="349"/>
      <c r="C527" s="7" t="s">
        <v>508</v>
      </c>
      <c r="D527" s="140" t="s">
        <v>42</v>
      </c>
      <c r="E527" s="140" t="s">
        <v>40</v>
      </c>
      <c r="F527" s="140"/>
      <c r="G527" s="140"/>
      <c r="H527" s="140"/>
      <c r="I527" s="105"/>
      <c r="J527" s="170">
        <v>100</v>
      </c>
    </row>
    <row r="528" spans="1:10" ht="19.5" hidden="1" customHeight="1" x14ac:dyDescent="0.25">
      <c r="A528" s="347" t="s">
        <v>702</v>
      </c>
      <c r="B528" s="349" t="s">
        <v>134</v>
      </c>
      <c r="C528" s="423" t="s">
        <v>1249</v>
      </c>
      <c r="D528" s="424"/>
      <c r="E528" s="424"/>
      <c r="F528" s="424"/>
      <c r="G528" s="424"/>
      <c r="H528" s="424"/>
      <c r="I528" s="424"/>
      <c r="J528" s="424"/>
    </row>
    <row r="529" spans="1:10" hidden="1" x14ac:dyDescent="0.25">
      <c r="A529" s="347"/>
      <c r="B529" s="349"/>
      <c r="C529" s="350" t="s">
        <v>10</v>
      </c>
      <c r="D529" s="350"/>
      <c r="E529" s="350"/>
      <c r="F529" s="350"/>
      <c r="G529" s="350"/>
      <c r="H529" s="350"/>
      <c r="I529" s="350"/>
      <c r="J529" s="350"/>
    </row>
    <row r="530" spans="1:10" ht="30" hidden="1" x14ac:dyDescent="0.25">
      <c r="A530" s="347"/>
      <c r="B530" s="349"/>
      <c r="C530" s="7" t="s">
        <v>1250</v>
      </c>
      <c r="D530" s="349" t="s">
        <v>15</v>
      </c>
      <c r="E530" s="140" t="s">
        <v>9</v>
      </c>
      <c r="F530" s="107"/>
      <c r="G530" s="157"/>
      <c r="H530" s="157"/>
      <c r="I530" s="105"/>
      <c r="J530" s="172">
        <f>'Додаток 3'!L109</f>
        <v>0</v>
      </c>
    </row>
    <row r="531" spans="1:10" hidden="1" x14ac:dyDescent="0.25">
      <c r="A531" s="347"/>
      <c r="B531" s="349"/>
      <c r="C531" s="7" t="s">
        <v>41</v>
      </c>
      <c r="D531" s="349"/>
      <c r="E531" s="140"/>
      <c r="F531" s="107"/>
      <c r="G531" s="157"/>
      <c r="H531" s="157"/>
      <c r="I531" s="105"/>
      <c r="J531" s="105"/>
    </row>
    <row r="532" spans="1:10" ht="12.75" hidden="1" customHeight="1" x14ac:dyDescent="0.25">
      <c r="A532" s="347"/>
      <c r="B532" s="349"/>
      <c r="C532" s="7" t="s">
        <v>1212</v>
      </c>
      <c r="D532" s="349"/>
      <c r="E532" s="140" t="s">
        <v>9</v>
      </c>
      <c r="F532" s="107"/>
      <c r="G532" s="157"/>
      <c r="H532" s="157"/>
      <c r="I532" s="105"/>
      <c r="J532" s="95">
        <f>'Додаток 3'!L111</f>
        <v>0</v>
      </c>
    </row>
    <row r="533" spans="1:10" hidden="1" x14ac:dyDescent="0.25">
      <c r="A533" s="347"/>
      <c r="B533" s="349"/>
      <c r="C533" s="350" t="s">
        <v>11</v>
      </c>
      <c r="D533" s="350"/>
      <c r="E533" s="350"/>
      <c r="F533" s="350"/>
      <c r="G533" s="350"/>
      <c r="H533" s="350"/>
      <c r="I533" s="350"/>
      <c r="J533" s="350"/>
    </row>
    <row r="534" spans="1:10" ht="18.75" hidden="1" customHeight="1" x14ac:dyDescent="0.25">
      <c r="A534" s="347"/>
      <c r="B534" s="349"/>
      <c r="C534" s="7" t="s">
        <v>1253</v>
      </c>
      <c r="D534" s="140" t="s">
        <v>309</v>
      </c>
      <c r="E534" s="140" t="s">
        <v>140</v>
      </c>
      <c r="F534" s="155"/>
      <c r="G534" s="167"/>
      <c r="H534" s="107"/>
      <c r="I534" s="105"/>
      <c r="J534" s="170">
        <v>0.48899999999999999</v>
      </c>
    </row>
    <row r="535" spans="1:10" hidden="1" x14ac:dyDescent="0.25">
      <c r="A535" s="347"/>
      <c r="B535" s="349"/>
      <c r="C535" s="350" t="s">
        <v>12</v>
      </c>
      <c r="D535" s="350"/>
      <c r="E535" s="350"/>
      <c r="F535" s="350"/>
      <c r="G535" s="350"/>
      <c r="H535" s="350"/>
      <c r="I535" s="350"/>
      <c r="J535" s="350"/>
    </row>
    <row r="536" spans="1:10" ht="30" hidden="1" x14ac:dyDescent="0.25">
      <c r="A536" s="347"/>
      <c r="B536" s="349"/>
      <c r="C536" s="7" t="s">
        <v>1251</v>
      </c>
      <c r="D536" s="140" t="s">
        <v>39</v>
      </c>
      <c r="E536" s="140" t="s">
        <v>13</v>
      </c>
      <c r="F536" s="107"/>
      <c r="G536" s="157"/>
      <c r="H536" s="157"/>
      <c r="I536" s="105"/>
      <c r="J536" s="95">
        <f>J530/J534</f>
        <v>0</v>
      </c>
    </row>
    <row r="537" spans="1:10" hidden="1" x14ac:dyDescent="0.25">
      <c r="A537" s="347"/>
      <c r="B537" s="349"/>
      <c r="C537" s="350" t="s">
        <v>14</v>
      </c>
      <c r="D537" s="350"/>
      <c r="E537" s="350"/>
      <c r="F537" s="350"/>
      <c r="G537" s="350"/>
      <c r="H537" s="350"/>
      <c r="I537" s="350"/>
      <c r="J537" s="350"/>
    </row>
    <row r="538" spans="1:10" ht="17.25" hidden="1" customHeight="1" x14ac:dyDescent="0.25">
      <c r="A538" s="347"/>
      <c r="B538" s="349"/>
      <c r="C538" s="7" t="s">
        <v>508</v>
      </c>
      <c r="D538" s="140" t="s">
        <v>42</v>
      </c>
      <c r="E538" s="140" t="s">
        <v>40</v>
      </c>
      <c r="F538" s="140"/>
      <c r="G538" s="140"/>
      <c r="H538" s="140"/>
      <c r="I538" s="105"/>
      <c r="J538" s="166">
        <v>100</v>
      </c>
    </row>
    <row r="539" spans="1:10" ht="36" hidden="1" customHeight="1" x14ac:dyDescent="0.25">
      <c r="A539" s="402" t="s">
        <v>510</v>
      </c>
      <c r="B539" s="349" t="s">
        <v>134</v>
      </c>
      <c r="C539" s="425" t="s">
        <v>126</v>
      </c>
      <c r="D539" s="425"/>
      <c r="E539" s="425"/>
      <c r="F539" s="425"/>
      <c r="G539" s="425"/>
      <c r="H539" s="425"/>
    </row>
    <row r="540" spans="1:10" hidden="1" x14ac:dyDescent="0.25">
      <c r="A540" s="402"/>
      <c r="B540" s="349"/>
      <c r="C540" s="350" t="s">
        <v>10</v>
      </c>
      <c r="D540" s="350"/>
      <c r="E540" s="350"/>
      <c r="F540" s="350"/>
      <c r="G540" s="350"/>
      <c r="H540" s="350"/>
    </row>
    <row r="541" spans="1:10" ht="30" hidden="1" x14ac:dyDescent="0.25">
      <c r="A541" s="402"/>
      <c r="B541" s="349"/>
      <c r="C541" s="7" t="s">
        <v>391</v>
      </c>
      <c r="D541" s="140" t="s">
        <v>91</v>
      </c>
      <c r="E541" s="140" t="s">
        <v>9</v>
      </c>
      <c r="F541" s="107"/>
      <c r="G541" s="157">
        <f>'Додаток 3'!I110</f>
        <v>0</v>
      </c>
      <c r="H541" s="157"/>
    </row>
    <row r="542" spans="1:10" hidden="1" x14ac:dyDescent="0.25">
      <c r="A542" s="402"/>
      <c r="B542" s="349"/>
      <c r="C542" s="350" t="s">
        <v>11</v>
      </c>
      <c r="D542" s="350"/>
      <c r="E542" s="350"/>
      <c r="F542" s="350"/>
      <c r="G542" s="350"/>
      <c r="H542" s="350"/>
    </row>
    <row r="543" spans="1:10" hidden="1" x14ac:dyDescent="0.25">
      <c r="A543" s="402"/>
      <c r="B543" s="349"/>
      <c r="C543" s="7" t="s">
        <v>156</v>
      </c>
      <c r="D543" s="140" t="s">
        <v>39</v>
      </c>
      <c r="E543" s="140" t="s">
        <v>17</v>
      </c>
      <c r="F543" s="155"/>
      <c r="G543" s="167">
        <v>1</v>
      </c>
      <c r="H543" s="167"/>
    </row>
    <row r="544" spans="1:10" hidden="1" x14ac:dyDescent="0.25">
      <c r="A544" s="402"/>
      <c r="B544" s="349"/>
      <c r="C544" s="350" t="s">
        <v>12</v>
      </c>
      <c r="D544" s="350"/>
      <c r="E544" s="350"/>
      <c r="F544" s="350"/>
      <c r="G544" s="350"/>
      <c r="H544" s="350"/>
    </row>
    <row r="545" spans="1:10" ht="30" hidden="1" x14ac:dyDescent="0.25">
      <c r="A545" s="402"/>
      <c r="B545" s="349"/>
      <c r="C545" s="7" t="s">
        <v>157</v>
      </c>
      <c r="D545" s="140" t="s">
        <v>39</v>
      </c>
      <c r="E545" s="140" t="s">
        <v>13</v>
      </c>
      <c r="F545" s="107"/>
      <c r="G545" s="157">
        <f>G541/G543</f>
        <v>0</v>
      </c>
      <c r="H545" s="157"/>
    </row>
    <row r="546" spans="1:10" hidden="1" x14ac:dyDescent="0.25">
      <c r="A546" s="402"/>
      <c r="B546" s="349"/>
      <c r="C546" s="350" t="s">
        <v>14</v>
      </c>
      <c r="D546" s="350"/>
      <c r="E546" s="350"/>
      <c r="F546" s="350"/>
      <c r="G546" s="350"/>
      <c r="H546" s="350"/>
    </row>
    <row r="547" spans="1:10" ht="34.5" hidden="1" customHeight="1" x14ac:dyDescent="0.25">
      <c r="A547" s="374"/>
      <c r="B547" s="384"/>
      <c r="C547" s="127" t="s">
        <v>47</v>
      </c>
      <c r="D547" s="149" t="s">
        <v>42</v>
      </c>
      <c r="E547" s="149" t="s">
        <v>40</v>
      </c>
      <c r="F547" s="149"/>
      <c r="G547" s="149">
        <v>100</v>
      </c>
      <c r="H547" s="122"/>
    </row>
    <row r="548" spans="1:10" ht="29.25" hidden="1" customHeight="1" x14ac:dyDescent="0.25">
      <c r="A548" s="402" t="s">
        <v>711</v>
      </c>
      <c r="B548" s="349" t="s">
        <v>421</v>
      </c>
      <c r="C548" s="351" t="s">
        <v>1254</v>
      </c>
      <c r="D548" s="351"/>
      <c r="E548" s="351"/>
      <c r="F548" s="351"/>
      <c r="G548" s="351"/>
      <c r="H548" s="351"/>
      <c r="I548" s="351"/>
      <c r="J548" s="351"/>
    </row>
    <row r="549" spans="1:10" ht="18.75" hidden="1" customHeight="1" x14ac:dyDescent="0.25">
      <c r="A549" s="402"/>
      <c r="B549" s="349"/>
      <c r="C549" s="350" t="s">
        <v>10</v>
      </c>
      <c r="D549" s="350"/>
      <c r="E549" s="350"/>
      <c r="F549" s="350"/>
      <c r="G549" s="350"/>
      <c r="H549" s="350"/>
      <c r="I549" s="350"/>
      <c r="J549" s="350"/>
    </row>
    <row r="550" spans="1:10" ht="27.75" hidden="1" customHeight="1" x14ac:dyDescent="0.25">
      <c r="A550" s="402"/>
      <c r="B550" s="349"/>
      <c r="C550" s="7" t="s">
        <v>1255</v>
      </c>
      <c r="D550" s="349" t="s">
        <v>15</v>
      </c>
      <c r="E550" s="140" t="s">
        <v>9</v>
      </c>
      <c r="F550" s="107"/>
      <c r="G550" s="157"/>
      <c r="H550" s="157"/>
      <c r="I550" s="105"/>
      <c r="J550" s="95">
        <f>'Додаток 3'!L112</f>
        <v>0</v>
      </c>
    </row>
    <row r="551" spans="1:10" hidden="1" x14ac:dyDescent="0.25">
      <c r="A551" s="402"/>
      <c r="B551" s="349"/>
      <c r="C551" s="7" t="s">
        <v>41</v>
      </c>
      <c r="D551" s="349"/>
      <c r="E551" s="140"/>
      <c r="F551" s="107"/>
      <c r="G551" s="157"/>
      <c r="H551" s="157"/>
      <c r="I551" s="105"/>
      <c r="J551" s="105"/>
    </row>
    <row r="552" spans="1:10" ht="15" hidden="1" customHeight="1" x14ac:dyDescent="0.25">
      <c r="A552" s="402"/>
      <c r="B552" s="349"/>
      <c r="C552" s="7" t="s">
        <v>882</v>
      </c>
      <c r="D552" s="349"/>
      <c r="E552" s="140" t="s">
        <v>9</v>
      </c>
      <c r="F552" s="107"/>
      <c r="G552" s="157"/>
      <c r="H552" s="157"/>
      <c r="I552" s="105"/>
      <c r="J552" s="135">
        <f>'Додаток 3'!L113</f>
        <v>0</v>
      </c>
    </row>
    <row r="553" spans="1:10" hidden="1" x14ac:dyDescent="0.25">
      <c r="A553" s="402"/>
      <c r="B553" s="349"/>
      <c r="C553" s="350" t="s">
        <v>11</v>
      </c>
      <c r="D553" s="350"/>
      <c r="E553" s="350"/>
      <c r="F553" s="350"/>
      <c r="G553" s="350"/>
      <c r="H553" s="350"/>
      <c r="I553" s="350"/>
      <c r="J553" s="350"/>
    </row>
    <row r="554" spans="1:10" ht="30" hidden="1" x14ac:dyDescent="0.25">
      <c r="A554" s="402"/>
      <c r="B554" s="349"/>
      <c r="C554" s="7" t="s">
        <v>1240</v>
      </c>
      <c r="D554" s="140" t="s">
        <v>309</v>
      </c>
      <c r="E554" s="140" t="s">
        <v>17</v>
      </c>
      <c r="F554" s="155"/>
      <c r="G554" s="167"/>
      <c r="H554" s="17"/>
      <c r="I554" s="105"/>
      <c r="J554" s="170">
        <v>8.3400000000000002E-2</v>
      </c>
    </row>
    <row r="555" spans="1:10" hidden="1" x14ac:dyDescent="0.25">
      <c r="A555" s="402"/>
      <c r="B555" s="349"/>
      <c r="C555" s="350" t="s">
        <v>12</v>
      </c>
      <c r="D555" s="350"/>
      <c r="E555" s="350"/>
      <c r="F555" s="350"/>
      <c r="G555" s="350"/>
      <c r="H555" s="350"/>
      <c r="I555" s="350"/>
      <c r="J555" s="350"/>
    </row>
    <row r="556" spans="1:10" ht="30" hidden="1" x14ac:dyDescent="0.25">
      <c r="A556" s="402"/>
      <c r="B556" s="349"/>
      <c r="C556" s="7" t="s">
        <v>1256</v>
      </c>
      <c r="D556" s="140" t="s">
        <v>39</v>
      </c>
      <c r="E556" s="140" t="s">
        <v>277</v>
      </c>
      <c r="F556" s="107"/>
      <c r="G556" s="157"/>
      <c r="H556" s="157"/>
      <c r="I556" s="105"/>
      <c r="J556" s="95">
        <f>J550/J554</f>
        <v>0</v>
      </c>
    </row>
    <row r="557" spans="1:10" hidden="1" x14ac:dyDescent="0.25">
      <c r="A557" s="402"/>
      <c r="B557" s="349"/>
      <c r="C557" s="350" t="s">
        <v>14</v>
      </c>
      <c r="D557" s="350"/>
      <c r="E557" s="350"/>
      <c r="F557" s="350"/>
      <c r="G557" s="350"/>
      <c r="H557" s="350"/>
      <c r="I557" s="350"/>
      <c r="J557" s="350"/>
    </row>
    <row r="558" spans="1:10" ht="16.5" hidden="1" customHeight="1" x14ac:dyDescent="0.25">
      <c r="A558" s="402"/>
      <c r="B558" s="349"/>
      <c r="C558" s="7" t="s">
        <v>508</v>
      </c>
      <c r="D558" s="140" t="s">
        <v>42</v>
      </c>
      <c r="E558" s="140" t="s">
        <v>40</v>
      </c>
      <c r="F558" s="140"/>
      <c r="G558" s="140"/>
      <c r="H558" s="140"/>
      <c r="I558" s="105"/>
      <c r="J558" s="170">
        <v>100</v>
      </c>
    </row>
    <row r="559" spans="1:10" ht="30" customHeight="1" x14ac:dyDescent="0.25">
      <c r="A559" s="347" t="s">
        <v>482</v>
      </c>
      <c r="B559" s="352" t="s">
        <v>134</v>
      </c>
      <c r="C559" s="368" t="s">
        <v>420</v>
      </c>
      <c r="D559" s="368"/>
      <c r="E559" s="368"/>
      <c r="F559" s="368"/>
      <c r="G559" s="368"/>
      <c r="H559" s="368"/>
      <c r="I559" s="368"/>
      <c r="J559" s="368"/>
    </row>
    <row r="560" spans="1:10" x14ac:dyDescent="0.25">
      <c r="A560" s="347"/>
      <c r="B560" s="352"/>
      <c r="C560" s="348" t="s">
        <v>10</v>
      </c>
      <c r="D560" s="348"/>
      <c r="E560" s="348"/>
      <c r="F560" s="348"/>
      <c r="G560" s="348"/>
      <c r="H560" s="348"/>
      <c r="I560" s="348"/>
      <c r="J560" s="348"/>
    </row>
    <row r="561" spans="1:12" ht="30.75" customHeight="1" x14ac:dyDescent="0.25">
      <c r="A561" s="347"/>
      <c r="B561" s="352"/>
      <c r="C561" s="59" t="s">
        <v>390</v>
      </c>
      <c r="D561" s="51" t="s">
        <v>91</v>
      </c>
      <c r="E561" s="51" t="s">
        <v>9</v>
      </c>
      <c r="F561" s="107"/>
      <c r="G561" s="107"/>
      <c r="H561" s="107"/>
      <c r="I561" s="95"/>
      <c r="J561" s="95">
        <f>'Додаток 3'!L114</f>
        <v>129.02000000000001</v>
      </c>
    </row>
    <row r="562" spans="1:12" x14ac:dyDescent="0.25">
      <c r="A562" s="347"/>
      <c r="B562" s="352"/>
      <c r="C562" s="348" t="s">
        <v>11</v>
      </c>
      <c r="D562" s="348"/>
      <c r="E562" s="348"/>
      <c r="F562" s="348"/>
      <c r="G562" s="348"/>
      <c r="H562" s="348"/>
      <c r="I562" s="348"/>
      <c r="J562" s="348"/>
    </row>
    <row r="563" spans="1:12" ht="20.25" customHeight="1" x14ac:dyDescent="0.25">
      <c r="A563" s="347"/>
      <c r="B563" s="352"/>
      <c r="C563" s="59" t="s">
        <v>156</v>
      </c>
      <c r="D563" s="51" t="s">
        <v>39</v>
      </c>
      <c r="E563" s="51" t="s">
        <v>17</v>
      </c>
      <c r="F563" s="155"/>
      <c r="G563" s="155"/>
      <c r="H563" s="155"/>
      <c r="I563" s="170"/>
      <c r="J563" s="170">
        <v>1</v>
      </c>
    </row>
    <row r="564" spans="1:12" x14ac:dyDescent="0.25">
      <c r="A564" s="347"/>
      <c r="B564" s="352"/>
      <c r="C564" s="348" t="s">
        <v>12</v>
      </c>
      <c r="D564" s="348"/>
      <c r="E564" s="348"/>
      <c r="F564" s="348"/>
      <c r="G564" s="348"/>
      <c r="H564" s="348"/>
      <c r="I564" s="348"/>
      <c r="J564" s="348"/>
    </row>
    <row r="565" spans="1:12" ht="29.25" customHeight="1" x14ac:dyDescent="0.25">
      <c r="A565" s="347"/>
      <c r="B565" s="352"/>
      <c r="C565" s="59" t="s">
        <v>158</v>
      </c>
      <c r="D565" s="51" t="s">
        <v>39</v>
      </c>
      <c r="E565" s="51" t="s">
        <v>277</v>
      </c>
      <c r="F565" s="107"/>
      <c r="G565" s="107"/>
      <c r="H565" s="107"/>
      <c r="I565" s="95"/>
      <c r="J565" s="95">
        <f>J561/J563</f>
        <v>129.02000000000001</v>
      </c>
    </row>
    <row r="566" spans="1:12" x14ac:dyDescent="0.25">
      <c r="A566" s="347"/>
      <c r="B566" s="352"/>
      <c r="C566" s="348" t="s">
        <v>14</v>
      </c>
      <c r="D566" s="348"/>
      <c r="E566" s="348"/>
      <c r="F566" s="348"/>
      <c r="G566" s="348"/>
      <c r="H566" s="348"/>
      <c r="I566" s="348"/>
      <c r="J566" s="348"/>
    </row>
    <row r="567" spans="1:12" ht="16.5" customHeight="1" x14ac:dyDescent="0.25">
      <c r="A567" s="347"/>
      <c r="B567" s="352"/>
      <c r="C567" s="59" t="s">
        <v>47</v>
      </c>
      <c r="D567" s="51" t="s">
        <v>42</v>
      </c>
      <c r="E567" s="51" t="s">
        <v>40</v>
      </c>
      <c r="F567" s="51"/>
      <c r="G567" s="51"/>
      <c r="H567" s="51"/>
      <c r="I567" s="170"/>
      <c r="J567" s="166">
        <v>100</v>
      </c>
    </row>
    <row r="568" spans="1:12" ht="21.75" hidden="1" customHeight="1" x14ac:dyDescent="0.25">
      <c r="A568" s="355" t="s">
        <v>1036</v>
      </c>
      <c r="B568" s="364" t="s">
        <v>971</v>
      </c>
      <c r="C568" s="387" t="s">
        <v>969</v>
      </c>
      <c r="D568" s="387"/>
      <c r="E568" s="387"/>
      <c r="F568" s="387"/>
      <c r="G568" s="387"/>
      <c r="H568" s="387"/>
    </row>
    <row r="569" spans="1:12" ht="15.75" hidden="1" customHeight="1" x14ac:dyDescent="0.25">
      <c r="A569" s="347"/>
      <c r="B569" s="352"/>
      <c r="C569" s="348" t="s">
        <v>10</v>
      </c>
      <c r="D569" s="348"/>
      <c r="E569" s="348"/>
      <c r="F569" s="348"/>
      <c r="G569" s="348"/>
      <c r="H569" s="348"/>
    </row>
    <row r="570" spans="1:12" ht="44.25" hidden="1" customHeight="1" x14ac:dyDescent="0.25">
      <c r="A570" s="347"/>
      <c r="B570" s="352"/>
      <c r="C570" s="59" t="s">
        <v>970</v>
      </c>
      <c r="D570" s="51" t="s">
        <v>91</v>
      </c>
      <c r="E570" s="51" t="s">
        <v>9</v>
      </c>
      <c r="F570" s="107"/>
      <c r="G570" s="107"/>
      <c r="H570" s="107">
        <f>'Додаток 3'!J115</f>
        <v>0</v>
      </c>
      <c r="L570" s="40" t="s">
        <v>1202</v>
      </c>
    </row>
    <row r="571" spans="1:12" ht="15" hidden="1" customHeight="1" x14ac:dyDescent="0.25">
      <c r="A571" s="347"/>
      <c r="B571" s="352"/>
      <c r="C571" s="348" t="s">
        <v>11</v>
      </c>
      <c r="D571" s="348"/>
      <c r="E571" s="348"/>
      <c r="F571" s="348"/>
      <c r="G571" s="348"/>
      <c r="H571" s="348"/>
    </row>
    <row r="572" spans="1:12" ht="27.75" hidden="1" customHeight="1" x14ac:dyDescent="0.25">
      <c r="A572" s="347"/>
      <c r="B572" s="352"/>
      <c r="C572" s="59" t="s">
        <v>872</v>
      </c>
      <c r="D572" s="51" t="s">
        <v>39</v>
      </c>
      <c r="E572" s="51" t="s">
        <v>17</v>
      </c>
      <c r="F572" s="155"/>
      <c r="G572" s="155"/>
      <c r="H572" s="155">
        <v>1</v>
      </c>
    </row>
    <row r="573" spans="1:12" ht="13.5" hidden="1" customHeight="1" x14ac:dyDescent="0.25">
      <c r="A573" s="347"/>
      <c r="B573" s="352"/>
      <c r="C573" s="348" t="s">
        <v>12</v>
      </c>
      <c r="D573" s="348"/>
      <c r="E573" s="348"/>
      <c r="F573" s="348"/>
      <c r="G573" s="348"/>
      <c r="H573" s="348"/>
    </row>
    <row r="574" spans="1:12" ht="40.5" hidden="1" customHeight="1" x14ac:dyDescent="0.25">
      <c r="A574" s="347"/>
      <c r="B574" s="352"/>
      <c r="C574" s="59" t="s">
        <v>972</v>
      </c>
      <c r="D574" s="51" t="s">
        <v>39</v>
      </c>
      <c r="E574" s="51" t="s">
        <v>276</v>
      </c>
      <c r="F574" s="107"/>
      <c r="G574" s="107"/>
      <c r="H574" s="107">
        <f>H570/H572</f>
        <v>0</v>
      </c>
    </row>
    <row r="575" spans="1:12" ht="15.75" hidden="1" customHeight="1" x14ac:dyDescent="0.25">
      <c r="A575" s="347"/>
      <c r="B575" s="352"/>
      <c r="C575" s="348" t="s">
        <v>14</v>
      </c>
      <c r="D575" s="348"/>
      <c r="E575" s="348"/>
      <c r="F575" s="348"/>
      <c r="G575" s="348"/>
      <c r="H575" s="348"/>
    </row>
    <row r="576" spans="1:12" ht="27.75" hidden="1" customHeight="1" x14ac:dyDescent="0.25">
      <c r="A576" s="347"/>
      <c r="B576" s="352"/>
      <c r="C576" s="73" t="s">
        <v>864</v>
      </c>
      <c r="D576" s="145" t="s">
        <v>42</v>
      </c>
      <c r="E576" s="145" t="s">
        <v>40</v>
      </c>
      <c r="F576" s="145"/>
      <c r="G576" s="145"/>
      <c r="H576" s="145">
        <v>100</v>
      </c>
    </row>
    <row r="577" spans="1:10" ht="17.25" hidden="1" customHeight="1" x14ac:dyDescent="0.25">
      <c r="A577" s="347" t="s">
        <v>768</v>
      </c>
      <c r="B577" s="352" t="s">
        <v>419</v>
      </c>
      <c r="C577" s="368" t="s">
        <v>1072</v>
      </c>
      <c r="D577" s="368"/>
      <c r="E577" s="368"/>
      <c r="F577" s="368"/>
      <c r="G577" s="368"/>
      <c r="H577" s="368"/>
      <c r="I577" s="368"/>
      <c r="J577" s="368"/>
    </row>
    <row r="578" spans="1:10" ht="15.75" hidden="1" customHeight="1" x14ac:dyDescent="0.25">
      <c r="A578" s="347"/>
      <c r="B578" s="352"/>
      <c r="C578" s="348" t="s">
        <v>10</v>
      </c>
      <c r="D578" s="348"/>
      <c r="E578" s="348"/>
      <c r="F578" s="348"/>
      <c r="G578" s="348"/>
      <c r="H578" s="348"/>
      <c r="I578" s="348"/>
      <c r="J578" s="348"/>
    </row>
    <row r="579" spans="1:10" ht="31.5" hidden="1" customHeight="1" x14ac:dyDescent="0.25">
      <c r="A579" s="347"/>
      <c r="B579" s="352"/>
      <c r="C579" s="59" t="s">
        <v>1074</v>
      </c>
      <c r="D579" s="51" t="s">
        <v>91</v>
      </c>
      <c r="E579" s="51" t="s">
        <v>9</v>
      </c>
      <c r="F579" s="107"/>
      <c r="G579" s="107"/>
      <c r="H579" s="107"/>
      <c r="I579" s="105"/>
      <c r="J579" s="95">
        <f>'Додаток 3'!L116</f>
        <v>0</v>
      </c>
    </row>
    <row r="580" spans="1:10" ht="14.25" hidden="1" customHeight="1" x14ac:dyDescent="0.25">
      <c r="A580" s="347"/>
      <c r="B580" s="352"/>
      <c r="C580" s="348" t="s">
        <v>11</v>
      </c>
      <c r="D580" s="348"/>
      <c r="E580" s="348"/>
      <c r="F580" s="348"/>
      <c r="G580" s="348"/>
      <c r="H580" s="348"/>
      <c r="I580" s="348"/>
      <c r="J580" s="348"/>
    </row>
    <row r="581" spans="1:10" ht="15.75" hidden="1" customHeight="1" x14ac:dyDescent="0.25">
      <c r="A581" s="347"/>
      <c r="B581" s="352"/>
      <c r="C581" s="59" t="s">
        <v>1030</v>
      </c>
      <c r="D581" s="51" t="s">
        <v>39</v>
      </c>
      <c r="E581" s="51" t="s">
        <v>17</v>
      </c>
      <c r="F581" s="155"/>
      <c r="G581" s="155"/>
      <c r="H581" s="155"/>
      <c r="I581" s="105"/>
      <c r="J581" s="170">
        <v>1</v>
      </c>
    </row>
    <row r="582" spans="1:10" ht="13.5" hidden="1" customHeight="1" x14ac:dyDescent="0.25">
      <c r="A582" s="347"/>
      <c r="B582" s="352"/>
      <c r="C582" s="348" t="s">
        <v>12</v>
      </c>
      <c r="D582" s="348"/>
      <c r="E582" s="348"/>
      <c r="F582" s="348"/>
      <c r="G582" s="348"/>
      <c r="H582" s="348"/>
      <c r="I582" s="348"/>
      <c r="J582" s="348"/>
    </row>
    <row r="583" spans="1:10" ht="31.5" hidden="1" customHeight="1" x14ac:dyDescent="0.25">
      <c r="A583" s="347"/>
      <c r="B583" s="352"/>
      <c r="C583" s="59" t="s">
        <v>1075</v>
      </c>
      <c r="D583" s="51" t="s">
        <v>39</v>
      </c>
      <c r="E583" s="51" t="s">
        <v>276</v>
      </c>
      <c r="F583" s="107"/>
      <c r="G583" s="107"/>
      <c r="H583" s="107"/>
      <c r="I583" s="105"/>
      <c r="J583" s="95">
        <f>J579/J581</f>
        <v>0</v>
      </c>
    </row>
    <row r="584" spans="1:10" ht="15" hidden="1" customHeight="1" x14ac:dyDescent="0.25">
      <c r="A584" s="347"/>
      <c r="B584" s="352"/>
      <c r="C584" s="348" t="s">
        <v>14</v>
      </c>
      <c r="D584" s="348"/>
      <c r="E584" s="348"/>
      <c r="F584" s="348"/>
      <c r="G584" s="348"/>
      <c r="H584" s="348"/>
      <c r="I584" s="348"/>
      <c r="J584" s="348"/>
    </row>
    <row r="585" spans="1:10" ht="19.5" hidden="1" customHeight="1" x14ac:dyDescent="0.25">
      <c r="A585" s="347"/>
      <c r="B585" s="352"/>
      <c r="C585" s="59" t="s">
        <v>1031</v>
      </c>
      <c r="D585" s="51" t="s">
        <v>42</v>
      </c>
      <c r="E585" s="51" t="s">
        <v>40</v>
      </c>
      <c r="F585" s="51"/>
      <c r="G585" s="51"/>
      <c r="H585" s="141"/>
      <c r="I585" s="105"/>
      <c r="J585" s="170">
        <v>100</v>
      </c>
    </row>
    <row r="586" spans="1:10" ht="18.75" hidden="1" customHeight="1" x14ac:dyDescent="0.25">
      <c r="A586" s="347" t="s">
        <v>769</v>
      </c>
      <c r="B586" s="352" t="s">
        <v>419</v>
      </c>
      <c r="C586" s="368" t="str">
        <f>'Додаток 3'!B117</f>
        <v>Коригування проектної документації: "Будівництво прокладання водогону с. Сичавка Лиманського району Одеської області"</v>
      </c>
      <c r="D586" s="368"/>
      <c r="E586" s="368"/>
      <c r="F586" s="368"/>
      <c r="G586" s="368"/>
      <c r="H586" s="368"/>
      <c r="I586" s="368"/>
      <c r="J586" s="368"/>
    </row>
    <row r="587" spans="1:10" ht="16.5" hidden="1" customHeight="1" x14ac:dyDescent="0.25">
      <c r="A587" s="347"/>
      <c r="B587" s="352"/>
      <c r="C587" s="348" t="s">
        <v>10</v>
      </c>
      <c r="D587" s="348"/>
      <c r="E587" s="348"/>
      <c r="F587" s="348"/>
      <c r="G587" s="348"/>
      <c r="H587" s="348"/>
      <c r="I587" s="348"/>
      <c r="J587" s="348"/>
    </row>
    <row r="588" spans="1:10" ht="27.75" hidden="1" customHeight="1" x14ac:dyDescent="0.25">
      <c r="A588" s="347"/>
      <c r="B588" s="352"/>
      <c r="C588" s="59" t="s">
        <v>1076</v>
      </c>
      <c r="D588" s="51" t="s">
        <v>91</v>
      </c>
      <c r="E588" s="51" t="s">
        <v>9</v>
      </c>
      <c r="F588" s="107"/>
      <c r="G588" s="107"/>
      <c r="H588" s="107"/>
      <c r="I588" s="105"/>
      <c r="J588" s="95">
        <f>'Додаток 3'!L117</f>
        <v>0</v>
      </c>
    </row>
    <row r="589" spans="1:10" ht="18" hidden="1" customHeight="1" x14ac:dyDescent="0.25">
      <c r="A589" s="347"/>
      <c r="B589" s="352"/>
      <c r="C589" s="371" t="s">
        <v>11</v>
      </c>
      <c r="D589" s="371"/>
      <c r="E589" s="371"/>
      <c r="F589" s="371"/>
      <c r="G589" s="371"/>
      <c r="H589" s="371"/>
      <c r="I589" s="371"/>
      <c r="J589" s="371"/>
    </row>
    <row r="590" spans="1:10" ht="16.5" hidden="1" customHeight="1" x14ac:dyDescent="0.25">
      <c r="A590" s="347"/>
      <c r="B590" s="352"/>
      <c r="C590" s="59" t="s">
        <v>1030</v>
      </c>
      <c r="D590" s="51" t="s">
        <v>39</v>
      </c>
      <c r="E590" s="51" t="s">
        <v>17</v>
      </c>
      <c r="F590" s="155"/>
      <c r="G590" s="155"/>
      <c r="H590" s="155"/>
      <c r="I590" s="105"/>
      <c r="J590" s="170">
        <v>1</v>
      </c>
    </row>
    <row r="591" spans="1:10" ht="16.5" hidden="1" customHeight="1" x14ac:dyDescent="0.25">
      <c r="A591" s="347"/>
      <c r="B591" s="352"/>
      <c r="C591" s="348" t="s">
        <v>12</v>
      </c>
      <c r="D591" s="348"/>
      <c r="E591" s="348"/>
      <c r="F591" s="348"/>
      <c r="G591" s="348"/>
      <c r="H591" s="348"/>
      <c r="I591" s="348"/>
      <c r="J591" s="348"/>
    </row>
    <row r="592" spans="1:10" ht="27.75" hidden="1" customHeight="1" x14ac:dyDescent="0.25">
      <c r="A592" s="347"/>
      <c r="B592" s="352"/>
      <c r="C592" s="59" t="s">
        <v>1077</v>
      </c>
      <c r="D592" s="51" t="s">
        <v>39</v>
      </c>
      <c r="E592" s="51" t="s">
        <v>276</v>
      </c>
      <c r="F592" s="107"/>
      <c r="G592" s="107"/>
      <c r="H592" s="107"/>
      <c r="I592" s="105"/>
      <c r="J592" s="95">
        <f>J588/J590</f>
        <v>0</v>
      </c>
    </row>
    <row r="593" spans="1:10" ht="18" hidden="1" customHeight="1" x14ac:dyDescent="0.25">
      <c r="A593" s="347"/>
      <c r="B593" s="352"/>
      <c r="C593" s="348" t="s">
        <v>14</v>
      </c>
      <c r="D593" s="348"/>
      <c r="E593" s="348"/>
      <c r="F593" s="348"/>
      <c r="G593" s="348"/>
      <c r="H593" s="348"/>
      <c r="I593" s="348"/>
      <c r="J593" s="348"/>
    </row>
    <row r="594" spans="1:10" ht="21.75" hidden="1" customHeight="1" x14ac:dyDescent="0.25">
      <c r="A594" s="347"/>
      <c r="B594" s="352"/>
      <c r="C594" s="59" t="s">
        <v>1031</v>
      </c>
      <c r="D594" s="51" t="s">
        <v>42</v>
      </c>
      <c r="E594" s="51" t="s">
        <v>40</v>
      </c>
      <c r="F594" s="51"/>
      <c r="G594" s="51"/>
      <c r="H594" s="141"/>
      <c r="I594" s="105"/>
      <c r="J594" s="170">
        <v>100</v>
      </c>
    </row>
    <row r="595" spans="1:10" ht="17.25" hidden="1" customHeight="1" x14ac:dyDescent="0.25">
      <c r="A595" s="347" t="s">
        <v>817</v>
      </c>
      <c r="B595" s="352" t="s">
        <v>421</v>
      </c>
      <c r="C595" s="368" t="s">
        <v>1521</v>
      </c>
      <c r="D595" s="368"/>
      <c r="E595" s="368"/>
      <c r="F595" s="368"/>
      <c r="G595" s="368"/>
      <c r="H595" s="368"/>
      <c r="I595" s="368"/>
      <c r="J595" s="368"/>
    </row>
    <row r="596" spans="1:10" ht="15.75" hidden="1" customHeight="1" x14ac:dyDescent="0.25">
      <c r="A596" s="347"/>
      <c r="B596" s="352"/>
      <c r="C596" s="348" t="s">
        <v>10</v>
      </c>
      <c r="D596" s="348"/>
      <c r="E596" s="348"/>
      <c r="F596" s="348"/>
      <c r="G596" s="348"/>
      <c r="H596" s="348"/>
      <c r="I596" s="348"/>
      <c r="J596" s="348"/>
    </row>
    <row r="597" spans="1:10" ht="27.75" hidden="1" customHeight="1" x14ac:dyDescent="0.25">
      <c r="A597" s="347"/>
      <c r="B597" s="352"/>
      <c r="C597" s="59" t="s">
        <v>137</v>
      </c>
      <c r="D597" s="352" t="s">
        <v>15</v>
      </c>
      <c r="E597" s="51" t="s">
        <v>9</v>
      </c>
      <c r="F597" s="107"/>
      <c r="G597" s="107"/>
      <c r="H597" s="107"/>
      <c r="I597" s="95"/>
      <c r="J597" s="95">
        <f>'Додаток 3'!L118</f>
        <v>0</v>
      </c>
    </row>
    <row r="598" spans="1:10" ht="21" hidden="1" customHeight="1" x14ac:dyDescent="0.25">
      <c r="A598" s="347"/>
      <c r="B598" s="352"/>
      <c r="C598" s="59" t="s">
        <v>41</v>
      </c>
      <c r="D598" s="352"/>
      <c r="E598" s="358"/>
      <c r="F598" s="358"/>
      <c r="G598" s="358"/>
      <c r="H598" s="358"/>
      <c r="I598" s="105"/>
      <c r="J598" s="105"/>
    </row>
    <row r="599" spans="1:10" ht="20.25" hidden="1" customHeight="1" x14ac:dyDescent="0.25">
      <c r="A599" s="347"/>
      <c r="B599" s="352"/>
      <c r="C599" s="59" t="s">
        <v>882</v>
      </c>
      <c r="D599" s="352"/>
      <c r="E599" s="51" t="s">
        <v>9</v>
      </c>
      <c r="F599" s="107"/>
      <c r="G599" s="107"/>
      <c r="H599" s="107"/>
      <c r="I599" s="95"/>
      <c r="J599" s="170">
        <f>'Додаток 3'!L119</f>
        <v>0</v>
      </c>
    </row>
    <row r="600" spans="1:10" ht="16.5" hidden="1" customHeight="1" x14ac:dyDescent="0.25">
      <c r="A600" s="347"/>
      <c r="B600" s="352"/>
      <c r="C600" s="348" t="s">
        <v>11</v>
      </c>
      <c r="D600" s="348"/>
      <c r="E600" s="348"/>
      <c r="F600" s="348"/>
      <c r="G600" s="348"/>
      <c r="H600" s="348"/>
      <c r="I600" s="348"/>
      <c r="J600" s="348"/>
    </row>
    <row r="601" spans="1:10" ht="19.5" hidden="1" customHeight="1" x14ac:dyDescent="0.25">
      <c r="A601" s="347"/>
      <c r="B601" s="352"/>
      <c r="C601" s="59" t="s">
        <v>138</v>
      </c>
      <c r="D601" s="51" t="s">
        <v>309</v>
      </c>
      <c r="E601" s="51" t="s">
        <v>140</v>
      </c>
      <c r="F601" s="17"/>
      <c r="G601" s="107"/>
      <c r="H601" s="107"/>
      <c r="I601" s="95"/>
      <c r="J601" s="104">
        <v>0.2</v>
      </c>
    </row>
    <row r="602" spans="1:10" ht="14.25" hidden="1" customHeight="1" x14ac:dyDescent="0.25">
      <c r="A602" s="347"/>
      <c r="B602" s="352"/>
      <c r="C602" s="348" t="s">
        <v>12</v>
      </c>
      <c r="D602" s="348"/>
      <c r="E602" s="348"/>
      <c r="F602" s="348"/>
      <c r="G602" s="348"/>
      <c r="H602" s="348"/>
      <c r="I602" s="348"/>
      <c r="J602" s="348"/>
    </row>
    <row r="603" spans="1:10" ht="16.5" hidden="1" customHeight="1" x14ac:dyDescent="0.25">
      <c r="A603" s="347"/>
      <c r="B603" s="352"/>
      <c r="C603" s="59" t="s">
        <v>1147</v>
      </c>
      <c r="D603" s="51" t="s">
        <v>39</v>
      </c>
      <c r="E603" s="51" t="s">
        <v>141</v>
      </c>
      <c r="F603" s="156"/>
      <c r="G603" s="107"/>
      <c r="H603" s="156"/>
      <c r="I603" s="98"/>
      <c r="J603" s="135">
        <f>J597/J601</f>
        <v>0</v>
      </c>
    </row>
    <row r="604" spans="1:10" ht="15.75" hidden="1" customHeight="1" x14ac:dyDescent="0.25">
      <c r="A604" s="347"/>
      <c r="B604" s="352"/>
      <c r="C604" s="348" t="s">
        <v>14</v>
      </c>
      <c r="D604" s="348"/>
      <c r="E604" s="348"/>
      <c r="F604" s="348"/>
      <c r="G604" s="348"/>
      <c r="H604" s="348"/>
      <c r="I604" s="348"/>
      <c r="J604" s="348"/>
    </row>
    <row r="605" spans="1:10" ht="15.75" hidden="1" customHeight="1" x14ac:dyDescent="0.25">
      <c r="A605" s="347"/>
      <c r="B605" s="352"/>
      <c r="C605" s="59" t="s">
        <v>508</v>
      </c>
      <c r="D605" s="51" t="s">
        <v>42</v>
      </c>
      <c r="E605" s="51" t="s">
        <v>40</v>
      </c>
      <c r="F605" s="51"/>
      <c r="G605" s="51"/>
      <c r="H605" s="51"/>
      <c r="I605" s="170"/>
      <c r="J605" s="166">
        <v>100</v>
      </c>
    </row>
    <row r="606" spans="1:10" ht="27.75" customHeight="1" x14ac:dyDescent="0.25">
      <c r="A606" s="402" t="s">
        <v>509</v>
      </c>
      <c r="B606" s="349" t="s">
        <v>422</v>
      </c>
      <c r="C606" s="351" t="s">
        <v>130</v>
      </c>
      <c r="D606" s="351"/>
      <c r="E606" s="351"/>
      <c r="F606" s="351"/>
      <c r="G606" s="351"/>
      <c r="H606" s="351"/>
      <c r="I606" s="351"/>
      <c r="J606" s="351"/>
    </row>
    <row r="607" spans="1:10" x14ac:dyDescent="0.25">
      <c r="A607" s="402"/>
      <c r="B607" s="349"/>
      <c r="C607" s="350" t="s">
        <v>10</v>
      </c>
      <c r="D607" s="350"/>
      <c r="E607" s="350"/>
      <c r="F607" s="350"/>
      <c r="G607" s="350"/>
      <c r="H607" s="350"/>
      <c r="I607" s="350"/>
      <c r="J607" s="350"/>
    </row>
    <row r="608" spans="1:10" ht="28.5" customHeight="1" x14ac:dyDescent="0.25">
      <c r="A608" s="402"/>
      <c r="B608" s="349"/>
      <c r="C608" s="7" t="s">
        <v>390</v>
      </c>
      <c r="D608" s="140" t="s">
        <v>91</v>
      </c>
      <c r="E608" s="140" t="s">
        <v>9</v>
      </c>
      <c r="F608" s="107"/>
      <c r="G608" s="157"/>
      <c r="H608" s="157"/>
      <c r="I608" s="170"/>
      <c r="J608" s="170">
        <f>'Додаток 3'!L120</f>
        <v>209.376</v>
      </c>
    </row>
    <row r="609" spans="1:10" x14ac:dyDescent="0.25">
      <c r="A609" s="402"/>
      <c r="B609" s="349"/>
      <c r="C609" s="422" t="s">
        <v>11</v>
      </c>
      <c r="D609" s="422"/>
      <c r="E609" s="422"/>
      <c r="F609" s="422"/>
      <c r="G609" s="422"/>
      <c r="H609" s="422"/>
      <c r="I609" s="422"/>
      <c r="J609" s="422"/>
    </row>
    <row r="610" spans="1:10" ht="13.5" customHeight="1" x14ac:dyDescent="0.25">
      <c r="A610" s="402"/>
      <c r="B610" s="349"/>
      <c r="C610" s="7" t="s">
        <v>156</v>
      </c>
      <c r="D610" s="140" t="s">
        <v>39</v>
      </c>
      <c r="E610" s="140" t="s">
        <v>17</v>
      </c>
      <c r="F610" s="155"/>
      <c r="G610" s="167"/>
      <c r="H610" s="167"/>
      <c r="I610" s="170"/>
      <c r="J610" s="166">
        <v>1</v>
      </c>
    </row>
    <row r="611" spans="1:10" x14ac:dyDescent="0.25">
      <c r="A611" s="402"/>
      <c r="B611" s="349"/>
      <c r="C611" s="350" t="s">
        <v>12</v>
      </c>
      <c r="D611" s="350"/>
      <c r="E611" s="350"/>
      <c r="F611" s="350"/>
      <c r="G611" s="350"/>
      <c r="H611" s="350"/>
      <c r="I611" s="350"/>
      <c r="J611" s="350"/>
    </row>
    <row r="612" spans="1:10" ht="31.5" customHeight="1" x14ac:dyDescent="0.25">
      <c r="A612" s="402"/>
      <c r="B612" s="349"/>
      <c r="C612" s="7" t="s">
        <v>158</v>
      </c>
      <c r="D612" s="140" t="s">
        <v>39</v>
      </c>
      <c r="E612" s="140" t="s">
        <v>278</v>
      </c>
      <c r="F612" s="107"/>
      <c r="G612" s="157"/>
      <c r="H612" s="157"/>
      <c r="I612" s="170"/>
      <c r="J612" s="170">
        <f>J608/J610</f>
        <v>209.376</v>
      </c>
    </row>
    <row r="613" spans="1:10" x14ac:dyDescent="0.25">
      <c r="A613" s="402"/>
      <c r="B613" s="349"/>
      <c r="C613" s="350" t="s">
        <v>14</v>
      </c>
      <c r="D613" s="350"/>
      <c r="E613" s="350"/>
      <c r="F613" s="350"/>
      <c r="G613" s="350"/>
      <c r="H613" s="350"/>
      <c r="I613" s="350"/>
      <c r="J613" s="350"/>
    </row>
    <row r="614" spans="1:10" ht="15.75" customHeight="1" x14ac:dyDescent="0.25">
      <c r="A614" s="402"/>
      <c r="B614" s="349"/>
      <c r="C614" s="7" t="s">
        <v>47</v>
      </c>
      <c r="D614" s="140" t="s">
        <v>42</v>
      </c>
      <c r="E614" s="140" t="s">
        <v>40</v>
      </c>
      <c r="F614" s="140"/>
      <c r="G614" s="140"/>
      <c r="H614" s="140"/>
      <c r="I614" s="170"/>
      <c r="J614" s="166">
        <v>100</v>
      </c>
    </row>
    <row r="615" spans="1:10" ht="28.5" customHeight="1" x14ac:dyDescent="0.25">
      <c r="A615" s="402" t="s">
        <v>510</v>
      </c>
      <c r="B615" s="349" t="s">
        <v>134</v>
      </c>
      <c r="C615" s="351" t="s">
        <v>132</v>
      </c>
      <c r="D615" s="351"/>
      <c r="E615" s="351"/>
      <c r="F615" s="351"/>
      <c r="G615" s="351"/>
      <c r="H615" s="351"/>
      <c r="I615" s="351"/>
      <c r="J615" s="351"/>
    </row>
    <row r="616" spans="1:10" x14ac:dyDescent="0.25">
      <c r="A616" s="402"/>
      <c r="B616" s="349"/>
      <c r="C616" s="350" t="s">
        <v>10</v>
      </c>
      <c r="D616" s="350"/>
      <c r="E616" s="350"/>
      <c r="F616" s="350"/>
      <c r="G616" s="350"/>
      <c r="H616" s="350"/>
      <c r="I616" s="350"/>
      <c r="J616" s="350"/>
    </row>
    <row r="617" spans="1:10" ht="34.5" customHeight="1" x14ac:dyDescent="0.25">
      <c r="A617" s="402"/>
      <c r="B617" s="349"/>
      <c r="C617" s="7" t="s">
        <v>391</v>
      </c>
      <c r="D617" s="140" t="s">
        <v>91</v>
      </c>
      <c r="E617" s="140" t="s">
        <v>9</v>
      </c>
      <c r="F617" s="107"/>
      <c r="G617" s="157"/>
      <c r="H617" s="157"/>
      <c r="I617" s="105"/>
      <c r="J617" s="170">
        <f>'Додаток 3'!L121</f>
        <v>94.343999999999994</v>
      </c>
    </row>
    <row r="618" spans="1:10" x14ac:dyDescent="0.25">
      <c r="A618" s="402"/>
      <c r="B618" s="349"/>
      <c r="C618" s="350" t="s">
        <v>11</v>
      </c>
      <c r="D618" s="350"/>
      <c r="E618" s="350"/>
      <c r="F618" s="350"/>
      <c r="G618" s="350"/>
      <c r="H618" s="350"/>
      <c r="I618" s="350"/>
      <c r="J618" s="350"/>
    </row>
    <row r="619" spans="1:10" ht="19.5" customHeight="1" x14ac:dyDescent="0.25">
      <c r="A619" s="402"/>
      <c r="B619" s="349"/>
      <c r="C619" s="7" t="s">
        <v>156</v>
      </c>
      <c r="D619" s="140" t="s">
        <v>39</v>
      </c>
      <c r="E619" s="140" t="s">
        <v>17</v>
      </c>
      <c r="F619" s="155"/>
      <c r="G619" s="167"/>
      <c r="H619" s="167"/>
      <c r="I619" s="105"/>
      <c r="J619" s="170">
        <v>1</v>
      </c>
    </row>
    <row r="620" spans="1:10" x14ac:dyDescent="0.25">
      <c r="A620" s="402"/>
      <c r="B620" s="349"/>
      <c r="C620" s="350" t="s">
        <v>12</v>
      </c>
      <c r="D620" s="350"/>
      <c r="E620" s="350"/>
      <c r="F620" s="350"/>
      <c r="G620" s="350"/>
      <c r="H620" s="350"/>
      <c r="I620" s="350"/>
      <c r="J620" s="350"/>
    </row>
    <row r="621" spans="1:10" ht="30.75" customHeight="1" x14ac:dyDescent="0.25">
      <c r="A621" s="402"/>
      <c r="B621" s="349"/>
      <c r="C621" s="7" t="s">
        <v>157</v>
      </c>
      <c r="D621" s="140" t="s">
        <v>39</v>
      </c>
      <c r="E621" s="140" t="s">
        <v>277</v>
      </c>
      <c r="F621" s="107"/>
      <c r="G621" s="157"/>
      <c r="H621" s="157"/>
      <c r="I621" s="105"/>
      <c r="J621" s="170">
        <f>J617/J619</f>
        <v>94.343999999999994</v>
      </c>
    </row>
    <row r="622" spans="1:10" x14ac:dyDescent="0.25">
      <c r="A622" s="402"/>
      <c r="B622" s="349"/>
      <c r="C622" s="350" t="s">
        <v>14</v>
      </c>
      <c r="D622" s="350"/>
      <c r="E622" s="350"/>
      <c r="F622" s="350"/>
      <c r="G622" s="350"/>
      <c r="H622" s="350"/>
      <c r="I622" s="350"/>
      <c r="J622" s="350"/>
    </row>
    <row r="623" spans="1:10" ht="18.75" customHeight="1" x14ac:dyDescent="0.25">
      <c r="A623" s="402"/>
      <c r="B623" s="349"/>
      <c r="C623" s="7" t="s">
        <v>47</v>
      </c>
      <c r="D623" s="140" t="s">
        <v>42</v>
      </c>
      <c r="E623" s="140" t="s">
        <v>40</v>
      </c>
      <c r="F623" s="140"/>
      <c r="G623" s="140"/>
      <c r="H623" s="140"/>
      <c r="I623" s="105"/>
      <c r="J623" s="170">
        <v>100</v>
      </c>
    </row>
    <row r="624" spans="1:10" ht="18.75" customHeight="1" x14ac:dyDescent="0.25">
      <c r="A624" s="374" t="s">
        <v>515</v>
      </c>
      <c r="B624" s="384" t="s">
        <v>134</v>
      </c>
      <c r="C624" s="351" t="s">
        <v>1196</v>
      </c>
      <c r="D624" s="351"/>
      <c r="E624" s="351"/>
      <c r="F624" s="351"/>
      <c r="G624" s="351"/>
      <c r="H624" s="351"/>
      <c r="I624" s="351"/>
      <c r="J624" s="351"/>
    </row>
    <row r="625" spans="1:10" ht="14.25" customHeight="1" x14ac:dyDescent="0.25">
      <c r="A625" s="375"/>
      <c r="B625" s="412"/>
      <c r="C625" s="350" t="s">
        <v>10</v>
      </c>
      <c r="D625" s="350"/>
      <c r="E625" s="350"/>
      <c r="F625" s="350"/>
      <c r="G625" s="350"/>
      <c r="H625" s="350"/>
      <c r="I625" s="350"/>
      <c r="J625" s="350"/>
    </row>
    <row r="626" spans="1:10" ht="28.5" customHeight="1" x14ac:dyDescent="0.25">
      <c r="A626" s="375"/>
      <c r="B626" s="412"/>
      <c r="C626" s="7" t="s">
        <v>1197</v>
      </c>
      <c r="D626" s="140" t="s">
        <v>15</v>
      </c>
      <c r="E626" s="384" t="s">
        <v>19</v>
      </c>
      <c r="F626" s="107"/>
      <c r="G626" s="107"/>
      <c r="H626" s="107"/>
      <c r="I626" s="105"/>
      <c r="J626" s="170">
        <f>'Додаток 3'!L122</f>
        <v>6266.4059999999999</v>
      </c>
    </row>
    <row r="627" spans="1:10" ht="30.75" customHeight="1" x14ac:dyDescent="0.25">
      <c r="A627" s="375"/>
      <c r="B627" s="412"/>
      <c r="C627" s="7" t="s">
        <v>1062</v>
      </c>
      <c r="D627" s="140" t="s">
        <v>91</v>
      </c>
      <c r="E627" s="385"/>
      <c r="F627" s="107"/>
      <c r="G627" s="107">
        <f>'Додаток 3'!I122</f>
        <v>196.18899999999999</v>
      </c>
      <c r="H627" s="107"/>
      <c r="I627" s="105"/>
      <c r="J627" s="105"/>
    </row>
    <row r="628" spans="1:10" ht="15.75" customHeight="1" x14ac:dyDescent="0.25">
      <c r="A628" s="375"/>
      <c r="B628" s="412"/>
      <c r="C628" s="350" t="s">
        <v>11</v>
      </c>
      <c r="D628" s="350"/>
      <c r="E628" s="350"/>
      <c r="F628" s="350"/>
      <c r="G628" s="350"/>
      <c r="H628" s="350"/>
      <c r="I628" s="350"/>
      <c r="J628" s="350"/>
    </row>
    <row r="629" spans="1:10" ht="16.5" customHeight="1" x14ac:dyDescent="0.25">
      <c r="A629" s="375"/>
      <c r="B629" s="412"/>
      <c r="C629" s="7" t="s">
        <v>1198</v>
      </c>
      <c r="D629" s="140" t="s">
        <v>309</v>
      </c>
      <c r="E629" s="140" t="s">
        <v>140</v>
      </c>
      <c r="F629" s="155"/>
      <c r="G629" s="167"/>
      <c r="H629" s="107"/>
      <c r="I629" s="105"/>
      <c r="J629" s="135">
        <v>0.34</v>
      </c>
    </row>
    <row r="630" spans="1:10" ht="29.25" customHeight="1" x14ac:dyDescent="0.25">
      <c r="A630" s="375"/>
      <c r="B630" s="412"/>
      <c r="C630" s="7" t="s">
        <v>872</v>
      </c>
      <c r="D630" s="140" t="s">
        <v>91</v>
      </c>
      <c r="E630" s="140" t="s">
        <v>17</v>
      </c>
      <c r="F630" s="155"/>
      <c r="G630" s="167">
        <v>1</v>
      </c>
      <c r="H630" s="27"/>
      <c r="I630" s="105"/>
      <c r="J630" s="105"/>
    </row>
    <row r="631" spans="1:10" ht="18.75" customHeight="1" x14ac:dyDescent="0.25">
      <c r="A631" s="375"/>
      <c r="B631" s="412"/>
      <c r="C631" s="350" t="s">
        <v>12</v>
      </c>
      <c r="D631" s="350"/>
      <c r="E631" s="350"/>
      <c r="F631" s="350"/>
      <c r="G631" s="350"/>
      <c r="H631" s="350"/>
      <c r="I631" s="350"/>
      <c r="J631" s="350"/>
    </row>
    <row r="632" spans="1:10" ht="27" customHeight="1" x14ac:dyDescent="0.25">
      <c r="A632" s="375"/>
      <c r="B632" s="412"/>
      <c r="C632" s="7" t="s">
        <v>1199</v>
      </c>
      <c r="D632" s="384" t="s">
        <v>39</v>
      </c>
      <c r="E632" s="140" t="s">
        <v>141</v>
      </c>
      <c r="F632" s="107"/>
      <c r="G632" s="157"/>
      <c r="H632" s="157"/>
      <c r="I632" s="105"/>
      <c r="J632" s="95">
        <f>J626/J629</f>
        <v>18430.605882352938</v>
      </c>
    </row>
    <row r="633" spans="1:10" ht="27" customHeight="1" x14ac:dyDescent="0.25">
      <c r="A633" s="375"/>
      <c r="B633" s="412"/>
      <c r="C633" s="7" t="s">
        <v>1063</v>
      </c>
      <c r="D633" s="385"/>
      <c r="E633" s="140" t="s">
        <v>13</v>
      </c>
      <c r="F633" s="107"/>
      <c r="G633" s="157">
        <f>G627/G630</f>
        <v>196.18899999999999</v>
      </c>
      <c r="H633" s="157"/>
      <c r="I633" s="105"/>
      <c r="J633" s="105"/>
    </row>
    <row r="634" spans="1:10" ht="16.5" customHeight="1" x14ac:dyDescent="0.25">
      <c r="A634" s="375"/>
      <c r="B634" s="412"/>
      <c r="C634" s="350" t="s">
        <v>14</v>
      </c>
      <c r="D634" s="350"/>
      <c r="E634" s="350"/>
      <c r="F634" s="350"/>
      <c r="G634" s="350"/>
      <c r="H634" s="350"/>
      <c r="I634" s="350"/>
      <c r="J634" s="350"/>
    </row>
    <row r="635" spans="1:10" ht="16.5" customHeight="1" x14ac:dyDescent="0.25">
      <c r="A635" s="375"/>
      <c r="B635" s="412"/>
      <c r="C635" s="7" t="s">
        <v>359</v>
      </c>
      <c r="D635" s="384" t="s">
        <v>42</v>
      </c>
      <c r="E635" s="384" t="s">
        <v>40</v>
      </c>
      <c r="F635" s="140"/>
      <c r="G635" s="140"/>
      <c r="H635" s="140"/>
      <c r="I635" s="105"/>
      <c r="J635" s="166">
        <v>100</v>
      </c>
    </row>
    <row r="636" spans="1:10" ht="16.5" customHeight="1" x14ac:dyDescent="0.25">
      <c r="A636" s="376"/>
      <c r="B636" s="385"/>
      <c r="C636" s="7" t="s">
        <v>864</v>
      </c>
      <c r="D636" s="385"/>
      <c r="E636" s="385"/>
      <c r="F636" s="140"/>
      <c r="G636" s="140">
        <v>100</v>
      </c>
      <c r="H636" s="140"/>
      <c r="I636" s="105"/>
      <c r="J636" s="105"/>
    </row>
    <row r="637" spans="1:10" ht="17.25" customHeight="1" x14ac:dyDescent="0.25">
      <c r="A637" s="374" t="s">
        <v>516</v>
      </c>
      <c r="B637" s="384" t="s">
        <v>134</v>
      </c>
      <c r="C637" s="351" t="s">
        <v>1195</v>
      </c>
      <c r="D637" s="351"/>
      <c r="E637" s="351"/>
      <c r="F637" s="351"/>
      <c r="G637" s="351"/>
      <c r="H637" s="351"/>
      <c r="I637" s="351"/>
      <c r="J637" s="351"/>
    </row>
    <row r="638" spans="1:10" ht="13.5" customHeight="1" x14ac:dyDescent="0.25">
      <c r="A638" s="375"/>
      <c r="B638" s="412"/>
      <c r="C638" s="350" t="s">
        <v>10</v>
      </c>
      <c r="D638" s="350"/>
      <c r="E638" s="350"/>
      <c r="F638" s="350"/>
      <c r="G638" s="350"/>
      <c r="H638" s="350"/>
      <c r="I638" s="350"/>
      <c r="J638" s="350"/>
    </row>
    <row r="639" spans="1:10" ht="30" customHeight="1" x14ac:dyDescent="0.25">
      <c r="A639" s="375"/>
      <c r="B639" s="412"/>
      <c r="C639" s="7" t="s">
        <v>1197</v>
      </c>
      <c r="D639" s="140" t="s">
        <v>15</v>
      </c>
      <c r="E639" s="384" t="s">
        <v>19</v>
      </c>
      <c r="F639" s="107"/>
      <c r="G639" s="107"/>
      <c r="H639" s="107"/>
      <c r="I639" s="170"/>
      <c r="J639" s="170">
        <f>'Додаток 3'!L124</f>
        <v>5831.067</v>
      </c>
    </row>
    <row r="640" spans="1:10" ht="30" customHeight="1" x14ac:dyDescent="0.25">
      <c r="A640" s="375"/>
      <c r="B640" s="412"/>
      <c r="C640" s="7" t="s">
        <v>1062</v>
      </c>
      <c r="D640" s="140" t="s">
        <v>91</v>
      </c>
      <c r="E640" s="385"/>
      <c r="F640" s="107"/>
      <c r="G640" s="107">
        <f>'Додаток 3'!I124</f>
        <v>199.928</v>
      </c>
      <c r="H640" s="107"/>
      <c r="I640" s="105"/>
      <c r="J640" s="105"/>
    </row>
    <row r="641" spans="1:10" ht="16.5" customHeight="1" x14ac:dyDescent="0.25">
      <c r="A641" s="375"/>
      <c r="B641" s="412"/>
      <c r="C641" s="350" t="s">
        <v>11</v>
      </c>
      <c r="D641" s="350"/>
      <c r="E641" s="350"/>
      <c r="F641" s="350"/>
      <c r="G641" s="350"/>
      <c r="H641" s="350"/>
      <c r="I641" s="350"/>
      <c r="J641" s="350"/>
    </row>
    <row r="642" spans="1:10" ht="18" customHeight="1" x14ac:dyDescent="0.25">
      <c r="A642" s="375"/>
      <c r="B642" s="412"/>
      <c r="C642" s="7" t="s">
        <v>1198</v>
      </c>
      <c r="D642" s="140" t="s">
        <v>309</v>
      </c>
      <c r="E642" s="140" t="s">
        <v>140</v>
      </c>
      <c r="F642" s="155"/>
      <c r="G642" s="167"/>
      <c r="H642" s="107"/>
      <c r="I642" s="170"/>
      <c r="J642" s="170">
        <v>0.33300000000000002</v>
      </c>
    </row>
    <row r="643" spans="1:10" ht="28.5" customHeight="1" x14ac:dyDescent="0.25">
      <c r="A643" s="375"/>
      <c r="B643" s="412"/>
      <c r="C643" s="7" t="s">
        <v>872</v>
      </c>
      <c r="D643" s="140" t="s">
        <v>91</v>
      </c>
      <c r="E643" s="140" t="s">
        <v>17</v>
      </c>
      <c r="F643" s="155"/>
      <c r="G643" s="167">
        <v>1</v>
      </c>
      <c r="H643" s="27"/>
      <c r="I643" s="105"/>
      <c r="J643" s="105"/>
    </row>
    <row r="644" spans="1:10" ht="16.5" customHeight="1" x14ac:dyDescent="0.25">
      <c r="A644" s="375"/>
      <c r="B644" s="412"/>
      <c r="C644" s="350" t="s">
        <v>12</v>
      </c>
      <c r="D644" s="350"/>
      <c r="E644" s="350"/>
      <c r="F644" s="350"/>
      <c r="G644" s="350"/>
      <c r="H644" s="350"/>
      <c r="I644" s="350"/>
      <c r="J644" s="350"/>
    </row>
    <row r="645" spans="1:10" ht="28.5" customHeight="1" x14ac:dyDescent="0.25">
      <c r="A645" s="375"/>
      <c r="B645" s="412"/>
      <c r="C645" s="7" t="s">
        <v>1199</v>
      </c>
      <c r="D645" s="384" t="s">
        <v>39</v>
      </c>
      <c r="E645" s="140" t="s">
        <v>141</v>
      </c>
      <c r="F645" s="107"/>
      <c r="G645" s="157"/>
      <c r="H645" s="157"/>
      <c r="I645" s="95"/>
      <c r="J645" s="95">
        <f>J639/J642</f>
        <v>17510.711711711712</v>
      </c>
    </row>
    <row r="646" spans="1:10" ht="28.5" customHeight="1" x14ac:dyDescent="0.25">
      <c r="A646" s="375"/>
      <c r="B646" s="412"/>
      <c r="C646" s="7" t="s">
        <v>1063</v>
      </c>
      <c r="D646" s="385"/>
      <c r="E646" s="140" t="s">
        <v>13</v>
      </c>
      <c r="F646" s="107"/>
      <c r="G646" s="157">
        <f>G640/G643</f>
        <v>199.928</v>
      </c>
      <c r="H646" s="157"/>
      <c r="I646" s="105"/>
      <c r="J646" s="105"/>
    </row>
    <row r="647" spans="1:10" ht="15" customHeight="1" x14ac:dyDescent="0.25">
      <c r="A647" s="375"/>
      <c r="B647" s="412"/>
      <c r="C647" s="350" t="s">
        <v>14</v>
      </c>
      <c r="D647" s="350"/>
      <c r="E647" s="350"/>
      <c r="F647" s="350"/>
      <c r="G647" s="350"/>
      <c r="H647" s="350"/>
      <c r="I647" s="350"/>
      <c r="J647" s="350"/>
    </row>
    <row r="648" spans="1:10" ht="16.5" customHeight="1" x14ac:dyDescent="0.25">
      <c r="A648" s="375"/>
      <c r="B648" s="412"/>
      <c r="C648" s="7" t="s">
        <v>359</v>
      </c>
      <c r="D648" s="384" t="s">
        <v>42</v>
      </c>
      <c r="E648" s="384" t="s">
        <v>40</v>
      </c>
      <c r="F648" s="140"/>
      <c r="G648" s="140"/>
      <c r="H648" s="140"/>
      <c r="I648" s="166"/>
      <c r="J648" s="166">
        <v>100</v>
      </c>
    </row>
    <row r="649" spans="1:10" ht="18" customHeight="1" x14ac:dyDescent="0.25">
      <c r="A649" s="376"/>
      <c r="B649" s="385"/>
      <c r="C649" s="7" t="s">
        <v>864</v>
      </c>
      <c r="D649" s="385"/>
      <c r="E649" s="385"/>
      <c r="F649" s="140"/>
      <c r="G649" s="140">
        <v>100</v>
      </c>
      <c r="H649" s="140"/>
      <c r="I649" s="105"/>
      <c r="J649" s="105"/>
    </row>
    <row r="650" spans="1:10" ht="18.75" customHeight="1" x14ac:dyDescent="0.25">
      <c r="A650" s="376" t="s">
        <v>519</v>
      </c>
      <c r="B650" s="385" t="s">
        <v>1278</v>
      </c>
      <c r="C650" s="351" t="str">
        <f>'Додаток 3'!B126</f>
        <v>Придбання вузлів комерційного обліку води для мереж водопостачання в смт Нові Білярі та с. Булдинка Одеського району Одеської області</v>
      </c>
      <c r="D650" s="351"/>
      <c r="E650" s="351"/>
      <c r="F650" s="351"/>
      <c r="G650" s="351"/>
      <c r="H650" s="351"/>
      <c r="I650" s="351"/>
      <c r="J650" s="351"/>
    </row>
    <row r="651" spans="1:10" ht="17.25" customHeight="1" x14ac:dyDescent="0.25">
      <c r="A651" s="402"/>
      <c r="B651" s="349"/>
      <c r="C651" s="350" t="s">
        <v>10</v>
      </c>
      <c r="D651" s="350"/>
      <c r="E651" s="350"/>
      <c r="F651" s="350"/>
      <c r="G651" s="350"/>
      <c r="H651" s="350"/>
      <c r="I651" s="350"/>
      <c r="J651" s="350"/>
    </row>
    <row r="652" spans="1:10" ht="30" customHeight="1" x14ac:dyDescent="0.25">
      <c r="A652" s="402"/>
      <c r="B652" s="349"/>
      <c r="C652" s="7" t="s">
        <v>1307</v>
      </c>
      <c r="D652" s="140" t="s">
        <v>91</v>
      </c>
      <c r="E652" s="140" t="s">
        <v>19</v>
      </c>
      <c r="F652" s="107"/>
      <c r="G652" s="157">
        <f>'Додаток 3'!I126</f>
        <v>436.87</v>
      </c>
      <c r="H652" s="157"/>
      <c r="I652" s="105"/>
      <c r="J652" s="105"/>
    </row>
    <row r="653" spans="1:10" ht="15.75" customHeight="1" x14ac:dyDescent="0.25">
      <c r="A653" s="402"/>
      <c r="B653" s="349"/>
      <c r="C653" s="350" t="s">
        <v>11</v>
      </c>
      <c r="D653" s="350"/>
      <c r="E653" s="350"/>
      <c r="F653" s="350"/>
      <c r="G653" s="350"/>
      <c r="H653" s="350"/>
      <c r="I653" s="350"/>
      <c r="J653" s="350"/>
    </row>
    <row r="654" spans="1:10" ht="18" customHeight="1" x14ac:dyDescent="0.25">
      <c r="A654" s="402"/>
      <c r="B654" s="349"/>
      <c r="C654" s="7" t="s">
        <v>1308</v>
      </c>
      <c r="D654" s="140" t="s">
        <v>39</v>
      </c>
      <c r="E654" s="140" t="s">
        <v>17</v>
      </c>
      <c r="F654" s="155"/>
      <c r="G654" s="167">
        <v>4</v>
      </c>
      <c r="H654" s="27"/>
      <c r="I654" s="105"/>
      <c r="J654" s="105"/>
    </row>
    <row r="655" spans="1:10" ht="15.75" customHeight="1" x14ac:dyDescent="0.25">
      <c r="A655" s="402"/>
      <c r="B655" s="349"/>
      <c r="C655" s="350" t="s">
        <v>12</v>
      </c>
      <c r="D655" s="350"/>
      <c r="E655" s="350"/>
      <c r="F655" s="350"/>
      <c r="G655" s="350"/>
      <c r="H655" s="350"/>
      <c r="I655" s="350"/>
      <c r="J655" s="350"/>
    </row>
    <row r="656" spans="1:10" ht="16.5" customHeight="1" x14ac:dyDescent="0.25">
      <c r="A656" s="402"/>
      <c r="B656" s="349"/>
      <c r="C656" s="7" t="s">
        <v>1306</v>
      </c>
      <c r="D656" s="140" t="s">
        <v>39</v>
      </c>
      <c r="E656" s="140" t="s">
        <v>667</v>
      </c>
      <c r="F656" s="107"/>
      <c r="G656" s="157">
        <f>G652/G654</f>
        <v>109.2175</v>
      </c>
      <c r="H656" s="157"/>
      <c r="I656" s="105"/>
      <c r="J656" s="105"/>
    </row>
    <row r="657" spans="1:10" ht="13.5" customHeight="1" x14ac:dyDescent="0.25">
      <c r="A657" s="402"/>
      <c r="B657" s="349"/>
      <c r="C657" s="350" t="s">
        <v>14</v>
      </c>
      <c r="D657" s="350"/>
      <c r="E657" s="350"/>
      <c r="F657" s="350"/>
      <c r="G657" s="350"/>
      <c r="H657" s="350"/>
      <c r="I657" s="350"/>
      <c r="J657" s="350"/>
    </row>
    <row r="658" spans="1:10" ht="31.5" customHeight="1" x14ac:dyDescent="0.25">
      <c r="A658" s="402"/>
      <c r="B658" s="349"/>
      <c r="C658" s="7" t="s">
        <v>1279</v>
      </c>
      <c r="D658" s="140" t="s">
        <v>42</v>
      </c>
      <c r="E658" s="140" t="s">
        <v>40</v>
      </c>
      <c r="F658" s="140"/>
      <c r="G658" s="140">
        <v>100</v>
      </c>
      <c r="H658" s="140"/>
      <c r="I658" s="105"/>
      <c r="J658" s="105"/>
    </row>
    <row r="659" spans="1:10" ht="18" customHeight="1" x14ac:dyDescent="0.25">
      <c r="A659" s="402" t="s">
        <v>618</v>
      </c>
      <c r="B659" s="349" t="s">
        <v>1278</v>
      </c>
      <c r="C659" s="351" t="str">
        <f>'Додаток 3'!B127</f>
        <v>Коригування проектної документації "Будівництво ділянки мереж зливової каналізації на прилеглій території до житлового будинку по просп. Миру, 16 м. Южного Одеської області"</v>
      </c>
      <c r="D659" s="351"/>
      <c r="E659" s="351"/>
      <c r="F659" s="351"/>
      <c r="G659" s="351"/>
      <c r="H659" s="351"/>
      <c r="I659" s="351"/>
      <c r="J659" s="351"/>
    </row>
    <row r="660" spans="1:10" ht="18" customHeight="1" x14ac:dyDescent="0.25">
      <c r="A660" s="402"/>
      <c r="B660" s="349"/>
      <c r="C660" s="350" t="s">
        <v>10</v>
      </c>
      <c r="D660" s="350"/>
      <c r="E660" s="350"/>
      <c r="F660" s="350"/>
      <c r="G660" s="350"/>
      <c r="H660" s="350"/>
      <c r="I660" s="350"/>
      <c r="J660" s="350"/>
    </row>
    <row r="661" spans="1:10" ht="30" customHeight="1" x14ac:dyDescent="0.25">
      <c r="A661" s="402"/>
      <c r="B661" s="349"/>
      <c r="C661" s="59" t="s">
        <v>1293</v>
      </c>
      <c r="D661" s="51" t="s">
        <v>91</v>
      </c>
      <c r="E661" s="51" t="s">
        <v>19</v>
      </c>
      <c r="F661" s="107"/>
      <c r="G661" s="107">
        <f>'Додаток 3'!G127</f>
        <v>98</v>
      </c>
      <c r="H661" s="107"/>
      <c r="I661" s="105"/>
      <c r="J661" s="105"/>
    </row>
    <row r="662" spans="1:10" ht="15.75" customHeight="1" x14ac:dyDescent="0.25">
      <c r="A662" s="402"/>
      <c r="B662" s="349"/>
      <c r="C662" s="348" t="s">
        <v>11</v>
      </c>
      <c r="D662" s="348"/>
      <c r="E662" s="348"/>
      <c r="F662" s="348"/>
      <c r="G662" s="348"/>
      <c r="H662" s="348"/>
      <c r="I662" s="348"/>
      <c r="J662" s="348"/>
    </row>
    <row r="663" spans="1:10" ht="21.75" customHeight="1" x14ac:dyDescent="0.25">
      <c r="A663" s="402"/>
      <c r="B663" s="349"/>
      <c r="C663" s="59" t="s">
        <v>1030</v>
      </c>
      <c r="D663" s="51" t="s">
        <v>39</v>
      </c>
      <c r="E663" s="51" t="s">
        <v>17</v>
      </c>
      <c r="F663" s="155"/>
      <c r="G663" s="155">
        <v>1</v>
      </c>
      <c r="H663" s="17"/>
      <c r="I663" s="105"/>
      <c r="J663" s="105"/>
    </row>
    <row r="664" spans="1:10" ht="15" customHeight="1" x14ac:dyDescent="0.25">
      <c r="A664" s="402"/>
      <c r="B664" s="349"/>
      <c r="C664" s="348" t="s">
        <v>12</v>
      </c>
      <c r="D664" s="348"/>
      <c r="E664" s="348"/>
      <c r="F664" s="348"/>
      <c r="G664" s="348"/>
      <c r="H664" s="348"/>
      <c r="I664" s="348"/>
      <c r="J664" s="348"/>
    </row>
    <row r="665" spans="1:10" ht="29.25" customHeight="1" x14ac:dyDescent="0.25">
      <c r="A665" s="402"/>
      <c r="B665" s="349"/>
      <c r="C665" s="59" t="s">
        <v>1294</v>
      </c>
      <c r="D665" s="51" t="s">
        <v>39</v>
      </c>
      <c r="E665" s="51" t="s">
        <v>13</v>
      </c>
      <c r="F665" s="107"/>
      <c r="G665" s="107">
        <f>G661/G663</f>
        <v>98</v>
      </c>
      <c r="H665" s="107"/>
      <c r="I665" s="105"/>
      <c r="J665" s="105"/>
    </row>
    <row r="666" spans="1:10" ht="18.75" customHeight="1" x14ac:dyDescent="0.25">
      <c r="A666" s="402"/>
      <c r="B666" s="349"/>
      <c r="C666" s="348" t="s">
        <v>14</v>
      </c>
      <c r="D666" s="348"/>
      <c r="E666" s="348"/>
      <c r="F666" s="348"/>
      <c r="G666" s="348"/>
      <c r="H666" s="348"/>
      <c r="I666" s="348"/>
      <c r="J666" s="348"/>
    </row>
    <row r="667" spans="1:10" ht="17.25" customHeight="1" x14ac:dyDescent="0.25">
      <c r="A667" s="402"/>
      <c r="B667" s="349"/>
      <c r="C667" s="59" t="s">
        <v>1031</v>
      </c>
      <c r="D667" s="51" t="s">
        <v>42</v>
      </c>
      <c r="E667" s="51" t="s">
        <v>40</v>
      </c>
      <c r="F667" s="51"/>
      <c r="G667" s="51">
        <v>100</v>
      </c>
      <c r="H667" s="51"/>
      <c r="I667" s="105"/>
      <c r="J667" s="105"/>
    </row>
    <row r="668" spans="1:10" ht="19.5" customHeight="1" x14ac:dyDescent="0.25">
      <c r="A668" s="390" t="s">
        <v>659</v>
      </c>
      <c r="B668" s="352" t="s">
        <v>577</v>
      </c>
      <c r="C668" s="366" t="s">
        <v>1332</v>
      </c>
      <c r="D668" s="366"/>
      <c r="E668" s="366"/>
      <c r="F668" s="366"/>
      <c r="G668" s="366"/>
      <c r="H668" s="366"/>
      <c r="I668" s="366"/>
      <c r="J668" s="366"/>
    </row>
    <row r="669" spans="1:10" ht="17.25" customHeight="1" x14ac:dyDescent="0.25">
      <c r="A669" s="390"/>
      <c r="B669" s="352"/>
      <c r="C669" s="365" t="s">
        <v>10</v>
      </c>
      <c r="D669" s="365"/>
      <c r="E669" s="365"/>
      <c r="F669" s="365"/>
      <c r="G669" s="365"/>
      <c r="H669" s="365"/>
      <c r="I669" s="365"/>
      <c r="J669" s="365"/>
    </row>
    <row r="670" spans="1:10" ht="29.25" customHeight="1" x14ac:dyDescent="0.25">
      <c r="A670" s="390"/>
      <c r="B670" s="352"/>
      <c r="C670" s="59" t="s">
        <v>1333</v>
      </c>
      <c r="D670" s="51" t="s">
        <v>15</v>
      </c>
      <c r="E670" s="51" t="s">
        <v>9</v>
      </c>
      <c r="F670" s="107"/>
      <c r="G670" s="107">
        <f>'Додаток 3'!I128</f>
        <v>900</v>
      </c>
      <c r="H670" s="1"/>
      <c r="I670" s="105"/>
      <c r="J670" s="105"/>
    </row>
    <row r="671" spans="1:10" ht="17.25" customHeight="1" x14ac:dyDescent="0.25">
      <c r="A671" s="390"/>
      <c r="B671" s="352"/>
      <c r="C671" s="348" t="s">
        <v>11</v>
      </c>
      <c r="D671" s="348"/>
      <c r="E671" s="348"/>
      <c r="F671" s="348"/>
      <c r="G671" s="348"/>
      <c r="H671" s="348"/>
      <c r="I671" s="348"/>
      <c r="J671" s="348"/>
    </row>
    <row r="672" spans="1:10" ht="18" customHeight="1" x14ac:dyDescent="0.25">
      <c r="A672" s="390"/>
      <c r="B672" s="352"/>
      <c r="C672" s="59" t="s">
        <v>1344</v>
      </c>
      <c r="D672" s="51" t="s">
        <v>309</v>
      </c>
      <c r="E672" s="51" t="s">
        <v>140</v>
      </c>
      <c r="F672" s="107"/>
      <c r="G672" s="107">
        <v>0.17100000000000001</v>
      </c>
      <c r="H672" s="1"/>
      <c r="I672" s="105"/>
      <c r="J672" s="105"/>
    </row>
    <row r="673" spans="1:10" ht="17.25" customHeight="1" x14ac:dyDescent="0.25">
      <c r="A673" s="390"/>
      <c r="B673" s="352"/>
      <c r="C673" s="348" t="s">
        <v>12</v>
      </c>
      <c r="D673" s="348"/>
      <c r="E673" s="348"/>
      <c r="F673" s="348"/>
      <c r="G673" s="348"/>
      <c r="H673" s="348"/>
      <c r="I673" s="348"/>
      <c r="J673" s="348"/>
    </row>
    <row r="674" spans="1:10" ht="29.25" customHeight="1" x14ac:dyDescent="0.25">
      <c r="A674" s="390"/>
      <c r="B674" s="352"/>
      <c r="C674" s="59" t="s">
        <v>1334</v>
      </c>
      <c r="D674" s="51" t="s">
        <v>39</v>
      </c>
      <c r="E674" s="51" t="s">
        <v>1336</v>
      </c>
      <c r="F674" s="107"/>
      <c r="G674" s="107">
        <f>G670/G672</f>
        <v>5263.1578947368416</v>
      </c>
      <c r="H674" s="9"/>
      <c r="I674" s="105"/>
      <c r="J674" s="105"/>
    </row>
    <row r="675" spans="1:10" ht="17.25" customHeight="1" x14ac:dyDescent="0.25">
      <c r="A675" s="390"/>
      <c r="B675" s="352"/>
      <c r="C675" s="348" t="s">
        <v>14</v>
      </c>
      <c r="D675" s="348"/>
      <c r="E675" s="348"/>
      <c r="F675" s="348"/>
      <c r="G675" s="348"/>
      <c r="H675" s="348"/>
      <c r="I675" s="348"/>
      <c r="J675" s="348"/>
    </row>
    <row r="676" spans="1:10" ht="17.25" customHeight="1" x14ac:dyDescent="0.25">
      <c r="A676" s="390"/>
      <c r="B676" s="352"/>
      <c r="C676" s="59" t="s">
        <v>1335</v>
      </c>
      <c r="D676" s="51" t="s">
        <v>42</v>
      </c>
      <c r="E676" s="51" t="s">
        <v>40</v>
      </c>
      <c r="F676" s="51"/>
      <c r="G676" s="51">
        <v>100</v>
      </c>
      <c r="H676" s="141"/>
      <c r="I676" s="105"/>
      <c r="J676" s="105"/>
    </row>
    <row r="677" spans="1:10" ht="17.25" customHeight="1" x14ac:dyDescent="0.25">
      <c r="A677" s="347" t="s">
        <v>702</v>
      </c>
      <c r="B677" s="349" t="s">
        <v>1461</v>
      </c>
      <c r="C677" s="351" t="s">
        <v>1460</v>
      </c>
      <c r="D677" s="351"/>
      <c r="E677" s="351"/>
      <c r="F677" s="351"/>
      <c r="G677" s="351"/>
      <c r="H677" s="351"/>
      <c r="I677" s="351"/>
      <c r="J677" s="351"/>
    </row>
    <row r="678" spans="1:10" ht="17.25" customHeight="1" x14ac:dyDescent="0.25">
      <c r="A678" s="347"/>
      <c r="B678" s="349"/>
      <c r="C678" s="350" t="s">
        <v>10</v>
      </c>
      <c r="D678" s="350"/>
      <c r="E678" s="350"/>
      <c r="F678" s="350"/>
      <c r="G678" s="350"/>
      <c r="H678" s="350"/>
      <c r="I678" s="350"/>
      <c r="J678" s="350"/>
    </row>
    <row r="679" spans="1:10" ht="29.25" customHeight="1" x14ac:dyDescent="0.25">
      <c r="A679" s="347"/>
      <c r="B679" s="349"/>
      <c r="C679" s="59" t="s">
        <v>1462</v>
      </c>
      <c r="D679" s="51" t="s">
        <v>39</v>
      </c>
      <c r="E679" s="51" t="s">
        <v>9</v>
      </c>
      <c r="F679" s="107"/>
      <c r="G679" s="157"/>
      <c r="H679" s="157">
        <f>'Додаток 3'!J129</f>
        <v>363.79</v>
      </c>
      <c r="I679" s="95"/>
      <c r="J679" s="105"/>
    </row>
    <row r="680" spans="1:10" ht="17.25" customHeight="1" x14ac:dyDescent="0.25">
      <c r="A680" s="347"/>
      <c r="B680" s="349"/>
      <c r="C680" s="370" t="s">
        <v>11</v>
      </c>
      <c r="D680" s="370"/>
      <c r="E680" s="370"/>
      <c r="F680" s="370"/>
      <c r="G680" s="370"/>
      <c r="H680" s="370"/>
      <c r="I680" s="370"/>
      <c r="J680" s="370"/>
    </row>
    <row r="681" spans="1:10" ht="17.25" customHeight="1" x14ac:dyDescent="0.25">
      <c r="A681" s="347"/>
      <c r="B681" s="349"/>
      <c r="C681" s="20" t="s">
        <v>1463</v>
      </c>
      <c r="D681" s="167" t="s">
        <v>39</v>
      </c>
      <c r="E681" s="167" t="s">
        <v>1464</v>
      </c>
      <c r="F681" s="167"/>
      <c r="G681" s="167"/>
      <c r="H681" s="157">
        <v>39.68</v>
      </c>
      <c r="I681" s="185"/>
      <c r="J681" s="192"/>
    </row>
    <row r="682" spans="1:10" ht="17.25" customHeight="1" x14ac:dyDescent="0.25">
      <c r="A682" s="347"/>
      <c r="B682" s="349"/>
      <c r="C682" s="350" t="s">
        <v>12</v>
      </c>
      <c r="D682" s="350"/>
      <c r="E682" s="350"/>
      <c r="F682" s="350"/>
      <c r="G682" s="350"/>
      <c r="H682" s="350"/>
      <c r="I682" s="350"/>
      <c r="J682" s="350"/>
    </row>
    <row r="683" spans="1:10" ht="36" customHeight="1" x14ac:dyDescent="0.25">
      <c r="A683" s="347"/>
      <c r="B683" s="349"/>
      <c r="C683" s="59" t="s">
        <v>1465</v>
      </c>
      <c r="D683" s="140" t="s">
        <v>39</v>
      </c>
      <c r="E683" s="140" t="s">
        <v>1466</v>
      </c>
      <c r="F683" s="157"/>
      <c r="G683" s="157"/>
      <c r="H683" s="157">
        <f>H679/H681</f>
        <v>9.168094758064516</v>
      </c>
      <c r="I683" s="95"/>
      <c r="J683" s="105"/>
    </row>
    <row r="684" spans="1:10" ht="17.25" customHeight="1" x14ac:dyDescent="0.25">
      <c r="A684" s="347"/>
      <c r="B684" s="349"/>
      <c r="C684" s="350" t="s">
        <v>14</v>
      </c>
      <c r="D684" s="350"/>
      <c r="E684" s="350"/>
      <c r="F684" s="350"/>
      <c r="G684" s="350"/>
      <c r="H684" s="350"/>
      <c r="I684" s="350"/>
      <c r="J684" s="350"/>
    </row>
    <row r="685" spans="1:10" ht="41.25" customHeight="1" x14ac:dyDescent="0.25">
      <c r="A685" s="347"/>
      <c r="B685" s="349"/>
      <c r="C685" s="7" t="s">
        <v>1467</v>
      </c>
      <c r="D685" s="140" t="s">
        <v>42</v>
      </c>
      <c r="E685" s="140" t="s">
        <v>40</v>
      </c>
      <c r="F685" s="140"/>
      <c r="G685" s="140"/>
      <c r="H685" s="140">
        <v>100</v>
      </c>
      <c r="I685" s="166"/>
      <c r="J685" s="105"/>
    </row>
    <row r="686" spans="1:10" ht="20.25" customHeight="1" x14ac:dyDescent="0.25">
      <c r="A686" s="347" t="s">
        <v>711</v>
      </c>
      <c r="B686" s="349" t="s">
        <v>1473</v>
      </c>
      <c r="C686" s="351" t="s">
        <v>1479</v>
      </c>
      <c r="D686" s="351"/>
      <c r="E686" s="351"/>
      <c r="F686" s="351"/>
      <c r="G686" s="351"/>
      <c r="H686" s="351"/>
      <c r="I686" s="351"/>
      <c r="J686" s="351"/>
    </row>
    <row r="687" spans="1:10" ht="19.5" customHeight="1" x14ac:dyDescent="0.25">
      <c r="A687" s="347"/>
      <c r="B687" s="349"/>
      <c r="C687" s="350" t="s">
        <v>10</v>
      </c>
      <c r="D687" s="350"/>
      <c r="E687" s="350"/>
      <c r="F687" s="350"/>
      <c r="G687" s="350"/>
      <c r="H687" s="350"/>
      <c r="I687" s="350"/>
      <c r="J687" s="350"/>
    </row>
    <row r="688" spans="1:10" ht="34.5" customHeight="1" x14ac:dyDescent="0.25">
      <c r="A688" s="347"/>
      <c r="B688" s="349"/>
      <c r="C688" s="59" t="s">
        <v>1480</v>
      </c>
      <c r="D688" s="51" t="s">
        <v>91</v>
      </c>
      <c r="E688" s="51" t="s">
        <v>9</v>
      </c>
      <c r="F688" s="107"/>
      <c r="G688" s="157"/>
      <c r="H688" s="157">
        <f>'Додаток 3'!J130</f>
        <v>903.2</v>
      </c>
      <c r="I688" s="95"/>
      <c r="J688" s="105"/>
    </row>
    <row r="689" spans="1:10" ht="14.25" customHeight="1" x14ac:dyDescent="0.25">
      <c r="A689" s="347"/>
      <c r="B689" s="349"/>
      <c r="C689" s="370" t="s">
        <v>11</v>
      </c>
      <c r="D689" s="370"/>
      <c r="E689" s="370"/>
      <c r="F689" s="370"/>
      <c r="G689" s="370"/>
      <c r="H689" s="370"/>
      <c r="I689" s="370"/>
      <c r="J689" s="370"/>
    </row>
    <row r="690" spans="1:10" ht="23.25" customHeight="1" x14ac:dyDescent="0.25">
      <c r="A690" s="347"/>
      <c r="B690" s="349"/>
      <c r="C690" s="20" t="s">
        <v>1481</v>
      </c>
      <c r="D690" s="167" t="s">
        <v>39</v>
      </c>
      <c r="E690" s="167" t="s">
        <v>17</v>
      </c>
      <c r="F690" s="167"/>
      <c r="G690" s="167"/>
      <c r="H690" s="167">
        <v>4</v>
      </c>
      <c r="I690" s="185"/>
      <c r="J690" s="192"/>
    </row>
    <row r="691" spans="1:10" ht="19.5" customHeight="1" x14ac:dyDescent="0.25">
      <c r="A691" s="347"/>
      <c r="B691" s="349"/>
      <c r="C691" s="350" t="s">
        <v>12</v>
      </c>
      <c r="D691" s="350"/>
      <c r="E691" s="350"/>
      <c r="F691" s="350"/>
      <c r="G691" s="350"/>
      <c r="H691" s="350"/>
      <c r="I691" s="350"/>
      <c r="J691" s="350"/>
    </row>
    <row r="692" spans="1:10" ht="20.25" customHeight="1" x14ac:dyDescent="0.25">
      <c r="A692" s="347"/>
      <c r="B692" s="349"/>
      <c r="C692" s="59" t="s">
        <v>1482</v>
      </c>
      <c r="D692" s="140" t="s">
        <v>39</v>
      </c>
      <c r="E692" s="140" t="s">
        <v>1474</v>
      </c>
      <c r="F692" s="157"/>
      <c r="G692" s="157"/>
      <c r="H692" s="157">
        <f>H688/H690</f>
        <v>225.8</v>
      </c>
      <c r="I692" s="95"/>
      <c r="J692" s="105"/>
    </row>
    <row r="693" spans="1:10" ht="18" customHeight="1" x14ac:dyDescent="0.25">
      <c r="A693" s="347"/>
      <c r="B693" s="349"/>
      <c r="C693" s="350" t="s">
        <v>14</v>
      </c>
      <c r="D693" s="350"/>
      <c r="E693" s="350"/>
      <c r="F693" s="350"/>
      <c r="G693" s="350"/>
      <c r="H693" s="350"/>
      <c r="I693" s="350"/>
      <c r="J693" s="350"/>
    </row>
    <row r="694" spans="1:10" ht="33" customHeight="1" x14ac:dyDescent="0.25">
      <c r="A694" s="347"/>
      <c r="B694" s="349"/>
      <c r="C694" s="7" t="s">
        <v>1490</v>
      </c>
      <c r="D694" s="140" t="s">
        <v>42</v>
      </c>
      <c r="E694" s="140" t="s">
        <v>40</v>
      </c>
      <c r="F694" s="140"/>
      <c r="G694" s="140"/>
      <c r="H694" s="140">
        <v>100</v>
      </c>
      <c r="I694" s="166"/>
      <c r="J694" s="105"/>
    </row>
    <row r="695" spans="1:10" ht="18" hidden="1" customHeight="1" x14ac:dyDescent="0.25">
      <c r="A695" s="402" t="s">
        <v>1148</v>
      </c>
      <c r="B695" s="349" t="s">
        <v>134</v>
      </c>
      <c r="C695" s="351" t="s">
        <v>1513</v>
      </c>
      <c r="D695" s="351"/>
      <c r="E695" s="351"/>
      <c r="F695" s="351"/>
      <c r="G695" s="351"/>
      <c r="H695" s="351"/>
      <c r="I695" s="351"/>
      <c r="J695" s="351"/>
    </row>
    <row r="696" spans="1:10" ht="18" hidden="1" customHeight="1" x14ac:dyDescent="0.25">
      <c r="A696" s="402"/>
      <c r="B696" s="349"/>
      <c r="C696" s="350" t="s">
        <v>10</v>
      </c>
      <c r="D696" s="350"/>
      <c r="E696" s="350"/>
      <c r="F696" s="350"/>
      <c r="G696" s="350"/>
      <c r="H696" s="350"/>
      <c r="I696" s="350"/>
      <c r="J696" s="350"/>
    </row>
    <row r="697" spans="1:10" ht="33" hidden="1" customHeight="1" x14ac:dyDescent="0.25">
      <c r="A697" s="402"/>
      <c r="B697" s="349"/>
      <c r="C697" s="59" t="s">
        <v>1514</v>
      </c>
      <c r="D697" s="51" t="s">
        <v>91</v>
      </c>
      <c r="E697" s="51" t="s">
        <v>19</v>
      </c>
      <c r="F697" s="107"/>
      <c r="G697" s="107"/>
      <c r="H697" s="107"/>
      <c r="I697" s="95">
        <f>'Додаток 3'!K131</f>
        <v>0</v>
      </c>
      <c r="J697" s="105"/>
    </row>
    <row r="698" spans="1:10" ht="15.75" hidden="1" customHeight="1" x14ac:dyDescent="0.25">
      <c r="A698" s="402"/>
      <c r="B698" s="349"/>
      <c r="C698" s="348" t="s">
        <v>11</v>
      </c>
      <c r="D698" s="348"/>
      <c r="E698" s="348"/>
      <c r="F698" s="348"/>
      <c r="G698" s="348"/>
      <c r="H698" s="348"/>
      <c r="I698" s="348"/>
      <c r="J698" s="348"/>
    </row>
    <row r="699" spans="1:10" ht="17.25" hidden="1" customHeight="1" x14ac:dyDescent="0.25">
      <c r="A699" s="402"/>
      <c r="B699" s="349"/>
      <c r="C699" s="59" t="s">
        <v>1030</v>
      </c>
      <c r="D699" s="51" t="s">
        <v>39</v>
      </c>
      <c r="E699" s="51" t="s">
        <v>17</v>
      </c>
      <c r="F699" s="155"/>
      <c r="G699" s="155"/>
      <c r="H699" s="155"/>
      <c r="I699" s="170">
        <v>1</v>
      </c>
      <c r="J699" s="105"/>
    </row>
    <row r="700" spans="1:10" ht="17.25" hidden="1" customHeight="1" x14ac:dyDescent="0.25">
      <c r="A700" s="402"/>
      <c r="B700" s="349"/>
      <c r="C700" s="348" t="s">
        <v>12</v>
      </c>
      <c r="D700" s="348"/>
      <c r="E700" s="348"/>
      <c r="F700" s="348"/>
      <c r="G700" s="348"/>
      <c r="H700" s="348"/>
      <c r="I700" s="348"/>
      <c r="J700" s="348"/>
    </row>
    <row r="701" spans="1:10" ht="33" hidden="1" customHeight="1" x14ac:dyDescent="0.25">
      <c r="A701" s="402"/>
      <c r="B701" s="349"/>
      <c r="C701" s="59" t="s">
        <v>1515</v>
      </c>
      <c r="D701" s="51" t="s">
        <v>39</v>
      </c>
      <c r="E701" s="51" t="s">
        <v>13</v>
      </c>
      <c r="F701" s="107"/>
      <c r="G701" s="107"/>
      <c r="H701" s="107"/>
      <c r="I701" s="95">
        <f>I697/I699</f>
        <v>0</v>
      </c>
      <c r="J701" s="105"/>
    </row>
    <row r="702" spans="1:10" ht="18.75" hidden="1" customHeight="1" x14ac:dyDescent="0.25">
      <c r="A702" s="402"/>
      <c r="B702" s="349"/>
      <c r="C702" s="348" t="s">
        <v>14</v>
      </c>
      <c r="D702" s="348"/>
      <c r="E702" s="348"/>
      <c r="F702" s="348"/>
      <c r="G702" s="348"/>
      <c r="H702" s="348"/>
      <c r="I702" s="348"/>
      <c r="J702" s="348"/>
    </row>
    <row r="703" spans="1:10" ht="18" hidden="1" customHeight="1" x14ac:dyDescent="0.25">
      <c r="A703" s="402"/>
      <c r="B703" s="349"/>
      <c r="C703" s="59" t="s">
        <v>1031</v>
      </c>
      <c r="D703" s="51" t="s">
        <v>42</v>
      </c>
      <c r="E703" s="51" t="s">
        <v>40</v>
      </c>
      <c r="F703" s="51"/>
      <c r="G703" s="51"/>
      <c r="H703" s="51"/>
      <c r="I703" s="170">
        <v>100</v>
      </c>
      <c r="J703" s="105"/>
    </row>
    <row r="704" spans="1:10" ht="15" hidden="1" customHeight="1" x14ac:dyDescent="0.25">
      <c r="A704" s="402" t="s">
        <v>1292</v>
      </c>
      <c r="B704" s="349" t="s">
        <v>134</v>
      </c>
      <c r="C704" s="351" t="s">
        <v>1511</v>
      </c>
      <c r="D704" s="351"/>
      <c r="E704" s="351"/>
      <c r="F704" s="351"/>
      <c r="G704" s="351"/>
      <c r="H704" s="351"/>
      <c r="I704" s="351"/>
      <c r="J704" s="351"/>
    </row>
    <row r="705" spans="1:10" ht="17.25" hidden="1" customHeight="1" x14ac:dyDescent="0.25">
      <c r="A705" s="402"/>
      <c r="B705" s="349"/>
      <c r="C705" s="350" t="s">
        <v>10</v>
      </c>
      <c r="D705" s="350"/>
      <c r="E705" s="350"/>
      <c r="F705" s="350"/>
      <c r="G705" s="350"/>
      <c r="H705" s="350"/>
      <c r="I705" s="350"/>
      <c r="J705" s="350"/>
    </row>
    <row r="706" spans="1:10" ht="29.25" hidden="1" customHeight="1" x14ac:dyDescent="0.25">
      <c r="A706" s="402"/>
      <c r="B706" s="349"/>
      <c r="C706" s="59" t="s">
        <v>1516</v>
      </c>
      <c r="D706" s="51" t="s">
        <v>91</v>
      </c>
      <c r="E706" s="51" t="s">
        <v>19</v>
      </c>
      <c r="F706" s="107"/>
      <c r="G706" s="107"/>
      <c r="H706" s="107"/>
      <c r="I706" s="95">
        <f>'Додаток 3'!K132</f>
        <v>0</v>
      </c>
      <c r="J706" s="105"/>
    </row>
    <row r="707" spans="1:10" ht="17.25" hidden="1" customHeight="1" x14ac:dyDescent="0.25">
      <c r="A707" s="402"/>
      <c r="B707" s="349"/>
      <c r="C707" s="348" t="s">
        <v>11</v>
      </c>
      <c r="D707" s="348"/>
      <c r="E707" s="348"/>
      <c r="F707" s="348"/>
      <c r="G707" s="348"/>
      <c r="H707" s="348"/>
      <c r="I707" s="348"/>
      <c r="J707" s="348"/>
    </row>
    <row r="708" spans="1:10" ht="15.75" hidden="1" customHeight="1" x14ac:dyDescent="0.25">
      <c r="A708" s="402"/>
      <c r="B708" s="349"/>
      <c r="C708" s="59" t="s">
        <v>1030</v>
      </c>
      <c r="D708" s="51" t="s">
        <v>39</v>
      </c>
      <c r="E708" s="51" t="s">
        <v>17</v>
      </c>
      <c r="F708" s="155"/>
      <c r="G708" s="155"/>
      <c r="H708" s="155"/>
      <c r="I708" s="166">
        <v>1</v>
      </c>
      <c r="J708" s="105"/>
    </row>
    <row r="709" spans="1:10" ht="15.75" hidden="1" customHeight="1" x14ac:dyDescent="0.25">
      <c r="A709" s="402"/>
      <c r="B709" s="349"/>
      <c r="C709" s="348" t="s">
        <v>12</v>
      </c>
      <c r="D709" s="348"/>
      <c r="E709" s="348"/>
      <c r="F709" s="348"/>
      <c r="G709" s="348"/>
      <c r="H709" s="348"/>
      <c r="I709" s="348"/>
      <c r="J709" s="348"/>
    </row>
    <row r="710" spans="1:10" ht="27" hidden="1" customHeight="1" x14ac:dyDescent="0.25">
      <c r="A710" s="402"/>
      <c r="B710" s="349"/>
      <c r="C710" s="59" t="s">
        <v>1517</v>
      </c>
      <c r="D710" s="51" t="s">
        <v>39</v>
      </c>
      <c r="E710" s="51" t="s">
        <v>13</v>
      </c>
      <c r="F710" s="107"/>
      <c r="G710" s="107"/>
      <c r="H710" s="107"/>
      <c r="I710" s="95">
        <f>I706/I708</f>
        <v>0</v>
      </c>
      <c r="J710" s="105"/>
    </row>
    <row r="711" spans="1:10" ht="15.75" hidden="1" customHeight="1" x14ac:dyDescent="0.25">
      <c r="A711" s="402"/>
      <c r="B711" s="349"/>
      <c r="C711" s="348" t="s">
        <v>14</v>
      </c>
      <c r="D711" s="348"/>
      <c r="E711" s="348"/>
      <c r="F711" s="348"/>
      <c r="G711" s="348"/>
      <c r="H711" s="348"/>
      <c r="I711" s="348"/>
      <c r="J711" s="348"/>
    </row>
    <row r="712" spans="1:10" ht="17.25" hidden="1" customHeight="1" x14ac:dyDescent="0.25">
      <c r="A712" s="402"/>
      <c r="B712" s="349"/>
      <c r="C712" s="59" t="s">
        <v>1031</v>
      </c>
      <c r="D712" s="51" t="s">
        <v>42</v>
      </c>
      <c r="E712" s="51" t="s">
        <v>40</v>
      </c>
      <c r="F712" s="51"/>
      <c r="G712" s="51"/>
      <c r="H712" s="51"/>
      <c r="I712" s="170">
        <v>100</v>
      </c>
      <c r="J712" s="105"/>
    </row>
    <row r="713" spans="1:10" ht="18" hidden="1" customHeight="1" x14ac:dyDescent="0.25">
      <c r="A713" s="402" t="s">
        <v>1337</v>
      </c>
      <c r="B713" s="349" t="s">
        <v>412</v>
      </c>
      <c r="C713" s="413" t="s">
        <v>1512</v>
      </c>
      <c r="D713" s="414"/>
      <c r="E713" s="414"/>
      <c r="F713" s="414"/>
      <c r="G713" s="414"/>
      <c r="H713" s="414"/>
      <c r="I713" s="414"/>
      <c r="J713" s="415"/>
    </row>
    <row r="714" spans="1:10" ht="17.25" hidden="1" customHeight="1" x14ac:dyDescent="0.25">
      <c r="A714" s="402"/>
      <c r="B714" s="349"/>
      <c r="C714" s="350" t="s">
        <v>10</v>
      </c>
      <c r="D714" s="350"/>
      <c r="E714" s="350"/>
      <c r="F714" s="350"/>
      <c r="G714" s="350"/>
      <c r="H714" s="350"/>
      <c r="I714" s="350"/>
      <c r="J714" s="350"/>
    </row>
    <row r="715" spans="1:10" ht="26.25" hidden="1" customHeight="1" x14ac:dyDescent="0.25">
      <c r="A715" s="402"/>
      <c r="B715" s="349"/>
      <c r="C715" s="59" t="s">
        <v>1518</v>
      </c>
      <c r="D715" s="51" t="s">
        <v>91</v>
      </c>
      <c r="E715" s="51" t="s">
        <v>19</v>
      </c>
      <c r="F715" s="107"/>
      <c r="G715" s="107"/>
      <c r="H715" s="107"/>
      <c r="I715" s="95">
        <f>'Додаток 3'!K133</f>
        <v>0</v>
      </c>
      <c r="J715" s="105"/>
    </row>
    <row r="716" spans="1:10" ht="15.75" hidden="1" customHeight="1" x14ac:dyDescent="0.25">
      <c r="A716" s="402"/>
      <c r="B716" s="349"/>
      <c r="C716" s="348" t="s">
        <v>11</v>
      </c>
      <c r="D716" s="348"/>
      <c r="E716" s="348"/>
      <c r="F716" s="348"/>
      <c r="G716" s="348"/>
      <c r="H716" s="348"/>
      <c r="I716" s="348"/>
      <c r="J716" s="348"/>
    </row>
    <row r="717" spans="1:10" ht="15" hidden="1" customHeight="1" x14ac:dyDescent="0.25">
      <c r="A717" s="402"/>
      <c r="B717" s="349"/>
      <c r="C717" s="59" t="s">
        <v>1030</v>
      </c>
      <c r="D717" s="51" t="s">
        <v>39</v>
      </c>
      <c r="E717" s="51" t="s">
        <v>17</v>
      </c>
      <c r="F717" s="155"/>
      <c r="G717" s="155"/>
      <c r="H717" s="155"/>
      <c r="I717" s="166">
        <v>1</v>
      </c>
      <c r="J717" s="105"/>
    </row>
    <row r="718" spans="1:10" ht="17.25" hidden="1" customHeight="1" x14ac:dyDescent="0.25">
      <c r="A718" s="402"/>
      <c r="B718" s="349"/>
      <c r="C718" s="348" t="s">
        <v>12</v>
      </c>
      <c r="D718" s="348"/>
      <c r="E718" s="348"/>
      <c r="F718" s="348"/>
      <c r="G718" s="348"/>
      <c r="H718" s="348"/>
      <c r="I718" s="348"/>
      <c r="J718" s="348"/>
    </row>
    <row r="719" spans="1:10" ht="26.25" hidden="1" customHeight="1" x14ac:dyDescent="0.25">
      <c r="A719" s="402"/>
      <c r="B719" s="349"/>
      <c r="C719" s="59" t="s">
        <v>1519</v>
      </c>
      <c r="D719" s="51" t="s">
        <v>39</v>
      </c>
      <c r="E719" s="51" t="s">
        <v>13</v>
      </c>
      <c r="F719" s="107"/>
      <c r="G719" s="107"/>
      <c r="H719" s="107"/>
      <c r="I719" s="95">
        <f>I715/I717</f>
        <v>0</v>
      </c>
      <c r="J719" s="105"/>
    </row>
    <row r="720" spans="1:10" ht="17.25" hidden="1" customHeight="1" x14ac:dyDescent="0.25">
      <c r="A720" s="402"/>
      <c r="B720" s="349"/>
      <c r="C720" s="348" t="s">
        <v>14</v>
      </c>
      <c r="D720" s="348"/>
      <c r="E720" s="348"/>
      <c r="F720" s="348"/>
      <c r="G720" s="348"/>
      <c r="H720" s="348"/>
      <c r="I720" s="348"/>
      <c r="J720" s="348"/>
    </row>
    <row r="721" spans="1:10" ht="15" hidden="1" customHeight="1" x14ac:dyDescent="0.25">
      <c r="A721" s="402"/>
      <c r="B721" s="349"/>
      <c r="C721" s="59" t="s">
        <v>1031</v>
      </c>
      <c r="D721" s="51" t="s">
        <v>42</v>
      </c>
      <c r="E721" s="51" t="s">
        <v>40</v>
      </c>
      <c r="F721" s="51"/>
      <c r="G721" s="51"/>
      <c r="H721" s="51"/>
      <c r="I721" s="166">
        <v>100</v>
      </c>
      <c r="J721" s="105"/>
    </row>
    <row r="722" spans="1:10" ht="15.75" customHeight="1" x14ac:dyDescent="0.25">
      <c r="A722" s="347" t="s">
        <v>712</v>
      </c>
      <c r="B722" s="349" t="s">
        <v>1473</v>
      </c>
      <c r="C722" s="351" t="s">
        <v>1549</v>
      </c>
      <c r="D722" s="351"/>
      <c r="E722" s="351"/>
      <c r="F722" s="351"/>
      <c r="G722" s="351"/>
      <c r="H722" s="351"/>
      <c r="I722" s="351"/>
      <c r="J722" s="351"/>
    </row>
    <row r="723" spans="1:10" ht="15" customHeight="1" x14ac:dyDescent="0.25">
      <c r="A723" s="347"/>
      <c r="B723" s="349"/>
      <c r="C723" s="350" t="s">
        <v>10</v>
      </c>
      <c r="D723" s="350"/>
      <c r="E723" s="350"/>
      <c r="F723" s="350"/>
      <c r="G723" s="350"/>
      <c r="H723" s="350"/>
      <c r="I723" s="350"/>
      <c r="J723" s="350"/>
    </row>
    <row r="724" spans="1:10" ht="32.25" customHeight="1" x14ac:dyDescent="0.25">
      <c r="A724" s="347"/>
      <c r="B724" s="349"/>
      <c r="C724" s="59" t="s">
        <v>1559</v>
      </c>
      <c r="D724" s="51" t="s">
        <v>91</v>
      </c>
      <c r="E724" s="51" t="s">
        <v>9</v>
      </c>
      <c r="F724" s="107"/>
      <c r="G724" s="157"/>
      <c r="H724" s="157">
        <f>'Додаток 3'!J134</f>
        <v>970</v>
      </c>
      <c r="I724" s="95"/>
      <c r="J724" s="105"/>
    </row>
    <row r="725" spans="1:10" ht="15" customHeight="1" x14ac:dyDescent="0.25">
      <c r="A725" s="347"/>
      <c r="B725" s="349"/>
      <c r="C725" s="370" t="s">
        <v>11</v>
      </c>
      <c r="D725" s="370"/>
      <c r="E725" s="370"/>
      <c r="F725" s="370"/>
      <c r="G725" s="370"/>
      <c r="H725" s="370"/>
      <c r="I725" s="370"/>
      <c r="J725" s="370"/>
    </row>
    <row r="726" spans="1:10" ht="15" customHeight="1" x14ac:dyDescent="0.25">
      <c r="A726" s="347"/>
      <c r="B726" s="349"/>
      <c r="C726" s="20" t="s">
        <v>1481</v>
      </c>
      <c r="D726" s="167" t="s">
        <v>39</v>
      </c>
      <c r="E726" s="167" t="s">
        <v>17</v>
      </c>
      <c r="F726" s="167"/>
      <c r="G726" s="167"/>
      <c r="H726" s="167">
        <v>1</v>
      </c>
      <c r="I726" s="185"/>
      <c r="J726" s="192"/>
    </row>
    <row r="727" spans="1:10" ht="15" customHeight="1" x14ac:dyDescent="0.25">
      <c r="A727" s="347"/>
      <c r="B727" s="349"/>
      <c r="C727" s="350" t="s">
        <v>12</v>
      </c>
      <c r="D727" s="350"/>
      <c r="E727" s="350"/>
      <c r="F727" s="350"/>
      <c r="G727" s="350"/>
      <c r="H727" s="350"/>
      <c r="I727" s="350"/>
      <c r="J727" s="350"/>
    </row>
    <row r="728" spans="1:10" ht="15" customHeight="1" x14ac:dyDescent="0.25">
      <c r="A728" s="347"/>
      <c r="B728" s="349"/>
      <c r="C728" s="59" t="s">
        <v>1542</v>
      </c>
      <c r="D728" s="140" t="s">
        <v>39</v>
      </c>
      <c r="E728" s="140" t="s">
        <v>1474</v>
      </c>
      <c r="F728" s="157"/>
      <c r="G728" s="157"/>
      <c r="H728" s="157">
        <f>H724/H726</f>
        <v>970</v>
      </c>
      <c r="I728" s="95"/>
      <c r="J728" s="105"/>
    </row>
    <row r="729" spans="1:10" ht="15" customHeight="1" x14ac:dyDescent="0.25">
      <c r="A729" s="347"/>
      <c r="B729" s="349"/>
      <c r="C729" s="350" t="s">
        <v>14</v>
      </c>
      <c r="D729" s="350"/>
      <c r="E729" s="350"/>
      <c r="F729" s="350"/>
      <c r="G729" s="350"/>
      <c r="H729" s="350"/>
      <c r="I729" s="350"/>
      <c r="J729" s="350"/>
    </row>
    <row r="730" spans="1:10" ht="39" customHeight="1" x14ac:dyDescent="0.25">
      <c r="A730" s="347"/>
      <c r="B730" s="349"/>
      <c r="C730" s="7" t="s">
        <v>1541</v>
      </c>
      <c r="D730" s="140" t="s">
        <v>42</v>
      </c>
      <c r="E730" s="140" t="s">
        <v>40</v>
      </c>
      <c r="F730" s="140"/>
      <c r="G730" s="140"/>
      <c r="H730" s="140">
        <v>100</v>
      </c>
      <c r="I730" s="166"/>
      <c r="J730" s="105"/>
    </row>
    <row r="731" spans="1:10" ht="39" hidden="1" customHeight="1" x14ac:dyDescent="0.25">
      <c r="A731" s="143"/>
      <c r="B731" s="140"/>
      <c r="C731" s="7"/>
      <c r="D731" s="140"/>
      <c r="E731" s="140"/>
      <c r="F731" s="140"/>
      <c r="G731" s="140"/>
      <c r="H731" s="140"/>
      <c r="I731" s="166"/>
      <c r="J731" s="105"/>
    </row>
    <row r="732" spans="1:10" ht="39" hidden="1" customHeight="1" x14ac:dyDescent="0.25">
      <c r="A732" s="143"/>
      <c r="B732" s="140"/>
      <c r="C732" s="7"/>
      <c r="D732" s="140"/>
      <c r="E732" s="140"/>
      <c r="F732" s="140"/>
      <c r="G732" s="140"/>
      <c r="H732" s="140"/>
      <c r="I732" s="166"/>
      <c r="J732" s="105"/>
    </row>
    <row r="733" spans="1:10" ht="39" hidden="1" customHeight="1" x14ac:dyDescent="0.25">
      <c r="A733" s="143"/>
      <c r="B733" s="140"/>
      <c r="C733" s="7"/>
      <c r="D733" s="140"/>
      <c r="E733" s="140"/>
      <c r="F733" s="140"/>
      <c r="G733" s="140"/>
      <c r="H733" s="140"/>
      <c r="I733" s="166"/>
      <c r="J733" s="105"/>
    </row>
    <row r="734" spans="1:10" ht="20.25" customHeight="1" x14ac:dyDescent="0.25">
      <c r="A734" s="402" t="s">
        <v>768</v>
      </c>
      <c r="B734" s="349" t="s">
        <v>421</v>
      </c>
      <c r="C734" s="351" t="s">
        <v>1666</v>
      </c>
      <c r="D734" s="351"/>
      <c r="E734" s="351"/>
      <c r="F734" s="351"/>
      <c r="G734" s="351"/>
      <c r="H734" s="351"/>
      <c r="I734" s="351"/>
      <c r="J734" s="351"/>
    </row>
    <row r="735" spans="1:10" ht="15" customHeight="1" x14ac:dyDescent="0.25">
      <c r="A735" s="402"/>
      <c r="B735" s="349"/>
      <c r="C735" s="350" t="s">
        <v>10</v>
      </c>
      <c r="D735" s="350"/>
      <c r="E735" s="350"/>
      <c r="F735" s="350"/>
      <c r="G735" s="350"/>
      <c r="H735" s="350"/>
      <c r="I735" s="350"/>
      <c r="J735" s="350"/>
    </row>
    <row r="736" spans="1:10" ht="32.25" customHeight="1" x14ac:dyDescent="0.25">
      <c r="A736" s="402"/>
      <c r="B736" s="349"/>
      <c r="C736" s="7" t="s">
        <v>1669</v>
      </c>
      <c r="D736" s="140" t="s">
        <v>91</v>
      </c>
      <c r="E736" s="140" t="s">
        <v>9</v>
      </c>
      <c r="F736" s="107"/>
      <c r="G736" s="157"/>
      <c r="H736" s="157"/>
      <c r="I736" s="170">
        <f>'Додаток 3'!K135</f>
        <v>240.066</v>
      </c>
      <c r="J736" s="170"/>
    </row>
    <row r="737" spans="1:10" ht="17.25" customHeight="1" x14ac:dyDescent="0.25">
      <c r="A737" s="402"/>
      <c r="B737" s="349"/>
      <c r="C737" s="350" t="s">
        <v>11</v>
      </c>
      <c r="D737" s="350"/>
      <c r="E737" s="350"/>
      <c r="F737" s="350"/>
      <c r="G737" s="350"/>
      <c r="H737" s="350"/>
      <c r="I737" s="350"/>
      <c r="J737" s="350"/>
    </row>
    <row r="738" spans="1:10" ht="24.75" customHeight="1" x14ac:dyDescent="0.25">
      <c r="A738" s="402"/>
      <c r="B738" s="349"/>
      <c r="C738" s="7" t="s">
        <v>1668</v>
      </c>
      <c r="D738" s="140" t="s">
        <v>39</v>
      </c>
      <c r="E738" s="140" t="s">
        <v>17</v>
      </c>
      <c r="F738" s="155"/>
      <c r="G738" s="167"/>
      <c r="H738" s="167"/>
      <c r="I738" s="170">
        <v>1</v>
      </c>
      <c r="J738" s="170"/>
    </row>
    <row r="739" spans="1:10" ht="17.25" customHeight="1" x14ac:dyDescent="0.25">
      <c r="A739" s="402"/>
      <c r="B739" s="349"/>
      <c r="C739" s="350" t="s">
        <v>12</v>
      </c>
      <c r="D739" s="350"/>
      <c r="E739" s="350"/>
      <c r="F739" s="350"/>
      <c r="G739" s="350"/>
      <c r="H739" s="350"/>
      <c r="I739" s="350"/>
      <c r="J739" s="350"/>
    </row>
    <row r="740" spans="1:10" ht="36.75" customHeight="1" x14ac:dyDescent="0.25">
      <c r="A740" s="402"/>
      <c r="B740" s="349"/>
      <c r="C740" s="7" t="s">
        <v>1670</v>
      </c>
      <c r="D740" s="140" t="s">
        <v>39</v>
      </c>
      <c r="E740" s="140" t="s">
        <v>277</v>
      </c>
      <c r="F740" s="107"/>
      <c r="G740" s="157"/>
      <c r="H740" s="157"/>
      <c r="I740" s="170">
        <f>I736/I738</f>
        <v>240.066</v>
      </c>
      <c r="J740" s="170"/>
    </row>
    <row r="741" spans="1:10" ht="17.25" customHeight="1" x14ac:dyDescent="0.25">
      <c r="A741" s="402"/>
      <c r="B741" s="349"/>
      <c r="C741" s="350" t="s">
        <v>14</v>
      </c>
      <c r="D741" s="350"/>
      <c r="E741" s="350"/>
      <c r="F741" s="350"/>
      <c r="G741" s="350"/>
      <c r="H741" s="350"/>
      <c r="I741" s="350"/>
      <c r="J741" s="350"/>
    </row>
    <row r="742" spans="1:10" ht="12.75" customHeight="1" x14ac:dyDescent="0.25">
      <c r="A742" s="402"/>
      <c r="B742" s="349"/>
      <c r="C742" s="7" t="s">
        <v>1667</v>
      </c>
      <c r="D742" s="140" t="s">
        <v>42</v>
      </c>
      <c r="E742" s="140" t="s">
        <v>40</v>
      </c>
      <c r="F742" s="140"/>
      <c r="G742" s="140"/>
      <c r="H742" s="140"/>
      <c r="I742" s="166">
        <v>100</v>
      </c>
      <c r="J742" s="170"/>
    </row>
    <row r="743" spans="1:10" ht="19.5" customHeight="1" x14ac:dyDescent="0.25">
      <c r="A743" s="402" t="s">
        <v>769</v>
      </c>
      <c r="B743" s="349" t="s">
        <v>1278</v>
      </c>
      <c r="C743" s="351" t="s">
        <v>1845</v>
      </c>
      <c r="D743" s="351"/>
      <c r="E743" s="351"/>
      <c r="F743" s="351"/>
      <c r="G743" s="351"/>
      <c r="H743" s="351"/>
      <c r="I743" s="351"/>
      <c r="J743" s="351"/>
    </row>
    <row r="744" spans="1:10" ht="12.75" customHeight="1" x14ac:dyDescent="0.25">
      <c r="A744" s="402"/>
      <c r="B744" s="349"/>
      <c r="C744" s="350" t="s">
        <v>10</v>
      </c>
      <c r="D744" s="350"/>
      <c r="E744" s="350"/>
      <c r="F744" s="350"/>
      <c r="G744" s="350"/>
      <c r="H744" s="350"/>
      <c r="I744" s="350"/>
      <c r="J744" s="350"/>
    </row>
    <row r="745" spans="1:10" ht="28.5" customHeight="1" x14ac:dyDescent="0.25">
      <c r="A745" s="402"/>
      <c r="B745" s="349"/>
      <c r="C745" s="59" t="s">
        <v>1806</v>
      </c>
      <c r="D745" s="51" t="s">
        <v>91</v>
      </c>
      <c r="E745" s="51" t="s">
        <v>19</v>
      </c>
      <c r="F745" s="107"/>
      <c r="G745" s="107"/>
      <c r="H745" s="107"/>
      <c r="I745" s="170"/>
      <c r="J745" s="170">
        <f>'Додаток 3'!L136</f>
        <v>497.62200000000001</v>
      </c>
    </row>
    <row r="746" spans="1:10" ht="12.75" customHeight="1" x14ac:dyDescent="0.25">
      <c r="A746" s="402"/>
      <c r="B746" s="349"/>
      <c r="C746" s="348" t="s">
        <v>11</v>
      </c>
      <c r="D746" s="348"/>
      <c r="E746" s="348"/>
      <c r="F746" s="348"/>
      <c r="G746" s="348"/>
      <c r="H746" s="348"/>
      <c r="I746" s="348"/>
      <c r="J746" s="348"/>
    </row>
    <row r="747" spans="1:10" ht="12.75" customHeight="1" x14ac:dyDescent="0.25">
      <c r="A747" s="402"/>
      <c r="B747" s="349"/>
      <c r="C747" s="59" t="s">
        <v>1030</v>
      </c>
      <c r="D747" s="51" t="s">
        <v>39</v>
      </c>
      <c r="E747" s="51" t="s">
        <v>17</v>
      </c>
      <c r="F747" s="155"/>
      <c r="G747" s="155"/>
      <c r="H747" s="17"/>
      <c r="I747" s="170"/>
      <c r="J747" s="166">
        <v>1</v>
      </c>
    </row>
    <row r="748" spans="1:10" ht="12.75" customHeight="1" x14ac:dyDescent="0.25">
      <c r="A748" s="402"/>
      <c r="B748" s="349"/>
      <c r="C748" s="348" t="s">
        <v>12</v>
      </c>
      <c r="D748" s="348"/>
      <c r="E748" s="348"/>
      <c r="F748" s="348"/>
      <c r="G748" s="348"/>
      <c r="H748" s="348"/>
      <c r="I748" s="348"/>
      <c r="J748" s="348"/>
    </row>
    <row r="749" spans="1:10" ht="12.75" customHeight="1" x14ac:dyDescent="0.25">
      <c r="A749" s="402"/>
      <c r="B749" s="349"/>
      <c r="C749" s="59" t="s">
        <v>1055</v>
      </c>
      <c r="D749" s="51" t="s">
        <v>39</v>
      </c>
      <c r="E749" s="51" t="s">
        <v>13</v>
      </c>
      <c r="F749" s="107"/>
      <c r="G749" s="107"/>
      <c r="H749" s="107"/>
      <c r="I749" s="166"/>
      <c r="J749" s="166">
        <f>J745/J747</f>
        <v>497.62200000000001</v>
      </c>
    </row>
    <row r="750" spans="1:10" ht="12.75" customHeight="1" x14ac:dyDescent="0.25">
      <c r="A750" s="402"/>
      <c r="B750" s="349"/>
      <c r="C750" s="348" t="s">
        <v>14</v>
      </c>
      <c r="D750" s="348"/>
      <c r="E750" s="348"/>
      <c r="F750" s="348"/>
      <c r="G750" s="348"/>
      <c r="H750" s="348"/>
      <c r="I750" s="348"/>
      <c r="J750" s="348"/>
    </row>
    <row r="751" spans="1:10" ht="16.5" customHeight="1" x14ac:dyDescent="0.25">
      <c r="A751" s="402"/>
      <c r="B751" s="349"/>
      <c r="C751" s="59" t="s">
        <v>1031</v>
      </c>
      <c r="D751" s="51" t="s">
        <v>42</v>
      </c>
      <c r="E751" s="51" t="s">
        <v>40</v>
      </c>
      <c r="F751" s="51"/>
      <c r="G751" s="51"/>
      <c r="H751" s="51"/>
      <c r="I751" s="166"/>
      <c r="J751" s="166">
        <v>100</v>
      </c>
    </row>
    <row r="752" spans="1:10" ht="12.75" customHeight="1" x14ac:dyDescent="0.25">
      <c r="A752" s="402" t="s">
        <v>817</v>
      </c>
      <c r="B752" s="349" t="s">
        <v>1278</v>
      </c>
      <c r="C752" s="351" t="s">
        <v>1804</v>
      </c>
      <c r="D752" s="351"/>
      <c r="E752" s="351"/>
      <c r="F752" s="351"/>
      <c r="G752" s="351"/>
      <c r="H752" s="351"/>
      <c r="I752" s="351"/>
      <c r="J752" s="351"/>
    </row>
    <row r="753" spans="1:10" ht="12.75" customHeight="1" x14ac:dyDescent="0.25">
      <c r="A753" s="402"/>
      <c r="B753" s="349"/>
      <c r="C753" s="350" t="s">
        <v>10</v>
      </c>
      <c r="D753" s="350"/>
      <c r="E753" s="350"/>
      <c r="F753" s="350"/>
      <c r="G753" s="350"/>
      <c r="H753" s="350"/>
      <c r="I753" s="350"/>
      <c r="J753" s="350"/>
    </row>
    <row r="754" spans="1:10" ht="26.25" customHeight="1" x14ac:dyDescent="0.25">
      <c r="A754" s="402"/>
      <c r="B754" s="349"/>
      <c r="C754" s="59" t="s">
        <v>1807</v>
      </c>
      <c r="D754" s="51" t="s">
        <v>91</v>
      </c>
      <c r="E754" s="51" t="s">
        <v>19</v>
      </c>
      <c r="F754" s="107"/>
      <c r="G754" s="107"/>
      <c r="H754" s="107"/>
      <c r="I754" s="170"/>
      <c r="J754" s="170">
        <f>'Додаток 3'!L137</f>
        <v>253.65199999999999</v>
      </c>
    </row>
    <row r="755" spans="1:10" ht="12.75" customHeight="1" x14ac:dyDescent="0.25">
      <c r="A755" s="402"/>
      <c r="B755" s="349"/>
      <c r="C755" s="348" t="s">
        <v>11</v>
      </c>
      <c r="D755" s="348"/>
      <c r="E755" s="348"/>
      <c r="F755" s="348"/>
      <c r="G755" s="348"/>
      <c r="H755" s="348"/>
      <c r="I755" s="348"/>
      <c r="J755" s="348"/>
    </row>
    <row r="756" spans="1:10" ht="12.75" customHeight="1" x14ac:dyDescent="0.25">
      <c r="A756" s="402"/>
      <c r="B756" s="349"/>
      <c r="C756" s="59" t="s">
        <v>1030</v>
      </c>
      <c r="D756" s="51" t="s">
        <v>39</v>
      </c>
      <c r="E756" s="51" t="s">
        <v>17</v>
      </c>
      <c r="F756" s="155"/>
      <c r="G756" s="155"/>
      <c r="H756" s="17"/>
      <c r="I756" s="166"/>
      <c r="J756" s="166">
        <v>1</v>
      </c>
    </row>
    <row r="757" spans="1:10" ht="12.75" customHeight="1" x14ac:dyDescent="0.25">
      <c r="A757" s="402"/>
      <c r="B757" s="349"/>
      <c r="C757" s="348" t="s">
        <v>12</v>
      </c>
      <c r="D757" s="348"/>
      <c r="E757" s="348"/>
      <c r="F757" s="348"/>
      <c r="G757" s="348"/>
      <c r="H757" s="348"/>
      <c r="I757" s="348"/>
      <c r="J757" s="348"/>
    </row>
    <row r="758" spans="1:10" ht="12.75" customHeight="1" x14ac:dyDescent="0.25">
      <c r="A758" s="402"/>
      <c r="B758" s="349"/>
      <c r="C758" s="59" t="s">
        <v>1055</v>
      </c>
      <c r="D758" s="51" t="s">
        <v>39</v>
      </c>
      <c r="E758" s="51" t="s">
        <v>13</v>
      </c>
      <c r="F758" s="107"/>
      <c r="G758" s="107"/>
      <c r="H758" s="107"/>
      <c r="I758" s="170"/>
      <c r="J758" s="166">
        <f>J754/J756</f>
        <v>253.65199999999999</v>
      </c>
    </row>
    <row r="759" spans="1:10" ht="12.75" customHeight="1" x14ac:dyDescent="0.25">
      <c r="A759" s="402"/>
      <c r="B759" s="349"/>
      <c r="C759" s="348" t="s">
        <v>14</v>
      </c>
      <c r="D759" s="348"/>
      <c r="E759" s="348"/>
      <c r="F759" s="348"/>
      <c r="G759" s="348"/>
      <c r="H759" s="348"/>
      <c r="I759" s="348"/>
      <c r="J759" s="348"/>
    </row>
    <row r="760" spans="1:10" ht="12.75" customHeight="1" x14ac:dyDescent="0.25">
      <c r="A760" s="402"/>
      <c r="B760" s="349"/>
      <c r="C760" s="59" t="s">
        <v>1031</v>
      </c>
      <c r="D760" s="51" t="s">
        <v>42</v>
      </c>
      <c r="E760" s="51" t="s">
        <v>40</v>
      </c>
      <c r="F760" s="51"/>
      <c r="G760" s="51"/>
      <c r="H760" s="51"/>
      <c r="I760" s="166"/>
      <c r="J760" s="166">
        <v>100</v>
      </c>
    </row>
    <row r="761" spans="1:10" ht="12.75" customHeight="1" x14ac:dyDescent="0.25">
      <c r="A761" s="402" t="s">
        <v>828</v>
      </c>
      <c r="B761" s="349" t="s">
        <v>1278</v>
      </c>
      <c r="C761" s="351" t="s">
        <v>1805</v>
      </c>
      <c r="D761" s="351"/>
      <c r="E761" s="351"/>
      <c r="F761" s="351"/>
      <c r="G761" s="351"/>
      <c r="H761" s="351"/>
      <c r="I761" s="351"/>
      <c r="J761" s="351"/>
    </row>
    <row r="762" spans="1:10" ht="12.75" customHeight="1" x14ac:dyDescent="0.25">
      <c r="A762" s="402"/>
      <c r="B762" s="349"/>
      <c r="C762" s="350" t="s">
        <v>10</v>
      </c>
      <c r="D762" s="350"/>
      <c r="E762" s="350"/>
      <c r="F762" s="350"/>
      <c r="G762" s="350"/>
      <c r="H762" s="350"/>
      <c r="I762" s="350"/>
      <c r="J762" s="350"/>
    </row>
    <row r="763" spans="1:10" ht="12.75" customHeight="1" x14ac:dyDescent="0.25">
      <c r="A763" s="402"/>
      <c r="B763" s="349"/>
      <c r="C763" s="59" t="s">
        <v>1807</v>
      </c>
      <c r="D763" s="51" t="s">
        <v>91</v>
      </c>
      <c r="E763" s="51" t="s">
        <v>19</v>
      </c>
      <c r="F763" s="107"/>
      <c r="G763" s="107"/>
      <c r="H763" s="107"/>
      <c r="I763" s="170"/>
      <c r="J763" s="166">
        <f>'Додаток 3'!L138</f>
        <v>259.84399999999999</v>
      </c>
    </row>
    <row r="764" spans="1:10" ht="12.75" customHeight="1" x14ac:dyDescent="0.25">
      <c r="A764" s="402"/>
      <c r="B764" s="349"/>
      <c r="C764" s="348" t="s">
        <v>11</v>
      </c>
      <c r="D764" s="348"/>
      <c r="E764" s="348"/>
      <c r="F764" s="348"/>
      <c r="G764" s="348"/>
      <c r="H764" s="348"/>
      <c r="I764" s="348"/>
      <c r="J764" s="348"/>
    </row>
    <row r="765" spans="1:10" ht="12.75" customHeight="1" x14ac:dyDescent="0.25">
      <c r="A765" s="402"/>
      <c r="B765" s="349"/>
      <c r="C765" s="59" t="s">
        <v>1030</v>
      </c>
      <c r="D765" s="51" t="s">
        <v>39</v>
      </c>
      <c r="E765" s="51" t="s">
        <v>17</v>
      </c>
      <c r="F765" s="155"/>
      <c r="G765" s="155"/>
      <c r="H765" s="17"/>
      <c r="I765" s="166"/>
      <c r="J765" s="166">
        <v>1</v>
      </c>
    </row>
    <row r="766" spans="1:10" ht="12.75" customHeight="1" x14ac:dyDescent="0.25">
      <c r="A766" s="402"/>
      <c r="B766" s="349"/>
      <c r="C766" s="348" t="s">
        <v>12</v>
      </c>
      <c r="D766" s="348"/>
      <c r="E766" s="348"/>
      <c r="F766" s="348"/>
      <c r="G766" s="348"/>
      <c r="H766" s="348"/>
      <c r="I766" s="348"/>
      <c r="J766" s="348"/>
    </row>
    <row r="767" spans="1:10" ht="12.75" customHeight="1" x14ac:dyDescent="0.25">
      <c r="A767" s="402"/>
      <c r="B767" s="349"/>
      <c r="C767" s="59" t="s">
        <v>1055</v>
      </c>
      <c r="D767" s="51" t="s">
        <v>39</v>
      </c>
      <c r="E767" s="51" t="s">
        <v>13</v>
      </c>
      <c r="F767" s="107"/>
      <c r="G767" s="107"/>
      <c r="H767" s="107"/>
      <c r="I767" s="170"/>
      <c r="J767" s="166">
        <f>J763/J765</f>
        <v>259.84399999999999</v>
      </c>
    </row>
    <row r="768" spans="1:10" ht="12.75" customHeight="1" x14ac:dyDescent="0.25">
      <c r="A768" s="402"/>
      <c r="B768" s="349"/>
      <c r="C768" s="348" t="s">
        <v>14</v>
      </c>
      <c r="D768" s="348"/>
      <c r="E768" s="348"/>
      <c r="F768" s="348"/>
      <c r="G768" s="348"/>
      <c r="H768" s="348"/>
      <c r="I768" s="348"/>
      <c r="J768" s="348"/>
    </row>
    <row r="769" spans="1:10" ht="12.75" customHeight="1" x14ac:dyDescent="0.25">
      <c r="A769" s="402"/>
      <c r="B769" s="349"/>
      <c r="C769" s="59" t="s">
        <v>1031</v>
      </c>
      <c r="D769" s="51" t="s">
        <v>42</v>
      </c>
      <c r="E769" s="51" t="s">
        <v>40</v>
      </c>
      <c r="F769" s="51"/>
      <c r="G769" s="51"/>
      <c r="H769" s="51"/>
      <c r="I769" s="166"/>
      <c r="J769" s="166">
        <v>100</v>
      </c>
    </row>
    <row r="770" spans="1:10" ht="12.75" customHeight="1" x14ac:dyDescent="0.25">
      <c r="A770" s="347" t="s">
        <v>838</v>
      </c>
      <c r="B770" s="349" t="s">
        <v>244</v>
      </c>
      <c r="C770" s="351" t="s">
        <v>1064</v>
      </c>
      <c r="D770" s="351"/>
      <c r="E770" s="351"/>
      <c r="F770" s="351"/>
      <c r="G770" s="351"/>
      <c r="H770" s="351"/>
      <c r="I770" s="351"/>
      <c r="J770" s="351"/>
    </row>
    <row r="771" spans="1:10" ht="12.75" customHeight="1" x14ac:dyDescent="0.25">
      <c r="A771" s="347"/>
      <c r="B771" s="349"/>
      <c r="C771" s="350" t="s">
        <v>10</v>
      </c>
      <c r="D771" s="350"/>
      <c r="E771" s="350"/>
      <c r="F771" s="350"/>
      <c r="G771" s="350"/>
      <c r="H771" s="350"/>
      <c r="I771" s="350"/>
      <c r="J771" s="350"/>
    </row>
    <row r="772" spans="1:10" ht="12.75" customHeight="1" x14ac:dyDescent="0.25">
      <c r="A772" s="347"/>
      <c r="B772" s="349"/>
      <c r="C772" s="7" t="s">
        <v>1348</v>
      </c>
      <c r="D772" s="140" t="s">
        <v>15</v>
      </c>
      <c r="E772" s="140" t="s">
        <v>9</v>
      </c>
      <c r="F772" s="107"/>
      <c r="G772" s="107"/>
      <c r="H772" s="107"/>
      <c r="I772" s="135"/>
      <c r="J772" s="95">
        <f>'Додаток 3'!L139</f>
        <v>450</v>
      </c>
    </row>
    <row r="773" spans="1:10" ht="12.75" customHeight="1" x14ac:dyDescent="0.25">
      <c r="A773" s="347"/>
      <c r="B773" s="349"/>
      <c r="C773" s="350" t="s">
        <v>11</v>
      </c>
      <c r="D773" s="350"/>
      <c r="E773" s="350"/>
      <c r="F773" s="350"/>
      <c r="G773" s="350"/>
      <c r="H773" s="350"/>
      <c r="I773" s="350"/>
      <c r="J773" s="350"/>
    </row>
    <row r="774" spans="1:10" ht="12.75" customHeight="1" x14ac:dyDescent="0.25">
      <c r="A774" s="347"/>
      <c r="B774" s="349"/>
      <c r="C774" s="7" t="s">
        <v>1069</v>
      </c>
      <c r="D774" s="140" t="s">
        <v>309</v>
      </c>
      <c r="E774" s="140" t="s">
        <v>333</v>
      </c>
      <c r="F774" s="107"/>
      <c r="G774" s="27"/>
      <c r="H774" s="27"/>
      <c r="I774" s="166"/>
      <c r="J774" s="170">
        <v>4.2999999999999997E-2</v>
      </c>
    </row>
    <row r="775" spans="1:10" ht="12.75" customHeight="1" x14ac:dyDescent="0.25">
      <c r="A775" s="347"/>
      <c r="B775" s="349"/>
      <c r="C775" s="350" t="s">
        <v>12</v>
      </c>
      <c r="D775" s="350"/>
      <c r="E775" s="350"/>
      <c r="F775" s="350"/>
      <c r="G775" s="350"/>
      <c r="H775" s="350"/>
      <c r="I775" s="350"/>
      <c r="J775" s="350"/>
    </row>
    <row r="776" spans="1:10" ht="12.75" customHeight="1" x14ac:dyDescent="0.25">
      <c r="A776" s="347"/>
      <c r="B776" s="349"/>
      <c r="C776" s="7" t="s">
        <v>1070</v>
      </c>
      <c r="D776" s="140" t="s">
        <v>39</v>
      </c>
      <c r="E776" s="140" t="s">
        <v>141</v>
      </c>
      <c r="F776" s="156"/>
      <c r="G776" s="157"/>
      <c r="H776" s="157"/>
      <c r="I776" s="95"/>
      <c r="J776" s="95">
        <f>J772/J774</f>
        <v>10465.116279069769</v>
      </c>
    </row>
    <row r="777" spans="1:10" ht="12" customHeight="1" x14ac:dyDescent="0.25">
      <c r="A777" s="347"/>
      <c r="B777" s="349"/>
      <c r="C777" s="350" t="s">
        <v>14</v>
      </c>
      <c r="D777" s="350"/>
      <c r="E777" s="350"/>
      <c r="F777" s="350"/>
      <c r="G777" s="350"/>
      <c r="H777" s="350"/>
      <c r="I777" s="350"/>
      <c r="J777" s="350"/>
    </row>
    <row r="778" spans="1:10" ht="12.75" customHeight="1" x14ac:dyDescent="0.25">
      <c r="A778" s="347"/>
      <c r="B778" s="349"/>
      <c r="C778" s="59" t="s">
        <v>151</v>
      </c>
      <c r="D778" s="140" t="s">
        <v>42</v>
      </c>
      <c r="E778" s="140" t="s">
        <v>40</v>
      </c>
      <c r="F778" s="140"/>
      <c r="G778" s="140"/>
      <c r="H778" s="140"/>
      <c r="I778" s="170"/>
      <c r="J778" s="170">
        <v>100</v>
      </c>
    </row>
    <row r="779" spans="1:10" ht="19.5" customHeight="1" x14ac:dyDescent="0.25">
      <c r="A779" s="347" t="s">
        <v>1859</v>
      </c>
      <c r="B779" s="349" t="s">
        <v>1868</v>
      </c>
      <c r="C779" s="351" t="s">
        <v>1861</v>
      </c>
      <c r="D779" s="351"/>
      <c r="E779" s="351"/>
      <c r="F779" s="351"/>
      <c r="G779" s="351"/>
      <c r="H779" s="351"/>
      <c r="I779" s="351"/>
      <c r="J779" s="351"/>
    </row>
    <row r="780" spans="1:10" ht="21" customHeight="1" x14ac:dyDescent="0.25">
      <c r="A780" s="347"/>
      <c r="B780" s="349"/>
      <c r="C780" s="350" t="s">
        <v>10</v>
      </c>
      <c r="D780" s="350"/>
      <c r="E780" s="350"/>
      <c r="F780" s="350"/>
      <c r="G780" s="350"/>
      <c r="H780" s="350"/>
      <c r="I780" s="350"/>
      <c r="J780" s="350"/>
    </row>
    <row r="781" spans="1:10" ht="32.25" customHeight="1" x14ac:dyDescent="0.25">
      <c r="A781" s="347"/>
      <c r="B781" s="349"/>
      <c r="C781" s="59" t="s">
        <v>1870</v>
      </c>
      <c r="D781" s="51" t="s">
        <v>39</v>
      </c>
      <c r="E781" s="51" t="s">
        <v>9</v>
      </c>
      <c r="F781" s="107"/>
      <c r="G781" s="157"/>
      <c r="H781" s="107"/>
      <c r="I781" s="95"/>
      <c r="J781" s="95">
        <f>'Додаток 3'!L140</f>
        <v>303.16000000000003</v>
      </c>
    </row>
    <row r="782" spans="1:10" ht="16.5" customHeight="1" x14ac:dyDescent="0.25">
      <c r="A782" s="347"/>
      <c r="B782" s="349"/>
      <c r="C782" s="350" t="s">
        <v>11</v>
      </c>
      <c r="D782" s="350"/>
      <c r="E782" s="350"/>
      <c r="F782" s="350"/>
      <c r="G782" s="350"/>
      <c r="H782" s="350"/>
      <c r="I782" s="350"/>
      <c r="J782" s="350"/>
    </row>
    <row r="783" spans="1:10" ht="18.75" customHeight="1" x14ac:dyDescent="0.25">
      <c r="A783" s="347"/>
      <c r="B783" s="349"/>
      <c r="C783" s="59" t="s">
        <v>1863</v>
      </c>
      <c r="D783" s="140" t="s">
        <v>39</v>
      </c>
      <c r="E783" s="140" t="s">
        <v>2031</v>
      </c>
      <c r="F783" s="167"/>
      <c r="G783" s="157"/>
      <c r="H783" s="157"/>
      <c r="I783" s="166"/>
      <c r="J783" s="95">
        <v>39.68</v>
      </c>
    </row>
    <row r="784" spans="1:10" ht="15.75" customHeight="1" x14ac:dyDescent="0.25">
      <c r="A784" s="347"/>
      <c r="B784" s="349"/>
      <c r="C784" s="350" t="s">
        <v>12</v>
      </c>
      <c r="D784" s="350"/>
      <c r="E784" s="350"/>
      <c r="F784" s="350"/>
      <c r="G784" s="350"/>
      <c r="H784" s="350"/>
      <c r="I784" s="350"/>
      <c r="J784" s="350"/>
    </row>
    <row r="785" spans="1:11" ht="29.25" customHeight="1" x14ac:dyDescent="0.25">
      <c r="A785" s="347"/>
      <c r="B785" s="349"/>
      <c r="C785" s="59" t="s">
        <v>1871</v>
      </c>
      <c r="D785" s="140" t="s">
        <v>39</v>
      </c>
      <c r="E785" s="140" t="s">
        <v>2032</v>
      </c>
      <c r="F785" s="157"/>
      <c r="G785" s="157"/>
      <c r="H785" s="157"/>
      <c r="I785" s="95"/>
      <c r="J785" s="95">
        <f>J781/J783</f>
        <v>7.6401209677419359</v>
      </c>
    </row>
    <row r="786" spans="1:11" ht="19.5" customHeight="1" x14ac:dyDescent="0.25">
      <c r="A786" s="347"/>
      <c r="B786" s="349"/>
      <c r="C786" s="350" t="s">
        <v>14</v>
      </c>
      <c r="D786" s="350"/>
      <c r="E786" s="350"/>
      <c r="F786" s="350"/>
      <c r="G786" s="350"/>
      <c r="H786" s="350"/>
      <c r="I786" s="350"/>
      <c r="J786" s="350"/>
    </row>
    <row r="787" spans="1:11" ht="27.75" customHeight="1" x14ac:dyDescent="0.25">
      <c r="A787" s="347"/>
      <c r="B787" s="349"/>
      <c r="C787" s="7" t="s">
        <v>1864</v>
      </c>
      <c r="D787" s="140" t="s">
        <v>42</v>
      </c>
      <c r="E787" s="140" t="s">
        <v>40</v>
      </c>
      <c r="F787" s="140"/>
      <c r="G787" s="140"/>
      <c r="H787" s="140"/>
      <c r="I787" s="166"/>
      <c r="J787" s="170">
        <v>100</v>
      </c>
    </row>
    <row r="788" spans="1:11" ht="20.25" customHeight="1" x14ac:dyDescent="0.25">
      <c r="A788" s="347" t="s">
        <v>1860</v>
      </c>
      <c r="B788" s="349" t="s">
        <v>1869</v>
      </c>
      <c r="C788" s="351" t="s">
        <v>1862</v>
      </c>
      <c r="D788" s="351"/>
      <c r="E788" s="351"/>
      <c r="F788" s="351"/>
      <c r="G788" s="351"/>
      <c r="H788" s="351"/>
      <c r="I788" s="351"/>
      <c r="J788" s="351"/>
    </row>
    <row r="789" spans="1:11" ht="15.75" customHeight="1" x14ac:dyDescent="0.25">
      <c r="A789" s="347"/>
      <c r="B789" s="349"/>
      <c r="C789" s="350" t="s">
        <v>10</v>
      </c>
      <c r="D789" s="350"/>
      <c r="E789" s="350"/>
      <c r="F789" s="350"/>
      <c r="G789" s="350"/>
      <c r="H789" s="350"/>
      <c r="I789" s="350"/>
      <c r="J789" s="350"/>
    </row>
    <row r="790" spans="1:11" ht="30.75" customHeight="1" x14ac:dyDescent="0.25">
      <c r="A790" s="347"/>
      <c r="B790" s="349"/>
      <c r="C790" s="59" t="s">
        <v>1865</v>
      </c>
      <c r="D790" s="51" t="s">
        <v>39</v>
      </c>
      <c r="E790" s="51" t="s">
        <v>9</v>
      </c>
      <c r="F790" s="107"/>
      <c r="G790" s="157"/>
      <c r="H790" s="107"/>
      <c r="I790" s="95"/>
      <c r="J790" s="95">
        <f>'Додаток 3'!L141</f>
        <v>7580.4570000000003</v>
      </c>
    </row>
    <row r="791" spans="1:11" ht="17.25" customHeight="1" x14ac:dyDescent="0.25">
      <c r="A791" s="347"/>
      <c r="B791" s="349"/>
      <c r="C791" s="350" t="s">
        <v>11</v>
      </c>
      <c r="D791" s="350"/>
      <c r="E791" s="350"/>
      <c r="F791" s="350"/>
      <c r="G791" s="350"/>
      <c r="H791" s="350"/>
      <c r="I791" s="350"/>
      <c r="J791" s="350"/>
    </row>
    <row r="792" spans="1:11" ht="18.75" customHeight="1" x14ac:dyDescent="0.25">
      <c r="A792" s="347"/>
      <c r="B792" s="349"/>
      <c r="C792" s="59" t="s">
        <v>1863</v>
      </c>
      <c r="D792" s="140" t="s">
        <v>39</v>
      </c>
      <c r="E792" s="140" t="s">
        <v>2031</v>
      </c>
      <c r="F792" s="167"/>
      <c r="G792" s="157"/>
      <c r="H792" s="157"/>
      <c r="I792" s="166"/>
      <c r="J792" s="170">
        <f>778.0388-84.908</f>
        <v>693.13080000000002</v>
      </c>
      <c r="K792" s="273"/>
    </row>
    <row r="793" spans="1:11" ht="16.5" customHeight="1" x14ac:dyDescent="0.25">
      <c r="A793" s="347"/>
      <c r="B793" s="349"/>
      <c r="C793" s="350" t="s">
        <v>12</v>
      </c>
      <c r="D793" s="350"/>
      <c r="E793" s="350"/>
      <c r="F793" s="350"/>
      <c r="G793" s="350"/>
      <c r="H793" s="350"/>
      <c r="I793" s="350"/>
      <c r="J793" s="350"/>
    </row>
    <row r="794" spans="1:11" ht="27" customHeight="1" x14ac:dyDescent="0.25">
      <c r="A794" s="347"/>
      <c r="B794" s="349"/>
      <c r="C794" s="59" t="s">
        <v>1866</v>
      </c>
      <c r="D794" s="140" t="s">
        <v>39</v>
      </c>
      <c r="E794" s="140" t="s">
        <v>2032</v>
      </c>
      <c r="F794" s="157"/>
      <c r="G794" s="157"/>
      <c r="H794" s="157"/>
      <c r="I794" s="95"/>
      <c r="J794" s="95">
        <f>J790/J792</f>
        <v>10.936546175700171</v>
      </c>
    </row>
    <row r="795" spans="1:11" ht="12.75" customHeight="1" x14ac:dyDescent="0.25">
      <c r="A795" s="347"/>
      <c r="B795" s="349"/>
      <c r="C795" s="350" t="s">
        <v>14</v>
      </c>
      <c r="D795" s="350"/>
      <c r="E795" s="350"/>
      <c r="F795" s="350"/>
      <c r="G795" s="350"/>
      <c r="H795" s="350"/>
      <c r="I795" s="350"/>
      <c r="J795" s="350"/>
    </row>
    <row r="796" spans="1:11" ht="32.25" customHeight="1" x14ac:dyDescent="0.25">
      <c r="A796" s="347"/>
      <c r="B796" s="349"/>
      <c r="C796" s="7" t="s">
        <v>1867</v>
      </c>
      <c r="D796" s="140" t="s">
        <v>42</v>
      </c>
      <c r="E796" s="140" t="s">
        <v>40</v>
      </c>
      <c r="F796" s="140"/>
      <c r="G796" s="140"/>
      <c r="H796" s="140"/>
      <c r="I796" s="166"/>
      <c r="J796" s="170">
        <v>100</v>
      </c>
    </row>
    <row r="797" spans="1:11" ht="24" customHeight="1" x14ac:dyDescent="0.25">
      <c r="A797" s="347" t="s">
        <v>1965</v>
      </c>
      <c r="B797" s="384" t="s">
        <v>1278</v>
      </c>
      <c r="C797" s="413" t="str">
        <f>'Додаток 3'!B142</f>
        <v>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v>
      </c>
      <c r="D797" s="414"/>
      <c r="E797" s="414"/>
      <c r="F797" s="414"/>
      <c r="G797" s="414"/>
      <c r="H797" s="414"/>
      <c r="I797" s="414"/>
      <c r="J797" s="415"/>
    </row>
    <row r="798" spans="1:11" ht="18.75" customHeight="1" x14ac:dyDescent="0.25">
      <c r="A798" s="347"/>
      <c r="B798" s="412"/>
      <c r="C798" s="378" t="s">
        <v>10</v>
      </c>
      <c r="D798" s="379"/>
      <c r="E798" s="379"/>
      <c r="F798" s="379"/>
      <c r="G798" s="379"/>
      <c r="H798" s="379"/>
      <c r="I798" s="379"/>
      <c r="J798" s="380"/>
    </row>
    <row r="799" spans="1:11" ht="33" customHeight="1" x14ac:dyDescent="0.25">
      <c r="A799" s="347"/>
      <c r="B799" s="412"/>
      <c r="C799" s="59" t="s">
        <v>1966</v>
      </c>
      <c r="D799" s="51" t="s">
        <v>91</v>
      </c>
      <c r="E799" s="51" t="s">
        <v>19</v>
      </c>
      <c r="F799" s="107"/>
      <c r="G799" s="107"/>
      <c r="H799" s="107"/>
      <c r="I799" s="170"/>
      <c r="J799" s="135">
        <f>'Додаток 3'!L142</f>
        <v>60</v>
      </c>
    </row>
    <row r="800" spans="1:11" ht="18.75" customHeight="1" x14ac:dyDescent="0.25">
      <c r="A800" s="347"/>
      <c r="B800" s="412"/>
      <c r="C800" s="416" t="s">
        <v>11</v>
      </c>
      <c r="D800" s="417"/>
      <c r="E800" s="417"/>
      <c r="F800" s="417"/>
      <c r="G800" s="417"/>
      <c r="H800" s="417"/>
      <c r="I800" s="417"/>
      <c r="J800" s="418"/>
    </row>
    <row r="801" spans="1:10" ht="18.75" customHeight="1" x14ac:dyDescent="0.25">
      <c r="A801" s="347"/>
      <c r="B801" s="412"/>
      <c r="C801" s="59" t="s">
        <v>1968</v>
      </c>
      <c r="D801" s="51" t="s">
        <v>39</v>
      </c>
      <c r="E801" s="51" t="s">
        <v>17</v>
      </c>
      <c r="F801" s="155"/>
      <c r="G801" s="155"/>
      <c r="H801" s="17"/>
      <c r="I801" s="166"/>
      <c r="J801" s="166">
        <v>1</v>
      </c>
    </row>
    <row r="802" spans="1:10" ht="18.75" customHeight="1" x14ac:dyDescent="0.25">
      <c r="A802" s="347"/>
      <c r="B802" s="412"/>
      <c r="C802" s="416" t="s">
        <v>12</v>
      </c>
      <c r="D802" s="417"/>
      <c r="E802" s="417"/>
      <c r="F802" s="417"/>
      <c r="G802" s="417"/>
      <c r="H802" s="417"/>
      <c r="I802" s="417"/>
      <c r="J802" s="418"/>
    </row>
    <row r="803" spans="1:10" ht="18.75" customHeight="1" x14ac:dyDescent="0.25">
      <c r="A803" s="347"/>
      <c r="B803" s="412"/>
      <c r="C803" s="59" t="s">
        <v>1969</v>
      </c>
      <c r="D803" s="51" t="s">
        <v>39</v>
      </c>
      <c r="E803" s="51" t="s">
        <v>2024</v>
      </c>
      <c r="F803" s="107"/>
      <c r="G803" s="107"/>
      <c r="H803" s="107"/>
      <c r="I803" s="170"/>
      <c r="J803" s="135">
        <f>J799/J801</f>
        <v>60</v>
      </c>
    </row>
    <row r="804" spans="1:10" ht="18.75" customHeight="1" x14ac:dyDescent="0.25">
      <c r="A804" s="347"/>
      <c r="B804" s="412"/>
      <c r="C804" s="416" t="s">
        <v>14</v>
      </c>
      <c r="D804" s="417"/>
      <c r="E804" s="417"/>
      <c r="F804" s="417"/>
      <c r="G804" s="417"/>
      <c r="H804" s="417"/>
      <c r="I804" s="417"/>
      <c r="J804" s="418"/>
    </row>
    <row r="805" spans="1:10" ht="18.75" customHeight="1" x14ac:dyDescent="0.25">
      <c r="A805" s="347"/>
      <c r="B805" s="385"/>
      <c r="C805" s="59" t="s">
        <v>1031</v>
      </c>
      <c r="D805" s="51" t="s">
        <v>42</v>
      </c>
      <c r="E805" s="51" t="s">
        <v>40</v>
      </c>
      <c r="F805" s="51"/>
      <c r="G805" s="51"/>
      <c r="H805" s="51"/>
      <c r="I805" s="166"/>
      <c r="J805" s="166">
        <v>100</v>
      </c>
    </row>
    <row r="806" spans="1:10" ht="28.15" customHeight="1" x14ac:dyDescent="0.25">
      <c r="A806" s="347" t="s">
        <v>1036</v>
      </c>
      <c r="B806" s="349" t="s">
        <v>421</v>
      </c>
      <c r="C806" s="351" t="str">
        <f>'Додаток 3'!B143</f>
        <v>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v>
      </c>
      <c r="D806" s="351"/>
      <c r="E806" s="351"/>
      <c r="F806" s="351"/>
      <c r="G806" s="351"/>
      <c r="H806" s="351"/>
      <c r="I806" s="351"/>
      <c r="J806" s="351"/>
    </row>
    <row r="807" spans="1:10" ht="18.75" customHeight="1" x14ac:dyDescent="0.25">
      <c r="A807" s="347"/>
      <c r="B807" s="349"/>
      <c r="C807" s="350" t="s">
        <v>10</v>
      </c>
      <c r="D807" s="350"/>
      <c r="E807" s="350"/>
      <c r="F807" s="350"/>
      <c r="G807" s="350"/>
      <c r="H807" s="350"/>
      <c r="I807" s="350"/>
      <c r="J807" s="350"/>
    </row>
    <row r="808" spans="1:10" ht="30" customHeight="1" x14ac:dyDescent="0.25">
      <c r="A808" s="347"/>
      <c r="B808" s="349"/>
      <c r="C808" s="7" t="s">
        <v>2021</v>
      </c>
      <c r="D808" s="140" t="s">
        <v>2022</v>
      </c>
      <c r="E808" s="140" t="s">
        <v>372</v>
      </c>
      <c r="F808" s="107"/>
      <c r="G808" s="157"/>
      <c r="H808" s="157"/>
      <c r="I808" s="170"/>
      <c r="J808" s="170">
        <f>'Додаток 3'!L143</f>
        <v>226.22200000000001</v>
      </c>
    </row>
    <row r="809" spans="1:10" ht="18.75" customHeight="1" x14ac:dyDescent="0.25">
      <c r="A809" s="347"/>
      <c r="B809" s="349"/>
      <c r="C809" s="350" t="s">
        <v>11</v>
      </c>
      <c r="D809" s="350"/>
      <c r="E809" s="350"/>
      <c r="F809" s="350"/>
      <c r="G809" s="350"/>
      <c r="H809" s="350"/>
      <c r="I809" s="350"/>
      <c r="J809" s="350"/>
    </row>
    <row r="810" spans="1:10" ht="18.75" customHeight="1" x14ac:dyDescent="0.25">
      <c r="A810" s="347"/>
      <c r="B810" s="349"/>
      <c r="C810" s="7" t="s">
        <v>2023</v>
      </c>
      <c r="D810" s="140" t="s">
        <v>39</v>
      </c>
      <c r="E810" s="140" t="s">
        <v>17</v>
      </c>
      <c r="F810" s="155"/>
      <c r="G810" s="167"/>
      <c r="H810" s="167"/>
      <c r="I810" s="170"/>
      <c r="J810" s="170">
        <v>1</v>
      </c>
    </row>
    <row r="811" spans="1:10" ht="18.75" customHeight="1" x14ac:dyDescent="0.25">
      <c r="A811" s="347"/>
      <c r="B811" s="349"/>
      <c r="C811" s="350" t="s">
        <v>12</v>
      </c>
      <c r="D811" s="350"/>
      <c r="E811" s="350"/>
      <c r="F811" s="350"/>
      <c r="G811" s="350"/>
      <c r="H811" s="350"/>
      <c r="I811" s="350"/>
      <c r="J811" s="350"/>
    </row>
    <row r="812" spans="1:10" ht="26.45" customHeight="1" x14ac:dyDescent="0.25">
      <c r="A812" s="347"/>
      <c r="B812" s="349"/>
      <c r="C812" s="7" t="s">
        <v>2025</v>
      </c>
      <c r="D812" s="140" t="s">
        <v>39</v>
      </c>
      <c r="E812" s="140" t="s">
        <v>2024</v>
      </c>
      <c r="F812" s="107"/>
      <c r="G812" s="157"/>
      <c r="H812" s="157"/>
      <c r="I812" s="170"/>
      <c r="J812" s="170">
        <f>J808/J810</f>
        <v>226.22200000000001</v>
      </c>
    </row>
    <row r="813" spans="1:10" ht="18.75" customHeight="1" x14ac:dyDescent="0.25">
      <c r="A813" s="347"/>
      <c r="B813" s="349"/>
      <c r="C813" s="350" t="s">
        <v>14</v>
      </c>
      <c r="D813" s="350"/>
      <c r="E813" s="350"/>
      <c r="F813" s="350"/>
      <c r="G813" s="350"/>
      <c r="H813" s="350"/>
      <c r="I813" s="350"/>
      <c r="J813" s="350"/>
    </row>
    <row r="814" spans="1:10" ht="18.75" customHeight="1" x14ac:dyDescent="0.25">
      <c r="A814" s="347"/>
      <c r="B814" s="349"/>
      <c r="C814" s="7" t="s">
        <v>2026</v>
      </c>
      <c r="D814" s="140" t="s">
        <v>42</v>
      </c>
      <c r="E814" s="140" t="s">
        <v>40</v>
      </c>
      <c r="F814" s="140"/>
      <c r="G814" s="140"/>
      <c r="H814" s="140"/>
      <c r="I814" s="166"/>
      <c r="J814" s="166">
        <v>100</v>
      </c>
    </row>
    <row r="815" spans="1:10" ht="13.5" customHeight="1" x14ac:dyDescent="0.25">
      <c r="A815" s="408" t="s">
        <v>49</v>
      </c>
      <c r="B815" s="408"/>
      <c r="C815" s="408"/>
      <c r="D815" s="408"/>
      <c r="E815" s="408"/>
      <c r="F815" s="408"/>
      <c r="G815" s="408"/>
      <c r="H815" s="408"/>
      <c r="I815" s="408"/>
      <c r="J815" s="408"/>
    </row>
    <row r="816" spans="1:10" x14ac:dyDescent="0.25">
      <c r="A816" s="401" t="s">
        <v>83</v>
      </c>
      <c r="B816" s="401"/>
      <c r="C816" s="401"/>
      <c r="D816" s="401"/>
      <c r="E816" s="401"/>
      <c r="F816" s="173">
        <v>2020</v>
      </c>
      <c r="G816" s="173">
        <v>2021</v>
      </c>
      <c r="H816" s="173">
        <v>2022</v>
      </c>
      <c r="I816" s="173">
        <v>2023</v>
      </c>
      <c r="J816" s="173">
        <v>2024</v>
      </c>
    </row>
    <row r="817" spans="1:15" ht="16.5" customHeight="1" x14ac:dyDescent="0.25">
      <c r="A817" s="419"/>
      <c r="B817" s="419"/>
      <c r="C817" s="419"/>
      <c r="D817" s="419"/>
      <c r="E817" s="419"/>
      <c r="F817" s="174">
        <f>F820+F911+F853+F865+F938+F832+F888+F837</f>
        <v>12801.321999999998</v>
      </c>
      <c r="G817" s="174">
        <f>G948+G959+G886+G970+G911+G853+G865+G832+G981+G820+G899+G925+G1004+G1022+G1031+G990+G1040+G1049+G1058+G1070+G1082+G1013+G1091+G1102</f>
        <v>18551.707999999999</v>
      </c>
      <c r="H817" s="174">
        <f>H1111+H1120+H1129+H865+H911+H925+H948+H959+H970+H1040+H1049+H1031+H1091+H1102+H832+H1058+H1070+H1082+H853+H1138</f>
        <v>14042.455</v>
      </c>
      <c r="I817" s="174">
        <f>I832+I853+I1147+I1185+I1194</f>
        <v>8434.6059999999998</v>
      </c>
      <c r="J817" s="174">
        <f>J1111+J1120+J1129+J865+J911+J925+J948+J959+J970+J1040+J1049+J1031+J1058+J1070+J1082+J832+J853+J1185+J1206+J1194+J1216</f>
        <v>83634.840099999987</v>
      </c>
    </row>
    <row r="818" spans="1:15" ht="21" customHeight="1" x14ac:dyDescent="0.25">
      <c r="A818" s="347" t="s">
        <v>267</v>
      </c>
      <c r="B818" s="349" t="s">
        <v>96</v>
      </c>
      <c r="C818" s="351" t="s">
        <v>865</v>
      </c>
      <c r="D818" s="351"/>
      <c r="E818" s="351"/>
      <c r="F818" s="351"/>
      <c r="G818" s="351"/>
      <c r="H818" s="351"/>
      <c r="I818" s="351"/>
      <c r="J818" s="351"/>
    </row>
    <row r="819" spans="1:15" ht="18.75" customHeight="1" x14ac:dyDescent="0.25">
      <c r="A819" s="347"/>
      <c r="B819" s="349"/>
      <c r="C819" s="350" t="s">
        <v>10</v>
      </c>
      <c r="D819" s="350"/>
      <c r="E819" s="350"/>
      <c r="F819" s="350"/>
      <c r="G819" s="350"/>
      <c r="H819" s="350"/>
      <c r="I819" s="350"/>
      <c r="J819" s="350"/>
    </row>
    <row r="820" spans="1:15" x14ac:dyDescent="0.25">
      <c r="A820" s="347"/>
      <c r="B820" s="349"/>
      <c r="C820" s="7" t="s">
        <v>488</v>
      </c>
      <c r="D820" s="349" t="s">
        <v>15</v>
      </c>
      <c r="E820" s="140" t="s">
        <v>9</v>
      </c>
      <c r="F820" s="107">
        <f>'Додаток 3'!H150</f>
        <v>2393.29</v>
      </c>
      <c r="G820" s="157">
        <f>'Додаток 3'!I150</f>
        <v>4473.9229999999998</v>
      </c>
      <c r="H820" s="10"/>
      <c r="I820" s="105"/>
      <c r="J820" s="105"/>
    </row>
    <row r="821" spans="1:15" hidden="1" x14ac:dyDescent="0.25">
      <c r="A821" s="347"/>
      <c r="B821" s="349"/>
      <c r="C821" s="4" t="s">
        <v>866</v>
      </c>
      <c r="D821" s="349"/>
      <c r="E821" s="358"/>
      <c r="F821" s="358"/>
      <c r="G821" s="358"/>
      <c r="H821" s="358"/>
      <c r="I821" s="105"/>
      <c r="J821" s="105"/>
    </row>
    <row r="822" spans="1:15" hidden="1" x14ac:dyDescent="0.25">
      <c r="A822" s="347"/>
      <c r="B822" s="349"/>
      <c r="C822" s="7" t="s">
        <v>55</v>
      </c>
      <c r="D822" s="349"/>
      <c r="E822" s="140" t="s">
        <v>9</v>
      </c>
      <c r="F822" s="107">
        <f>'Додаток 3'!H152</f>
        <v>28.452999999999999</v>
      </c>
      <c r="G822" s="24">
        <f>'Додаток 3'!I152</f>
        <v>66.497</v>
      </c>
      <c r="H822" s="24"/>
      <c r="I822" s="105"/>
      <c r="J822" s="105"/>
    </row>
    <row r="823" spans="1:15" hidden="1" x14ac:dyDescent="0.25">
      <c r="A823" s="347"/>
      <c r="B823" s="349"/>
      <c r="C823" s="7" t="s">
        <v>28</v>
      </c>
      <c r="D823" s="349"/>
      <c r="E823" s="140" t="s">
        <v>9</v>
      </c>
      <c r="F823" s="107">
        <f>'Додаток 3'!H153</f>
        <v>-11.308</v>
      </c>
      <c r="G823" s="24">
        <f>'Додаток 3'!I153</f>
        <v>11.308</v>
      </c>
      <c r="H823" s="24"/>
      <c r="I823" s="105"/>
      <c r="J823" s="105"/>
    </row>
    <row r="824" spans="1:15" ht="17.25" customHeight="1" x14ac:dyDescent="0.25">
      <c r="A824" s="347"/>
      <c r="B824" s="349"/>
      <c r="C824" s="350" t="s">
        <v>11</v>
      </c>
      <c r="D824" s="350"/>
      <c r="E824" s="350"/>
      <c r="F824" s="350"/>
      <c r="G824" s="350"/>
      <c r="H824" s="350"/>
      <c r="I824" s="350"/>
      <c r="J824" s="350"/>
    </row>
    <row r="825" spans="1:15" x14ac:dyDescent="0.25">
      <c r="A825" s="347"/>
      <c r="B825" s="349"/>
      <c r="C825" s="7" t="s">
        <v>489</v>
      </c>
      <c r="D825" s="140" t="s">
        <v>309</v>
      </c>
      <c r="E825" s="140" t="s">
        <v>140</v>
      </c>
      <c r="F825" s="107">
        <v>0.124</v>
      </c>
      <c r="G825" s="157">
        <v>0.246</v>
      </c>
      <c r="H825" s="10"/>
      <c r="I825" s="133"/>
      <c r="J825" s="105"/>
    </row>
    <row r="826" spans="1:15" x14ac:dyDescent="0.25">
      <c r="A826" s="347"/>
      <c r="B826" s="349"/>
      <c r="C826" s="350" t="s">
        <v>12</v>
      </c>
      <c r="D826" s="350"/>
      <c r="E826" s="350"/>
      <c r="F826" s="350"/>
      <c r="G826" s="350"/>
      <c r="H826" s="350"/>
      <c r="I826" s="350"/>
      <c r="J826" s="350"/>
      <c r="O826" s="40" t="s">
        <v>1849</v>
      </c>
    </row>
    <row r="827" spans="1:15" x14ac:dyDescent="0.25">
      <c r="A827" s="347"/>
      <c r="B827" s="349"/>
      <c r="C827" s="7" t="s">
        <v>490</v>
      </c>
      <c r="D827" s="140" t="s">
        <v>39</v>
      </c>
      <c r="E827" s="140" t="s">
        <v>141</v>
      </c>
      <c r="F827" s="107">
        <f>F820/F825</f>
        <v>19300.725806451614</v>
      </c>
      <c r="G827" s="157">
        <f>G820/G825</f>
        <v>18186.678861788616</v>
      </c>
      <c r="H827" s="24"/>
      <c r="I827" s="105"/>
      <c r="J827" s="105"/>
    </row>
    <row r="828" spans="1:15" x14ac:dyDescent="0.25">
      <c r="A828" s="347"/>
      <c r="B828" s="349"/>
      <c r="C828" s="39" t="s">
        <v>14</v>
      </c>
      <c r="D828" s="39"/>
      <c r="E828" s="39"/>
      <c r="F828" s="39"/>
      <c r="G828" s="39"/>
      <c r="H828" s="39"/>
      <c r="I828" s="105"/>
      <c r="J828" s="105"/>
    </row>
    <row r="829" spans="1:15" ht="17.25" customHeight="1" x14ac:dyDescent="0.25">
      <c r="A829" s="347"/>
      <c r="B829" s="349"/>
      <c r="C829" s="59" t="s">
        <v>359</v>
      </c>
      <c r="D829" s="140" t="s">
        <v>42</v>
      </c>
      <c r="E829" s="140" t="s">
        <v>40</v>
      </c>
      <c r="F829" s="140">
        <v>100</v>
      </c>
      <c r="G829" s="140">
        <v>100</v>
      </c>
      <c r="H829" s="142"/>
      <c r="I829" s="105"/>
      <c r="J829" s="105"/>
    </row>
    <row r="830" spans="1:15" ht="30.75" customHeight="1" x14ac:dyDescent="0.25">
      <c r="A830" s="353" t="s">
        <v>268</v>
      </c>
      <c r="B830" s="384" t="s">
        <v>96</v>
      </c>
      <c r="C830" s="351" t="s">
        <v>1903</v>
      </c>
      <c r="D830" s="351"/>
      <c r="E830" s="351"/>
      <c r="F830" s="351"/>
      <c r="G830" s="351"/>
      <c r="H830" s="351"/>
      <c r="I830" s="351"/>
      <c r="J830" s="351"/>
    </row>
    <row r="831" spans="1:15" ht="18.75" customHeight="1" x14ac:dyDescent="0.25">
      <c r="A831" s="354"/>
      <c r="B831" s="412"/>
      <c r="C831" s="350" t="s">
        <v>10</v>
      </c>
      <c r="D831" s="350"/>
      <c r="E831" s="350"/>
      <c r="F831" s="350"/>
      <c r="G831" s="350"/>
      <c r="H831" s="350"/>
      <c r="I831" s="350"/>
      <c r="J831" s="350"/>
    </row>
    <row r="832" spans="1:15" x14ac:dyDescent="0.25">
      <c r="A832" s="354"/>
      <c r="B832" s="412"/>
      <c r="C832" s="7" t="s">
        <v>488</v>
      </c>
      <c r="D832" s="349" t="s">
        <v>15</v>
      </c>
      <c r="E832" s="140" t="s">
        <v>9</v>
      </c>
      <c r="F832" s="107"/>
      <c r="G832" s="157"/>
      <c r="H832" s="157"/>
      <c r="I832" s="135">
        <f>'Додаток 1'!I838</f>
        <v>269.44600000000003</v>
      </c>
      <c r="J832" s="166">
        <f>'Додаток 3'!L154</f>
        <v>15315.141</v>
      </c>
    </row>
    <row r="833" spans="1:12" ht="18" hidden="1" customHeight="1" x14ac:dyDescent="0.25">
      <c r="A833" s="354"/>
      <c r="B833" s="412"/>
      <c r="C833" s="7" t="s">
        <v>866</v>
      </c>
      <c r="D833" s="349"/>
      <c r="E833" s="352"/>
      <c r="F833" s="352"/>
      <c r="G833" s="352"/>
      <c r="H833" s="352"/>
      <c r="I833" s="105"/>
      <c r="J833" s="105"/>
    </row>
    <row r="834" spans="1:12" ht="18" hidden="1" customHeight="1" x14ac:dyDescent="0.25">
      <c r="A834" s="354"/>
      <c r="B834" s="412"/>
      <c r="C834" s="7" t="s">
        <v>724</v>
      </c>
      <c r="D834" s="349"/>
      <c r="E834" s="51" t="s">
        <v>9</v>
      </c>
      <c r="F834" s="51"/>
      <c r="G834" s="51">
        <f>'Додаток 3'!I155</f>
        <v>0</v>
      </c>
      <c r="H834" s="51"/>
      <c r="I834" s="105"/>
      <c r="J834" s="105"/>
    </row>
    <row r="835" spans="1:12" ht="18" hidden="1" customHeight="1" x14ac:dyDescent="0.25">
      <c r="A835" s="354"/>
      <c r="B835" s="412"/>
      <c r="C835" s="7" t="s">
        <v>55</v>
      </c>
      <c r="D835" s="349"/>
      <c r="E835" s="140" t="s">
        <v>9</v>
      </c>
      <c r="F835" s="107"/>
      <c r="G835" s="157">
        <f>'Додаток 3'!I156</f>
        <v>78.409000000000006</v>
      </c>
      <c r="H835" s="157"/>
      <c r="I835" s="105"/>
      <c r="J835" s="105"/>
    </row>
    <row r="836" spans="1:12" ht="2.25" hidden="1" customHeight="1" x14ac:dyDescent="0.25">
      <c r="A836" s="354"/>
      <c r="B836" s="412"/>
      <c r="C836" s="7" t="s">
        <v>28</v>
      </c>
      <c r="D836" s="349"/>
      <c r="E836" s="140" t="s">
        <v>9</v>
      </c>
      <c r="F836" s="107"/>
      <c r="G836" s="157">
        <f>'Додаток 3'!I157</f>
        <v>0</v>
      </c>
      <c r="H836" s="157"/>
      <c r="I836" s="105"/>
      <c r="J836" s="105"/>
    </row>
    <row r="837" spans="1:12" ht="28.5" customHeight="1" x14ac:dyDescent="0.25">
      <c r="A837" s="354"/>
      <c r="B837" s="412"/>
      <c r="C837" s="59" t="s">
        <v>1522</v>
      </c>
      <c r="D837" s="384" t="s">
        <v>91</v>
      </c>
      <c r="E837" s="140" t="s">
        <v>9</v>
      </c>
      <c r="F837" s="107">
        <f>'Додаток 3'!H154</f>
        <v>280.37599999999998</v>
      </c>
      <c r="G837" s="157"/>
      <c r="H837" s="157"/>
      <c r="I837" s="105"/>
      <c r="J837" s="105"/>
    </row>
    <row r="838" spans="1:12" ht="29.25" customHeight="1" x14ac:dyDescent="0.25">
      <c r="A838" s="354"/>
      <c r="B838" s="412"/>
      <c r="C838" s="59" t="s">
        <v>1037</v>
      </c>
      <c r="D838" s="385"/>
      <c r="E838" s="140" t="s">
        <v>9</v>
      </c>
      <c r="F838" s="107"/>
      <c r="G838" s="157"/>
      <c r="H838" s="157"/>
      <c r="I838" s="170">
        <f>'Додаток 3'!K157</f>
        <v>269.44600000000003</v>
      </c>
      <c r="J838" s="95"/>
    </row>
    <row r="839" spans="1:12" ht="17.25" customHeight="1" x14ac:dyDescent="0.25">
      <c r="A839" s="354"/>
      <c r="B839" s="412"/>
      <c r="C839" s="357" t="s">
        <v>11</v>
      </c>
      <c r="D839" s="357"/>
      <c r="E839" s="357"/>
      <c r="F839" s="357"/>
      <c r="G839" s="357"/>
      <c r="H839" s="357"/>
      <c r="I839" s="357"/>
      <c r="J839" s="357"/>
    </row>
    <row r="840" spans="1:12" ht="18" customHeight="1" x14ac:dyDescent="0.25">
      <c r="A840" s="354"/>
      <c r="B840" s="412"/>
      <c r="C840" s="7" t="s">
        <v>489</v>
      </c>
      <c r="D840" s="140" t="s">
        <v>309</v>
      </c>
      <c r="E840" s="140" t="s">
        <v>140</v>
      </c>
      <c r="F840" s="107"/>
      <c r="G840" s="27"/>
      <c r="H840" s="107"/>
      <c r="I840" s="170"/>
      <c r="J840" s="170">
        <v>0.44400000000000001</v>
      </c>
      <c r="K840" s="41"/>
      <c r="L840" s="41"/>
    </row>
    <row r="841" spans="1:12" ht="14.25" customHeight="1" x14ac:dyDescent="0.25">
      <c r="A841" s="354"/>
      <c r="B841" s="412"/>
      <c r="C841" s="7" t="s">
        <v>156</v>
      </c>
      <c r="D841" s="384" t="s">
        <v>39</v>
      </c>
      <c r="E841" s="384" t="s">
        <v>17</v>
      </c>
      <c r="F841" s="155">
        <v>1</v>
      </c>
      <c r="G841" s="27"/>
      <c r="H841" s="157"/>
      <c r="I841" s="105"/>
      <c r="J841" s="105"/>
    </row>
    <row r="842" spans="1:12" ht="15" customHeight="1" x14ac:dyDescent="0.25">
      <c r="A842" s="354"/>
      <c r="B842" s="412"/>
      <c r="C842" s="7" t="s">
        <v>1030</v>
      </c>
      <c r="D842" s="385"/>
      <c r="E842" s="385"/>
      <c r="F842" s="155"/>
      <c r="G842" s="27"/>
      <c r="H842" s="157"/>
      <c r="I842" s="170">
        <v>1</v>
      </c>
      <c r="J842" s="170"/>
    </row>
    <row r="843" spans="1:12" ht="16.5" customHeight="1" x14ac:dyDescent="0.25">
      <c r="A843" s="354"/>
      <c r="B843" s="412"/>
      <c r="C843" s="357" t="s">
        <v>12</v>
      </c>
      <c r="D843" s="357"/>
      <c r="E843" s="357"/>
      <c r="F843" s="357"/>
      <c r="G843" s="357"/>
      <c r="H843" s="357"/>
      <c r="I843" s="357"/>
      <c r="J843" s="357"/>
    </row>
    <row r="844" spans="1:12" ht="18" customHeight="1" x14ac:dyDescent="0.25">
      <c r="A844" s="354"/>
      <c r="B844" s="412"/>
      <c r="C844" s="7" t="s">
        <v>490</v>
      </c>
      <c r="D844" s="384" t="s">
        <v>39</v>
      </c>
      <c r="E844" s="140" t="s">
        <v>141</v>
      </c>
      <c r="F844" s="107"/>
      <c r="G844" s="157"/>
      <c r="H844" s="157"/>
      <c r="I844" s="136"/>
      <c r="J844" s="95">
        <f>J832/J840</f>
        <v>34493.560810810806</v>
      </c>
    </row>
    <row r="845" spans="1:12" ht="28.5" customHeight="1" x14ac:dyDescent="0.25">
      <c r="A845" s="354"/>
      <c r="B845" s="412"/>
      <c r="C845" s="7" t="s">
        <v>381</v>
      </c>
      <c r="D845" s="412"/>
      <c r="E845" s="140" t="s">
        <v>68</v>
      </c>
      <c r="F845" s="107">
        <f>F837/F841</f>
        <v>280.37599999999998</v>
      </c>
      <c r="G845" s="157"/>
      <c r="H845" s="157"/>
      <c r="I845" s="105"/>
      <c r="J845" s="105"/>
    </row>
    <row r="846" spans="1:12" ht="30" customHeight="1" x14ac:dyDescent="0.25">
      <c r="A846" s="354"/>
      <c r="B846" s="412"/>
      <c r="C846" s="7" t="s">
        <v>1038</v>
      </c>
      <c r="D846" s="385"/>
      <c r="E846" s="140" t="s">
        <v>68</v>
      </c>
      <c r="F846" s="107"/>
      <c r="G846" s="157"/>
      <c r="H846" s="157"/>
      <c r="I846" s="170">
        <f>I838/I842</f>
        <v>269.44600000000003</v>
      </c>
      <c r="J846" s="95"/>
    </row>
    <row r="847" spans="1:12" ht="15.75" customHeight="1" x14ac:dyDescent="0.25">
      <c r="A847" s="354"/>
      <c r="B847" s="412"/>
      <c r="C847" s="357" t="s">
        <v>14</v>
      </c>
      <c r="D847" s="357"/>
      <c r="E847" s="357"/>
      <c r="F847" s="357"/>
      <c r="G847" s="357"/>
      <c r="H847" s="357"/>
      <c r="I847" s="357"/>
      <c r="J847" s="357"/>
    </row>
    <row r="848" spans="1:12" ht="15" customHeight="1" x14ac:dyDescent="0.25">
      <c r="A848" s="354"/>
      <c r="B848" s="412"/>
      <c r="C848" s="59" t="s">
        <v>359</v>
      </c>
      <c r="D848" s="384" t="s">
        <v>42</v>
      </c>
      <c r="E848" s="384" t="s">
        <v>40</v>
      </c>
      <c r="F848" s="140"/>
      <c r="G848" s="140"/>
      <c r="H848" s="140"/>
      <c r="I848" s="166"/>
      <c r="J848" s="166">
        <v>100</v>
      </c>
    </row>
    <row r="849" spans="1:14" ht="16.5" customHeight="1" x14ac:dyDescent="0.25">
      <c r="A849" s="354"/>
      <c r="B849" s="412"/>
      <c r="C849" s="59" t="s">
        <v>47</v>
      </c>
      <c r="D849" s="412"/>
      <c r="E849" s="412"/>
      <c r="F849" s="140">
        <v>100</v>
      </c>
      <c r="G849" s="140"/>
      <c r="H849" s="140"/>
      <c r="I849" s="105"/>
      <c r="J849" s="105"/>
    </row>
    <row r="850" spans="1:14" ht="16.5" customHeight="1" x14ac:dyDescent="0.25">
      <c r="A850" s="355"/>
      <c r="B850" s="385"/>
      <c r="C850" s="91" t="s">
        <v>1031</v>
      </c>
      <c r="D850" s="385"/>
      <c r="E850" s="385"/>
      <c r="F850" s="140"/>
      <c r="G850" s="140"/>
      <c r="H850" s="140"/>
      <c r="I850" s="166">
        <v>100</v>
      </c>
      <c r="J850" s="166"/>
    </row>
    <row r="851" spans="1:14" ht="21.75" customHeight="1" x14ac:dyDescent="0.25">
      <c r="A851" s="355" t="s">
        <v>269</v>
      </c>
      <c r="B851" s="364" t="s">
        <v>96</v>
      </c>
      <c r="C851" s="420" t="s">
        <v>1012</v>
      </c>
      <c r="D851" s="421"/>
      <c r="E851" s="421"/>
      <c r="F851" s="421"/>
      <c r="G851" s="421"/>
      <c r="H851" s="421"/>
      <c r="I851" s="421"/>
      <c r="J851" s="421"/>
    </row>
    <row r="852" spans="1:14" x14ac:dyDescent="0.25">
      <c r="A852" s="347"/>
      <c r="B852" s="352"/>
      <c r="C852" s="348" t="s">
        <v>10</v>
      </c>
      <c r="D852" s="348"/>
      <c r="E852" s="348"/>
      <c r="F852" s="348"/>
      <c r="G852" s="348"/>
      <c r="H852" s="348"/>
      <c r="I852" s="348"/>
      <c r="J852" s="348"/>
    </row>
    <row r="853" spans="1:14" x14ac:dyDescent="0.25">
      <c r="A853" s="347"/>
      <c r="B853" s="352"/>
      <c r="C853" s="26" t="s">
        <v>488</v>
      </c>
      <c r="D853" s="364" t="s">
        <v>15</v>
      </c>
      <c r="E853" s="151" t="s">
        <v>9</v>
      </c>
      <c r="F853" s="57">
        <f>'Додаток 3'!H158</f>
        <v>9957.6679999999997</v>
      </c>
      <c r="G853" s="57">
        <f>'Додаток 3'!I158</f>
        <v>2332.0949999999998</v>
      </c>
      <c r="H853" s="125"/>
      <c r="I853" s="216">
        <f>'Додаток 3'!K158</f>
        <v>112</v>
      </c>
      <c r="J853" s="166">
        <f>'Додаток 3'!L158</f>
        <v>13780.861000000001</v>
      </c>
      <c r="L853" s="41"/>
      <c r="M853" s="41"/>
      <c r="N853" s="41"/>
    </row>
    <row r="854" spans="1:14" hidden="1" x14ac:dyDescent="0.25">
      <c r="A854" s="347"/>
      <c r="B854" s="352"/>
      <c r="C854" s="6" t="s">
        <v>866</v>
      </c>
      <c r="D854" s="352"/>
      <c r="E854" s="358"/>
      <c r="F854" s="358"/>
      <c r="G854" s="358"/>
      <c r="H854" s="358"/>
    </row>
    <row r="855" spans="1:14" hidden="1" x14ac:dyDescent="0.25">
      <c r="A855" s="347"/>
      <c r="B855" s="352"/>
      <c r="C855" s="59" t="s">
        <v>55</v>
      </c>
      <c r="D855" s="352"/>
      <c r="E855" s="51" t="s">
        <v>9</v>
      </c>
      <c r="F855" s="107">
        <f>'Додаток 3'!H159</f>
        <v>120.5</v>
      </c>
      <c r="G855" s="9">
        <f>'Додаток 3'!I159</f>
        <v>467.85</v>
      </c>
      <c r="H855" s="9"/>
    </row>
    <row r="856" spans="1:14" hidden="1" x14ac:dyDescent="0.25">
      <c r="A856" s="347"/>
      <c r="B856" s="352"/>
      <c r="C856" s="73" t="s">
        <v>28</v>
      </c>
      <c r="D856" s="363"/>
      <c r="E856" s="145" t="s">
        <v>9</v>
      </c>
      <c r="F856" s="215">
        <f>'Додаток 3'!H160</f>
        <v>16.2</v>
      </c>
      <c r="G856" s="126">
        <f>'Додаток 3'!I160</f>
        <v>76.14</v>
      </c>
      <c r="H856" s="126"/>
    </row>
    <row r="857" spans="1:14" x14ac:dyDescent="0.25">
      <c r="A857" s="347"/>
      <c r="B857" s="352"/>
      <c r="C857" s="348" t="s">
        <v>11</v>
      </c>
      <c r="D857" s="348"/>
      <c r="E857" s="348"/>
      <c r="F857" s="348"/>
      <c r="G857" s="348"/>
      <c r="H857" s="348"/>
      <c r="I857" s="348"/>
      <c r="J857" s="348"/>
    </row>
    <row r="858" spans="1:14" x14ac:dyDescent="0.25">
      <c r="A858" s="347"/>
      <c r="B858" s="352"/>
      <c r="C858" s="109" t="s">
        <v>489</v>
      </c>
      <c r="D858" s="214" t="s">
        <v>309</v>
      </c>
      <c r="E858" s="214" t="s">
        <v>140</v>
      </c>
      <c r="F858" s="223">
        <v>0.26700000000000002</v>
      </c>
      <c r="G858" s="223">
        <v>6.3E-2</v>
      </c>
      <c r="H858" s="217"/>
      <c r="I858" s="88">
        <v>3.0000000000000001E-3</v>
      </c>
      <c r="J858" s="135">
        <v>0.37</v>
      </c>
    </row>
    <row r="859" spans="1:14" x14ac:dyDescent="0.25">
      <c r="A859" s="347"/>
      <c r="B859" s="352"/>
      <c r="C859" s="348" t="s">
        <v>12</v>
      </c>
      <c r="D859" s="348"/>
      <c r="E859" s="348"/>
      <c r="F859" s="348"/>
      <c r="G859" s="348"/>
      <c r="H859" s="348"/>
      <c r="I859" s="348"/>
      <c r="J859" s="348"/>
    </row>
    <row r="860" spans="1:14" x14ac:dyDescent="0.25">
      <c r="A860" s="347"/>
      <c r="B860" s="352"/>
      <c r="C860" s="26" t="s">
        <v>490</v>
      </c>
      <c r="D860" s="151" t="s">
        <v>39</v>
      </c>
      <c r="E860" s="151" t="s">
        <v>141</v>
      </c>
      <c r="F860" s="57">
        <f>F853/F858</f>
        <v>37294.636704119846</v>
      </c>
      <c r="G860" s="57">
        <f>G853/G858</f>
        <v>37017.380952380947</v>
      </c>
      <c r="H860" s="125"/>
      <c r="I860" s="135">
        <f>I853/I858</f>
        <v>37333.333333333336</v>
      </c>
      <c r="J860" s="135">
        <f>J853/J858</f>
        <v>37245.570270270269</v>
      </c>
    </row>
    <row r="861" spans="1:14" x14ac:dyDescent="0.25">
      <c r="A861" s="347"/>
      <c r="B861" s="352"/>
      <c r="C861" s="128" t="s">
        <v>14</v>
      </c>
      <c r="D861" s="129"/>
      <c r="E861" s="129"/>
      <c r="F861" s="129"/>
      <c r="G861" s="129"/>
      <c r="H861" s="129"/>
      <c r="I861" s="129"/>
      <c r="J861" s="201"/>
    </row>
    <row r="862" spans="1:14" ht="17.25" customHeight="1" x14ac:dyDescent="0.25">
      <c r="A862" s="347"/>
      <c r="B862" s="352"/>
      <c r="C862" s="59" t="s">
        <v>359</v>
      </c>
      <c r="D862" s="51" t="s">
        <v>42</v>
      </c>
      <c r="E862" s="51" t="s">
        <v>40</v>
      </c>
      <c r="F862" s="51">
        <v>100</v>
      </c>
      <c r="G862" s="51">
        <v>100</v>
      </c>
      <c r="H862" s="141"/>
      <c r="I862" s="166">
        <v>100</v>
      </c>
      <c r="J862" s="166">
        <v>100</v>
      </c>
    </row>
    <row r="863" spans="1:14" ht="19.5" customHeight="1" x14ac:dyDescent="0.25">
      <c r="A863" s="347" t="s">
        <v>270</v>
      </c>
      <c r="B863" s="352" t="s">
        <v>96</v>
      </c>
      <c r="C863" s="368" t="s">
        <v>868</v>
      </c>
      <c r="D863" s="368"/>
      <c r="E863" s="368"/>
      <c r="F863" s="368"/>
      <c r="G863" s="368"/>
      <c r="H863" s="368"/>
      <c r="I863" s="368"/>
      <c r="J863" s="368"/>
    </row>
    <row r="864" spans="1:14" x14ac:dyDescent="0.25">
      <c r="A864" s="347"/>
      <c r="B864" s="352"/>
      <c r="C864" s="348" t="s">
        <v>10</v>
      </c>
      <c r="D864" s="348"/>
      <c r="E864" s="348"/>
      <c r="F864" s="348"/>
      <c r="G864" s="348"/>
      <c r="H864" s="348"/>
      <c r="I864" s="348"/>
      <c r="J864" s="348"/>
    </row>
    <row r="865" spans="1:10" x14ac:dyDescent="0.25">
      <c r="A865" s="347"/>
      <c r="B865" s="352"/>
      <c r="C865" s="59" t="s">
        <v>488</v>
      </c>
      <c r="D865" s="352" t="s">
        <v>15</v>
      </c>
      <c r="E865" s="51" t="s">
        <v>9</v>
      </c>
      <c r="F865" s="107"/>
      <c r="G865" s="107"/>
      <c r="H865" s="107"/>
      <c r="I865" s="216"/>
      <c r="J865" s="166">
        <f>'Додаток 3'!L161</f>
        <v>5669.4229999999998</v>
      </c>
    </row>
    <row r="866" spans="1:10" hidden="1" x14ac:dyDescent="0.25">
      <c r="A866" s="347"/>
      <c r="B866" s="352"/>
      <c r="C866" s="6" t="s">
        <v>869</v>
      </c>
      <c r="D866" s="352"/>
      <c r="E866" s="358"/>
      <c r="F866" s="358"/>
      <c r="G866" s="358"/>
      <c r="H866" s="358"/>
      <c r="I866" s="105"/>
      <c r="J866" s="105"/>
    </row>
    <row r="867" spans="1:10" hidden="1" x14ac:dyDescent="0.25">
      <c r="A867" s="347"/>
      <c r="B867" s="352"/>
      <c r="C867" s="59" t="s">
        <v>55</v>
      </c>
      <c r="D867" s="352"/>
      <c r="E867" s="51" t="s">
        <v>9</v>
      </c>
      <c r="F867" s="107"/>
      <c r="G867" s="9">
        <f>'Додаток 3'!I163</f>
        <v>112.5</v>
      </c>
      <c r="H867" s="9"/>
      <c r="I867" s="105"/>
      <c r="J867" s="105"/>
    </row>
    <row r="868" spans="1:10" hidden="1" x14ac:dyDescent="0.25">
      <c r="A868" s="347"/>
      <c r="B868" s="352"/>
      <c r="C868" s="59" t="s">
        <v>28</v>
      </c>
      <c r="D868" s="352"/>
      <c r="E868" s="51" t="s">
        <v>9</v>
      </c>
      <c r="F868" s="107"/>
      <c r="G868" s="9">
        <f>'Додаток 3'!I164</f>
        <v>30</v>
      </c>
      <c r="H868" s="9"/>
      <c r="I868" s="105"/>
      <c r="J868" s="105"/>
    </row>
    <row r="869" spans="1:10" x14ac:dyDescent="0.25">
      <c r="A869" s="347"/>
      <c r="B869" s="352"/>
      <c r="C869" s="348" t="s">
        <v>11</v>
      </c>
      <c r="D869" s="348"/>
      <c r="E869" s="348"/>
      <c r="F869" s="348"/>
      <c r="G869" s="348"/>
      <c r="H869" s="348"/>
      <c r="I869" s="348"/>
      <c r="J869" s="348"/>
    </row>
    <row r="870" spans="1:10" x14ac:dyDescent="0.25">
      <c r="A870" s="347"/>
      <c r="B870" s="352"/>
      <c r="C870" s="59" t="s">
        <v>489</v>
      </c>
      <c r="D870" s="51" t="s">
        <v>309</v>
      </c>
      <c r="E870" s="51" t="s">
        <v>140</v>
      </c>
      <c r="F870" s="107"/>
      <c r="G870" s="107"/>
      <c r="H870" s="186"/>
      <c r="I870" s="135"/>
      <c r="J870" s="135">
        <v>0.33</v>
      </c>
    </row>
    <row r="871" spans="1:10" x14ac:dyDescent="0.25">
      <c r="A871" s="347"/>
      <c r="B871" s="352"/>
      <c r="C871" s="348" t="s">
        <v>12</v>
      </c>
      <c r="D871" s="348"/>
      <c r="E871" s="348"/>
      <c r="F871" s="348"/>
      <c r="G871" s="348"/>
      <c r="H871" s="348"/>
      <c r="I871" s="348"/>
      <c r="J871" s="348"/>
    </row>
    <row r="872" spans="1:10" x14ac:dyDescent="0.25">
      <c r="A872" s="347"/>
      <c r="B872" s="352"/>
      <c r="C872" s="59" t="s">
        <v>490</v>
      </c>
      <c r="D872" s="51" t="s">
        <v>39</v>
      </c>
      <c r="E872" s="51" t="s">
        <v>141</v>
      </c>
      <c r="F872" s="156"/>
      <c r="G872" s="107"/>
      <c r="H872" s="107"/>
      <c r="I872" s="135"/>
      <c r="J872" s="135">
        <f>J865/J870</f>
        <v>17180.069696969695</v>
      </c>
    </row>
    <row r="873" spans="1:10" x14ac:dyDescent="0.25">
      <c r="A873" s="347"/>
      <c r="B873" s="352"/>
      <c r="C873" s="348" t="s">
        <v>14</v>
      </c>
      <c r="D873" s="348"/>
      <c r="E873" s="348"/>
      <c r="F873" s="348"/>
      <c r="G873" s="348"/>
      <c r="H873" s="348"/>
      <c r="I873" s="348"/>
      <c r="J873" s="348"/>
    </row>
    <row r="874" spans="1:10" ht="15" customHeight="1" x14ac:dyDescent="0.25">
      <c r="A874" s="347"/>
      <c r="B874" s="352"/>
      <c r="C874" s="59" t="s">
        <v>359</v>
      </c>
      <c r="D874" s="51" t="s">
        <v>42</v>
      </c>
      <c r="E874" s="51" t="s">
        <v>40</v>
      </c>
      <c r="F874" s="51"/>
      <c r="G874" s="51"/>
      <c r="H874" s="51"/>
      <c r="I874" s="166"/>
      <c r="J874" s="166">
        <v>100</v>
      </c>
    </row>
    <row r="875" spans="1:10" ht="31.5" hidden="1" customHeight="1" x14ac:dyDescent="0.25">
      <c r="A875" s="374" t="s">
        <v>271</v>
      </c>
      <c r="B875" s="349" t="s">
        <v>96</v>
      </c>
      <c r="C875" s="351" t="s">
        <v>727</v>
      </c>
      <c r="D875" s="351"/>
      <c r="E875" s="351"/>
      <c r="F875" s="351"/>
      <c r="G875" s="351"/>
      <c r="H875" s="351"/>
      <c r="I875" s="105"/>
      <c r="J875" s="105"/>
    </row>
    <row r="876" spans="1:10" hidden="1" x14ac:dyDescent="0.25">
      <c r="A876" s="375"/>
      <c r="B876" s="349"/>
      <c r="C876" s="350" t="s">
        <v>10</v>
      </c>
      <c r="D876" s="350"/>
      <c r="E876" s="350"/>
      <c r="F876" s="350"/>
      <c r="G876" s="350"/>
      <c r="H876" s="350"/>
      <c r="I876" s="105"/>
      <c r="J876" s="105"/>
    </row>
    <row r="877" spans="1:10" ht="30" hidden="1" x14ac:dyDescent="0.25">
      <c r="A877" s="375"/>
      <c r="B877" s="349"/>
      <c r="C877" s="59" t="s">
        <v>392</v>
      </c>
      <c r="D877" s="51" t="s">
        <v>91</v>
      </c>
      <c r="E877" s="51" t="s">
        <v>9</v>
      </c>
      <c r="F877" s="107">
        <f>'Додаток 3'!H165</f>
        <v>170</v>
      </c>
      <c r="G877" s="10"/>
      <c r="H877" s="10"/>
      <c r="I877" s="105"/>
      <c r="J877" s="105"/>
    </row>
    <row r="878" spans="1:10" hidden="1" x14ac:dyDescent="0.25">
      <c r="A878" s="375"/>
      <c r="B878" s="349"/>
      <c r="C878" s="350" t="s">
        <v>11</v>
      </c>
      <c r="D878" s="350"/>
      <c r="E878" s="350"/>
      <c r="F878" s="350"/>
      <c r="G878" s="350"/>
      <c r="H878" s="350"/>
      <c r="I878" s="105"/>
      <c r="J878" s="105"/>
    </row>
    <row r="879" spans="1:10" hidden="1" x14ac:dyDescent="0.25">
      <c r="A879" s="375"/>
      <c r="B879" s="349"/>
      <c r="C879" s="59" t="s">
        <v>156</v>
      </c>
      <c r="D879" s="142" t="s">
        <v>39</v>
      </c>
      <c r="E879" s="140" t="s">
        <v>17</v>
      </c>
      <c r="F879" s="167">
        <v>1</v>
      </c>
      <c r="G879" s="10"/>
      <c r="H879" s="10"/>
      <c r="I879" s="105"/>
      <c r="J879" s="105"/>
    </row>
    <row r="880" spans="1:10" hidden="1" x14ac:dyDescent="0.25">
      <c r="A880" s="375"/>
      <c r="B880" s="349"/>
      <c r="C880" s="350" t="s">
        <v>12</v>
      </c>
      <c r="D880" s="350"/>
      <c r="E880" s="350"/>
      <c r="F880" s="350"/>
      <c r="G880" s="350"/>
      <c r="H880" s="350"/>
      <c r="I880" s="105"/>
      <c r="J880" s="105"/>
    </row>
    <row r="881" spans="1:10" hidden="1" x14ac:dyDescent="0.25">
      <c r="A881" s="375"/>
      <c r="B881" s="349"/>
      <c r="C881" s="59" t="s">
        <v>384</v>
      </c>
      <c r="D881" s="142" t="s">
        <v>39</v>
      </c>
      <c r="E881" s="140" t="s">
        <v>68</v>
      </c>
      <c r="F881" s="157">
        <f>F877/F879</f>
        <v>170</v>
      </c>
      <c r="G881" s="24"/>
      <c r="H881" s="24"/>
      <c r="I881" s="105"/>
      <c r="J881" s="105"/>
    </row>
    <row r="882" spans="1:10" hidden="1" x14ac:dyDescent="0.25">
      <c r="A882" s="375"/>
      <c r="B882" s="349"/>
      <c r="C882" s="350" t="s">
        <v>14</v>
      </c>
      <c r="D882" s="350"/>
      <c r="E882" s="350"/>
      <c r="F882" s="350"/>
      <c r="G882" s="350"/>
      <c r="H882" s="350"/>
      <c r="I882" s="105"/>
      <c r="J882" s="105"/>
    </row>
    <row r="883" spans="1:10" ht="34.5" hidden="1" customHeight="1" x14ac:dyDescent="0.25">
      <c r="A883" s="376"/>
      <c r="B883" s="349"/>
      <c r="C883" s="7" t="s">
        <v>47</v>
      </c>
      <c r="D883" s="140" t="s">
        <v>42</v>
      </c>
      <c r="E883" s="140" t="s">
        <v>40</v>
      </c>
      <c r="F883" s="140">
        <v>100</v>
      </c>
      <c r="G883" s="142"/>
      <c r="H883" s="142"/>
      <c r="I883" s="105"/>
      <c r="J883" s="105"/>
    </row>
    <row r="884" spans="1:10" ht="18.75" customHeight="1" x14ac:dyDescent="0.25">
      <c r="A884" s="347" t="s">
        <v>271</v>
      </c>
      <c r="B884" s="352" t="s">
        <v>96</v>
      </c>
      <c r="C884" s="368" t="s">
        <v>974</v>
      </c>
      <c r="D884" s="368"/>
      <c r="E884" s="368"/>
      <c r="F884" s="368"/>
      <c r="G884" s="368"/>
      <c r="H884" s="368"/>
      <c r="I884" s="368"/>
      <c r="J884" s="368"/>
    </row>
    <row r="885" spans="1:10" ht="15" customHeight="1" x14ac:dyDescent="0.25">
      <c r="A885" s="347"/>
      <c r="B885" s="352"/>
      <c r="C885" s="348" t="s">
        <v>10</v>
      </c>
      <c r="D885" s="348"/>
      <c r="E885" s="348"/>
      <c r="F885" s="348"/>
      <c r="G885" s="348"/>
      <c r="H885" s="348"/>
      <c r="I885" s="348"/>
      <c r="J885" s="348"/>
    </row>
    <row r="886" spans="1:10" ht="20.25" customHeight="1" x14ac:dyDescent="0.25">
      <c r="A886" s="347"/>
      <c r="B886" s="352"/>
      <c r="C886" s="59" t="s">
        <v>664</v>
      </c>
      <c r="D886" s="352" t="s">
        <v>15</v>
      </c>
      <c r="E886" s="51" t="s">
        <v>9</v>
      </c>
      <c r="F886" s="107"/>
      <c r="G886" s="107">
        <f>'Додаток 3'!I166</f>
        <v>3632.47</v>
      </c>
      <c r="H886" s="1"/>
      <c r="I886" s="105"/>
      <c r="J886" s="105"/>
    </row>
    <row r="887" spans="1:10" ht="15.75" customHeight="1" x14ac:dyDescent="0.25">
      <c r="A887" s="347"/>
      <c r="B887" s="352"/>
      <c r="C887" s="59" t="s">
        <v>357</v>
      </c>
      <c r="D887" s="352"/>
      <c r="E887" s="358"/>
      <c r="F887" s="358"/>
      <c r="G887" s="358"/>
      <c r="H887" s="358"/>
      <c r="I887" s="105"/>
      <c r="J887" s="105"/>
    </row>
    <row r="888" spans="1:10" ht="19.5" customHeight="1" x14ac:dyDescent="0.25">
      <c r="A888" s="347"/>
      <c r="B888" s="352"/>
      <c r="C888" s="59" t="s">
        <v>38</v>
      </c>
      <c r="D888" s="352"/>
      <c r="E888" s="51" t="s">
        <v>19</v>
      </c>
      <c r="F888" s="107">
        <v>169.988</v>
      </c>
      <c r="G888" s="141"/>
      <c r="H888" s="141"/>
      <c r="I888" s="105"/>
      <c r="J888" s="105"/>
    </row>
    <row r="889" spans="1:10" ht="15" hidden="1" customHeight="1" x14ac:dyDescent="0.25">
      <c r="A889" s="347"/>
      <c r="B889" s="352"/>
      <c r="C889" s="59" t="s">
        <v>2</v>
      </c>
      <c r="D889" s="352"/>
      <c r="E889" s="51" t="s">
        <v>9</v>
      </c>
      <c r="F889" s="107"/>
      <c r="G889" s="9">
        <f>'Додаток 3'!I168</f>
        <v>39.06</v>
      </c>
      <c r="H889" s="9"/>
      <c r="I889" s="105"/>
      <c r="J889" s="105"/>
    </row>
    <row r="890" spans="1:10" ht="20.25" hidden="1" customHeight="1" x14ac:dyDescent="0.25">
      <c r="A890" s="347"/>
      <c r="B890" s="352"/>
      <c r="C890" s="59" t="s">
        <v>25</v>
      </c>
      <c r="D890" s="352"/>
      <c r="E890" s="51" t="s">
        <v>9</v>
      </c>
      <c r="F890" s="107"/>
      <c r="G890" s="9">
        <f>'Додаток 3'!I169</f>
        <v>9.3000000000000007</v>
      </c>
      <c r="H890" s="9"/>
      <c r="I890" s="105"/>
      <c r="J890" s="105"/>
    </row>
    <row r="891" spans="1:10" ht="16.5" customHeight="1" x14ac:dyDescent="0.25">
      <c r="A891" s="347"/>
      <c r="B891" s="352"/>
      <c r="C891" s="348" t="s">
        <v>11</v>
      </c>
      <c r="D891" s="348"/>
      <c r="E891" s="348"/>
      <c r="F891" s="348"/>
      <c r="G891" s="348"/>
      <c r="H891" s="348"/>
      <c r="I891" s="348"/>
      <c r="J891" s="348"/>
    </row>
    <row r="892" spans="1:10" ht="18.75" customHeight="1" x14ac:dyDescent="0.25">
      <c r="A892" s="347"/>
      <c r="B892" s="352"/>
      <c r="C892" s="59" t="s">
        <v>665</v>
      </c>
      <c r="D892" s="51" t="s">
        <v>309</v>
      </c>
      <c r="E892" s="51" t="s">
        <v>17</v>
      </c>
      <c r="F892" s="107"/>
      <c r="G892" s="155">
        <v>1</v>
      </c>
      <c r="H892" s="1"/>
      <c r="I892" s="105"/>
      <c r="J892" s="105"/>
    </row>
    <row r="893" spans="1:10" ht="17.25" customHeight="1" x14ac:dyDescent="0.25">
      <c r="A893" s="347"/>
      <c r="B893" s="352"/>
      <c r="C893" s="348" t="s">
        <v>12</v>
      </c>
      <c r="D893" s="348"/>
      <c r="E893" s="348"/>
      <c r="F893" s="348"/>
      <c r="G893" s="348"/>
      <c r="H893" s="348"/>
      <c r="I893" s="348"/>
      <c r="J893" s="348"/>
    </row>
    <row r="894" spans="1:10" ht="17.25" customHeight="1" x14ac:dyDescent="0.25">
      <c r="A894" s="347"/>
      <c r="B894" s="352"/>
      <c r="C894" s="59" t="s">
        <v>666</v>
      </c>
      <c r="D894" s="51" t="s">
        <v>39</v>
      </c>
      <c r="E894" s="51" t="s">
        <v>667</v>
      </c>
      <c r="F894" s="156"/>
      <c r="G894" s="107">
        <f>G886/G892</f>
        <v>3632.47</v>
      </c>
      <c r="H894" s="9"/>
      <c r="I894" s="105"/>
      <c r="J894" s="105"/>
    </row>
    <row r="895" spans="1:10" ht="15.75" customHeight="1" x14ac:dyDescent="0.25">
      <c r="A895" s="347"/>
      <c r="B895" s="352"/>
      <c r="C895" s="348" t="s">
        <v>14</v>
      </c>
      <c r="D895" s="348"/>
      <c r="E895" s="348"/>
      <c r="F895" s="348"/>
      <c r="G895" s="348"/>
      <c r="H895" s="348"/>
      <c r="I895" s="348"/>
      <c r="J895" s="348"/>
    </row>
    <row r="896" spans="1:10" ht="14.25" customHeight="1" x14ac:dyDescent="0.25">
      <c r="A896" s="347"/>
      <c r="B896" s="352"/>
      <c r="C896" s="59" t="s">
        <v>359</v>
      </c>
      <c r="D896" s="51" t="s">
        <v>42</v>
      </c>
      <c r="E896" s="51" t="s">
        <v>40</v>
      </c>
      <c r="F896" s="51"/>
      <c r="G896" s="51">
        <v>100</v>
      </c>
      <c r="H896" s="141"/>
      <c r="I896" s="105"/>
      <c r="J896" s="105"/>
    </row>
    <row r="897" spans="1:10" ht="30.75" customHeight="1" x14ac:dyDescent="0.25">
      <c r="A897" s="347" t="s">
        <v>272</v>
      </c>
      <c r="B897" s="352" t="s">
        <v>96</v>
      </c>
      <c r="C897" s="368" t="s">
        <v>1340</v>
      </c>
      <c r="D897" s="368"/>
      <c r="E897" s="368"/>
      <c r="F897" s="368"/>
      <c r="G897" s="368"/>
      <c r="H897" s="368"/>
      <c r="I897" s="368"/>
      <c r="J897" s="368"/>
    </row>
    <row r="898" spans="1:10" ht="17.25" customHeight="1" x14ac:dyDescent="0.25">
      <c r="A898" s="347"/>
      <c r="B898" s="352"/>
      <c r="C898" s="348" t="s">
        <v>10</v>
      </c>
      <c r="D898" s="348"/>
      <c r="E898" s="348"/>
      <c r="F898" s="348"/>
      <c r="G898" s="348"/>
      <c r="H898" s="348"/>
      <c r="I898" s="348"/>
      <c r="J898" s="348"/>
    </row>
    <row r="899" spans="1:10" ht="20.25" customHeight="1" x14ac:dyDescent="0.25">
      <c r="A899" s="347"/>
      <c r="B899" s="352"/>
      <c r="C899" s="59" t="s">
        <v>821</v>
      </c>
      <c r="D899" s="352" t="s">
        <v>15</v>
      </c>
      <c r="E899" s="51" t="s">
        <v>9</v>
      </c>
      <c r="F899" s="107"/>
      <c r="G899" s="107">
        <f>'Додаток 3'!I170</f>
        <v>463.92700000000002</v>
      </c>
      <c r="H899" s="1"/>
      <c r="I899" s="105"/>
      <c r="J899" s="105"/>
    </row>
    <row r="900" spans="1:10" ht="18" hidden="1" customHeight="1" x14ac:dyDescent="0.25">
      <c r="A900" s="347"/>
      <c r="B900" s="352"/>
      <c r="C900" s="6" t="s">
        <v>357</v>
      </c>
      <c r="D900" s="352"/>
      <c r="E900" s="358"/>
      <c r="F900" s="358"/>
      <c r="G900" s="358"/>
      <c r="H900" s="358"/>
      <c r="I900" s="105"/>
      <c r="J900" s="105"/>
    </row>
    <row r="901" spans="1:10" ht="22.5" hidden="1" customHeight="1" x14ac:dyDescent="0.25">
      <c r="A901" s="347"/>
      <c r="B901" s="352"/>
      <c r="C901" s="59" t="s">
        <v>2</v>
      </c>
      <c r="D901" s="352"/>
      <c r="E901" s="51" t="s">
        <v>9</v>
      </c>
      <c r="F901" s="107"/>
      <c r="G901" s="107">
        <f>'Додаток 3'!I171</f>
        <v>5.7240000000000002</v>
      </c>
      <c r="H901" s="9"/>
      <c r="I901" s="105"/>
      <c r="J901" s="105"/>
    </row>
    <row r="902" spans="1:10" ht="19.5" hidden="1" customHeight="1" x14ac:dyDescent="0.25">
      <c r="A902" s="347"/>
      <c r="B902" s="352"/>
      <c r="C902" s="59" t="s">
        <v>25</v>
      </c>
      <c r="D902" s="352"/>
      <c r="E902" s="51" t="s">
        <v>9</v>
      </c>
      <c r="F902" s="107"/>
      <c r="G902" s="107">
        <f>'Додаток 3'!I172</f>
        <v>4.6500000000000004</v>
      </c>
      <c r="H902" s="9"/>
      <c r="I902" s="105"/>
      <c r="J902" s="105"/>
    </row>
    <row r="903" spans="1:10" ht="17.25" customHeight="1" x14ac:dyDescent="0.25">
      <c r="A903" s="347"/>
      <c r="B903" s="352"/>
      <c r="C903" s="348" t="s">
        <v>11</v>
      </c>
      <c r="D903" s="348"/>
      <c r="E903" s="348"/>
      <c r="F903" s="348"/>
      <c r="G903" s="348"/>
      <c r="H903" s="348"/>
      <c r="I903" s="348"/>
      <c r="J903" s="348"/>
    </row>
    <row r="904" spans="1:10" ht="15.75" customHeight="1" x14ac:dyDescent="0.25">
      <c r="A904" s="347"/>
      <c r="B904" s="352"/>
      <c r="C904" s="59" t="s">
        <v>816</v>
      </c>
      <c r="D904" s="51" t="s">
        <v>309</v>
      </c>
      <c r="E904" s="51" t="s">
        <v>17</v>
      </c>
      <c r="F904" s="107"/>
      <c r="G904" s="155">
        <v>1</v>
      </c>
      <c r="H904" s="1"/>
      <c r="I904" s="105"/>
      <c r="J904" s="105"/>
    </row>
    <row r="905" spans="1:10" ht="19.5" customHeight="1" x14ac:dyDescent="0.25">
      <c r="A905" s="347"/>
      <c r="B905" s="352"/>
      <c r="C905" s="348" t="s">
        <v>12</v>
      </c>
      <c r="D905" s="348"/>
      <c r="E905" s="348"/>
      <c r="F905" s="348"/>
      <c r="G905" s="348"/>
      <c r="H905" s="348"/>
      <c r="I905" s="348"/>
      <c r="J905" s="348"/>
    </row>
    <row r="906" spans="1:10" ht="14.25" customHeight="1" x14ac:dyDescent="0.25">
      <c r="A906" s="347"/>
      <c r="B906" s="352"/>
      <c r="C906" s="59" t="s">
        <v>822</v>
      </c>
      <c r="D906" s="51" t="s">
        <v>39</v>
      </c>
      <c r="E906" s="51" t="s">
        <v>667</v>
      </c>
      <c r="F906" s="156"/>
      <c r="G906" s="107">
        <f>G899/G904</f>
        <v>463.92700000000002</v>
      </c>
      <c r="H906" s="9"/>
      <c r="I906" s="105"/>
      <c r="J906" s="105"/>
    </row>
    <row r="907" spans="1:10" ht="16.5" customHeight="1" x14ac:dyDescent="0.25">
      <c r="A907" s="347"/>
      <c r="B907" s="352"/>
      <c r="C907" s="348" t="s">
        <v>14</v>
      </c>
      <c r="D907" s="348"/>
      <c r="E907" s="348"/>
      <c r="F907" s="348"/>
      <c r="G907" s="348"/>
      <c r="H907" s="348"/>
      <c r="I907" s="348"/>
      <c r="J907" s="348"/>
    </row>
    <row r="908" spans="1:10" ht="17.25" customHeight="1" x14ac:dyDescent="0.25">
      <c r="A908" s="347"/>
      <c r="B908" s="352"/>
      <c r="C908" s="59" t="s">
        <v>358</v>
      </c>
      <c r="D908" s="51" t="s">
        <v>42</v>
      </c>
      <c r="E908" s="51" t="s">
        <v>40</v>
      </c>
      <c r="F908" s="51"/>
      <c r="G908" s="51">
        <v>100</v>
      </c>
      <c r="H908" s="141"/>
      <c r="I908" s="105"/>
      <c r="J908" s="105"/>
    </row>
    <row r="909" spans="1:10" ht="18" hidden="1" customHeight="1" x14ac:dyDescent="0.25">
      <c r="A909" s="353" t="s">
        <v>273</v>
      </c>
      <c r="B909" s="384" t="s">
        <v>96</v>
      </c>
      <c r="C909" s="351" t="s">
        <v>1417</v>
      </c>
      <c r="D909" s="351"/>
      <c r="E909" s="351"/>
      <c r="F909" s="351"/>
      <c r="G909" s="351"/>
      <c r="H909" s="351"/>
      <c r="I909" s="351"/>
      <c r="J909" s="351"/>
    </row>
    <row r="910" spans="1:10" hidden="1" x14ac:dyDescent="0.25">
      <c r="A910" s="354"/>
      <c r="B910" s="412"/>
      <c r="C910" s="350" t="s">
        <v>10</v>
      </c>
      <c r="D910" s="350"/>
      <c r="E910" s="350"/>
      <c r="F910" s="350"/>
      <c r="G910" s="350"/>
      <c r="H910" s="350"/>
      <c r="I910" s="350"/>
      <c r="J910" s="350"/>
    </row>
    <row r="911" spans="1:10" hidden="1" x14ac:dyDescent="0.25">
      <c r="A911" s="354"/>
      <c r="B911" s="412"/>
      <c r="C911" s="59" t="s">
        <v>1260</v>
      </c>
      <c r="D911" s="352" t="s">
        <v>15</v>
      </c>
      <c r="E911" s="51" t="s">
        <v>9</v>
      </c>
      <c r="F911" s="107"/>
      <c r="G911" s="157"/>
      <c r="H911" s="157"/>
      <c r="I911" s="98"/>
      <c r="J911" s="135">
        <f>'Додаток 3'!L173</f>
        <v>0</v>
      </c>
    </row>
    <row r="912" spans="1:10" hidden="1" x14ac:dyDescent="0.25">
      <c r="A912" s="354"/>
      <c r="B912" s="412"/>
      <c r="C912" s="59" t="s">
        <v>357</v>
      </c>
      <c r="D912" s="352"/>
      <c r="E912" s="51"/>
      <c r="F912" s="107"/>
      <c r="G912" s="157"/>
      <c r="H912" s="10"/>
      <c r="I912" s="105"/>
      <c r="J912" s="105"/>
    </row>
    <row r="913" spans="1:10" ht="18" hidden="1" customHeight="1" x14ac:dyDescent="0.25">
      <c r="A913" s="354"/>
      <c r="B913" s="412"/>
      <c r="C913" s="59" t="s">
        <v>1258</v>
      </c>
      <c r="D913" s="352"/>
      <c r="E913" s="51" t="s">
        <v>9</v>
      </c>
      <c r="F913" s="107"/>
      <c r="G913" s="157"/>
      <c r="H913" s="157"/>
      <c r="I913" s="104"/>
      <c r="J913" s="95">
        <f>'Додаток 3'!L174</f>
        <v>350</v>
      </c>
    </row>
    <row r="914" spans="1:10" hidden="1" x14ac:dyDescent="0.25">
      <c r="A914" s="354"/>
      <c r="B914" s="412"/>
      <c r="C914" s="350" t="s">
        <v>11</v>
      </c>
      <c r="D914" s="350"/>
      <c r="E914" s="350"/>
      <c r="F914" s="350"/>
      <c r="G914" s="350"/>
      <c r="H914" s="350"/>
      <c r="I914" s="350"/>
      <c r="J914" s="350"/>
    </row>
    <row r="915" spans="1:10" hidden="1" x14ac:dyDescent="0.25">
      <c r="A915" s="354"/>
      <c r="B915" s="412"/>
      <c r="C915" s="59" t="s">
        <v>1261</v>
      </c>
      <c r="D915" s="149" t="s">
        <v>39</v>
      </c>
      <c r="E915" s="140" t="s">
        <v>1259</v>
      </c>
      <c r="F915" s="167"/>
      <c r="G915" s="167"/>
      <c r="H915" s="107"/>
      <c r="I915" s="95"/>
      <c r="J915" s="135">
        <v>0.6</v>
      </c>
    </row>
    <row r="916" spans="1:10" hidden="1" x14ac:dyDescent="0.25">
      <c r="A916" s="354"/>
      <c r="B916" s="412"/>
      <c r="C916" s="59" t="s">
        <v>156</v>
      </c>
      <c r="D916" s="148"/>
      <c r="E916" s="140" t="s">
        <v>17</v>
      </c>
      <c r="F916" s="167"/>
      <c r="G916" s="167"/>
      <c r="H916" s="155"/>
      <c r="I916" s="108"/>
      <c r="J916" s="166">
        <v>1</v>
      </c>
    </row>
    <row r="917" spans="1:10" hidden="1" x14ac:dyDescent="0.25">
      <c r="A917" s="354"/>
      <c r="B917" s="412"/>
      <c r="C917" s="350" t="s">
        <v>12</v>
      </c>
      <c r="D917" s="350"/>
      <c r="E917" s="350"/>
      <c r="F917" s="350"/>
      <c r="G917" s="350"/>
      <c r="H917" s="350"/>
      <c r="I917" s="350"/>
      <c r="J917" s="350"/>
    </row>
    <row r="918" spans="1:10" hidden="1" x14ac:dyDescent="0.25">
      <c r="A918" s="354"/>
      <c r="B918" s="412"/>
      <c r="C918" s="59" t="s">
        <v>1262</v>
      </c>
      <c r="D918" s="122" t="s">
        <v>39</v>
      </c>
      <c r="E918" s="140" t="s">
        <v>141</v>
      </c>
      <c r="F918" s="157"/>
      <c r="G918" s="157"/>
      <c r="H918" s="157"/>
      <c r="I918" s="135"/>
      <c r="J918" s="135">
        <f>J911/J915</f>
        <v>0</v>
      </c>
    </row>
    <row r="919" spans="1:10" hidden="1" x14ac:dyDescent="0.25">
      <c r="A919" s="354"/>
      <c r="B919" s="412"/>
      <c r="C919" s="59" t="s">
        <v>1351</v>
      </c>
      <c r="D919" s="137"/>
      <c r="E919" s="140" t="s">
        <v>68</v>
      </c>
      <c r="F919" s="157"/>
      <c r="G919" s="157"/>
      <c r="H919" s="157"/>
      <c r="I919" s="135"/>
      <c r="J919" s="135">
        <f>J913/J916</f>
        <v>350</v>
      </c>
    </row>
    <row r="920" spans="1:10" hidden="1" x14ac:dyDescent="0.25">
      <c r="A920" s="354"/>
      <c r="B920" s="412"/>
      <c r="C920" s="350" t="s">
        <v>14</v>
      </c>
      <c r="D920" s="350"/>
      <c r="E920" s="350"/>
      <c r="F920" s="350"/>
      <c r="G920" s="350"/>
      <c r="H920" s="350"/>
      <c r="I920" s="350"/>
      <c r="J920" s="350"/>
    </row>
    <row r="921" spans="1:10" ht="12.75" hidden="1" customHeight="1" x14ac:dyDescent="0.25">
      <c r="A921" s="354"/>
      <c r="B921" s="412"/>
      <c r="C921" s="7" t="s">
        <v>864</v>
      </c>
      <c r="D921" s="384" t="s">
        <v>42</v>
      </c>
      <c r="E921" s="384" t="s">
        <v>40</v>
      </c>
      <c r="F921" s="140"/>
      <c r="G921" s="140"/>
      <c r="H921" s="140"/>
      <c r="I921" s="166"/>
      <c r="J921" s="166">
        <v>100</v>
      </c>
    </row>
    <row r="922" spans="1:10" ht="18.75" hidden="1" customHeight="1" x14ac:dyDescent="0.25">
      <c r="A922" s="355"/>
      <c r="B922" s="385"/>
      <c r="C922" s="7" t="s">
        <v>508</v>
      </c>
      <c r="D922" s="385"/>
      <c r="E922" s="385"/>
      <c r="F922" s="140"/>
      <c r="G922" s="140"/>
      <c r="H922" s="140"/>
      <c r="I922" s="166"/>
      <c r="J922" s="166">
        <v>100</v>
      </c>
    </row>
    <row r="923" spans="1:10" ht="17.25" hidden="1" customHeight="1" x14ac:dyDescent="0.25">
      <c r="A923" s="353" t="s">
        <v>314</v>
      </c>
      <c r="B923" s="363" t="s">
        <v>96</v>
      </c>
      <c r="C923" s="368" t="s">
        <v>1263</v>
      </c>
      <c r="D923" s="368"/>
      <c r="E923" s="368"/>
      <c r="F923" s="368"/>
      <c r="G923" s="368"/>
      <c r="H923" s="368"/>
      <c r="I923" s="368"/>
      <c r="J923" s="368"/>
    </row>
    <row r="924" spans="1:10" ht="14.25" hidden="1" customHeight="1" x14ac:dyDescent="0.25">
      <c r="A924" s="354"/>
      <c r="B924" s="377"/>
      <c r="C924" s="348" t="s">
        <v>10</v>
      </c>
      <c r="D924" s="348"/>
      <c r="E924" s="348"/>
      <c r="F924" s="348"/>
      <c r="G924" s="348"/>
      <c r="H924" s="348"/>
      <c r="I924" s="348"/>
      <c r="J924" s="348"/>
    </row>
    <row r="925" spans="1:10" ht="18.75" hidden="1" customHeight="1" x14ac:dyDescent="0.25">
      <c r="A925" s="354"/>
      <c r="B925" s="377"/>
      <c r="C925" s="59" t="s">
        <v>1260</v>
      </c>
      <c r="D925" s="352" t="s">
        <v>15</v>
      </c>
      <c r="E925" s="51" t="s">
        <v>9</v>
      </c>
      <c r="F925" s="107"/>
      <c r="G925" s="107"/>
      <c r="H925" s="107"/>
      <c r="I925" s="95"/>
      <c r="J925" s="95">
        <f>'Додаток 3'!L175</f>
        <v>0</v>
      </c>
    </row>
    <row r="926" spans="1:10" ht="18" hidden="1" customHeight="1" x14ac:dyDescent="0.25">
      <c r="A926" s="354"/>
      <c r="B926" s="377"/>
      <c r="C926" s="59" t="s">
        <v>41</v>
      </c>
      <c r="D926" s="352"/>
      <c r="E926" s="51"/>
      <c r="F926" s="107"/>
      <c r="G926" s="107"/>
      <c r="H926" s="107"/>
      <c r="I926" s="105"/>
      <c r="J926" s="105"/>
    </row>
    <row r="927" spans="1:10" ht="20.25" hidden="1" customHeight="1" x14ac:dyDescent="0.25">
      <c r="A927" s="354"/>
      <c r="B927" s="377"/>
      <c r="C927" s="59" t="s">
        <v>1258</v>
      </c>
      <c r="D927" s="352"/>
      <c r="E927" s="51" t="s">
        <v>19</v>
      </c>
      <c r="F927" s="107"/>
      <c r="G927" s="107"/>
      <c r="H927" s="107"/>
      <c r="I927" s="95"/>
      <c r="J927" s="95">
        <f>'Додаток 3'!L176</f>
        <v>420</v>
      </c>
    </row>
    <row r="928" spans="1:10" ht="14.25" hidden="1" customHeight="1" x14ac:dyDescent="0.25">
      <c r="A928" s="354"/>
      <c r="B928" s="377"/>
      <c r="C928" s="348" t="s">
        <v>11</v>
      </c>
      <c r="D928" s="348"/>
      <c r="E928" s="348"/>
      <c r="F928" s="348"/>
      <c r="G928" s="348"/>
      <c r="H928" s="348"/>
      <c r="I928" s="348"/>
      <c r="J928" s="348"/>
    </row>
    <row r="929" spans="1:10" ht="19.5" hidden="1" customHeight="1" x14ac:dyDescent="0.25">
      <c r="A929" s="354"/>
      <c r="B929" s="377"/>
      <c r="C929" s="59" t="s">
        <v>1261</v>
      </c>
      <c r="D929" s="51" t="s">
        <v>39</v>
      </c>
      <c r="E929" s="51" t="s">
        <v>1259</v>
      </c>
      <c r="F929" s="155"/>
      <c r="G929" s="155"/>
      <c r="H929" s="107"/>
      <c r="I929" s="105"/>
      <c r="J929" s="95">
        <v>0.84</v>
      </c>
    </row>
    <row r="930" spans="1:10" ht="19.5" hidden="1" customHeight="1" x14ac:dyDescent="0.25">
      <c r="A930" s="354"/>
      <c r="B930" s="377"/>
      <c r="C930" s="59" t="s">
        <v>156</v>
      </c>
      <c r="D930" s="51"/>
      <c r="E930" s="51"/>
      <c r="F930" s="155"/>
      <c r="G930" s="155"/>
      <c r="H930" s="155"/>
      <c r="I930" s="166"/>
      <c r="J930" s="166">
        <v>1</v>
      </c>
    </row>
    <row r="931" spans="1:10" ht="17.25" hidden="1" customHeight="1" x14ac:dyDescent="0.25">
      <c r="A931" s="354"/>
      <c r="B931" s="377"/>
      <c r="C931" s="348" t="s">
        <v>12</v>
      </c>
      <c r="D931" s="348"/>
      <c r="E931" s="348"/>
      <c r="F931" s="348"/>
      <c r="G931" s="348"/>
      <c r="H931" s="348"/>
      <c r="I931" s="348"/>
      <c r="J931" s="348"/>
    </row>
    <row r="932" spans="1:10" ht="18.75" hidden="1" customHeight="1" x14ac:dyDescent="0.25">
      <c r="A932" s="354"/>
      <c r="B932" s="377"/>
      <c r="C932" s="59" t="s">
        <v>1262</v>
      </c>
      <c r="D932" s="51" t="s">
        <v>39</v>
      </c>
      <c r="E932" s="51" t="s">
        <v>276</v>
      </c>
      <c r="F932" s="107"/>
      <c r="G932" s="107"/>
      <c r="H932" s="107"/>
      <c r="I932" s="105"/>
      <c r="J932" s="135">
        <f>J925/J929</f>
        <v>0</v>
      </c>
    </row>
    <row r="933" spans="1:10" ht="18.75" hidden="1" customHeight="1" x14ac:dyDescent="0.25">
      <c r="A933" s="354"/>
      <c r="B933" s="377"/>
      <c r="C933" s="59" t="s">
        <v>1351</v>
      </c>
      <c r="D933" s="51"/>
      <c r="E933" s="51"/>
      <c r="F933" s="107"/>
      <c r="G933" s="107"/>
      <c r="H933" s="107"/>
      <c r="I933" s="95"/>
      <c r="J933" s="95">
        <f>J927/J930</f>
        <v>420</v>
      </c>
    </row>
    <row r="934" spans="1:10" ht="15.75" hidden="1" customHeight="1" x14ac:dyDescent="0.25">
      <c r="A934" s="354"/>
      <c r="B934" s="377"/>
      <c r="C934" s="348" t="s">
        <v>14</v>
      </c>
      <c r="D934" s="348"/>
      <c r="E934" s="348"/>
      <c r="F934" s="348"/>
      <c r="G934" s="348"/>
      <c r="H934" s="348"/>
      <c r="I934" s="348"/>
      <c r="J934" s="348"/>
    </row>
    <row r="935" spans="1:10" ht="19.5" hidden="1" customHeight="1" x14ac:dyDescent="0.25">
      <c r="A935" s="354"/>
      <c r="B935" s="377"/>
      <c r="C935" s="59" t="s">
        <v>508</v>
      </c>
      <c r="D935" s="51" t="s">
        <v>42</v>
      </c>
      <c r="E935" s="51" t="s">
        <v>40</v>
      </c>
      <c r="F935" s="51"/>
      <c r="G935" s="51"/>
      <c r="H935" s="51"/>
      <c r="I935" s="105"/>
      <c r="J935" s="166">
        <v>100</v>
      </c>
    </row>
    <row r="936" spans="1:10" ht="30" hidden="1" customHeight="1" x14ac:dyDescent="0.25">
      <c r="A936" s="354"/>
      <c r="B936" s="377"/>
      <c r="C936" s="368" t="s">
        <v>425</v>
      </c>
      <c r="D936" s="368"/>
      <c r="E936" s="368"/>
      <c r="F936" s="368"/>
      <c r="G936" s="368"/>
      <c r="H936" s="368"/>
      <c r="I936" s="368"/>
      <c r="J936" s="368"/>
    </row>
    <row r="937" spans="1:10" ht="15.75" hidden="1" customHeight="1" x14ac:dyDescent="0.25">
      <c r="A937" s="354"/>
      <c r="B937" s="377"/>
      <c r="C937" s="365" t="s">
        <v>10</v>
      </c>
      <c r="D937" s="365"/>
      <c r="E937" s="365"/>
      <c r="F937" s="365"/>
      <c r="G937" s="365"/>
      <c r="H937" s="365"/>
      <c r="I937" s="365"/>
      <c r="J937" s="365"/>
    </row>
    <row r="938" spans="1:10" ht="30" hidden="1" customHeight="1" x14ac:dyDescent="0.25">
      <c r="A938" s="354"/>
      <c r="B938" s="377"/>
      <c r="C938" s="59" t="s">
        <v>97</v>
      </c>
      <c r="D938" s="51" t="s">
        <v>91</v>
      </c>
      <c r="E938" s="51" t="s">
        <v>9</v>
      </c>
      <c r="F938" s="107">
        <f>'Додаток 3'!H177</f>
        <v>0</v>
      </c>
      <c r="G938" s="1"/>
      <c r="H938" s="1"/>
      <c r="I938" s="105"/>
      <c r="J938" s="105"/>
    </row>
    <row r="939" spans="1:10" ht="18.75" hidden="1" customHeight="1" x14ac:dyDescent="0.25">
      <c r="A939" s="354"/>
      <c r="B939" s="377"/>
      <c r="C939" s="348" t="s">
        <v>11</v>
      </c>
      <c r="D939" s="348"/>
      <c r="E939" s="348"/>
      <c r="F939" s="348"/>
      <c r="G939" s="348"/>
      <c r="H939" s="348"/>
      <c r="I939" s="348"/>
      <c r="J939" s="348"/>
    </row>
    <row r="940" spans="1:10" ht="15" hidden="1" customHeight="1" x14ac:dyDescent="0.25">
      <c r="A940" s="354"/>
      <c r="B940" s="377"/>
      <c r="C940" s="59" t="s">
        <v>156</v>
      </c>
      <c r="D940" s="141" t="s">
        <v>39</v>
      </c>
      <c r="E940" s="51" t="s">
        <v>17</v>
      </c>
      <c r="F940" s="155">
        <v>1</v>
      </c>
      <c r="G940" s="1"/>
      <c r="H940" s="1"/>
      <c r="I940" s="105"/>
      <c r="J940" s="105"/>
    </row>
    <row r="941" spans="1:10" ht="17.25" hidden="1" customHeight="1" x14ac:dyDescent="0.25">
      <c r="A941" s="354"/>
      <c r="B941" s="377"/>
      <c r="C941" s="348" t="s">
        <v>12</v>
      </c>
      <c r="D941" s="348"/>
      <c r="E941" s="348"/>
      <c r="F941" s="348"/>
      <c r="G941" s="348"/>
      <c r="H941" s="348"/>
      <c r="I941" s="348"/>
      <c r="J941" s="348"/>
    </row>
    <row r="942" spans="1:10" ht="30" hidden="1" customHeight="1" x14ac:dyDescent="0.25">
      <c r="A942" s="354"/>
      <c r="B942" s="377"/>
      <c r="C942" s="59" t="s">
        <v>381</v>
      </c>
      <c r="D942" s="51" t="s">
        <v>39</v>
      </c>
      <c r="E942" s="51" t="s">
        <v>68</v>
      </c>
      <c r="F942" s="107">
        <f>F938/F940</f>
        <v>0</v>
      </c>
      <c r="G942" s="9"/>
      <c r="H942" s="9"/>
      <c r="I942" s="105"/>
      <c r="J942" s="105"/>
    </row>
    <row r="943" spans="1:10" ht="18" hidden="1" customHeight="1" x14ac:dyDescent="0.25">
      <c r="A943" s="354"/>
      <c r="B943" s="377"/>
      <c r="C943" s="348" t="s">
        <v>14</v>
      </c>
      <c r="D943" s="348"/>
      <c r="E943" s="348"/>
      <c r="F943" s="348"/>
      <c r="G943" s="348"/>
      <c r="H943" s="348"/>
      <c r="I943" s="348"/>
      <c r="J943" s="348"/>
    </row>
    <row r="944" spans="1:10" ht="16.5" hidden="1" customHeight="1" x14ac:dyDescent="0.25">
      <c r="A944" s="354"/>
      <c r="B944" s="377"/>
      <c r="C944" s="59" t="s">
        <v>47</v>
      </c>
      <c r="D944" s="51" t="s">
        <v>42</v>
      </c>
      <c r="E944" s="51" t="s">
        <v>40</v>
      </c>
      <c r="F944" s="51">
        <v>100</v>
      </c>
      <c r="G944" s="141"/>
      <c r="H944" s="141"/>
      <c r="I944" s="105"/>
      <c r="J944" s="105"/>
    </row>
    <row r="945" spans="1:10" ht="16.5" hidden="1" customHeight="1" x14ac:dyDescent="0.25">
      <c r="A945" s="355"/>
      <c r="B945" s="364"/>
      <c r="C945" s="59" t="s">
        <v>864</v>
      </c>
      <c r="D945" s="51"/>
      <c r="E945" s="51"/>
      <c r="F945" s="51"/>
      <c r="G945" s="141"/>
      <c r="H945" s="141"/>
      <c r="I945" s="166"/>
      <c r="J945" s="166">
        <v>100</v>
      </c>
    </row>
    <row r="946" spans="1:10" ht="28.5" customHeight="1" x14ac:dyDescent="0.25">
      <c r="A946" s="347" t="s">
        <v>273</v>
      </c>
      <c r="B946" s="349" t="s">
        <v>96</v>
      </c>
      <c r="C946" s="351" t="s">
        <v>1265</v>
      </c>
      <c r="D946" s="351"/>
      <c r="E946" s="351"/>
      <c r="F946" s="351"/>
      <c r="G946" s="351"/>
      <c r="H946" s="351"/>
      <c r="I946" s="351"/>
      <c r="J946" s="351"/>
    </row>
    <row r="947" spans="1:10" x14ac:dyDescent="0.25">
      <c r="A947" s="347"/>
      <c r="B947" s="349"/>
      <c r="C947" s="350" t="s">
        <v>10</v>
      </c>
      <c r="D947" s="350"/>
      <c r="E947" s="350"/>
      <c r="F947" s="350"/>
      <c r="G947" s="350"/>
      <c r="H947" s="350"/>
      <c r="I947" s="350"/>
      <c r="J947" s="350"/>
    </row>
    <row r="948" spans="1:10" x14ac:dyDescent="0.25">
      <c r="A948" s="347"/>
      <c r="B948" s="349"/>
      <c r="C948" s="59" t="s">
        <v>1260</v>
      </c>
      <c r="D948" s="352" t="s">
        <v>15</v>
      </c>
      <c r="E948" s="51" t="s">
        <v>19</v>
      </c>
      <c r="F948" s="107"/>
      <c r="G948" s="157"/>
      <c r="H948" s="157"/>
      <c r="I948" s="135"/>
      <c r="J948" s="135">
        <f>'Додаток 3'!L178</f>
        <v>12212.4</v>
      </c>
    </row>
    <row r="949" spans="1:10" x14ac:dyDescent="0.25">
      <c r="A949" s="347"/>
      <c r="B949" s="349"/>
      <c r="C949" s="59" t="s">
        <v>41</v>
      </c>
      <c r="D949" s="352"/>
      <c r="E949" s="51"/>
      <c r="F949" s="107"/>
      <c r="G949" s="157"/>
      <c r="H949" s="10"/>
      <c r="I949" s="105"/>
      <c r="J949" s="105"/>
    </row>
    <row r="950" spans="1:10" x14ac:dyDescent="0.25">
      <c r="A950" s="347"/>
      <c r="B950" s="349"/>
      <c r="C950" s="59" t="s">
        <v>1258</v>
      </c>
      <c r="D950" s="352"/>
      <c r="E950" s="51" t="s">
        <v>19</v>
      </c>
      <c r="F950" s="107"/>
      <c r="G950" s="157"/>
      <c r="H950" s="24"/>
      <c r="I950" s="95"/>
      <c r="J950" s="135">
        <v>340</v>
      </c>
    </row>
    <row r="951" spans="1:10" x14ac:dyDescent="0.25">
      <c r="A951" s="347"/>
      <c r="B951" s="349"/>
      <c r="C951" s="350" t="s">
        <v>11</v>
      </c>
      <c r="D951" s="350"/>
      <c r="E951" s="350"/>
      <c r="F951" s="350"/>
      <c r="G951" s="350"/>
      <c r="H951" s="350"/>
      <c r="I951" s="350"/>
      <c r="J951" s="350"/>
    </row>
    <row r="952" spans="1:10" x14ac:dyDescent="0.25">
      <c r="A952" s="347"/>
      <c r="B952" s="349"/>
      <c r="C952" s="91" t="s">
        <v>1261</v>
      </c>
      <c r="D952" s="142" t="s">
        <v>39</v>
      </c>
      <c r="E952" s="140" t="s">
        <v>1259</v>
      </c>
      <c r="F952" s="167"/>
      <c r="G952" s="167"/>
      <c r="H952" s="107"/>
      <c r="I952" s="135"/>
      <c r="J952" s="135">
        <v>0.54</v>
      </c>
    </row>
    <row r="953" spans="1:10" x14ac:dyDescent="0.25">
      <c r="A953" s="347"/>
      <c r="B953" s="349"/>
      <c r="C953" s="350" t="s">
        <v>12</v>
      </c>
      <c r="D953" s="350"/>
      <c r="E953" s="350"/>
      <c r="F953" s="350"/>
      <c r="G953" s="350"/>
      <c r="H953" s="350"/>
      <c r="I953" s="350"/>
      <c r="J953" s="350"/>
    </row>
    <row r="954" spans="1:10" x14ac:dyDescent="0.25">
      <c r="A954" s="347"/>
      <c r="B954" s="349"/>
      <c r="C954" s="59" t="s">
        <v>1262</v>
      </c>
      <c r="D954" s="142" t="s">
        <v>39</v>
      </c>
      <c r="E954" s="140" t="s">
        <v>1268</v>
      </c>
      <c r="F954" s="157"/>
      <c r="G954" s="157"/>
      <c r="H954" s="157"/>
      <c r="I954" s="138"/>
      <c r="J954" s="135">
        <f>J948/J952</f>
        <v>22615.555555555555</v>
      </c>
    </row>
    <row r="955" spans="1:10" x14ac:dyDescent="0.25">
      <c r="A955" s="347"/>
      <c r="B955" s="349"/>
      <c r="C955" s="350" t="s">
        <v>14</v>
      </c>
      <c r="D955" s="350"/>
      <c r="E955" s="350"/>
      <c r="F955" s="350"/>
      <c r="G955" s="350"/>
      <c r="H955" s="350"/>
      <c r="I955" s="350"/>
      <c r="J955" s="350"/>
    </row>
    <row r="956" spans="1:10" x14ac:dyDescent="0.25">
      <c r="A956" s="347"/>
      <c r="B956" s="349"/>
      <c r="C956" s="7" t="s">
        <v>508</v>
      </c>
      <c r="D956" s="140" t="s">
        <v>42</v>
      </c>
      <c r="E956" s="140" t="s">
        <v>40</v>
      </c>
      <c r="F956" s="140"/>
      <c r="G956" s="140"/>
      <c r="H956" s="142"/>
      <c r="I956" s="170"/>
      <c r="J956" s="166">
        <v>100</v>
      </c>
    </row>
    <row r="957" spans="1:10" ht="18.75" hidden="1" customHeight="1" x14ac:dyDescent="0.25">
      <c r="A957" s="347" t="s">
        <v>468</v>
      </c>
      <c r="B957" s="349" t="s">
        <v>96</v>
      </c>
      <c r="C957" s="351" t="s">
        <v>1266</v>
      </c>
      <c r="D957" s="351"/>
      <c r="E957" s="351"/>
      <c r="F957" s="351"/>
      <c r="G957" s="351"/>
      <c r="H957" s="351"/>
      <c r="I957" s="351"/>
      <c r="J957" s="351"/>
    </row>
    <row r="958" spans="1:10" hidden="1" x14ac:dyDescent="0.25">
      <c r="A958" s="347"/>
      <c r="B958" s="349"/>
      <c r="C958" s="350" t="s">
        <v>10</v>
      </c>
      <c r="D958" s="350"/>
      <c r="E958" s="350"/>
      <c r="F958" s="350"/>
      <c r="G958" s="350"/>
      <c r="H958" s="350"/>
      <c r="I958" s="350"/>
      <c r="J958" s="350"/>
    </row>
    <row r="959" spans="1:10" hidden="1" x14ac:dyDescent="0.25">
      <c r="A959" s="347"/>
      <c r="B959" s="349"/>
      <c r="C959" s="59" t="s">
        <v>1260</v>
      </c>
      <c r="D959" s="352" t="s">
        <v>15</v>
      </c>
      <c r="E959" s="51" t="s">
        <v>9</v>
      </c>
      <c r="F959" s="107"/>
      <c r="G959" s="157"/>
      <c r="H959" s="161"/>
      <c r="I959" s="135"/>
      <c r="J959" s="135">
        <f>'Додаток 3'!L180</f>
        <v>0</v>
      </c>
    </row>
    <row r="960" spans="1:10" hidden="1" x14ac:dyDescent="0.25">
      <c r="A960" s="347"/>
      <c r="B960" s="349"/>
      <c r="C960" s="59" t="s">
        <v>41</v>
      </c>
      <c r="D960" s="352"/>
      <c r="E960" s="51"/>
      <c r="F960" s="107"/>
      <c r="G960" s="157"/>
      <c r="H960" s="10"/>
      <c r="I960" s="105"/>
      <c r="J960" s="105"/>
    </row>
    <row r="961" spans="1:10" hidden="1" x14ac:dyDescent="0.25">
      <c r="A961" s="347"/>
      <c r="B961" s="349"/>
      <c r="C961" s="59" t="s">
        <v>1212</v>
      </c>
      <c r="D961" s="352"/>
      <c r="E961" s="51" t="s">
        <v>19</v>
      </c>
      <c r="F961" s="107"/>
      <c r="G961" s="157"/>
      <c r="H961" s="24"/>
      <c r="I961" s="135"/>
      <c r="J961" s="135">
        <v>300</v>
      </c>
    </row>
    <row r="962" spans="1:10" hidden="1" x14ac:dyDescent="0.25">
      <c r="A962" s="347"/>
      <c r="B962" s="349"/>
      <c r="C962" s="350" t="s">
        <v>11</v>
      </c>
      <c r="D962" s="350"/>
      <c r="E962" s="350"/>
      <c r="F962" s="350"/>
      <c r="G962" s="350"/>
      <c r="H962" s="350"/>
      <c r="I962" s="350"/>
      <c r="J962" s="350"/>
    </row>
    <row r="963" spans="1:10" hidden="1" x14ac:dyDescent="0.25">
      <c r="A963" s="347"/>
      <c r="B963" s="349"/>
      <c r="C963" s="59" t="s">
        <v>1261</v>
      </c>
      <c r="D963" s="142" t="s">
        <v>39</v>
      </c>
      <c r="E963" s="140" t="s">
        <v>1259</v>
      </c>
      <c r="F963" s="167"/>
      <c r="G963" s="167"/>
      <c r="H963" s="107"/>
      <c r="I963" s="135"/>
      <c r="J963" s="135">
        <v>0.35</v>
      </c>
    </row>
    <row r="964" spans="1:10" hidden="1" x14ac:dyDescent="0.25">
      <c r="A964" s="347"/>
      <c r="B964" s="349"/>
      <c r="C964" s="350" t="s">
        <v>12</v>
      </c>
      <c r="D964" s="350"/>
      <c r="E964" s="350"/>
      <c r="F964" s="350"/>
      <c r="G964" s="350"/>
      <c r="H964" s="350"/>
      <c r="I964" s="350"/>
      <c r="J964" s="350"/>
    </row>
    <row r="965" spans="1:10" hidden="1" x14ac:dyDescent="0.25">
      <c r="A965" s="347"/>
      <c r="B965" s="349"/>
      <c r="C965" s="59" t="s">
        <v>1262</v>
      </c>
      <c r="D965" s="142" t="s">
        <v>39</v>
      </c>
      <c r="E965" s="140" t="s">
        <v>1268</v>
      </c>
      <c r="F965" s="157"/>
      <c r="G965" s="157"/>
      <c r="H965" s="157"/>
      <c r="I965" s="135"/>
      <c r="J965" s="135">
        <f>J959/J963</f>
        <v>0</v>
      </c>
    </row>
    <row r="966" spans="1:10" hidden="1" x14ac:dyDescent="0.25">
      <c r="A966" s="347"/>
      <c r="B966" s="349"/>
      <c r="C966" s="350" t="s">
        <v>14</v>
      </c>
      <c r="D966" s="350"/>
      <c r="E966" s="350"/>
      <c r="F966" s="350"/>
      <c r="G966" s="350"/>
      <c r="H966" s="350"/>
      <c r="I966" s="105"/>
      <c r="J966" s="105"/>
    </row>
    <row r="967" spans="1:10" ht="21.75" hidden="1" customHeight="1" x14ac:dyDescent="0.25">
      <c r="A967" s="347"/>
      <c r="B967" s="349"/>
      <c r="C967" s="7" t="s">
        <v>508</v>
      </c>
      <c r="D967" s="140" t="s">
        <v>42</v>
      </c>
      <c r="E967" s="140" t="s">
        <v>40</v>
      </c>
      <c r="F967" s="140"/>
      <c r="G967" s="140"/>
      <c r="H967" s="140"/>
      <c r="I967" s="170"/>
      <c r="J967" s="170">
        <v>100</v>
      </c>
    </row>
    <row r="968" spans="1:10" ht="30" hidden="1" customHeight="1" x14ac:dyDescent="0.25">
      <c r="A968" s="347" t="s">
        <v>469</v>
      </c>
      <c r="B968" s="349" t="s">
        <v>96</v>
      </c>
      <c r="C968" s="351" t="s">
        <v>1269</v>
      </c>
      <c r="D968" s="351"/>
      <c r="E968" s="351"/>
      <c r="F968" s="351"/>
      <c r="G968" s="351"/>
      <c r="H968" s="351"/>
      <c r="I968" s="351"/>
      <c r="J968" s="351"/>
    </row>
    <row r="969" spans="1:10" ht="17.25" hidden="1" customHeight="1" x14ac:dyDescent="0.25">
      <c r="A969" s="347"/>
      <c r="B969" s="349"/>
      <c r="C969" s="350" t="s">
        <v>10</v>
      </c>
      <c r="D969" s="350"/>
      <c r="E969" s="350"/>
      <c r="F969" s="350"/>
      <c r="G969" s="350"/>
      <c r="H969" s="350"/>
      <c r="I969" s="350"/>
      <c r="J969" s="350"/>
    </row>
    <row r="970" spans="1:10" ht="18.75" hidden="1" customHeight="1" x14ac:dyDescent="0.25">
      <c r="A970" s="347"/>
      <c r="B970" s="349"/>
      <c r="C970" s="59" t="s">
        <v>1260</v>
      </c>
      <c r="D970" s="352" t="s">
        <v>15</v>
      </c>
      <c r="E970" s="51" t="s">
        <v>9</v>
      </c>
      <c r="F970" s="107"/>
      <c r="G970" s="157"/>
      <c r="H970" s="161"/>
      <c r="I970" s="175"/>
      <c r="J970" s="166">
        <f>'Додаток 3'!L182</f>
        <v>0</v>
      </c>
    </row>
    <row r="971" spans="1:10" ht="17.25" hidden="1" customHeight="1" x14ac:dyDescent="0.25">
      <c r="A971" s="347"/>
      <c r="B971" s="349"/>
      <c r="C971" s="59" t="s">
        <v>41</v>
      </c>
      <c r="D971" s="352"/>
      <c r="E971" s="51"/>
      <c r="F971" s="107"/>
      <c r="G971" s="157"/>
      <c r="H971" s="10"/>
      <c r="I971" s="105"/>
      <c r="J971" s="105"/>
    </row>
    <row r="972" spans="1:10" ht="16.5" hidden="1" customHeight="1" x14ac:dyDescent="0.25">
      <c r="A972" s="347"/>
      <c r="B972" s="349"/>
      <c r="C972" s="59" t="s">
        <v>1212</v>
      </c>
      <c r="D972" s="352"/>
      <c r="E972" s="51" t="s">
        <v>9</v>
      </c>
      <c r="F972" s="107"/>
      <c r="G972" s="157"/>
      <c r="H972" s="167"/>
      <c r="I972" s="98"/>
      <c r="J972" s="166">
        <f>'Додаток 3'!L184</f>
        <v>400</v>
      </c>
    </row>
    <row r="973" spans="1:10" ht="18" hidden="1" customHeight="1" x14ac:dyDescent="0.25">
      <c r="A973" s="347"/>
      <c r="B973" s="349"/>
      <c r="C973" s="350" t="s">
        <v>11</v>
      </c>
      <c r="D973" s="350"/>
      <c r="E973" s="350"/>
      <c r="F973" s="350"/>
      <c r="G973" s="350"/>
      <c r="H973" s="350"/>
      <c r="I973" s="350"/>
      <c r="J973" s="350"/>
    </row>
    <row r="974" spans="1:10" ht="21" hidden="1" customHeight="1" x14ac:dyDescent="0.25">
      <c r="A974" s="347"/>
      <c r="B974" s="349"/>
      <c r="C974" s="59" t="s">
        <v>1261</v>
      </c>
      <c r="D974" s="140" t="s">
        <v>39</v>
      </c>
      <c r="E974" s="140" t="s">
        <v>1259</v>
      </c>
      <c r="F974" s="167"/>
      <c r="G974" s="167"/>
      <c r="H974" s="107"/>
      <c r="I974" s="95"/>
      <c r="J974" s="95">
        <v>0.88</v>
      </c>
    </row>
    <row r="975" spans="1:10" ht="18.75" hidden="1" customHeight="1" x14ac:dyDescent="0.25">
      <c r="A975" s="347"/>
      <c r="B975" s="349"/>
      <c r="C975" s="350" t="s">
        <v>12</v>
      </c>
      <c r="D975" s="350"/>
      <c r="E975" s="350"/>
      <c r="F975" s="350"/>
      <c r="G975" s="350"/>
      <c r="H975" s="350"/>
      <c r="I975" s="350"/>
      <c r="J975" s="350"/>
    </row>
    <row r="976" spans="1:10" ht="31.5" hidden="1" customHeight="1" x14ac:dyDescent="0.25">
      <c r="A976" s="347"/>
      <c r="B976" s="349"/>
      <c r="C976" s="59" t="s">
        <v>1262</v>
      </c>
      <c r="D976" s="140" t="s">
        <v>39</v>
      </c>
      <c r="E976" s="140" t="s">
        <v>1722</v>
      </c>
      <c r="F976" s="157"/>
      <c r="G976" s="157"/>
      <c r="H976" s="157"/>
      <c r="I976" s="95"/>
      <c r="J976" s="95">
        <f>J970/J974</f>
        <v>0</v>
      </c>
    </row>
    <row r="977" spans="1:10" ht="18" hidden="1" customHeight="1" x14ac:dyDescent="0.25">
      <c r="A977" s="347"/>
      <c r="B977" s="349"/>
      <c r="C977" s="350" t="s">
        <v>14</v>
      </c>
      <c r="D977" s="350"/>
      <c r="E977" s="350"/>
      <c r="F977" s="350"/>
      <c r="G977" s="350"/>
      <c r="H977" s="350"/>
      <c r="I977" s="350"/>
      <c r="J977" s="350"/>
    </row>
    <row r="978" spans="1:10" ht="20.25" hidden="1" customHeight="1" x14ac:dyDescent="0.25">
      <c r="A978" s="347"/>
      <c r="B978" s="349"/>
      <c r="C978" s="7" t="s">
        <v>508</v>
      </c>
      <c r="D978" s="140" t="s">
        <v>42</v>
      </c>
      <c r="E978" s="140" t="s">
        <v>40</v>
      </c>
      <c r="F978" s="140"/>
      <c r="G978" s="140"/>
      <c r="H978" s="140"/>
      <c r="I978" s="170"/>
      <c r="J978" s="170">
        <v>100</v>
      </c>
    </row>
    <row r="979" spans="1:10" ht="17.25" customHeight="1" x14ac:dyDescent="0.25">
      <c r="A979" s="355" t="s">
        <v>314</v>
      </c>
      <c r="B979" s="364" t="s">
        <v>96</v>
      </c>
      <c r="C979" s="351" t="s">
        <v>997</v>
      </c>
      <c r="D979" s="351"/>
      <c r="E979" s="351"/>
      <c r="F979" s="351"/>
      <c r="G979" s="351"/>
      <c r="H979" s="351"/>
      <c r="I979" s="351"/>
      <c r="J979" s="351"/>
    </row>
    <row r="980" spans="1:10" ht="13.5" customHeight="1" x14ac:dyDescent="0.25">
      <c r="A980" s="347"/>
      <c r="B980" s="352"/>
      <c r="C980" s="350" t="s">
        <v>10</v>
      </c>
      <c r="D980" s="350"/>
      <c r="E980" s="350"/>
      <c r="F980" s="350"/>
      <c r="G980" s="350"/>
      <c r="H980" s="350"/>
      <c r="I980" s="350"/>
      <c r="J980" s="350"/>
    </row>
    <row r="981" spans="1:10" ht="33" customHeight="1" x14ac:dyDescent="0.25">
      <c r="A981" s="347"/>
      <c r="B981" s="352"/>
      <c r="C981" s="59" t="s">
        <v>871</v>
      </c>
      <c r="D981" s="51" t="s">
        <v>91</v>
      </c>
      <c r="E981" s="51" t="s">
        <v>9</v>
      </c>
      <c r="F981" s="107"/>
      <c r="G981" s="157">
        <v>49.8</v>
      </c>
      <c r="H981" s="10"/>
      <c r="I981" s="105"/>
      <c r="J981" s="105"/>
    </row>
    <row r="982" spans="1:10" ht="18" customHeight="1" x14ac:dyDescent="0.25">
      <c r="A982" s="347"/>
      <c r="B982" s="352"/>
      <c r="C982" s="350" t="s">
        <v>11</v>
      </c>
      <c r="D982" s="350"/>
      <c r="E982" s="350"/>
      <c r="F982" s="350"/>
      <c r="G982" s="350"/>
      <c r="H982" s="350"/>
      <c r="I982" s="350"/>
      <c r="J982" s="350"/>
    </row>
    <row r="983" spans="1:10" ht="19.5" customHeight="1" x14ac:dyDescent="0.25">
      <c r="A983" s="347"/>
      <c r="B983" s="352"/>
      <c r="C983" s="59" t="s">
        <v>872</v>
      </c>
      <c r="D983" s="140" t="s">
        <v>39</v>
      </c>
      <c r="E983" s="140" t="s">
        <v>17</v>
      </c>
      <c r="F983" s="167"/>
      <c r="G983" s="167">
        <v>1</v>
      </c>
      <c r="H983" s="10"/>
      <c r="I983" s="105"/>
      <c r="J983" s="105"/>
    </row>
    <row r="984" spans="1:10" ht="16.5" customHeight="1" x14ac:dyDescent="0.25">
      <c r="A984" s="347"/>
      <c r="B984" s="352"/>
      <c r="C984" s="350" t="s">
        <v>12</v>
      </c>
      <c r="D984" s="350"/>
      <c r="E984" s="350"/>
      <c r="F984" s="350"/>
      <c r="G984" s="350"/>
      <c r="H984" s="350"/>
      <c r="I984" s="350"/>
      <c r="J984" s="350"/>
    </row>
    <row r="985" spans="1:10" ht="30" customHeight="1" x14ac:dyDescent="0.25">
      <c r="A985" s="347"/>
      <c r="B985" s="352"/>
      <c r="C985" s="59" t="s">
        <v>873</v>
      </c>
      <c r="D985" s="140" t="s">
        <v>39</v>
      </c>
      <c r="E985" s="140" t="s">
        <v>68</v>
      </c>
      <c r="F985" s="157"/>
      <c r="G985" s="157">
        <f>G981/G983</f>
        <v>49.8</v>
      </c>
      <c r="H985" s="24"/>
      <c r="I985" s="105"/>
      <c r="J985" s="105"/>
    </row>
    <row r="986" spans="1:10" ht="17.25" customHeight="1" x14ac:dyDescent="0.25">
      <c r="A986" s="347"/>
      <c r="B986" s="352"/>
      <c r="C986" s="350" t="s">
        <v>14</v>
      </c>
      <c r="D986" s="350"/>
      <c r="E986" s="350"/>
      <c r="F986" s="350"/>
      <c r="G986" s="350"/>
      <c r="H986" s="350"/>
      <c r="I986" s="350"/>
      <c r="J986" s="350"/>
    </row>
    <row r="987" spans="1:10" ht="20.25" customHeight="1" x14ac:dyDescent="0.25">
      <c r="A987" s="347"/>
      <c r="B987" s="352"/>
      <c r="C987" s="7" t="s">
        <v>864</v>
      </c>
      <c r="D987" s="140" t="s">
        <v>42</v>
      </c>
      <c r="E987" s="140" t="s">
        <v>40</v>
      </c>
      <c r="F987" s="140"/>
      <c r="G987" s="140">
        <v>100</v>
      </c>
      <c r="H987" s="142"/>
      <c r="I987" s="105"/>
      <c r="J987" s="105"/>
    </row>
    <row r="988" spans="1:10" ht="17.25" customHeight="1" x14ac:dyDescent="0.25">
      <c r="A988" s="347" t="s">
        <v>467</v>
      </c>
      <c r="B988" s="352" t="s">
        <v>96</v>
      </c>
      <c r="C988" s="368" t="s">
        <v>1049</v>
      </c>
      <c r="D988" s="368"/>
      <c r="E988" s="368"/>
      <c r="F988" s="368"/>
      <c r="G988" s="368"/>
      <c r="H988" s="368"/>
      <c r="I988" s="368"/>
      <c r="J988" s="368"/>
    </row>
    <row r="989" spans="1:10" ht="16.5" customHeight="1" x14ac:dyDescent="0.25">
      <c r="A989" s="347"/>
      <c r="B989" s="352"/>
      <c r="C989" s="348" t="s">
        <v>10</v>
      </c>
      <c r="D989" s="348"/>
      <c r="E989" s="348"/>
      <c r="F989" s="348"/>
      <c r="G989" s="348"/>
      <c r="H989" s="348"/>
      <c r="I989" s="348"/>
      <c r="J989" s="348"/>
    </row>
    <row r="990" spans="1:10" ht="21" customHeight="1" x14ac:dyDescent="0.25">
      <c r="A990" s="347"/>
      <c r="B990" s="352"/>
      <c r="C990" s="59" t="s">
        <v>488</v>
      </c>
      <c r="D990" s="352" t="s">
        <v>15</v>
      </c>
      <c r="E990" s="51" t="s">
        <v>9</v>
      </c>
      <c r="F990" s="107"/>
      <c r="G990" s="107">
        <f>'Додаток 3'!I187</f>
        <v>1449.72</v>
      </c>
      <c r="H990" s="1"/>
      <c r="I990" s="105"/>
      <c r="J990" s="105"/>
    </row>
    <row r="991" spans="1:10" ht="15" hidden="1" customHeight="1" x14ac:dyDescent="0.25">
      <c r="A991" s="347"/>
      <c r="B991" s="352"/>
      <c r="C991" s="6" t="s">
        <v>357</v>
      </c>
      <c r="D991" s="352"/>
      <c r="E991" s="358"/>
      <c r="F991" s="358"/>
      <c r="G991" s="358"/>
      <c r="H991" s="358"/>
      <c r="I991" s="105"/>
      <c r="J991" s="105"/>
    </row>
    <row r="992" spans="1:10" ht="30" hidden="1" customHeight="1" x14ac:dyDescent="0.25">
      <c r="A992" s="347"/>
      <c r="B992" s="352"/>
      <c r="C992" s="59" t="s">
        <v>38</v>
      </c>
      <c r="D992" s="352"/>
      <c r="E992" s="141"/>
      <c r="F992" s="9">
        <v>169.988</v>
      </c>
      <c r="G992" s="141"/>
      <c r="H992" s="141"/>
      <c r="I992" s="105"/>
      <c r="J992" s="105"/>
    </row>
    <row r="993" spans="1:10" ht="30" hidden="1" customHeight="1" x14ac:dyDescent="0.25">
      <c r="A993" s="347"/>
      <c r="B993" s="352"/>
      <c r="C993" s="59" t="s">
        <v>2</v>
      </c>
      <c r="D993" s="352"/>
      <c r="E993" s="51" t="s">
        <v>9</v>
      </c>
      <c r="F993" s="107"/>
      <c r="G993" s="9" t="str">
        <f>'Додаток 3'!I306</f>
        <v>23,687</v>
      </c>
      <c r="H993" s="9"/>
      <c r="I993" s="105"/>
      <c r="J993" s="105"/>
    </row>
    <row r="994" spans="1:10" ht="30" hidden="1" customHeight="1" x14ac:dyDescent="0.25">
      <c r="A994" s="347"/>
      <c r="B994" s="352"/>
      <c r="C994" s="59" t="s">
        <v>25</v>
      </c>
      <c r="D994" s="352"/>
      <c r="E994" s="51" t="s">
        <v>9</v>
      </c>
      <c r="F994" s="107"/>
      <c r="G994" s="9">
        <f>'Додаток 3'!I307</f>
        <v>0</v>
      </c>
      <c r="H994" s="9"/>
      <c r="I994" s="105"/>
      <c r="J994" s="105"/>
    </row>
    <row r="995" spans="1:10" ht="15.75" customHeight="1" x14ac:dyDescent="0.25">
      <c r="A995" s="347"/>
      <c r="B995" s="352"/>
      <c r="C995" s="348" t="s">
        <v>11</v>
      </c>
      <c r="D995" s="348"/>
      <c r="E995" s="348"/>
      <c r="F995" s="348"/>
      <c r="G995" s="348"/>
      <c r="H995" s="348"/>
      <c r="I995" s="348"/>
      <c r="J995" s="348"/>
    </row>
    <row r="996" spans="1:10" ht="18.75" customHeight="1" x14ac:dyDescent="0.25">
      <c r="A996" s="347"/>
      <c r="B996" s="352"/>
      <c r="C996" s="59" t="s">
        <v>1052</v>
      </c>
      <c r="D996" s="51" t="s">
        <v>309</v>
      </c>
      <c r="E996" s="51" t="s">
        <v>17</v>
      </c>
      <c r="F996" s="107"/>
      <c r="G996" s="155">
        <v>1</v>
      </c>
      <c r="H996" s="1"/>
      <c r="I996" s="105"/>
      <c r="J996" s="105"/>
    </row>
    <row r="997" spans="1:10" ht="16.5" customHeight="1" x14ac:dyDescent="0.25">
      <c r="A997" s="347"/>
      <c r="B997" s="352"/>
      <c r="C997" s="348" t="s">
        <v>12</v>
      </c>
      <c r="D997" s="348"/>
      <c r="E997" s="348"/>
      <c r="F997" s="348"/>
      <c r="G997" s="348"/>
      <c r="H997" s="348"/>
      <c r="I997" s="348"/>
      <c r="J997" s="348"/>
    </row>
    <row r="998" spans="1:10" ht="18.75" customHeight="1" x14ac:dyDescent="0.25">
      <c r="A998" s="347"/>
      <c r="B998" s="352"/>
      <c r="C998" s="59" t="s">
        <v>1050</v>
      </c>
      <c r="D998" s="51" t="s">
        <v>39</v>
      </c>
      <c r="E998" s="51" t="s">
        <v>667</v>
      </c>
      <c r="F998" s="156"/>
      <c r="G998" s="107">
        <f>G990/G996</f>
        <v>1449.72</v>
      </c>
      <c r="H998" s="9"/>
      <c r="I998" s="105"/>
      <c r="J998" s="105"/>
    </row>
    <row r="999" spans="1:10" ht="15.75" customHeight="1" x14ac:dyDescent="0.25">
      <c r="A999" s="347"/>
      <c r="B999" s="352"/>
      <c r="C999" s="348" t="s">
        <v>14</v>
      </c>
      <c r="D999" s="348"/>
      <c r="E999" s="348"/>
      <c r="F999" s="348"/>
      <c r="G999" s="348"/>
      <c r="H999" s="348"/>
      <c r="I999" s="348"/>
      <c r="J999" s="348"/>
    </row>
    <row r="1000" spans="1:10" ht="20.25" customHeight="1" x14ac:dyDescent="0.25">
      <c r="A1000" s="347"/>
      <c r="B1000" s="352"/>
      <c r="C1000" s="59" t="s">
        <v>359</v>
      </c>
      <c r="D1000" s="51" t="s">
        <v>42</v>
      </c>
      <c r="E1000" s="51" t="s">
        <v>40</v>
      </c>
      <c r="F1000" s="51"/>
      <c r="G1000" s="51">
        <v>100</v>
      </c>
      <c r="H1000" s="141"/>
      <c r="I1000" s="105"/>
      <c r="J1000" s="105"/>
    </row>
    <row r="1001" spans="1:10" ht="30" hidden="1" customHeight="1" x14ac:dyDescent="0.25">
      <c r="A1001" s="34"/>
      <c r="B1001" s="51"/>
      <c r="C1001" s="130"/>
      <c r="D1001" s="150"/>
      <c r="E1001" s="150"/>
      <c r="F1001" s="150"/>
      <c r="G1001" s="150"/>
      <c r="H1001" s="131"/>
    </row>
    <row r="1002" spans="1:10" ht="31.5" hidden="1" customHeight="1" x14ac:dyDescent="0.25">
      <c r="A1002" s="347" t="s">
        <v>723</v>
      </c>
      <c r="B1002" s="352" t="s">
        <v>96</v>
      </c>
      <c r="C1002" s="368">
        <f>'Додаток 3'!B188</f>
        <v>0</v>
      </c>
      <c r="D1002" s="368"/>
      <c r="E1002" s="368"/>
      <c r="F1002" s="368"/>
      <c r="G1002" s="368"/>
      <c r="H1002" s="368"/>
      <c r="I1002" s="368"/>
      <c r="J1002" s="368"/>
    </row>
    <row r="1003" spans="1:10" ht="16.5" hidden="1" customHeight="1" x14ac:dyDescent="0.25">
      <c r="A1003" s="347"/>
      <c r="B1003" s="352"/>
      <c r="C1003" s="348" t="s">
        <v>10</v>
      </c>
      <c r="D1003" s="348"/>
      <c r="E1003" s="348"/>
      <c r="F1003" s="348"/>
      <c r="G1003" s="348"/>
      <c r="H1003" s="348"/>
      <c r="I1003" s="348"/>
      <c r="J1003" s="348"/>
    </row>
    <row r="1004" spans="1:10" ht="30" hidden="1" customHeight="1" x14ac:dyDescent="0.25">
      <c r="A1004" s="347"/>
      <c r="B1004" s="352"/>
      <c r="C1004" s="59" t="s">
        <v>1037</v>
      </c>
      <c r="D1004" s="51" t="s">
        <v>91</v>
      </c>
      <c r="E1004" s="51" t="s">
        <v>9</v>
      </c>
      <c r="F1004" s="107"/>
      <c r="G1004" s="107"/>
      <c r="H1004" s="107"/>
      <c r="I1004" s="95">
        <f>'Додаток 3'!K188</f>
        <v>0</v>
      </c>
      <c r="J1004" s="105"/>
    </row>
    <row r="1005" spans="1:10" ht="16.5" hidden="1" customHeight="1" x14ac:dyDescent="0.25">
      <c r="A1005" s="347"/>
      <c r="B1005" s="352"/>
      <c r="C1005" s="348" t="s">
        <v>11</v>
      </c>
      <c r="D1005" s="348"/>
      <c r="E1005" s="348"/>
      <c r="F1005" s="348"/>
      <c r="G1005" s="348"/>
      <c r="H1005" s="348"/>
      <c r="I1005" s="348"/>
      <c r="J1005" s="348"/>
    </row>
    <row r="1006" spans="1:10" ht="17.25" hidden="1" customHeight="1" x14ac:dyDescent="0.25">
      <c r="A1006" s="347"/>
      <c r="B1006" s="352"/>
      <c r="C1006" s="59" t="s">
        <v>1030</v>
      </c>
      <c r="D1006" s="51" t="s">
        <v>39</v>
      </c>
      <c r="E1006" s="51" t="s">
        <v>17</v>
      </c>
      <c r="F1006" s="155"/>
      <c r="G1006" s="155"/>
      <c r="H1006" s="155"/>
      <c r="I1006" s="166">
        <v>1</v>
      </c>
      <c r="J1006" s="105"/>
    </row>
    <row r="1007" spans="1:10" ht="15.75" hidden="1" customHeight="1" x14ac:dyDescent="0.25">
      <c r="A1007" s="347"/>
      <c r="B1007" s="352"/>
      <c r="C1007" s="348" t="s">
        <v>12</v>
      </c>
      <c r="D1007" s="348"/>
      <c r="E1007" s="348"/>
      <c r="F1007" s="348"/>
      <c r="G1007" s="348"/>
      <c r="H1007" s="348"/>
      <c r="I1007" s="348"/>
      <c r="J1007" s="348"/>
    </row>
    <row r="1008" spans="1:10" ht="30" hidden="1" customHeight="1" x14ac:dyDescent="0.25">
      <c r="A1008" s="347"/>
      <c r="B1008" s="352"/>
      <c r="C1008" s="59" t="s">
        <v>1038</v>
      </c>
      <c r="D1008" s="51" t="s">
        <v>39</v>
      </c>
      <c r="E1008" s="51" t="s">
        <v>276</v>
      </c>
      <c r="F1008" s="107"/>
      <c r="G1008" s="107"/>
      <c r="H1008" s="107"/>
      <c r="I1008" s="95">
        <f>I1004/I1006</f>
        <v>0</v>
      </c>
      <c r="J1008" s="105"/>
    </row>
    <row r="1009" spans="1:10" ht="13.5" hidden="1" customHeight="1" x14ac:dyDescent="0.25">
      <c r="A1009" s="347"/>
      <c r="B1009" s="352"/>
      <c r="C1009" s="348" t="s">
        <v>14</v>
      </c>
      <c r="D1009" s="348"/>
      <c r="E1009" s="348"/>
      <c r="F1009" s="348"/>
      <c r="G1009" s="348"/>
      <c r="H1009" s="348"/>
      <c r="I1009" s="348"/>
      <c r="J1009" s="348"/>
    </row>
    <row r="1010" spans="1:10" ht="18" hidden="1" customHeight="1" x14ac:dyDescent="0.25">
      <c r="A1010" s="347"/>
      <c r="B1010" s="352"/>
      <c r="C1010" s="59" t="s">
        <v>1031</v>
      </c>
      <c r="D1010" s="51" t="s">
        <v>42</v>
      </c>
      <c r="E1010" s="51" t="s">
        <v>40</v>
      </c>
      <c r="F1010" s="51"/>
      <c r="G1010" s="51"/>
      <c r="H1010" s="141"/>
      <c r="I1010" s="166">
        <v>100</v>
      </c>
      <c r="J1010" s="105"/>
    </row>
    <row r="1011" spans="1:10" ht="30" hidden="1" customHeight="1" x14ac:dyDescent="0.25">
      <c r="A1011" s="390" t="s">
        <v>815</v>
      </c>
      <c r="B1011" s="352" t="s">
        <v>96</v>
      </c>
      <c r="C1011" s="366" t="s">
        <v>1338</v>
      </c>
      <c r="D1011" s="366"/>
      <c r="E1011" s="366"/>
      <c r="F1011" s="366"/>
      <c r="G1011" s="366"/>
      <c r="H1011" s="366"/>
      <c r="I1011" s="366"/>
      <c r="J1011" s="366"/>
    </row>
    <row r="1012" spans="1:10" ht="19.5" hidden="1" customHeight="1" x14ac:dyDescent="0.25">
      <c r="A1012" s="390"/>
      <c r="B1012" s="352"/>
      <c r="C1012" s="365" t="s">
        <v>10</v>
      </c>
      <c r="D1012" s="365"/>
      <c r="E1012" s="365"/>
      <c r="F1012" s="365"/>
      <c r="G1012" s="365"/>
      <c r="H1012" s="365"/>
      <c r="I1012" s="365"/>
      <c r="J1012" s="365"/>
    </row>
    <row r="1013" spans="1:10" ht="30" hidden="1" customHeight="1" x14ac:dyDescent="0.25">
      <c r="A1013" s="390"/>
      <c r="B1013" s="352"/>
      <c r="C1013" s="59" t="s">
        <v>1339</v>
      </c>
      <c r="D1013" s="51" t="s">
        <v>15</v>
      </c>
      <c r="E1013" s="51" t="s">
        <v>9</v>
      </c>
      <c r="F1013" s="107"/>
      <c r="G1013" s="107">
        <f>'Додаток 3'!I189</f>
        <v>0</v>
      </c>
      <c r="H1013" s="1"/>
      <c r="I1013" s="105"/>
      <c r="J1013" s="105"/>
    </row>
    <row r="1014" spans="1:10" ht="18" hidden="1" customHeight="1" x14ac:dyDescent="0.25">
      <c r="A1014" s="390"/>
      <c r="B1014" s="352"/>
      <c r="C1014" s="348" t="s">
        <v>11</v>
      </c>
      <c r="D1014" s="348"/>
      <c r="E1014" s="348"/>
      <c r="F1014" s="348"/>
      <c r="G1014" s="348"/>
      <c r="H1014" s="348"/>
      <c r="I1014" s="348"/>
      <c r="J1014" s="348"/>
    </row>
    <row r="1015" spans="1:10" ht="14.25" hidden="1" customHeight="1" x14ac:dyDescent="0.25">
      <c r="A1015" s="390"/>
      <c r="B1015" s="352"/>
      <c r="C1015" s="59" t="s">
        <v>1341</v>
      </c>
      <c r="D1015" s="51" t="s">
        <v>309</v>
      </c>
      <c r="E1015" s="51" t="s">
        <v>140</v>
      </c>
      <c r="F1015" s="107"/>
      <c r="G1015" s="107">
        <v>0.44400000000000001</v>
      </c>
      <c r="H1015" s="1"/>
      <c r="I1015" s="105"/>
      <c r="J1015" s="105"/>
    </row>
    <row r="1016" spans="1:10" ht="18.75" hidden="1" customHeight="1" x14ac:dyDescent="0.25">
      <c r="A1016" s="390"/>
      <c r="B1016" s="352"/>
      <c r="C1016" s="348" t="s">
        <v>12</v>
      </c>
      <c r="D1016" s="348"/>
      <c r="E1016" s="348"/>
      <c r="F1016" s="348"/>
      <c r="G1016" s="348"/>
      <c r="H1016" s="348"/>
      <c r="I1016" s="348"/>
      <c r="J1016" s="348"/>
    </row>
    <row r="1017" spans="1:10" ht="30" hidden="1" customHeight="1" x14ac:dyDescent="0.25">
      <c r="A1017" s="390"/>
      <c r="B1017" s="352"/>
      <c r="C1017" s="59" t="s">
        <v>1342</v>
      </c>
      <c r="D1017" s="51" t="s">
        <v>39</v>
      </c>
      <c r="E1017" s="51" t="s">
        <v>1345</v>
      </c>
      <c r="F1017" s="107"/>
      <c r="G1017" s="107">
        <f>G1013/G1015</f>
        <v>0</v>
      </c>
      <c r="H1017" s="9"/>
      <c r="I1017" s="105"/>
      <c r="J1017" s="105"/>
    </row>
    <row r="1018" spans="1:10" ht="15.75" hidden="1" customHeight="1" x14ac:dyDescent="0.25">
      <c r="A1018" s="390"/>
      <c r="B1018" s="352"/>
      <c r="C1018" s="348" t="s">
        <v>14</v>
      </c>
      <c r="D1018" s="348"/>
      <c r="E1018" s="348"/>
      <c r="F1018" s="348"/>
      <c r="G1018" s="348"/>
      <c r="H1018" s="348"/>
      <c r="I1018" s="348"/>
      <c r="J1018" s="348"/>
    </row>
    <row r="1019" spans="1:10" ht="18.75" hidden="1" customHeight="1" x14ac:dyDescent="0.25">
      <c r="A1019" s="390"/>
      <c r="B1019" s="352"/>
      <c r="C1019" s="59" t="s">
        <v>359</v>
      </c>
      <c r="D1019" s="51" t="s">
        <v>42</v>
      </c>
      <c r="E1019" s="51" t="s">
        <v>40</v>
      </c>
      <c r="F1019" s="51"/>
      <c r="G1019" s="51">
        <v>100</v>
      </c>
      <c r="H1019" s="141"/>
      <c r="I1019" s="105"/>
      <c r="J1019" s="105"/>
    </row>
    <row r="1020" spans="1:10" ht="20.25" hidden="1" customHeight="1" x14ac:dyDescent="0.25">
      <c r="A1020" s="347" t="s">
        <v>815</v>
      </c>
      <c r="B1020" s="352" t="s">
        <v>96</v>
      </c>
      <c r="C1020" s="368" t="str">
        <f>'Додаток 3'!B190</f>
        <v xml:space="preserve">Коригування проектної документації "Капітальний ремонт котла ДЄ 25/14 на котельні за адресою: вул. Старомиколаївське шосе, 8, м. Южного Одеської області" </v>
      </c>
      <c r="D1020" s="368"/>
      <c r="E1020" s="368"/>
      <c r="F1020" s="368"/>
      <c r="G1020" s="368"/>
      <c r="H1020" s="368"/>
      <c r="I1020" s="368"/>
      <c r="J1020" s="368"/>
    </row>
    <row r="1021" spans="1:10" ht="16.5" hidden="1" customHeight="1" x14ac:dyDescent="0.25">
      <c r="A1021" s="347"/>
      <c r="B1021" s="352"/>
      <c r="C1021" s="348" t="s">
        <v>10</v>
      </c>
      <c r="D1021" s="348"/>
      <c r="E1021" s="348"/>
      <c r="F1021" s="348"/>
      <c r="G1021" s="348"/>
      <c r="H1021" s="348"/>
      <c r="I1021" s="348"/>
      <c r="J1021" s="348"/>
    </row>
    <row r="1022" spans="1:10" ht="30" hidden="1" customHeight="1" x14ac:dyDescent="0.25">
      <c r="A1022" s="347"/>
      <c r="B1022" s="352"/>
      <c r="C1022" s="59" t="s">
        <v>1039</v>
      </c>
      <c r="D1022" s="51" t="s">
        <v>91</v>
      </c>
      <c r="E1022" s="51" t="s">
        <v>9</v>
      </c>
      <c r="F1022" s="107"/>
      <c r="G1022" s="107">
        <f>'Додаток 3'!I190</f>
        <v>0</v>
      </c>
      <c r="H1022" s="107"/>
      <c r="I1022" s="105"/>
      <c r="J1022" s="105"/>
    </row>
    <row r="1023" spans="1:10" ht="16.5" hidden="1" customHeight="1" x14ac:dyDescent="0.25">
      <c r="A1023" s="347"/>
      <c r="B1023" s="352"/>
      <c r="C1023" s="348" t="s">
        <v>11</v>
      </c>
      <c r="D1023" s="348"/>
      <c r="E1023" s="348"/>
      <c r="F1023" s="348"/>
      <c r="G1023" s="348"/>
      <c r="H1023" s="348"/>
      <c r="I1023" s="348"/>
      <c r="J1023" s="348"/>
    </row>
    <row r="1024" spans="1:10" ht="21" hidden="1" customHeight="1" x14ac:dyDescent="0.25">
      <c r="A1024" s="347"/>
      <c r="B1024" s="352"/>
      <c r="C1024" s="59" t="s">
        <v>1030</v>
      </c>
      <c r="D1024" s="51" t="s">
        <v>39</v>
      </c>
      <c r="E1024" s="51" t="s">
        <v>17</v>
      </c>
      <c r="F1024" s="155"/>
      <c r="G1024" s="155">
        <v>1</v>
      </c>
      <c r="H1024" s="155"/>
      <c r="I1024" s="105"/>
      <c r="J1024" s="105"/>
    </row>
    <row r="1025" spans="1:10" ht="18.75" hidden="1" customHeight="1" x14ac:dyDescent="0.25">
      <c r="A1025" s="347"/>
      <c r="B1025" s="352"/>
      <c r="C1025" s="348" t="s">
        <v>12</v>
      </c>
      <c r="D1025" s="348"/>
      <c r="E1025" s="348"/>
      <c r="F1025" s="348"/>
      <c r="G1025" s="348"/>
      <c r="H1025" s="348"/>
      <c r="I1025" s="348"/>
      <c r="J1025" s="348"/>
    </row>
    <row r="1026" spans="1:10" ht="30" hidden="1" customHeight="1" x14ac:dyDescent="0.25">
      <c r="A1026" s="347"/>
      <c r="B1026" s="352"/>
      <c r="C1026" s="59" t="s">
        <v>1040</v>
      </c>
      <c r="D1026" s="51" t="s">
        <v>39</v>
      </c>
      <c r="E1026" s="51" t="s">
        <v>276</v>
      </c>
      <c r="F1026" s="107"/>
      <c r="G1026" s="107">
        <f>G1022/G1024</f>
        <v>0</v>
      </c>
      <c r="H1026" s="107"/>
      <c r="I1026" s="105"/>
      <c r="J1026" s="105"/>
    </row>
    <row r="1027" spans="1:10" ht="18.75" hidden="1" customHeight="1" x14ac:dyDescent="0.25">
      <c r="A1027" s="347"/>
      <c r="B1027" s="352"/>
      <c r="C1027" s="348" t="s">
        <v>14</v>
      </c>
      <c r="D1027" s="348"/>
      <c r="E1027" s="348"/>
      <c r="F1027" s="348"/>
      <c r="G1027" s="348"/>
      <c r="H1027" s="348"/>
      <c r="I1027" s="348"/>
      <c r="J1027" s="348"/>
    </row>
    <row r="1028" spans="1:10" ht="15" hidden="1" customHeight="1" x14ac:dyDescent="0.25">
      <c r="A1028" s="347"/>
      <c r="B1028" s="352"/>
      <c r="C1028" s="59" t="s">
        <v>1031</v>
      </c>
      <c r="D1028" s="51" t="s">
        <v>42</v>
      </c>
      <c r="E1028" s="51" t="s">
        <v>40</v>
      </c>
      <c r="F1028" s="51"/>
      <c r="G1028" s="51">
        <v>100</v>
      </c>
      <c r="H1028" s="141"/>
      <c r="I1028" s="105"/>
      <c r="J1028" s="105"/>
    </row>
    <row r="1029" spans="1:10" ht="16.5" customHeight="1" x14ac:dyDescent="0.25">
      <c r="A1029" s="347" t="s">
        <v>468</v>
      </c>
      <c r="B1029" s="352" t="s">
        <v>96</v>
      </c>
      <c r="C1029" s="368" t="str">
        <f>'Додаток 3'!B191</f>
        <v xml:space="preserve">Коригування проектної документації "Капітальний ремонт ділянки теплових мереж від ТК-24 до ТК-25 м. Южного Одеської області" </v>
      </c>
      <c r="D1029" s="368"/>
      <c r="E1029" s="368"/>
      <c r="F1029" s="368"/>
      <c r="G1029" s="368"/>
      <c r="H1029" s="368"/>
      <c r="I1029" s="368"/>
      <c r="J1029" s="368"/>
    </row>
    <row r="1030" spans="1:10" ht="18" customHeight="1" x14ac:dyDescent="0.25">
      <c r="A1030" s="347"/>
      <c r="B1030" s="352"/>
      <c r="C1030" s="348" t="s">
        <v>10</v>
      </c>
      <c r="D1030" s="348"/>
      <c r="E1030" s="348"/>
      <c r="F1030" s="348"/>
      <c r="G1030" s="348"/>
      <c r="H1030" s="348"/>
      <c r="I1030" s="348"/>
      <c r="J1030" s="348"/>
    </row>
    <row r="1031" spans="1:10" ht="26.25" customHeight="1" x14ac:dyDescent="0.25">
      <c r="A1031" s="347"/>
      <c r="B1031" s="352"/>
      <c r="C1031" s="59" t="s">
        <v>1037</v>
      </c>
      <c r="D1031" s="51" t="s">
        <v>91</v>
      </c>
      <c r="E1031" s="51" t="s">
        <v>9</v>
      </c>
      <c r="F1031" s="107"/>
      <c r="G1031" s="107"/>
      <c r="H1031" s="107"/>
      <c r="I1031" s="105"/>
      <c r="J1031" s="95">
        <f>'Додаток 3'!L191</f>
        <v>50</v>
      </c>
    </row>
    <row r="1032" spans="1:10" ht="15.75" customHeight="1" x14ac:dyDescent="0.25">
      <c r="A1032" s="347"/>
      <c r="B1032" s="352"/>
      <c r="C1032" s="348" t="s">
        <v>11</v>
      </c>
      <c r="D1032" s="348"/>
      <c r="E1032" s="348"/>
      <c r="F1032" s="348"/>
      <c r="G1032" s="348"/>
      <c r="H1032" s="348"/>
      <c r="I1032" s="348"/>
      <c r="J1032" s="348"/>
    </row>
    <row r="1033" spans="1:10" ht="14.25" customHeight="1" x14ac:dyDescent="0.25">
      <c r="A1033" s="347"/>
      <c r="B1033" s="352"/>
      <c r="C1033" s="59" t="s">
        <v>1030</v>
      </c>
      <c r="D1033" s="51" t="s">
        <v>39</v>
      </c>
      <c r="E1033" s="51" t="s">
        <v>17</v>
      </c>
      <c r="F1033" s="155"/>
      <c r="G1033" s="155"/>
      <c r="H1033" s="155"/>
      <c r="I1033" s="105"/>
      <c r="J1033" s="166">
        <v>1</v>
      </c>
    </row>
    <row r="1034" spans="1:10" ht="16.5" customHeight="1" x14ac:dyDescent="0.25">
      <c r="A1034" s="347"/>
      <c r="B1034" s="352"/>
      <c r="C1034" s="348" t="s">
        <v>12</v>
      </c>
      <c r="D1034" s="348"/>
      <c r="E1034" s="348"/>
      <c r="F1034" s="348"/>
      <c r="G1034" s="348"/>
      <c r="H1034" s="348"/>
      <c r="I1034" s="348"/>
      <c r="J1034" s="348"/>
    </row>
    <row r="1035" spans="1:10" ht="30" customHeight="1" x14ac:dyDescent="0.25">
      <c r="A1035" s="347"/>
      <c r="B1035" s="352"/>
      <c r="C1035" s="59" t="s">
        <v>1038</v>
      </c>
      <c r="D1035" s="51" t="s">
        <v>39</v>
      </c>
      <c r="E1035" s="51" t="s">
        <v>276</v>
      </c>
      <c r="F1035" s="107"/>
      <c r="G1035" s="107"/>
      <c r="H1035" s="107"/>
      <c r="I1035" s="105"/>
      <c r="J1035" s="95">
        <f>J1031/J1033</f>
        <v>50</v>
      </c>
    </row>
    <row r="1036" spans="1:10" ht="16.5" customHeight="1" x14ac:dyDescent="0.25">
      <c r="A1036" s="347"/>
      <c r="B1036" s="352"/>
      <c r="C1036" s="348" t="s">
        <v>14</v>
      </c>
      <c r="D1036" s="348"/>
      <c r="E1036" s="348"/>
      <c r="F1036" s="348"/>
      <c r="G1036" s="348"/>
      <c r="H1036" s="348"/>
      <c r="I1036" s="348"/>
      <c r="J1036" s="348"/>
    </row>
    <row r="1037" spans="1:10" ht="18" customHeight="1" x14ac:dyDescent="0.25">
      <c r="A1037" s="347"/>
      <c r="B1037" s="352"/>
      <c r="C1037" s="59" t="s">
        <v>1031</v>
      </c>
      <c r="D1037" s="51" t="s">
        <v>42</v>
      </c>
      <c r="E1037" s="51" t="s">
        <v>40</v>
      </c>
      <c r="F1037" s="51"/>
      <c r="G1037" s="51"/>
      <c r="H1037" s="51"/>
      <c r="I1037" s="105"/>
      <c r="J1037" s="170">
        <v>100</v>
      </c>
    </row>
    <row r="1038" spans="1:10" ht="19.5" customHeight="1" x14ac:dyDescent="0.25">
      <c r="A1038" s="347" t="s">
        <v>469</v>
      </c>
      <c r="B1038" s="352" t="s">
        <v>96</v>
      </c>
      <c r="C1038" s="368" t="str">
        <f>'Додаток 3'!B192</f>
        <v>Придбання запірної арматури для встановлення в теплових камерах м.Южного Одеського району Одеської області</v>
      </c>
      <c r="D1038" s="368"/>
      <c r="E1038" s="368"/>
      <c r="F1038" s="368"/>
      <c r="G1038" s="368"/>
      <c r="H1038" s="368"/>
      <c r="I1038" s="368"/>
      <c r="J1038" s="368"/>
    </row>
    <row r="1039" spans="1:10" ht="15" customHeight="1" x14ac:dyDescent="0.25">
      <c r="A1039" s="347"/>
      <c r="B1039" s="352"/>
      <c r="C1039" s="348" t="s">
        <v>10</v>
      </c>
      <c r="D1039" s="348"/>
      <c r="E1039" s="348"/>
      <c r="F1039" s="348"/>
      <c r="G1039" s="348"/>
      <c r="H1039" s="348"/>
      <c r="I1039" s="348"/>
      <c r="J1039" s="348"/>
    </row>
    <row r="1040" spans="1:10" ht="30" customHeight="1" x14ac:dyDescent="0.25">
      <c r="A1040" s="347"/>
      <c r="B1040" s="352"/>
      <c r="C1040" s="59" t="s">
        <v>1133</v>
      </c>
      <c r="D1040" s="51" t="s">
        <v>91</v>
      </c>
      <c r="E1040" s="51" t="s">
        <v>9</v>
      </c>
      <c r="F1040" s="107"/>
      <c r="G1040" s="107"/>
      <c r="H1040" s="107"/>
      <c r="I1040" s="105"/>
      <c r="J1040" s="170">
        <f>'Додаток 3'!L192</f>
        <v>199.98599999999999</v>
      </c>
    </row>
    <row r="1041" spans="1:10" ht="15.75" customHeight="1" x14ac:dyDescent="0.25">
      <c r="A1041" s="347"/>
      <c r="B1041" s="352"/>
      <c r="C1041" s="348" t="s">
        <v>11</v>
      </c>
      <c r="D1041" s="348"/>
      <c r="E1041" s="348"/>
      <c r="F1041" s="348"/>
      <c r="G1041" s="348"/>
      <c r="H1041" s="348"/>
      <c r="I1041" s="348"/>
      <c r="J1041" s="348"/>
    </row>
    <row r="1042" spans="1:10" ht="21" customHeight="1" x14ac:dyDescent="0.25">
      <c r="A1042" s="347"/>
      <c r="B1042" s="352"/>
      <c r="C1042" s="59" t="s">
        <v>1134</v>
      </c>
      <c r="D1042" s="51" t="s">
        <v>39</v>
      </c>
      <c r="E1042" s="51" t="s">
        <v>17</v>
      </c>
      <c r="F1042" s="155"/>
      <c r="G1042" s="155"/>
      <c r="H1042" s="155"/>
      <c r="I1042" s="105"/>
      <c r="J1042" s="170">
        <v>55</v>
      </c>
    </row>
    <row r="1043" spans="1:10" ht="15" customHeight="1" x14ac:dyDescent="0.25">
      <c r="A1043" s="347"/>
      <c r="B1043" s="352"/>
      <c r="C1043" s="348" t="s">
        <v>12</v>
      </c>
      <c r="D1043" s="348"/>
      <c r="E1043" s="348"/>
      <c r="F1043" s="348"/>
      <c r="G1043" s="348"/>
      <c r="H1043" s="348"/>
      <c r="I1043" s="348"/>
      <c r="J1043" s="348"/>
    </row>
    <row r="1044" spans="1:10" ht="18.75" customHeight="1" x14ac:dyDescent="0.25">
      <c r="A1044" s="347"/>
      <c r="B1044" s="352"/>
      <c r="C1044" s="59" t="s">
        <v>1135</v>
      </c>
      <c r="D1044" s="51" t="s">
        <v>39</v>
      </c>
      <c r="E1044" s="51" t="s">
        <v>276</v>
      </c>
      <c r="F1044" s="107"/>
      <c r="G1044" s="107"/>
      <c r="H1044" s="107"/>
      <c r="I1044" s="105"/>
      <c r="J1044" s="95">
        <f>J1040/J1042</f>
        <v>3.6361090909090907</v>
      </c>
    </row>
    <row r="1045" spans="1:10" ht="16.5" customHeight="1" x14ac:dyDescent="0.25">
      <c r="A1045" s="347"/>
      <c r="B1045" s="352"/>
      <c r="C1045" s="348" t="s">
        <v>14</v>
      </c>
      <c r="D1045" s="348"/>
      <c r="E1045" s="348"/>
      <c r="F1045" s="348"/>
      <c r="G1045" s="348"/>
      <c r="H1045" s="348"/>
      <c r="I1045" s="348"/>
      <c r="J1045" s="348"/>
    </row>
    <row r="1046" spans="1:10" ht="21" customHeight="1" x14ac:dyDescent="0.25">
      <c r="A1046" s="347"/>
      <c r="B1046" s="352"/>
      <c r="C1046" s="59" t="s">
        <v>1136</v>
      </c>
      <c r="D1046" s="51" t="s">
        <v>42</v>
      </c>
      <c r="E1046" s="51" t="s">
        <v>40</v>
      </c>
      <c r="F1046" s="51"/>
      <c r="G1046" s="51"/>
      <c r="H1046" s="51"/>
      <c r="I1046" s="105"/>
      <c r="J1046" s="170">
        <v>100</v>
      </c>
    </row>
    <row r="1047" spans="1:10" ht="16.5" customHeight="1" x14ac:dyDescent="0.25">
      <c r="A1047" s="347" t="s">
        <v>663</v>
      </c>
      <c r="B1047" s="352" t="s">
        <v>96</v>
      </c>
      <c r="C1047" s="368" t="str">
        <f>'Додаток 3'!B193</f>
        <v>Капітальний ремонт мережевого насоса WILO SCP 200/560 HA-250/4 на котельні за адресою: вул. Старомиколаївське шосе, 8 м. Южного Одеського району Одеської області</v>
      </c>
      <c r="D1047" s="368"/>
      <c r="E1047" s="368"/>
      <c r="F1047" s="368"/>
      <c r="G1047" s="368"/>
      <c r="H1047" s="368"/>
      <c r="I1047" s="368"/>
      <c r="J1047" s="368"/>
    </row>
    <row r="1048" spans="1:10" ht="18" customHeight="1" x14ac:dyDescent="0.25">
      <c r="A1048" s="347"/>
      <c r="B1048" s="352"/>
      <c r="C1048" s="348" t="s">
        <v>10</v>
      </c>
      <c r="D1048" s="348"/>
      <c r="E1048" s="348"/>
      <c r="F1048" s="348"/>
      <c r="G1048" s="348"/>
      <c r="H1048" s="348"/>
      <c r="I1048" s="348"/>
      <c r="J1048" s="348"/>
    </row>
    <row r="1049" spans="1:10" ht="29.25" customHeight="1" x14ac:dyDescent="0.25">
      <c r="A1049" s="347"/>
      <c r="B1049" s="352"/>
      <c r="C1049" s="59" t="s">
        <v>1139</v>
      </c>
      <c r="D1049" s="51" t="s">
        <v>91</v>
      </c>
      <c r="E1049" s="51" t="s">
        <v>9</v>
      </c>
      <c r="F1049" s="107"/>
      <c r="G1049" s="107">
        <f>'Додаток 3'!I193</f>
        <v>199.773</v>
      </c>
      <c r="H1049" s="107">
        <f>'Додаток 3'!J193</f>
        <v>295.95</v>
      </c>
      <c r="I1049" s="105"/>
      <c r="J1049" s="105"/>
    </row>
    <row r="1050" spans="1:10" ht="15" customHeight="1" x14ac:dyDescent="0.25">
      <c r="A1050" s="347"/>
      <c r="B1050" s="352"/>
      <c r="C1050" s="348" t="s">
        <v>11</v>
      </c>
      <c r="D1050" s="348"/>
      <c r="E1050" s="348"/>
      <c r="F1050" s="348"/>
      <c r="G1050" s="348"/>
      <c r="H1050" s="348"/>
      <c r="I1050" s="348"/>
      <c r="J1050" s="348"/>
    </row>
    <row r="1051" spans="1:10" ht="15.75" customHeight="1" x14ac:dyDescent="0.25">
      <c r="A1051" s="347"/>
      <c r="B1051" s="352"/>
      <c r="C1051" s="59" t="s">
        <v>1177</v>
      </c>
      <c r="D1051" s="51" t="s">
        <v>39</v>
      </c>
      <c r="E1051" s="51" t="s">
        <v>17</v>
      </c>
      <c r="F1051" s="155"/>
      <c r="G1051" s="220">
        <v>1</v>
      </c>
      <c r="H1051" s="155">
        <v>1</v>
      </c>
      <c r="I1051" s="105"/>
      <c r="J1051" s="105"/>
    </row>
    <row r="1052" spans="1:10" ht="18" customHeight="1" x14ac:dyDescent="0.25">
      <c r="A1052" s="347"/>
      <c r="B1052" s="352"/>
      <c r="C1052" s="348" t="s">
        <v>12</v>
      </c>
      <c r="D1052" s="348"/>
      <c r="E1052" s="348"/>
      <c r="F1052" s="348"/>
      <c r="G1052" s="348"/>
      <c r="H1052" s="348"/>
      <c r="I1052" s="348"/>
      <c r="J1052" s="348"/>
    </row>
    <row r="1053" spans="1:10" ht="21" customHeight="1" x14ac:dyDescent="0.25">
      <c r="A1053" s="347"/>
      <c r="B1053" s="352"/>
      <c r="C1053" s="59" t="s">
        <v>1140</v>
      </c>
      <c r="D1053" s="51" t="s">
        <v>39</v>
      </c>
      <c r="E1053" s="51" t="s">
        <v>276</v>
      </c>
      <c r="F1053" s="107"/>
      <c r="G1053" s="107">
        <f>G1049/G1051</f>
        <v>199.773</v>
      </c>
      <c r="H1053" s="107">
        <f>H1049/H1051</f>
        <v>295.95</v>
      </c>
      <c r="I1053" s="105"/>
      <c r="J1053" s="105"/>
    </row>
    <row r="1054" spans="1:10" ht="15" customHeight="1" x14ac:dyDescent="0.25">
      <c r="A1054" s="347"/>
      <c r="B1054" s="352"/>
      <c r="C1054" s="348" t="s">
        <v>14</v>
      </c>
      <c r="D1054" s="348"/>
      <c r="E1054" s="348"/>
      <c r="F1054" s="348"/>
      <c r="G1054" s="348"/>
      <c r="H1054" s="348"/>
      <c r="I1054" s="348"/>
      <c r="J1054" s="348"/>
    </row>
    <row r="1055" spans="1:10" ht="14.25" customHeight="1" x14ac:dyDescent="0.25">
      <c r="A1055" s="347"/>
      <c r="B1055" s="352"/>
      <c r="C1055" s="59" t="s">
        <v>359</v>
      </c>
      <c r="D1055" s="51" t="s">
        <v>42</v>
      </c>
      <c r="E1055" s="51" t="s">
        <v>40</v>
      </c>
      <c r="F1055" s="51"/>
      <c r="G1055" s="51">
        <v>100</v>
      </c>
      <c r="H1055" s="51">
        <v>100</v>
      </c>
      <c r="I1055" s="105"/>
      <c r="J1055" s="105"/>
    </row>
    <row r="1056" spans="1:10" ht="28.5" customHeight="1" x14ac:dyDescent="0.25">
      <c r="A1056" s="347" t="s">
        <v>996</v>
      </c>
      <c r="B1056" s="352" t="s">
        <v>1155</v>
      </c>
      <c r="C1056" s="368" t="s">
        <v>1178</v>
      </c>
      <c r="D1056" s="368"/>
      <c r="E1056" s="368"/>
      <c r="F1056" s="368"/>
      <c r="G1056" s="368"/>
      <c r="H1056" s="368"/>
      <c r="I1056" s="368"/>
      <c r="J1056" s="368"/>
    </row>
    <row r="1057" spans="1:10" ht="15" customHeight="1" x14ac:dyDescent="0.25">
      <c r="A1057" s="347"/>
      <c r="B1057" s="352"/>
      <c r="C1057" s="348" t="s">
        <v>10</v>
      </c>
      <c r="D1057" s="348"/>
      <c r="E1057" s="348"/>
      <c r="F1057" s="348"/>
      <c r="G1057" s="348"/>
      <c r="H1057" s="348"/>
      <c r="I1057" s="348"/>
      <c r="J1057" s="348"/>
    </row>
    <row r="1058" spans="1:10" ht="19.5" customHeight="1" x14ac:dyDescent="0.25">
      <c r="A1058" s="347"/>
      <c r="B1058" s="352"/>
      <c r="C1058" s="59" t="s">
        <v>1156</v>
      </c>
      <c r="D1058" s="352" t="s">
        <v>15</v>
      </c>
      <c r="E1058" s="51" t="s">
        <v>9</v>
      </c>
      <c r="F1058" s="107"/>
      <c r="G1058" s="107"/>
      <c r="H1058" s="107"/>
      <c r="I1058" s="105"/>
      <c r="J1058" s="170">
        <f>'Додаток 3'!L194</f>
        <v>871.88599999999997</v>
      </c>
    </row>
    <row r="1059" spans="1:10" ht="17.25" customHeight="1" x14ac:dyDescent="0.25">
      <c r="A1059" s="347"/>
      <c r="B1059" s="352"/>
      <c r="C1059" s="6" t="s">
        <v>357</v>
      </c>
      <c r="D1059" s="352"/>
      <c r="E1059" s="358"/>
      <c r="F1059" s="358"/>
      <c r="G1059" s="358"/>
      <c r="H1059" s="358"/>
      <c r="I1059" s="105"/>
      <c r="J1059" s="105"/>
    </row>
    <row r="1060" spans="1:10" ht="19.5" customHeight="1" x14ac:dyDescent="0.25">
      <c r="A1060" s="347"/>
      <c r="B1060" s="352"/>
      <c r="C1060" s="59" t="s">
        <v>1149</v>
      </c>
      <c r="D1060" s="352"/>
      <c r="E1060" s="51" t="s">
        <v>9</v>
      </c>
      <c r="F1060" s="9"/>
      <c r="G1060" s="141"/>
      <c r="H1060" s="141"/>
      <c r="I1060" s="105"/>
      <c r="J1060" s="166">
        <f>'Додаток 3'!L195</f>
        <v>32.880000000000003</v>
      </c>
    </row>
    <row r="1061" spans="1:10" ht="19.5" customHeight="1" x14ac:dyDescent="0.25">
      <c r="A1061" s="347"/>
      <c r="B1061" s="352"/>
      <c r="C1061" s="59" t="s">
        <v>25</v>
      </c>
      <c r="D1061" s="352"/>
      <c r="E1061" s="51" t="s">
        <v>9</v>
      </c>
      <c r="F1061" s="9"/>
      <c r="G1061" s="141"/>
      <c r="H1061" s="141"/>
      <c r="I1061" s="105"/>
      <c r="J1061" s="166">
        <f>'Додаток 3'!L196</f>
        <v>1.9370000000000001</v>
      </c>
    </row>
    <row r="1062" spans="1:10" ht="15" customHeight="1" x14ac:dyDescent="0.25">
      <c r="A1062" s="347"/>
      <c r="B1062" s="352"/>
      <c r="C1062" s="348" t="s">
        <v>11</v>
      </c>
      <c r="D1062" s="348"/>
      <c r="E1062" s="348"/>
      <c r="F1062" s="348"/>
      <c r="G1062" s="348"/>
      <c r="H1062" s="348"/>
      <c r="I1062" s="348"/>
      <c r="J1062" s="348"/>
    </row>
    <row r="1063" spans="1:10" ht="20.25" customHeight="1" x14ac:dyDescent="0.25">
      <c r="A1063" s="347"/>
      <c r="B1063" s="352"/>
      <c r="C1063" s="59" t="s">
        <v>1157</v>
      </c>
      <c r="D1063" s="51" t="s">
        <v>309</v>
      </c>
      <c r="E1063" s="51" t="s">
        <v>62</v>
      </c>
      <c r="F1063" s="107"/>
      <c r="G1063" s="17"/>
      <c r="H1063" s="17"/>
      <c r="I1063" s="105"/>
      <c r="J1063" s="170">
        <v>1.0944</v>
      </c>
    </row>
    <row r="1064" spans="1:10" ht="18" customHeight="1" x14ac:dyDescent="0.25">
      <c r="A1064" s="347"/>
      <c r="B1064" s="352"/>
      <c r="C1064" s="348" t="s">
        <v>12</v>
      </c>
      <c r="D1064" s="348"/>
      <c r="E1064" s="348"/>
      <c r="F1064" s="348"/>
      <c r="G1064" s="348"/>
      <c r="H1064" s="348"/>
      <c r="I1064" s="348"/>
      <c r="J1064" s="348"/>
    </row>
    <row r="1065" spans="1:10" ht="17.25" customHeight="1" x14ac:dyDescent="0.25">
      <c r="A1065" s="347"/>
      <c r="B1065" s="352"/>
      <c r="C1065" s="59" t="s">
        <v>1158</v>
      </c>
      <c r="D1065" s="51" t="s">
        <v>39</v>
      </c>
      <c r="E1065" s="51" t="s">
        <v>63</v>
      </c>
      <c r="F1065" s="156"/>
      <c r="G1065" s="107"/>
      <c r="H1065" s="107"/>
      <c r="I1065" s="105"/>
      <c r="J1065" s="135">
        <f>J1058/J1063</f>
        <v>796.67945906432738</v>
      </c>
    </row>
    <row r="1066" spans="1:10" ht="17.25" customHeight="1" x14ac:dyDescent="0.25">
      <c r="A1066" s="347"/>
      <c r="B1066" s="352"/>
      <c r="C1066" s="348" t="s">
        <v>14</v>
      </c>
      <c r="D1066" s="348"/>
      <c r="E1066" s="348"/>
      <c r="F1066" s="348"/>
      <c r="G1066" s="348"/>
      <c r="H1066" s="348"/>
      <c r="I1066" s="348"/>
      <c r="J1066" s="348"/>
    </row>
    <row r="1067" spans="1:10" ht="15" customHeight="1" x14ac:dyDescent="0.25">
      <c r="A1067" s="347"/>
      <c r="B1067" s="352"/>
      <c r="C1067" s="59" t="s">
        <v>359</v>
      </c>
      <c r="D1067" s="51" t="s">
        <v>42</v>
      </c>
      <c r="E1067" s="51" t="s">
        <v>40</v>
      </c>
      <c r="F1067" s="51"/>
      <c r="G1067" s="51"/>
      <c r="H1067" s="141"/>
      <c r="I1067" s="105"/>
      <c r="J1067" s="166">
        <v>100</v>
      </c>
    </row>
    <row r="1068" spans="1:10" ht="29.25" customHeight="1" x14ac:dyDescent="0.25">
      <c r="A1068" s="347" t="s">
        <v>723</v>
      </c>
      <c r="B1068" s="352" t="s">
        <v>1155</v>
      </c>
      <c r="C1068" s="368" t="s">
        <v>1160</v>
      </c>
      <c r="D1068" s="368"/>
      <c r="E1068" s="368"/>
      <c r="F1068" s="368"/>
      <c r="G1068" s="368"/>
      <c r="H1068" s="368"/>
      <c r="I1068" s="368"/>
      <c r="J1068" s="368"/>
    </row>
    <row r="1069" spans="1:10" ht="18" customHeight="1" x14ac:dyDescent="0.25">
      <c r="A1069" s="347"/>
      <c r="B1069" s="352"/>
      <c r="C1069" s="348" t="s">
        <v>10</v>
      </c>
      <c r="D1069" s="348"/>
      <c r="E1069" s="348"/>
      <c r="F1069" s="348"/>
      <c r="G1069" s="348"/>
      <c r="H1069" s="348"/>
      <c r="I1069" s="348"/>
      <c r="J1069" s="348"/>
    </row>
    <row r="1070" spans="1:10" ht="16.5" customHeight="1" x14ac:dyDescent="0.25">
      <c r="A1070" s="347"/>
      <c r="B1070" s="352"/>
      <c r="C1070" s="59" t="s">
        <v>1161</v>
      </c>
      <c r="D1070" s="352" t="s">
        <v>15</v>
      </c>
      <c r="E1070" s="51" t="s">
        <v>9</v>
      </c>
      <c r="F1070" s="107"/>
      <c r="G1070" s="107"/>
      <c r="H1070" s="107"/>
      <c r="I1070" s="105"/>
      <c r="J1070" s="166">
        <f>'Додаток 3'!L197</f>
        <v>489.38200000000001</v>
      </c>
    </row>
    <row r="1071" spans="1:10" ht="15.75" customHeight="1" x14ac:dyDescent="0.25">
      <c r="A1071" s="347"/>
      <c r="B1071" s="352"/>
      <c r="C1071" s="6" t="s">
        <v>357</v>
      </c>
      <c r="D1071" s="352"/>
      <c r="E1071" s="358"/>
      <c r="F1071" s="358"/>
      <c r="G1071" s="358"/>
      <c r="H1071" s="358"/>
      <c r="I1071" s="105"/>
      <c r="J1071" s="105"/>
    </row>
    <row r="1072" spans="1:10" ht="16.5" customHeight="1" x14ac:dyDescent="0.25">
      <c r="A1072" s="347"/>
      <c r="B1072" s="352"/>
      <c r="C1072" s="59" t="s">
        <v>1149</v>
      </c>
      <c r="D1072" s="352"/>
      <c r="E1072" s="51" t="s">
        <v>9</v>
      </c>
      <c r="F1072" s="9"/>
      <c r="G1072" s="141"/>
      <c r="H1072" s="141"/>
      <c r="I1072" s="105"/>
      <c r="J1072" s="166">
        <v>32.880000000000003</v>
      </c>
    </row>
    <row r="1073" spans="1:10" ht="19.5" customHeight="1" x14ac:dyDescent="0.25">
      <c r="A1073" s="347"/>
      <c r="B1073" s="352"/>
      <c r="C1073" s="59" t="s">
        <v>25</v>
      </c>
      <c r="D1073" s="352"/>
      <c r="E1073" s="51" t="s">
        <v>9</v>
      </c>
      <c r="F1073" s="9"/>
      <c r="G1073" s="141"/>
      <c r="H1073" s="141"/>
      <c r="I1073" s="105"/>
      <c r="J1073" s="166">
        <v>1.9370000000000001</v>
      </c>
    </row>
    <row r="1074" spans="1:10" ht="19.5" customHeight="1" x14ac:dyDescent="0.25">
      <c r="A1074" s="347"/>
      <c r="B1074" s="352"/>
      <c r="C1074" s="348" t="s">
        <v>11</v>
      </c>
      <c r="D1074" s="348"/>
      <c r="E1074" s="348"/>
      <c r="F1074" s="348"/>
      <c r="G1074" s="348"/>
      <c r="H1074" s="348"/>
      <c r="I1074" s="348"/>
      <c r="J1074" s="348"/>
    </row>
    <row r="1075" spans="1:10" ht="21" customHeight="1" x14ac:dyDescent="0.25">
      <c r="A1075" s="347"/>
      <c r="B1075" s="352"/>
      <c r="C1075" s="59" t="s">
        <v>1157</v>
      </c>
      <c r="D1075" s="51" t="s">
        <v>309</v>
      </c>
      <c r="E1075" s="51" t="s">
        <v>62</v>
      </c>
      <c r="F1075" s="107"/>
      <c r="G1075" s="17"/>
      <c r="H1075" s="17"/>
      <c r="I1075" s="105"/>
      <c r="J1075" s="170">
        <v>0.37680000000000002</v>
      </c>
    </row>
    <row r="1076" spans="1:10" ht="18" customHeight="1" x14ac:dyDescent="0.25">
      <c r="A1076" s="347"/>
      <c r="B1076" s="352"/>
      <c r="C1076" s="348" t="s">
        <v>12</v>
      </c>
      <c r="D1076" s="348"/>
      <c r="E1076" s="348"/>
      <c r="F1076" s="348"/>
      <c r="G1076" s="348"/>
      <c r="H1076" s="348"/>
      <c r="I1076" s="348"/>
      <c r="J1076" s="348"/>
    </row>
    <row r="1077" spans="1:10" ht="15" customHeight="1" x14ac:dyDescent="0.25">
      <c r="A1077" s="347"/>
      <c r="B1077" s="352"/>
      <c r="C1077" s="59" t="s">
        <v>1158</v>
      </c>
      <c r="D1077" s="51" t="s">
        <v>39</v>
      </c>
      <c r="E1077" s="51" t="s">
        <v>63</v>
      </c>
      <c r="F1077" s="156"/>
      <c r="G1077" s="107"/>
      <c r="H1077" s="9"/>
      <c r="I1077" s="105"/>
      <c r="J1077" s="135">
        <f>J1070/J1075</f>
        <v>1298.7845010615711</v>
      </c>
    </row>
    <row r="1078" spans="1:10" ht="15.75" customHeight="1" x14ac:dyDescent="0.25">
      <c r="A1078" s="347"/>
      <c r="B1078" s="352"/>
      <c r="C1078" s="348" t="s">
        <v>14</v>
      </c>
      <c r="D1078" s="348"/>
      <c r="E1078" s="348"/>
      <c r="F1078" s="348"/>
      <c r="G1078" s="348"/>
      <c r="H1078" s="348"/>
      <c r="I1078" s="348"/>
      <c r="J1078" s="348"/>
    </row>
    <row r="1079" spans="1:10" ht="13.5" customHeight="1" x14ac:dyDescent="0.25">
      <c r="A1079" s="347"/>
      <c r="B1079" s="352"/>
      <c r="C1079" s="59" t="s">
        <v>359</v>
      </c>
      <c r="D1079" s="51" t="s">
        <v>42</v>
      </c>
      <c r="E1079" s="51" t="s">
        <v>40</v>
      </c>
      <c r="F1079" s="51"/>
      <c r="G1079" s="51"/>
      <c r="H1079" s="141"/>
      <c r="I1079" s="105"/>
      <c r="J1079" s="166">
        <v>100</v>
      </c>
    </row>
    <row r="1080" spans="1:10" ht="17.25" hidden="1" customHeight="1" x14ac:dyDescent="0.25">
      <c r="A1080" s="347" t="s">
        <v>1045</v>
      </c>
      <c r="B1080" s="352" t="s">
        <v>1159</v>
      </c>
      <c r="C1080" s="368" t="s">
        <v>1152</v>
      </c>
      <c r="D1080" s="368"/>
      <c r="E1080" s="368"/>
      <c r="F1080" s="368"/>
      <c r="G1080" s="368"/>
      <c r="H1080" s="368"/>
      <c r="I1080" s="368"/>
      <c r="J1080" s="368"/>
    </row>
    <row r="1081" spans="1:10" ht="15.75" hidden="1" customHeight="1" x14ac:dyDescent="0.25">
      <c r="A1081" s="347"/>
      <c r="B1081" s="352"/>
      <c r="C1081" s="348" t="s">
        <v>10</v>
      </c>
      <c r="D1081" s="348"/>
      <c r="E1081" s="348"/>
      <c r="F1081" s="348"/>
      <c r="G1081" s="348"/>
      <c r="H1081" s="348"/>
      <c r="I1081" s="348"/>
      <c r="J1081" s="348"/>
    </row>
    <row r="1082" spans="1:10" ht="29.25" hidden="1" customHeight="1" x14ac:dyDescent="0.25">
      <c r="A1082" s="347"/>
      <c r="B1082" s="352"/>
      <c r="C1082" s="59" t="s">
        <v>1162</v>
      </c>
      <c r="D1082" s="51" t="s">
        <v>15</v>
      </c>
      <c r="E1082" s="51" t="s">
        <v>9</v>
      </c>
      <c r="F1082" s="107"/>
      <c r="G1082" s="107"/>
      <c r="H1082" s="107"/>
      <c r="I1082" s="105"/>
      <c r="J1082" s="170">
        <f>'Додаток 3'!L200</f>
        <v>0</v>
      </c>
    </row>
    <row r="1083" spans="1:10" ht="15.75" hidden="1" customHeight="1" x14ac:dyDescent="0.25">
      <c r="A1083" s="347"/>
      <c r="B1083" s="352"/>
      <c r="C1083" s="348" t="s">
        <v>11</v>
      </c>
      <c r="D1083" s="348"/>
      <c r="E1083" s="348"/>
      <c r="F1083" s="348"/>
      <c r="G1083" s="348"/>
      <c r="H1083" s="348"/>
      <c r="I1083" s="348"/>
      <c r="J1083" s="348"/>
    </row>
    <row r="1084" spans="1:10" ht="15" hidden="1" customHeight="1" x14ac:dyDescent="0.25">
      <c r="A1084" s="347"/>
      <c r="B1084" s="352"/>
      <c r="C1084" s="59" t="s">
        <v>1157</v>
      </c>
      <c r="D1084" s="51" t="s">
        <v>309</v>
      </c>
      <c r="E1084" s="51" t="s">
        <v>62</v>
      </c>
      <c r="F1084" s="107"/>
      <c r="G1084" s="107"/>
      <c r="H1084" s="9"/>
      <c r="I1084" s="105"/>
      <c r="J1084" s="166">
        <v>0.26400000000000001</v>
      </c>
    </row>
    <row r="1085" spans="1:10" ht="15.75" hidden="1" customHeight="1" x14ac:dyDescent="0.25">
      <c r="A1085" s="347"/>
      <c r="B1085" s="352"/>
      <c r="C1085" s="348" t="s">
        <v>12</v>
      </c>
      <c r="D1085" s="348"/>
      <c r="E1085" s="348"/>
      <c r="F1085" s="348"/>
      <c r="G1085" s="348"/>
      <c r="H1085" s="348"/>
      <c r="I1085" s="348"/>
      <c r="J1085" s="348"/>
    </row>
    <row r="1086" spans="1:10" ht="17.25" hidden="1" customHeight="1" x14ac:dyDescent="0.25">
      <c r="A1086" s="347"/>
      <c r="B1086" s="352"/>
      <c r="C1086" s="59" t="s">
        <v>1158</v>
      </c>
      <c r="D1086" s="51" t="s">
        <v>39</v>
      </c>
      <c r="E1086" s="51" t="s">
        <v>63</v>
      </c>
      <c r="F1086" s="156"/>
      <c r="G1086" s="107"/>
      <c r="H1086" s="9"/>
      <c r="I1086" s="105"/>
      <c r="J1086" s="135">
        <f>J1082/J1084</f>
        <v>0</v>
      </c>
    </row>
    <row r="1087" spans="1:10" ht="15" hidden="1" customHeight="1" x14ac:dyDescent="0.25">
      <c r="A1087" s="347"/>
      <c r="B1087" s="352"/>
      <c r="C1087" s="348" t="s">
        <v>14</v>
      </c>
      <c r="D1087" s="348"/>
      <c r="E1087" s="348"/>
      <c r="F1087" s="348"/>
      <c r="G1087" s="348"/>
      <c r="H1087" s="348"/>
      <c r="I1087" s="348"/>
      <c r="J1087" s="348"/>
    </row>
    <row r="1088" spans="1:10" ht="18" hidden="1" customHeight="1" x14ac:dyDescent="0.25">
      <c r="A1088" s="347"/>
      <c r="B1088" s="352"/>
      <c r="C1088" s="59" t="s">
        <v>359</v>
      </c>
      <c r="D1088" s="51" t="s">
        <v>42</v>
      </c>
      <c r="E1088" s="51" t="s">
        <v>40</v>
      </c>
      <c r="F1088" s="51"/>
      <c r="G1088" s="51"/>
      <c r="H1088" s="141"/>
      <c r="I1088" s="105"/>
      <c r="J1088" s="166">
        <v>100</v>
      </c>
    </row>
    <row r="1089" spans="1:10" ht="17.25" hidden="1" customHeight="1" x14ac:dyDescent="0.25">
      <c r="A1089" s="353" t="s">
        <v>1154</v>
      </c>
      <c r="B1089" s="363" t="s">
        <v>1354</v>
      </c>
      <c r="C1089" s="394" t="s">
        <v>1378</v>
      </c>
      <c r="D1089" s="395"/>
      <c r="E1089" s="395"/>
      <c r="F1089" s="395"/>
      <c r="G1089" s="395"/>
      <c r="H1089" s="395"/>
      <c r="I1089" s="395"/>
      <c r="J1089" s="396"/>
    </row>
    <row r="1090" spans="1:10" ht="18" hidden="1" customHeight="1" x14ac:dyDescent="0.25">
      <c r="A1090" s="354"/>
      <c r="B1090" s="377"/>
      <c r="C1090" s="139" t="s">
        <v>10</v>
      </c>
      <c r="D1090" s="409"/>
      <c r="E1090" s="410"/>
      <c r="F1090" s="410"/>
      <c r="G1090" s="410"/>
      <c r="H1090" s="410"/>
      <c r="I1090" s="410"/>
      <c r="J1090" s="411"/>
    </row>
    <row r="1091" spans="1:10" ht="18" hidden="1" customHeight="1" x14ac:dyDescent="0.25">
      <c r="A1091" s="354"/>
      <c r="B1091" s="377"/>
      <c r="C1091" s="59" t="s">
        <v>1355</v>
      </c>
      <c r="D1091" s="51" t="s">
        <v>39</v>
      </c>
      <c r="E1091" s="51" t="s">
        <v>9</v>
      </c>
      <c r="F1091" s="51"/>
      <c r="G1091" s="107">
        <f>'Додаток 3'!I201</f>
        <v>0</v>
      </c>
      <c r="H1091" s="9">
        <f>'Додаток 3'!J201</f>
        <v>0</v>
      </c>
      <c r="I1091" s="105"/>
      <c r="J1091" s="105"/>
    </row>
    <row r="1092" spans="1:10" ht="18" hidden="1" customHeight="1" x14ac:dyDescent="0.25">
      <c r="A1092" s="354"/>
      <c r="B1092" s="377"/>
      <c r="C1092" s="139" t="s">
        <v>11</v>
      </c>
      <c r="D1092" s="409"/>
      <c r="E1092" s="410"/>
      <c r="F1092" s="410"/>
      <c r="G1092" s="410"/>
      <c r="H1092" s="410"/>
      <c r="I1092" s="410"/>
      <c r="J1092" s="411"/>
    </row>
    <row r="1093" spans="1:10" ht="18" hidden="1" customHeight="1" x14ac:dyDescent="0.25">
      <c r="A1093" s="354"/>
      <c r="B1093" s="377"/>
      <c r="C1093" s="59" t="s">
        <v>1379</v>
      </c>
      <c r="D1093" s="363" t="s">
        <v>1397</v>
      </c>
      <c r="E1093" s="176" t="s">
        <v>1383</v>
      </c>
      <c r="F1093" s="51"/>
      <c r="G1093" s="51">
        <v>1956.366</v>
      </c>
      <c r="H1093" s="180">
        <v>1186.726073</v>
      </c>
      <c r="I1093" s="105"/>
      <c r="J1093" s="105"/>
    </row>
    <row r="1094" spans="1:10" ht="59.25" hidden="1" customHeight="1" x14ac:dyDescent="0.25">
      <c r="A1094" s="354"/>
      <c r="B1094" s="377"/>
      <c r="C1094" s="59" t="s">
        <v>1380</v>
      </c>
      <c r="D1094" s="364"/>
      <c r="E1094" s="176" t="s">
        <v>1387</v>
      </c>
      <c r="F1094" s="51"/>
      <c r="G1094" s="17">
        <v>46.649149999999999</v>
      </c>
      <c r="H1094" s="141"/>
      <c r="I1094" s="105"/>
      <c r="J1094" s="105"/>
    </row>
    <row r="1095" spans="1:10" ht="18" hidden="1" customHeight="1" x14ac:dyDescent="0.25">
      <c r="A1095" s="354"/>
      <c r="B1095" s="377"/>
      <c r="C1095" s="139" t="s">
        <v>12</v>
      </c>
      <c r="D1095" s="409"/>
      <c r="E1095" s="410"/>
      <c r="F1095" s="410"/>
      <c r="G1095" s="410"/>
      <c r="H1095" s="410"/>
      <c r="I1095" s="410"/>
      <c r="J1095" s="411"/>
    </row>
    <row r="1096" spans="1:10" ht="78" hidden="1" customHeight="1" x14ac:dyDescent="0.25">
      <c r="A1096" s="354"/>
      <c r="B1096" s="377"/>
      <c r="C1096" s="59" t="s">
        <v>1391</v>
      </c>
      <c r="D1096" s="51" t="s">
        <v>1381</v>
      </c>
      <c r="E1096" s="51" t="s">
        <v>1384</v>
      </c>
      <c r="F1096" s="51"/>
      <c r="G1096" s="107">
        <v>7583.89</v>
      </c>
      <c r="H1096" s="107">
        <v>7583.89</v>
      </c>
      <c r="I1096" s="105"/>
      <c r="J1096" s="105"/>
    </row>
    <row r="1097" spans="1:10" ht="110.25" hidden="1" customHeight="1" x14ac:dyDescent="0.25">
      <c r="A1097" s="354"/>
      <c r="B1097" s="377"/>
      <c r="C1097" s="59" t="s">
        <v>1392</v>
      </c>
      <c r="D1097" s="151" t="s">
        <v>1382</v>
      </c>
      <c r="E1097" s="51" t="s">
        <v>1384</v>
      </c>
      <c r="F1097" s="51"/>
      <c r="G1097" s="107">
        <v>24933.69</v>
      </c>
      <c r="H1097" s="141"/>
      <c r="I1097" s="105"/>
      <c r="J1097" s="105"/>
    </row>
    <row r="1098" spans="1:10" ht="18" hidden="1" customHeight="1" x14ac:dyDescent="0.25">
      <c r="A1098" s="354"/>
      <c r="B1098" s="377"/>
      <c r="C1098" s="139" t="s">
        <v>14</v>
      </c>
      <c r="D1098" s="409"/>
      <c r="E1098" s="410"/>
      <c r="F1098" s="410"/>
      <c r="G1098" s="410"/>
      <c r="H1098" s="410"/>
      <c r="I1098" s="410"/>
      <c r="J1098" s="411"/>
    </row>
    <row r="1099" spans="1:10" ht="21.75" hidden="1" customHeight="1" x14ac:dyDescent="0.25">
      <c r="A1099" s="355"/>
      <c r="B1099" s="364"/>
      <c r="C1099" s="59" t="s">
        <v>1356</v>
      </c>
      <c r="D1099" s="51" t="s">
        <v>42</v>
      </c>
      <c r="E1099" s="51" t="s">
        <v>40</v>
      </c>
      <c r="F1099" s="51"/>
      <c r="G1099" s="51">
        <v>100</v>
      </c>
      <c r="H1099" s="51">
        <v>100</v>
      </c>
      <c r="I1099" s="105"/>
      <c r="J1099" s="105"/>
    </row>
    <row r="1100" spans="1:10" ht="21.75" customHeight="1" x14ac:dyDescent="0.25">
      <c r="A1100" s="347" t="s">
        <v>783</v>
      </c>
      <c r="B1100" s="349" t="s">
        <v>1354</v>
      </c>
      <c r="C1100" s="351" t="s">
        <v>1437</v>
      </c>
      <c r="D1100" s="351"/>
      <c r="E1100" s="351"/>
      <c r="F1100" s="351"/>
      <c r="G1100" s="351"/>
      <c r="H1100" s="351"/>
      <c r="I1100" s="351"/>
      <c r="J1100" s="351"/>
    </row>
    <row r="1101" spans="1:10" ht="16.5" customHeight="1" x14ac:dyDescent="0.25">
      <c r="A1101" s="347"/>
      <c r="B1101" s="349"/>
      <c r="C1101" s="350" t="s">
        <v>10</v>
      </c>
      <c r="D1101" s="350"/>
      <c r="E1101" s="350"/>
      <c r="F1101" s="350"/>
      <c r="G1101" s="350"/>
      <c r="H1101" s="350"/>
      <c r="I1101" s="350"/>
      <c r="J1101" s="350"/>
    </row>
    <row r="1102" spans="1:10" ht="31.5" customHeight="1" x14ac:dyDescent="0.25">
      <c r="A1102" s="347"/>
      <c r="B1102" s="349"/>
      <c r="C1102" s="59" t="s">
        <v>1438</v>
      </c>
      <c r="D1102" s="51" t="s">
        <v>39</v>
      </c>
      <c r="E1102" s="51" t="s">
        <v>9</v>
      </c>
      <c r="F1102" s="107"/>
      <c r="G1102" s="157">
        <f>'Додаток 3'!I202</f>
        <v>5950</v>
      </c>
      <c r="H1102" s="107">
        <f>'Додаток 3'!J202</f>
        <v>13206.504999999999</v>
      </c>
      <c r="I1102" s="95"/>
      <c r="J1102" s="105"/>
    </row>
    <row r="1103" spans="1:10" ht="15.75" customHeight="1" x14ac:dyDescent="0.25">
      <c r="A1103" s="347"/>
      <c r="B1103" s="349"/>
      <c r="C1103" s="350" t="s">
        <v>11</v>
      </c>
      <c r="D1103" s="350"/>
      <c r="E1103" s="350"/>
      <c r="F1103" s="350"/>
      <c r="G1103" s="350"/>
      <c r="H1103" s="350"/>
      <c r="I1103" s="350"/>
      <c r="J1103" s="350"/>
    </row>
    <row r="1104" spans="1:10" ht="21.75" customHeight="1" x14ac:dyDescent="0.25">
      <c r="A1104" s="347"/>
      <c r="B1104" s="349"/>
      <c r="C1104" s="59" t="s">
        <v>1430</v>
      </c>
      <c r="D1104" s="140" t="s">
        <v>39</v>
      </c>
      <c r="E1104" s="140" t="s">
        <v>1424</v>
      </c>
      <c r="F1104" s="167"/>
      <c r="G1104" s="157">
        <v>11318.25</v>
      </c>
      <c r="H1104" s="157">
        <v>25243.55</v>
      </c>
      <c r="I1104" s="166"/>
      <c r="J1104" s="105"/>
    </row>
    <row r="1105" spans="1:10" ht="18" customHeight="1" x14ac:dyDescent="0.25">
      <c r="A1105" s="347"/>
      <c r="B1105" s="349"/>
      <c r="C1105" s="350" t="s">
        <v>12</v>
      </c>
      <c r="D1105" s="350"/>
      <c r="E1105" s="350"/>
      <c r="F1105" s="350"/>
      <c r="G1105" s="350"/>
      <c r="H1105" s="350"/>
      <c r="I1105" s="350"/>
      <c r="J1105" s="350"/>
    </row>
    <row r="1106" spans="1:10" ht="30.75" customHeight="1" x14ac:dyDescent="0.25">
      <c r="A1106" s="347"/>
      <c r="B1106" s="349"/>
      <c r="C1106" s="59" t="s">
        <v>1439</v>
      </c>
      <c r="D1106" s="140" t="s">
        <v>39</v>
      </c>
      <c r="E1106" s="140" t="s">
        <v>1425</v>
      </c>
      <c r="F1106" s="157"/>
      <c r="G1106" s="157">
        <f>G1102/G1104</f>
        <v>0.52569964437965233</v>
      </c>
      <c r="H1106" s="157">
        <f>H1102/H1104</f>
        <v>0.52316354078566607</v>
      </c>
      <c r="I1106" s="95"/>
      <c r="J1106" s="105"/>
    </row>
    <row r="1107" spans="1:10" ht="16.5" customHeight="1" x14ac:dyDescent="0.25">
      <c r="A1107" s="347"/>
      <c r="B1107" s="349"/>
      <c r="C1107" s="350" t="s">
        <v>14</v>
      </c>
      <c r="D1107" s="350"/>
      <c r="E1107" s="350"/>
      <c r="F1107" s="350"/>
      <c r="G1107" s="350"/>
      <c r="H1107" s="350"/>
      <c r="I1107" s="350"/>
      <c r="J1107" s="350"/>
    </row>
    <row r="1108" spans="1:10" ht="21.75" customHeight="1" x14ac:dyDescent="0.25">
      <c r="A1108" s="347"/>
      <c r="B1108" s="349"/>
      <c r="C1108" s="7" t="s">
        <v>1356</v>
      </c>
      <c r="D1108" s="140" t="s">
        <v>42</v>
      </c>
      <c r="E1108" s="140" t="s">
        <v>40</v>
      </c>
      <c r="F1108" s="140"/>
      <c r="G1108" s="140">
        <v>100</v>
      </c>
      <c r="H1108" s="140">
        <v>100</v>
      </c>
      <c r="I1108" s="166"/>
      <c r="J1108" s="105"/>
    </row>
    <row r="1109" spans="1:10" ht="20.25" hidden="1" customHeight="1" x14ac:dyDescent="0.25">
      <c r="A1109" s="347" t="s">
        <v>1137</v>
      </c>
      <c r="B1109" s="349" t="s">
        <v>96</v>
      </c>
      <c r="C1109" s="351" t="s">
        <v>1274</v>
      </c>
      <c r="D1109" s="351"/>
      <c r="E1109" s="351"/>
      <c r="F1109" s="351"/>
      <c r="G1109" s="351"/>
      <c r="H1109" s="351"/>
      <c r="I1109" s="351"/>
      <c r="J1109" s="351"/>
    </row>
    <row r="1110" spans="1:10" hidden="1" x14ac:dyDescent="0.25">
      <c r="A1110" s="347"/>
      <c r="B1110" s="349"/>
      <c r="C1110" s="350" t="s">
        <v>10</v>
      </c>
      <c r="D1110" s="350"/>
      <c r="E1110" s="350"/>
      <c r="F1110" s="350"/>
      <c r="G1110" s="350"/>
      <c r="H1110" s="350"/>
      <c r="I1110" s="350"/>
      <c r="J1110" s="350"/>
    </row>
    <row r="1111" spans="1:10" ht="30" hidden="1" customHeight="1" x14ac:dyDescent="0.25">
      <c r="A1111" s="347"/>
      <c r="B1111" s="349"/>
      <c r="C1111" s="59" t="s">
        <v>97</v>
      </c>
      <c r="D1111" s="51" t="s">
        <v>91</v>
      </c>
      <c r="E1111" s="51" t="s">
        <v>9</v>
      </c>
      <c r="F1111" s="107"/>
      <c r="G1111" s="157"/>
      <c r="H1111" s="157"/>
      <c r="I1111" s="95"/>
      <c r="J1111" s="229">
        <f>'Додаток 3'!L203</f>
        <v>0</v>
      </c>
    </row>
    <row r="1112" spans="1:10" hidden="1" x14ac:dyDescent="0.25">
      <c r="A1112" s="347"/>
      <c r="B1112" s="349"/>
      <c r="C1112" s="350" t="s">
        <v>11</v>
      </c>
      <c r="D1112" s="350"/>
      <c r="E1112" s="350"/>
      <c r="F1112" s="350"/>
      <c r="G1112" s="350"/>
      <c r="H1112" s="350"/>
      <c r="I1112" s="350"/>
      <c r="J1112" s="350"/>
    </row>
    <row r="1113" spans="1:10" hidden="1" x14ac:dyDescent="0.25">
      <c r="A1113" s="347"/>
      <c r="B1113" s="349"/>
      <c r="C1113" s="59" t="s">
        <v>156</v>
      </c>
      <c r="D1113" s="142" t="s">
        <v>39</v>
      </c>
      <c r="E1113" s="140" t="s">
        <v>17</v>
      </c>
      <c r="F1113" s="167"/>
      <c r="G1113" s="167"/>
      <c r="H1113" s="167"/>
      <c r="I1113" s="166"/>
      <c r="J1113" s="166">
        <v>1</v>
      </c>
    </row>
    <row r="1114" spans="1:10" hidden="1" x14ac:dyDescent="0.25">
      <c r="A1114" s="347"/>
      <c r="B1114" s="349"/>
      <c r="C1114" s="350" t="s">
        <v>12</v>
      </c>
      <c r="D1114" s="350"/>
      <c r="E1114" s="350"/>
      <c r="F1114" s="350"/>
      <c r="G1114" s="350"/>
      <c r="H1114" s="350"/>
      <c r="I1114" s="350"/>
      <c r="J1114" s="350"/>
    </row>
    <row r="1115" spans="1:10" ht="30" hidden="1" x14ac:dyDescent="0.25">
      <c r="A1115" s="347"/>
      <c r="B1115" s="349"/>
      <c r="C1115" s="59" t="s">
        <v>382</v>
      </c>
      <c r="D1115" s="142" t="s">
        <v>39</v>
      </c>
      <c r="E1115" s="140" t="s">
        <v>68</v>
      </c>
      <c r="F1115" s="157"/>
      <c r="G1115" s="157"/>
      <c r="H1115" s="157"/>
      <c r="I1115" s="95"/>
      <c r="J1115" s="98">
        <f>J1111/J1113</f>
        <v>0</v>
      </c>
    </row>
    <row r="1116" spans="1:10" hidden="1" x14ac:dyDescent="0.25">
      <c r="A1116" s="347"/>
      <c r="B1116" s="349"/>
      <c r="C1116" s="350" t="s">
        <v>14</v>
      </c>
      <c r="D1116" s="350"/>
      <c r="E1116" s="350"/>
      <c r="F1116" s="350"/>
      <c r="G1116" s="350"/>
      <c r="H1116" s="350"/>
      <c r="I1116" s="350"/>
      <c r="J1116" s="350"/>
    </row>
    <row r="1117" spans="1:10" ht="17.25" hidden="1" customHeight="1" x14ac:dyDescent="0.25">
      <c r="A1117" s="347"/>
      <c r="B1117" s="349"/>
      <c r="C1117" s="7" t="s">
        <v>47</v>
      </c>
      <c r="D1117" s="140" t="s">
        <v>42</v>
      </c>
      <c r="E1117" s="140" t="s">
        <v>40</v>
      </c>
      <c r="F1117" s="140"/>
      <c r="G1117" s="140"/>
      <c r="H1117" s="140"/>
      <c r="I1117" s="166"/>
      <c r="J1117" s="166">
        <v>100</v>
      </c>
    </row>
    <row r="1118" spans="1:10" ht="20.25" hidden="1" customHeight="1" x14ac:dyDescent="0.25">
      <c r="A1118" s="347" t="s">
        <v>1138</v>
      </c>
      <c r="B1118" s="349" t="s">
        <v>96</v>
      </c>
      <c r="C1118" s="351" t="s">
        <v>95</v>
      </c>
      <c r="D1118" s="351"/>
      <c r="E1118" s="351"/>
      <c r="F1118" s="351"/>
      <c r="G1118" s="351"/>
      <c r="H1118" s="351"/>
      <c r="I1118" s="351"/>
      <c r="J1118" s="351"/>
    </row>
    <row r="1119" spans="1:10" ht="16.5" hidden="1" customHeight="1" x14ac:dyDescent="0.25">
      <c r="A1119" s="347"/>
      <c r="B1119" s="349"/>
      <c r="C1119" s="350" t="s">
        <v>10</v>
      </c>
      <c r="D1119" s="350"/>
      <c r="E1119" s="350"/>
      <c r="F1119" s="350"/>
      <c r="G1119" s="350"/>
      <c r="H1119" s="350"/>
      <c r="I1119" s="350"/>
      <c r="J1119" s="350"/>
    </row>
    <row r="1120" spans="1:10" ht="30" hidden="1" x14ac:dyDescent="0.25">
      <c r="A1120" s="347"/>
      <c r="B1120" s="349"/>
      <c r="C1120" s="59" t="s">
        <v>97</v>
      </c>
      <c r="D1120" s="51" t="s">
        <v>91</v>
      </c>
      <c r="E1120" s="51" t="s">
        <v>9</v>
      </c>
      <c r="F1120" s="107"/>
      <c r="G1120" s="157"/>
      <c r="H1120" s="157"/>
      <c r="I1120" s="95"/>
      <c r="J1120" s="95">
        <f>'Додаток 3'!L204</f>
        <v>0</v>
      </c>
    </row>
    <row r="1121" spans="1:10" ht="18" hidden="1" customHeight="1" x14ac:dyDescent="0.25">
      <c r="A1121" s="347"/>
      <c r="B1121" s="349"/>
      <c r="C1121" s="350" t="s">
        <v>11</v>
      </c>
      <c r="D1121" s="350"/>
      <c r="E1121" s="350"/>
      <c r="F1121" s="350"/>
      <c r="G1121" s="350"/>
      <c r="H1121" s="350"/>
      <c r="I1121" s="350"/>
      <c r="J1121" s="350"/>
    </row>
    <row r="1122" spans="1:10" hidden="1" x14ac:dyDescent="0.25">
      <c r="A1122" s="347"/>
      <c r="B1122" s="349"/>
      <c r="C1122" s="59" t="s">
        <v>156</v>
      </c>
      <c r="D1122" s="140" t="s">
        <v>39</v>
      </c>
      <c r="E1122" s="140" t="s">
        <v>17</v>
      </c>
      <c r="F1122" s="167"/>
      <c r="G1122" s="167"/>
      <c r="H1122" s="167"/>
      <c r="I1122" s="170"/>
      <c r="J1122" s="166">
        <v>1</v>
      </c>
    </row>
    <row r="1123" spans="1:10" ht="17.25" hidden="1" customHeight="1" x14ac:dyDescent="0.25">
      <c r="A1123" s="347"/>
      <c r="B1123" s="349"/>
      <c r="C1123" s="350" t="s">
        <v>12</v>
      </c>
      <c r="D1123" s="350"/>
      <c r="E1123" s="350"/>
      <c r="F1123" s="350"/>
      <c r="G1123" s="350"/>
      <c r="H1123" s="350"/>
      <c r="I1123" s="350"/>
      <c r="J1123" s="350"/>
    </row>
    <row r="1124" spans="1:10" ht="25.5" hidden="1" customHeight="1" x14ac:dyDescent="0.25">
      <c r="A1124" s="347"/>
      <c r="B1124" s="349"/>
      <c r="C1124" s="59" t="s">
        <v>381</v>
      </c>
      <c r="D1124" s="140" t="s">
        <v>39</v>
      </c>
      <c r="E1124" s="140" t="s">
        <v>68</v>
      </c>
      <c r="F1124" s="157"/>
      <c r="G1124" s="157"/>
      <c r="H1124" s="157"/>
      <c r="I1124" s="95"/>
      <c r="J1124" s="95">
        <f>J1120/J1122</f>
        <v>0</v>
      </c>
    </row>
    <row r="1125" spans="1:10" ht="16.5" hidden="1" customHeight="1" x14ac:dyDescent="0.25">
      <c r="A1125" s="347"/>
      <c r="B1125" s="349"/>
      <c r="C1125" s="350" t="s">
        <v>14</v>
      </c>
      <c r="D1125" s="350"/>
      <c r="E1125" s="350"/>
      <c r="F1125" s="350"/>
      <c r="G1125" s="350"/>
      <c r="H1125" s="350"/>
      <c r="I1125" s="350"/>
      <c r="J1125" s="350"/>
    </row>
    <row r="1126" spans="1:10" ht="16.5" hidden="1" customHeight="1" x14ac:dyDescent="0.25">
      <c r="A1126" s="347"/>
      <c r="B1126" s="349"/>
      <c r="C1126" s="7" t="s">
        <v>47</v>
      </c>
      <c r="D1126" s="140" t="s">
        <v>42</v>
      </c>
      <c r="E1126" s="140" t="s">
        <v>40</v>
      </c>
      <c r="F1126" s="140"/>
      <c r="G1126" s="140"/>
      <c r="H1126" s="140"/>
      <c r="I1126" s="166"/>
      <c r="J1126" s="166">
        <v>100</v>
      </c>
    </row>
    <row r="1127" spans="1:10" ht="20.25" hidden="1" customHeight="1" x14ac:dyDescent="0.25">
      <c r="A1127" s="347" t="s">
        <v>1153</v>
      </c>
      <c r="B1127" s="349" t="str">
        <f>B1118</f>
        <v>Забезпечення функціонування теплових мереж</v>
      </c>
      <c r="C1127" s="351" t="s">
        <v>274</v>
      </c>
      <c r="D1127" s="351"/>
      <c r="E1127" s="351"/>
      <c r="F1127" s="351"/>
      <c r="G1127" s="351"/>
      <c r="H1127" s="351"/>
      <c r="I1127" s="351"/>
      <c r="J1127" s="351"/>
    </row>
    <row r="1128" spans="1:10" hidden="1" x14ac:dyDescent="0.25">
      <c r="A1128" s="347"/>
      <c r="B1128" s="349"/>
      <c r="C1128" s="350" t="s">
        <v>10</v>
      </c>
      <c r="D1128" s="350"/>
      <c r="E1128" s="350"/>
      <c r="F1128" s="350"/>
      <c r="G1128" s="350"/>
      <c r="H1128" s="350"/>
      <c r="I1128" s="350"/>
      <c r="J1128" s="350"/>
    </row>
    <row r="1129" spans="1:10" ht="30" hidden="1" x14ac:dyDescent="0.25">
      <c r="A1129" s="347"/>
      <c r="B1129" s="349"/>
      <c r="C1129" s="59" t="s">
        <v>98</v>
      </c>
      <c r="D1129" s="51" t="s">
        <v>91</v>
      </c>
      <c r="E1129" s="51" t="s">
        <v>9</v>
      </c>
      <c r="F1129" s="107"/>
      <c r="G1129" s="157"/>
      <c r="H1129" s="157"/>
      <c r="I1129" s="105"/>
      <c r="J1129" s="95">
        <f>'Додаток 3'!L205</f>
        <v>0</v>
      </c>
    </row>
    <row r="1130" spans="1:10" hidden="1" x14ac:dyDescent="0.25">
      <c r="A1130" s="347"/>
      <c r="B1130" s="349"/>
      <c r="C1130" s="350" t="s">
        <v>11</v>
      </c>
      <c r="D1130" s="350"/>
      <c r="E1130" s="350"/>
      <c r="F1130" s="350"/>
      <c r="G1130" s="350"/>
      <c r="H1130" s="350"/>
      <c r="I1130" s="350"/>
      <c r="J1130" s="350"/>
    </row>
    <row r="1131" spans="1:10" hidden="1" x14ac:dyDescent="0.25">
      <c r="A1131" s="347"/>
      <c r="B1131" s="349"/>
      <c r="C1131" s="59" t="s">
        <v>156</v>
      </c>
      <c r="D1131" s="142" t="s">
        <v>39</v>
      </c>
      <c r="E1131" s="140" t="s">
        <v>17</v>
      </c>
      <c r="F1131" s="167"/>
      <c r="G1131" s="167"/>
      <c r="H1131" s="167"/>
      <c r="I1131" s="105"/>
      <c r="J1131" s="170">
        <v>1</v>
      </c>
    </row>
    <row r="1132" spans="1:10" hidden="1" x14ac:dyDescent="0.25">
      <c r="A1132" s="347"/>
      <c r="B1132" s="349"/>
      <c r="C1132" s="350" t="s">
        <v>12</v>
      </c>
      <c r="D1132" s="350"/>
      <c r="E1132" s="350"/>
      <c r="F1132" s="350"/>
      <c r="G1132" s="350"/>
      <c r="H1132" s="350"/>
      <c r="I1132" s="350"/>
      <c r="J1132" s="350"/>
    </row>
    <row r="1133" spans="1:10" ht="30" hidden="1" x14ac:dyDescent="0.25">
      <c r="A1133" s="347"/>
      <c r="B1133" s="349"/>
      <c r="C1133" s="59" t="s">
        <v>383</v>
      </c>
      <c r="D1133" s="142" t="s">
        <v>39</v>
      </c>
      <c r="E1133" s="140" t="s">
        <v>68</v>
      </c>
      <c r="F1133" s="157"/>
      <c r="G1133" s="157"/>
      <c r="H1133" s="157"/>
      <c r="I1133" s="105"/>
      <c r="J1133" s="95">
        <f>J1129/J1131</f>
        <v>0</v>
      </c>
    </row>
    <row r="1134" spans="1:10" hidden="1" x14ac:dyDescent="0.25">
      <c r="A1134" s="347"/>
      <c r="B1134" s="349"/>
      <c r="C1134" s="350" t="s">
        <v>14</v>
      </c>
      <c r="D1134" s="350"/>
      <c r="E1134" s="350"/>
      <c r="F1134" s="350"/>
      <c r="G1134" s="350"/>
      <c r="H1134" s="350"/>
      <c r="I1134" s="350"/>
      <c r="J1134" s="350"/>
    </row>
    <row r="1135" spans="1:10" hidden="1" x14ac:dyDescent="0.25">
      <c r="A1135" s="347"/>
      <c r="B1135" s="349"/>
      <c r="C1135" s="7" t="s">
        <v>47</v>
      </c>
      <c r="D1135" s="140" t="s">
        <v>42</v>
      </c>
      <c r="E1135" s="140" t="s">
        <v>40</v>
      </c>
      <c r="F1135" s="140"/>
      <c r="G1135" s="140"/>
      <c r="H1135" s="140"/>
      <c r="I1135" s="105"/>
      <c r="J1135" s="170">
        <v>100</v>
      </c>
    </row>
    <row r="1136" spans="1:10" ht="16.5" customHeight="1" x14ac:dyDescent="0.25">
      <c r="A1136" s="347" t="s">
        <v>815</v>
      </c>
      <c r="B1136" s="349" t="s">
        <v>1475</v>
      </c>
      <c r="C1136" s="351" t="s">
        <v>1578</v>
      </c>
      <c r="D1136" s="351"/>
      <c r="E1136" s="351"/>
      <c r="F1136" s="351"/>
      <c r="G1136" s="351"/>
      <c r="H1136" s="351"/>
      <c r="I1136" s="351"/>
      <c r="J1136" s="351"/>
    </row>
    <row r="1137" spans="1:10" ht="18" customHeight="1" x14ac:dyDescent="0.25">
      <c r="A1137" s="347"/>
      <c r="B1137" s="349"/>
      <c r="C1137" s="350" t="s">
        <v>10</v>
      </c>
      <c r="D1137" s="350"/>
      <c r="E1137" s="350"/>
      <c r="F1137" s="350"/>
      <c r="G1137" s="350"/>
      <c r="H1137" s="350"/>
      <c r="I1137" s="350"/>
      <c r="J1137" s="350"/>
    </row>
    <row r="1138" spans="1:10" ht="30" x14ac:dyDescent="0.25">
      <c r="A1138" s="347"/>
      <c r="B1138" s="349"/>
      <c r="C1138" s="59" t="s">
        <v>1580</v>
      </c>
      <c r="D1138" s="51" t="s">
        <v>91</v>
      </c>
      <c r="E1138" s="51" t="s">
        <v>9</v>
      </c>
      <c r="F1138" s="107"/>
      <c r="G1138" s="157"/>
      <c r="H1138" s="157">
        <f>'Додаток 3'!J212</f>
        <v>540</v>
      </c>
      <c r="I1138" s="95"/>
      <c r="J1138" s="105"/>
    </row>
    <row r="1139" spans="1:10" ht="15.75" customHeight="1" x14ac:dyDescent="0.25">
      <c r="A1139" s="347"/>
      <c r="B1139" s="349"/>
      <c r="C1139" s="370" t="s">
        <v>11</v>
      </c>
      <c r="D1139" s="370"/>
      <c r="E1139" s="370"/>
      <c r="F1139" s="370"/>
      <c r="G1139" s="370"/>
      <c r="H1139" s="370"/>
      <c r="I1139" s="370"/>
      <c r="J1139" s="370"/>
    </row>
    <row r="1140" spans="1:10" x14ac:dyDescent="0.25">
      <c r="A1140" s="347"/>
      <c r="B1140" s="349"/>
      <c r="C1140" s="20" t="s">
        <v>1581</v>
      </c>
      <c r="D1140" s="167" t="s">
        <v>39</v>
      </c>
      <c r="E1140" s="167" t="s">
        <v>17</v>
      </c>
      <c r="F1140" s="167"/>
      <c r="G1140" s="167"/>
      <c r="H1140" s="167">
        <v>1</v>
      </c>
      <c r="I1140" s="185"/>
      <c r="J1140" s="192"/>
    </row>
    <row r="1141" spans="1:10" ht="13.5" customHeight="1" x14ac:dyDescent="0.25">
      <c r="A1141" s="347"/>
      <c r="B1141" s="349"/>
      <c r="C1141" s="350" t="s">
        <v>12</v>
      </c>
      <c r="D1141" s="350"/>
      <c r="E1141" s="350"/>
      <c r="F1141" s="350"/>
      <c r="G1141" s="350"/>
      <c r="H1141" s="350"/>
      <c r="I1141" s="350"/>
      <c r="J1141" s="350"/>
    </row>
    <row r="1142" spans="1:10" x14ac:dyDescent="0.25">
      <c r="A1142" s="347"/>
      <c r="B1142" s="349"/>
      <c r="C1142" s="59" t="s">
        <v>1582</v>
      </c>
      <c r="D1142" s="140" t="s">
        <v>39</v>
      </c>
      <c r="E1142" s="140" t="s">
        <v>1474</v>
      </c>
      <c r="F1142" s="157"/>
      <c r="G1142" s="157"/>
      <c r="H1142" s="157">
        <f>H1138/H1140</f>
        <v>540</v>
      </c>
      <c r="I1142" s="95"/>
      <c r="J1142" s="105"/>
    </row>
    <row r="1143" spans="1:10" ht="18.75" customHeight="1" x14ac:dyDescent="0.25">
      <c r="A1143" s="347"/>
      <c r="B1143" s="349"/>
      <c r="C1143" s="350" t="s">
        <v>14</v>
      </c>
      <c r="D1143" s="350"/>
      <c r="E1143" s="350"/>
      <c r="F1143" s="350"/>
      <c r="G1143" s="350"/>
      <c r="H1143" s="350"/>
      <c r="I1143" s="350"/>
      <c r="J1143" s="350"/>
    </row>
    <row r="1144" spans="1:10" ht="30" customHeight="1" x14ac:dyDescent="0.25">
      <c r="A1144" s="347"/>
      <c r="B1144" s="349"/>
      <c r="C1144" s="7" t="s">
        <v>1579</v>
      </c>
      <c r="D1144" s="140" t="s">
        <v>42</v>
      </c>
      <c r="E1144" s="140" t="s">
        <v>40</v>
      </c>
      <c r="F1144" s="140"/>
      <c r="G1144" s="140"/>
      <c r="H1144" s="140">
        <v>100</v>
      </c>
      <c r="I1144" s="166"/>
      <c r="J1144" s="105"/>
    </row>
    <row r="1145" spans="1:10" ht="21.75" customHeight="1" x14ac:dyDescent="0.25">
      <c r="A1145" s="347" t="s">
        <v>1043</v>
      </c>
      <c r="B1145" s="349" t="s">
        <v>1475</v>
      </c>
      <c r="C1145" s="351" t="s">
        <v>1747</v>
      </c>
      <c r="D1145" s="351"/>
      <c r="E1145" s="351"/>
      <c r="F1145" s="351"/>
      <c r="G1145" s="351"/>
      <c r="H1145" s="351"/>
      <c r="I1145" s="351"/>
      <c r="J1145" s="351"/>
    </row>
    <row r="1146" spans="1:10" ht="18" customHeight="1" x14ac:dyDescent="0.25">
      <c r="A1146" s="347"/>
      <c r="B1146" s="349"/>
      <c r="C1146" s="350" t="s">
        <v>10</v>
      </c>
      <c r="D1146" s="350"/>
      <c r="E1146" s="350"/>
      <c r="F1146" s="350"/>
      <c r="G1146" s="350"/>
      <c r="H1146" s="350"/>
      <c r="I1146" s="350"/>
      <c r="J1146" s="350"/>
    </row>
    <row r="1147" spans="1:10" ht="33" customHeight="1" x14ac:dyDescent="0.25">
      <c r="A1147" s="347"/>
      <c r="B1147" s="349"/>
      <c r="C1147" s="59" t="s">
        <v>1580</v>
      </c>
      <c r="D1147" s="51" t="s">
        <v>91</v>
      </c>
      <c r="E1147" s="51" t="s">
        <v>9</v>
      </c>
      <c r="F1147" s="107"/>
      <c r="G1147" s="157"/>
      <c r="H1147" s="249"/>
      <c r="I1147" s="95">
        <f>'Додаток 3'!K213</f>
        <v>430</v>
      </c>
      <c r="J1147" s="105"/>
    </row>
    <row r="1148" spans="1:10" ht="15.75" customHeight="1" x14ac:dyDescent="0.25">
      <c r="A1148" s="347"/>
      <c r="B1148" s="349"/>
      <c r="C1148" s="370" t="s">
        <v>11</v>
      </c>
      <c r="D1148" s="370"/>
      <c r="E1148" s="370"/>
      <c r="F1148" s="370"/>
      <c r="G1148" s="370"/>
      <c r="H1148" s="370"/>
      <c r="I1148" s="370"/>
      <c r="J1148" s="370"/>
    </row>
    <row r="1149" spans="1:10" ht="18.75" customHeight="1" x14ac:dyDescent="0.25">
      <c r="A1149" s="347"/>
      <c r="B1149" s="349"/>
      <c r="C1149" s="20" t="s">
        <v>1581</v>
      </c>
      <c r="D1149" s="167" t="s">
        <v>39</v>
      </c>
      <c r="E1149" s="167" t="s">
        <v>17</v>
      </c>
      <c r="F1149" s="167"/>
      <c r="G1149" s="167"/>
      <c r="H1149" s="167"/>
      <c r="I1149" s="185">
        <v>2</v>
      </c>
      <c r="J1149" s="192"/>
    </row>
    <row r="1150" spans="1:10" ht="15.75" customHeight="1" x14ac:dyDescent="0.25">
      <c r="A1150" s="347"/>
      <c r="B1150" s="349"/>
      <c r="C1150" s="350" t="s">
        <v>12</v>
      </c>
      <c r="D1150" s="350"/>
      <c r="E1150" s="350"/>
      <c r="F1150" s="350"/>
      <c r="G1150" s="350"/>
      <c r="H1150" s="350"/>
      <c r="I1150" s="350"/>
      <c r="J1150" s="350"/>
    </row>
    <row r="1151" spans="1:10" ht="18" customHeight="1" x14ac:dyDescent="0.25">
      <c r="A1151" s="347"/>
      <c r="B1151" s="349"/>
      <c r="C1151" s="59" t="s">
        <v>1582</v>
      </c>
      <c r="D1151" s="140" t="s">
        <v>39</v>
      </c>
      <c r="E1151" s="140" t="s">
        <v>1474</v>
      </c>
      <c r="F1151" s="157"/>
      <c r="G1151" s="157"/>
      <c r="H1151" s="157"/>
      <c r="I1151" s="95">
        <f>I1147/I1149</f>
        <v>215</v>
      </c>
      <c r="J1151" s="105"/>
    </row>
    <row r="1152" spans="1:10" ht="15.75" customHeight="1" x14ac:dyDescent="0.25">
      <c r="A1152" s="347"/>
      <c r="B1152" s="349"/>
      <c r="C1152" s="350" t="s">
        <v>14</v>
      </c>
      <c r="D1152" s="350"/>
      <c r="E1152" s="350"/>
      <c r="F1152" s="350"/>
      <c r="G1152" s="350"/>
      <c r="H1152" s="350"/>
      <c r="I1152" s="350"/>
      <c r="J1152" s="350"/>
    </row>
    <row r="1153" spans="1:10" ht="27.75" customHeight="1" x14ac:dyDescent="0.25">
      <c r="A1153" s="347"/>
      <c r="B1153" s="349"/>
      <c r="C1153" s="7" t="s">
        <v>1579</v>
      </c>
      <c r="D1153" s="140" t="s">
        <v>42</v>
      </c>
      <c r="E1153" s="140" t="s">
        <v>40</v>
      </c>
      <c r="F1153" s="140"/>
      <c r="G1153" s="140"/>
      <c r="H1153" s="140"/>
      <c r="I1153" s="170">
        <v>100</v>
      </c>
      <c r="J1153" s="105"/>
    </row>
    <row r="1154" spans="1:10" ht="16.5" hidden="1" customHeight="1" x14ac:dyDescent="0.25">
      <c r="A1154" s="347" t="s">
        <v>1753</v>
      </c>
      <c r="B1154" s="349" t="s">
        <v>1754</v>
      </c>
      <c r="C1154" s="351" t="s">
        <v>1751</v>
      </c>
      <c r="D1154" s="351"/>
      <c r="E1154" s="351"/>
      <c r="F1154" s="351"/>
      <c r="G1154" s="351"/>
      <c r="H1154" s="351"/>
      <c r="I1154" s="351"/>
      <c r="J1154" s="351"/>
    </row>
    <row r="1155" spans="1:10" ht="18" hidden="1" customHeight="1" x14ac:dyDescent="0.25">
      <c r="A1155" s="347"/>
      <c r="B1155" s="349"/>
      <c r="C1155" s="350" t="s">
        <v>10</v>
      </c>
      <c r="D1155" s="350"/>
      <c r="E1155" s="350"/>
      <c r="F1155" s="350"/>
      <c r="G1155" s="350"/>
      <c r="H1155" s="350"/>
      <c r="I1155" s="350"/>
      <c r="J1155" s="350"/>
    </row>
    <row r="1156" spans="1:10" ht="30" hidden="1" customHeight="1" x14ac:dyDescent="0.25">
      <c r="A1156" s="347"/>
      <c r="B1156" s="349"/>
      <c r="C1156" s="59" t="s">
        <v>1755</v>
      </c>
      <c r="D1156" s="51" t="s">
        <v>91</v>
      </c>
      <c r="E1156" s="51" t="s">
        <v>9</v>
      </c>
      <c r="F1156" s="107"/>
      <c r="G1156" s="157"/>
      <c r="H1156" s="249"/>
      <c r="I1156" s="267">
        <f>'Додаток 3'!K214</f>
        <v>0</v>
      </c>
      <c r="J1156" s="105"/>
    </row>
    <row r="1157" spans="1:10" ht="15.75" hidden="1" customHeight="1" x14ac:dyDescent="0.25">
      <c r="A1157" s="347"/>
      <c r="B1157" s="349"/>
      <c r="C1157" s="370" t="s">
        <v>11</v>
      </c>
      <c r="D1157" s="370"/>
      <c r="E1157" s="370"/>
      <c r="F1157" s="370"/>
      <c r="G1157" s="370"/>
      <c r="H1157" s="370"/>
      <c r="I1157" s="370"/>
      <c r="J1157" s="370"/>
    </row>
    <row r="1158" spans="1:10" ht="24" hidden="1" customHeight="1" x14ac:dyDescent="0.25">
      <c r="A1158" s="347"/>
      <c r="B1158" s="349"/>
      <c r="C1158" s="20" t="s">
        <v>1756</v>
      </c>
      <c r="D1158" s="167" t="s">
        <v>39</v>
      </c>
      <c r="E1158" s="167" t="s">
        <v>17</v>
      </c>
      <c r="F1158" s="167"/>
      <c r="G1158" s="167"/>
      <c r="H1158" s="167"/>
      <c r="I1158" s="108">
        <v>1</v>
      </c>
      <c r="J1158" s="192"/>
    </row>
    <row r="1159" spans="1:10" ht="18" hidden="1" customHeight="1" x14ac:dyDescent="0.25">
      <c r="A1159" s="347"/>
      <c r="B1159" s="349"/>
      <c r="C1159" s="350" t="s">
        <v>12</v>
      </c>
      <c r="D1159" s="350"/>
      <c r="E1159" s="350"/>
      <c r="F1159" s="350"/>
      <c r="G1159" s="350"/>
      <c r="H1159" s="350"/>
      <c r="I1159" s="350"/>
      <c r="J1159" s="350"/>
    </row>
    <row r="1160" spans="1:10" ht="22.5" hidden="1" customHeight="1" x14ac:dyDescent="0.25">
      <c r="A1160" s="347"/>
      <c r="B1160" s="349"/>
      <c r="C1160" s="59" t="s">
        <v>1757</v>
      </c>
      <c r="D1160" s="140" t="s">
        <v>39</v>
      </c>
      <c r="E1160" s="140" t="s">
        <v>1474</v>
      </c>
      <c r="F1160" s="157"/>
      <c r="G1160" s="157"/>
      <c r="H1160" s="157"/>
      <c r="I1160" s="95">
        <f>I1156/I1158</f>
        <v>0</v>
      </c>
      <c r="J1160" s="105"/>
    </row>
    <row r="1161" spans="1:10" ht="18.75" hidden="1" customHeight="1" x14ac:dyDescent="0.25">
      <c r="A1161" s="347"/>
      <c r="B1161" s="349"/>
      <c r="C1161" s="350" t="s">
        <v>14</v>
      </c>
      <c r="D1161" s="350"/>
      <c r="E1161" s="350"/>
      <c r="F1161" s="350"/>
      <c r="G1161" s="350"/>
      <c r="H1161" s="350"/>
      <c r="I1161" s="350"/>
      <c r="J1161" s="350"/>
    </row>
    <row r="1162" spans="1:10" ht="18" hidden="1" customHeight="1" x14ac:dyDescent="0.25">
      <c r="A1162" s="347"/>
      <c r="B1162" s="349"/>
      <c r="C1162" s="7" t="s">
        <v>1356</v>
      </c>
      <c r="D1162" s="140" t="s">
        <v>42</v>
      </c>
      <c r="E1162" s="140" t="s">
        <v>40</v>
      </c>
      <c r="F1162" s="140"/>
      <c r="G1162" s="140"/>
      <c r="H1162" s="140"/>
      <c r="I1162" s="170">
        <v>100</v>
      </c>
      <c r="J1162" s="105"/>
    </row>
    <row r="1163" spans="1:10" ht="18" hidden="1" customHeight="1" x14ac:dyDescent="0.25">
      <c r="A1163" s="347" t="s">
        <v>1044</v>
      </c>
      <c r="B1163" s="349" t="s">
        <v>1354</v>
      </c>
      <c r="C1163" s="351" t="s">
        <v>1813</v>
      </c>
      <c r="D1163" s="351"/>
      <c r="E1163" s="351"/>
      <c r="F1163" s="351"/>
      <c r="G1163" s="351"/>
      <c r="H1163" s="351"/>
      <c r="I1163" s="351"/>
      <c r="J1163" s="351"/>
    </row>
    <row r="1164" spans="1:10" ht="18" hidden="1" customHeight="1" x14ac:dyDescent="0.25">
      <c r="A1164" s="347"/>
      <c r="B1164" s="349"/>
      <c r="C1164" s="350" t="s">
        <v>10</v>
      </c>
      <c r="D1164" s="350"/>
      <c r="E1164" s="350"/>
      <c r="F1164" s="350"/>
      <c r="G1164" s="350"/>
      <c r="H1164" s="350"/>
      <c r="I1164" s="350"/>
      <c r="J1164" s="350"/>
    </row>
    <row r="1165" spans="1:10" ht="31.5" hidden="1" customHeight="1" x14ac:dyDescent="0.25">
      <c r="A1165" s="347"/>
      <c r="B1165" s="349"/>
      <c r="C1165" s="59" t="s">
        <v>1815</v>
      </c>
      <c r="D1165" s="51" t="s">
        <v>91</v>
      </c>
      <c r="E1165" s="51" t="s">
        <v>9</v>
      </c>
      <c r="F1165" s="107"/>
      <c r="G1165" s="157"/>
      <c r="H1165" s="249"/>
      <c r="I1165" s="95"/>
      <c r="J1165" s="105"/>
    </row>
    <row r="1166" spans="1:10" ht="18" hidden="1" customHeight="1" x14ac:dyDescent="0.25">
      <c r="A1166" s="347"/>
      <c r="B1166" s="349"/>
      <c r="C1166" s="370" t="s">
        <v>11</v>
      </c>
      <c r="D1166" s="370"/>
      <c r="E1166" s="370"/>
      <c r="F1166" s="370"/>
      <c r="G1166" s="370"/>
      <c r="H1166" s="370"/>
      <c r="I1166" s="370"/>
      <c r="J1166" s="370"/>
    </row>
    <row r="1167" spans="1:10" ht="18" hidden="1" customHeight="1" x14ac:dyDescent="0.25">
      <c r="A1167" s="347"/>
      <c r="B1167" s="349"/>
      <c r="C1167" s="20" t="s">
        <v>1811</v>
      </c>
      <c r="D1167" s="406" t="s">
        <v>39</v>
      </c>
      <c r="E1167" s="167" t="s">
        <v>1464</v>
      </c>
      <c r="F1167" s="167"/>
      <c r="G1167" s="167"/>
      <c r="H1167" s="167"/>
      <c r="I1167" s="98">
        <v>2351.14</v>
      </c>
      <c r="J1167" s="192"/>
    </row>
    <row r="1168" spans="1:10" ht="18" hidden="1" customHeight="1" x14ac:dyDescent="0.25">
      <c r="A1168" s="347"/>
      <c r="B1168" s="349"/>
      <c r="C1168" s="20" t="s">
        <v>1817</v>
      </c>
      <c r="D1168" s="407"/>
      <c r="E1168" s="167" t="s">
        <v>1812</v>
      </c>
      <c r="F1168" s="167"/>
      <c r="G1168" s="167"/>
      <c r="H1168" s="167"/>
      <c r="I1168" s="95">
        <v>158.55799999999999</v>
      </c>
      <c r="J1168" s="192"/>
    </row>
    <row r="1169" spans="1:10" ht="18" hidden="1" customHeight="1" x14ac:dyDescent="0.25">
      <c r="A1169" s="347"/>
      <c r="B1169" s="349"/>
      <c r="C1169" s="350" t="s">
        <v>12</v>
      </c>
      <c r="D1169" s="350"/>
      <c r="E1169" s="350"/>
      <c r="F1169" s="350"/>
      <c r="G1169" s="350"/>
      <c r="H1169" s="350"/>
      <c r="I1169" s="350"/>
      <c r="J1169" s="350"/>
    </row>
    <row r="1170" spans="1:10" ht="27" hidden="1" customHeight="1" x14ac:dyDescent="0.25">
      <c r="A1170" s="347"/>
      <c r="B1170" s="349"/>
      <c r="C1170" s="59" t="s">
        <v>1816</v>
      </c>
      <c r="D1170" s="384" t="s">
        <v>39</v>
      </c>
      <c r="E1170" s="140" t="s">
        <v>1819</v>
      </c>
      <c r="F1170" s="157"/>
      <c r="G1170" s="157"/>
      <c r="H1170" s="157"/>
      <c r="I1170" s="95">
        <v>1308</v>
      </c>
      <c r="J1170" s="105"/>
    </row>
    <row r="1171" spans="1:10" ht="29.25" hidden="1" customHeight="1" x14ac:dyDescent="0.25">
      <c r="A1171" s="347"/>
      <c r="B1171" s="349"/>
      <c r="C1171" s="59" t="s">
        <v>1818</v>
      </c>
      <c r="D1171" s="385"/>
      <c r="E1171" s="140" t="s">
        <v>1820</v>
      </c>
      <c r="F1171" s="157"/>
      <c r="G1171" s="157"/>
      <c r="H1171" s="157"/>
      <c r="I1171" s="98">
        <v>5831.99</v>
      </c>
      <c r="J1171" s="105"/>
    </row>
    <row r="1172" spans="1:10" ht="18" hidden="1" customHeight="1" x14ac:dyDescent="0.25">
      <c r="A1172" s="347"/>
      <c r="B1172" s="349"/>
      <c r="C1172" s="350" t="s">
        <v>14</v>
      </c>
      <c r="D1172" s="350"/>
      <c r="E1172" s="350"/>
      <c r="F1172" s="350"/>
      <c r="G1172" s="350"/>
      <c r="H1172" s="350"/>
      <c r="I1172" s="350"/>
      <c r="J1172" s="350"/>
    </row>
    <row r="1173" spans="1:10" ht="24" hidden="1" customHeight="1" x14ac:dyDescent="0.25">
      <c r="A1173" s="347"/>
      <c r="B1173" s="349"/>
      <c r="C1173" s="7" t="s">
        <v>1356</v>
      </c>
      <c r="D1173" s="140" t="s">
        <v>42</v>
      </c>
      <c r="E1173" s="140" t="s">
        <v>40</v>
      </c>
      <c r="F1173" s="140"/>
      <c r="G1173" s="140"/>
      <c r="H1173" s="140"/>
      <c r="I1173" s="170">
        <v>100</v>
      </c>
      <c r="J1173" s="105"/>
    </row>
    <row r="1174" spans="1:10" ht="18.75" hidden="1" customHeight="1" x14ac:dyDescent="0.25">
      <c r="A1174" s="347" t="s">
        <v>1810</v>
      </c>
      <c r="B1174" s="349" t="s">
        <v>1475</v>
      </c>
      <c r="C1174" s="351" t="s">
        <v>1809</v>
      </c>
      <c r="D1174" s="351"/>
      <c r="E1174" s="351"/>
      <c r="F1174" s="351"/>
      <c r="G1174" s="351"/>
      <c r="H1174" s="351"/>
      <c r="I1174" s="351"/>
      <c r="J1174" s="351"/>
    </row>
    <row r="1175" spans="1:10" ht="18" hidden="1" customHeight="1" x14ac:dyDescent="0.25">
      <c r="A1175" s="347"/>
      <c r="B1175" s="349"/>
      <c r="C1175" s="350" t="s">
        <v>10</v>
      </c>
      <c r="D1175" s="350"/>
      <c r="E1175" s="350"/>
      <c r="F1175" s="350"/>
      <c r="G1175" s="350"/>
      <c r="H1175" s="350"/>
      <c r="I1175" s="350"/>
      <c r="J1175" s="350"/>
    </row>
    <row r="1176" spans="1:10" ht="24.75" hidden="1" customHeight="1" x14ac:dyDescent="0.25">
      <c r="A1176" s="347"/>
      <c r="B1176" s="349"/>
      <c r="C1176" s="59" t="s">
        <v>1580</v>
      </c>
      <c r="D1176" s="51" t="s">
        <v>91</v>
      </c>
      <c r="E1176" s="51" t="s">
        <v>9</v>
      </c>
      <c r="F1176" s="107"/>
      <c r="G1176" s="157"/>
      <c r="H1176" s="249"/>
      <c r="I1176" s="95"/>
      <c r="J1176" s="105"/>
    </row>
    <row r="1177" spans="1:10" ht="16.5" hidden="1" customHeight="1" x14ac:dyDescent="0.25">
      <c r="A1177" s="347"/>
      <c r="B1177" s="349"/>
      <c r="C1177" s="370" t="s">
        <v>11</v>
      </c>
      <c r="D1177" s="370"/>
      <c r="E1177" s="370"/>
      <c r="F1177" s="370"/>
      <c r="G1177" s="370"/>
      <c r="H1177" s="370"/>
      <c r="I1177" s="370"/>
      <c r="J1177" s="370"/>
    </row>
    <row r="1178" spans="1:10" ht="24" hidden="1" customHeight="1" x14ac:dyDescent="0.25">
      <c r="A1178" s="347"/>
      <c r="B1178" s="349"/>
      <c r="C1178" s="20" t="s">
        <v>1581</v>
      </c>
      <c r="D1178" s="167" t="s">
        <v>39</v>
      </c>
      <c r="E1178" s="167" t="s">
        <v>17</v>
      </c>
      <c r="F1178" s="167"/>
      <c r="G1178" s="167"/>
      <c r="H1178" s="167"/>
      <c r="I1178" s="185"/>
      <c r="J1178" s="192"/>
    </row>
    <row r="1179" spans="1:10" ht="21" hidden="1" customHeight="1" x14ac:dyDescent="0.25">
      <c r="A1179" s="347"/>
      <c r="B1179" s="349"/>
      <c r="C1179" s="350" t="s">
        <v>12</v>
      </c>
      <c r="D1179" s="350"/>
      <c r="E1179" s="350"/>
      <c r="F1179" s="350"/>
      <c r="G1179" s="350"/>
      <c r="H1179" s="350"/>
      <c r="I1179" s="350"/>
      <c r="J1179" s="350"/>
    </row>
    <row r="1180" spans="1:10" ht="23.25" hidden="1" customHeight="1" x14ac:dyDescent="0.25">
      <c r="A1180" s="347"/>
      <c r="B1180" s="349"/>
      <c r="C1180" s="59" t="s">
        <v>1582</v>
      </c>
      <c r="D1180" s="140" t="s">
        <v>39</v>
      </c>
      <c r="E1180" s="140" t="s">
        <v>1474</v>
      </c>
      <c r="F1180" s="157"/>
      <c r="G1180" s="157"/>
      <c r="H1180" s="157"/>
      <c r="I1180" s="95"/>
      <c r="J1180" s="105"/>
    </row>
    <row r="1181" spans="1:10" ht="17.25" hidden="1" customHeight="1" x14ac:dyDescent="0.25">
      <c r="A1181" s="347"/>
      <c r="B1181" s="349"/>
      <c r="C1181" s="350" t="s">
        <v>14</v>
      </c>
      <c r="D1181" s="350"/>
      <c r="E1181" s="350"/>
      <c r="F1181" s="350"/>
      <c r="G1181" s="350"/>
      <c r="H1181" s="350"/>
      <c r="I1181" s="350"/>
      <c r="J1181" s="350"/>
    </row>
    <row r="1182" spans="1:10" ht="31.5" hidden="1" customHeight="1" x14ac:dyDescent="0.25">
      <c r="A1182" s="347"/>
      <c r="B1182" s="349"/>
      <c r="C1182" s="7" t="s">
        <v>1579</v>
      </c>
      <c r="D1182" s="140" t="s">
        <v>42</v>
      </c>
      <c r="E1182" s="140" t="s">
        <v>40</v>
      </c>
      <c r="F1182" s="140"/>
      <c r="G1182" s="140"/>
      <c r="H1182" s="140"/>
      <c r="I1182" s="170">
        <v>100</v>
      </c>
      <c r="J1182" s="105"/>
    </row>
    <row r="1183" spans="1:10" ht="20.25" customHeight="1" x14ac:dyDescent="0.25">
      <c r="A1183" s="402" t="s">
        <v>1044</v>
      </c>
      <c r="B1183" s="349" t="s">
        <v>421</v>
      </c>
      <c r="C1183" s="351" t="s">
        <v>1989</v>
      </c>
      <c r="D1183" s="351"/>
      <c r="E1183" s="351"/>
      <c r="F1183" s="351"/>
      <c r="G1183" s="351"/>
      <c r="H1183" s="351"/>
      <c r="I1183" s="351"/>
      <c r="J1183" s="351"/>
    </row>
    <row r="1184" spans="1:10" ht="19.5" customHeight="1" x14ac:dyDescent="0.25">
      <c r="A1184" s="402"/>
      <c r="B1184" s="349"/>
      <c r="C1184" s="350" t="s">
        <v>10</v>
      </c>
      <c r="D1184" s="350"/>
      <c r="E1184" s="350"/>
      <c r="F1184" s="350"/>
      <c r="G1184" s="350"/>
      <c r="H1184" s="350"/>
      <c r="I1184" s="350"/>
      <c r="J1184" s="350"/>
    </row>
    <row r="1185" spans="1:10" ht="31.5" customHeight="1" x14ac:dyDescent="0.25">
      <c r="A1185" s="402"/>
      <c r="B1185" s="349"/>
      <c r="C1185" s="7" t="s">
        <v>1823</v>
      </c>
      <c r="D1185" s="140" t="s">
        <v>91</v>
      </c>
      <c r="E1185" s="140" t="s">
        <v>9</v>
      </c>
      <c r="F1185" s="107"/>
      <c r="G1185" s="157"/>
      <c r="H1185" s="157"/>
      <c r="I1185" s="95"/>
      <c r="J1185" s="95">
        <f>'Додаток 3'!L214</f>
        <v>187.45</v>
      </c>
    </row>
    <row r="1186" spans="1:10" ht="19.5" customHeight="1" x14ac:dyDescent="0.25">
      <c r="A1186" s="402"/>
      <c r="B1186" s="349"/>
      <c r="C1186" s="350" t="s">
        <v>11</v>
      </c>
      <c r="D1186" s="350"/>
      <c r="E1186" s="350"/>
      <c r="F1186" s="350"/>
      <c r="G1186" s="350"/>
      <c r="H1186" s="350"/>
      <c r="I1186" s="350"/>
      <c r="J1186" s="350"/>
    </row>
    <row r="1187" spans="1:10" ht="21.75" customHeight="1" x14ac:dyDescent="0.25">
      <c r="A1187" s="402"/>
      <c r="B1187" s="349"/>
      <c r="C1187" s="7" t="s">
        <v>1668</v>
      </c>
      <c r="D1187" s="140" t="s">
        <v>39</v>
      </c>
      <c r="E1187" s="140" t="s">
        <v>17</v>
      </c>
      <c r="F1187" s="155"/>
      <c r="G1187" s="167"/>
      <c r="H1187" s="167"/>
      <c r="I1187" s="170"/>
      <c r="J1187" s="170">
        <v>1</v>
      </c>
    </row>
    <row r="1188" spans="1:10" ht="20.25" customHeight="1" x14ac:dyDescent="0.25">
      <c r="A1188" s="402"/>
      <c r="B1188" s="349"/>
      <c r="C1188" s="350" t="s">
        <v>12</v>
      </c>
      <c r="D1188" s="350"/>
      <c r="E1188" s="350"/>
      <c r="F1188" s="350"/>
      <c r="G1188" s="350"/>
      <c r="H1188" s="350"/>
      <c r="I1188" s="350"/>
      <c r="J1188" s="350"/>
    </row>
    <row r="1189" spans="1:10" ht="24" customHeight="1" x14ac:dyDescent="0.25">
      <c r="A1189" s="402"/>
      <c r="B1189" s="349"/>
      <c r="C1189" s="7" t="s">
        <v>1824</v>
      </c>
      <c r="D1189" s="140" t="s">
        <v>39</v>
      </c>
      <c r="E1189" s="140" t="s">
        <v>277</v>
      </c>
      <c r="F1189" s="107"/>
      <c r="G1189" s="157"/>
      <c r="H1189" s="157"/>
      <c r="I1189" s="95"/>
      <c r="J1189" s="95">
        <f>J1185/J1187</f>
        <v>187.45</v>
      </c>
    </row>
    <row r="1190" spans="1:10" ht="15.75" customHeight="1" x14ac:dyDescent="0.25">
      <c r="A1190" s="402"/>
      <c r="B1190" s="349"/>
      <c r="C1190" s="350" t="s">
        <v>14</v>
      </c>
      <c r="D1190" s="350"/>
      <c r="E1190" s="350"/>
      <c r="F1190" s="350"/>
      <c r="G1190" s="350"/>
      <c r="H1190" s="350"/>
      <c r="I1190" s="350"/>
      <c r="J1190" s="350"/>
    </row>
    <row r="1191" spans="1:10" ht="23.25" customHeight="1" x14ac:dyDescent="0.25">
      <c r="A1191" s="402"/>
      <c r="B1191" s="349"/>
      <c r="C1191" s="7" t="s">
        <v>1667</v>
      </c>
      <c r="D1191" s="140" t="s">
        <v>42</v>
      </c>
      <c r="E1191" s="140" t="s">
        <v>40</v>
      </c>
      <c r="F1191" s="140"/>
      <c r="G1191" s="140"/>
      <c r="H1191" s="140"/>
      <c r="I1191" s="170"/>
      <c r="J1191" s="170">
        <v>100</v>
      </c>
    </row>
    <row r="1192" spans="1:10" ht="31.5" customHeight="1" x14ac:dyDescent="0.25">
      <c r="A1192" s="347" t="s">
        <v>1045</v>
      </c>
      <c r="B1192" s="349" t="s">
        <v>1354</v>
      </c>
      <c r="C1192" s="351" t="s">
        <v>1850</v>
      </c>
      <c r="D1192" s="351"/>
      <c r="E1192" s="351"/>
      <c r="F1192" s="351"/>
      <c r="G1192" s="351"/>
      <c r="H1192" s="351"/>
      <c r="I1192" s="351"/>
      <c r="J1192" s="351"/>
    </row>
    <row r="1193" spans="1:10" ht="17.25" customHeight="1" x14ac:dyDescent="0.25">
      <c r="A1193" s="347"/>
      <c r="B1193" s="349"/>
      <c r="C1193" s="350" t="s">
        <v>10</v>
      </c>
      <c r="D1193" s="350"/>
      <c r="E1193" s="350"/>
      <c r="F1193" s="350"/>
      <c r="G1193" s="350"/>
      <c r="H1193" s="350"/>
      <c r="I1193" s="350"/>
      <c r="J1193" s="350"/>
    </row>
    <row r="1194" spans="1:10" ht="30" customHeight="1" x14ac:dyDescent="0.25">
      <c r="A1194" s="347"/>
      <c r="B1194" s="349"/>
      <c r="C1194" s="59" t="s">
        <v>1755</v>
      </c>
      <c r="D1194" s="51" t="s">
        <v>91</v>
      </c>
      <c r="E1194" s="51" t="s">
        <v>9</v>
      </c>
      <c r="F1194" s="107"/>
      <c r="G1194" s="157"/>
      <c r="H1194" s="249"/>
      <c r="I1194" s="95">
        <f>'Додаток 3'!K218</f>
        <v>7623.16</v>
      </c>
      <c r="J1194" s="95">
        <f>'Додаток 3'!L218</f>
        <v>13000</v>
      </c>
    </row>
    <row r="1195" spans="1:10" ht="15.75" customHeight="1" x14ac:dyDescent="0.25">
      <c r="A1195" s="347"/>
      <c r="B1195" s="349"/>
      <c r="C1195" s="370" t="s">
        <v>11</v>
      </c>
      <c r="D1195" s="370"/>
      <c r="E1195" s="370"/>
      <c r="F1195" s="370"/>
      <c r="G1195" s="370"/>
      <c r="H1195" s="370"/>
      <c r="I1195" s="370"/>
      <c r="J1195" s="370"/>
    </row>
    <row r="1196" spans="1:10" ht="23.25" customHeight="1" x14ac:dyDescent="0.25">
      <c r="A1196" s="347"/>
      <c r="B1196" s="349"/>
      <c r="C1196" s="20" t="s">
        <v>1851</v>
      </c>
      <c r="D1196" s="406" t="s">
        <v>39</v>
      </c>
      <c r="E1196" s="167" t="s">
        <v>17</v>
      </c>
      <c r="F1196" s="167"/>
      <c r="G1196" s="167"/>
      <c r="H1196" s="167"/>
      <c r="I1196" s="108">
        <v>1</v>
      </c>
      <c r="J1196" s="108">
        <v>1</v>
      </c>
    </row>
    <row r="1197" spans="1:10" ht="23.25" hidden="1" customHeight="1" x14ac:dyDescent="0.25">
      <c r="A1197" s="347"/>
      <c r="B1197" s="349"/>
      <c r="C1197" s="20" t="s">
        <v>1817</v>
      </c>
      <c r="D1197" s="407"/>
      <c r="E1197" s="167" t="s">
        <v>1812</v>
      </c>
      <c r="F1197" s="167"/>
      <c r="G1197" s="167"/>
      <c r="H1197" s="167"/>
      <c r="I1197" s="95">
        <v>158.55799999999999</v>
      </c>
      <c r="J1197" s="192"/>
    </row>
    <row r="1198" spans="1:10" ht="13.5" customHeight="1" x14ac:dyDescent="0.25">
      <c r="A1198" s="347"/>
      <c r="B1198" s="349"/>
      <c r="C1198" s="350" t="s">
        <v>12</v>
      </c>
      <c r="D1198" s="350"/>
      <c r="E1198" s="350"/>
      <c r="F1198" s="350"/>
      <c r="G1198" s="350"/>
      <c r="H1198" s="350"/>
      <c r="I1198" s="350"/>
      <c r="J1198" s="350"/>
    </row>
    <row r="1199" spans="1:10" ht="23.25" customHeight="1" x14ac:dyDescent="0.25">
      <c r="A1199" s="347"/>
      <c r="B1199" s="349"/>
      <c r="C1199" s="59" t="s">
        <v>1852</v>
      </c>
      <c r="D1199" s="384" t="s">
        <v>39</v>
      </c>
      <c r="E1199" s="140" t="s">
        <v>68</v>
      </c>
      <c r="F1199" s="157"/>
      <c r="G1199" s="157"/>
      <c r="H1199" s="157"/>
      <c r="I1199" s="95">
        <f>I1194/I1196</f>
        <v>7623.16</v>
      </c>
      <c r="J1199" s="95">
        <f>J1194/J1196</f>
        <v>13000</v>
      </c>
    </row>
    <row r="1200" spans="1:10" ht="23.25" hidden="1" customHeight="1" x14ac:dyDescent="0.25">
      <c r="A1200" s="347"/>
      <c r="B1200" s="349"/>
      <c r="C1200" s="59" t="s">
        <v>1818</v>
      </c>
      <c r="D1200" s="385"/>
      <c r="E1200" s="140" t="s">
        <v>1820</v>
      </c>
      <c r="F1200" s="157"/>
      <c r="G1200" s="157"/>
      <c r="H1200" s="157"/>
      <c r="I1200" s="98">
        <v>5831.99</v>
      </c>
      <c r="J1200" s="105"/>
    </row>
    <row r="1201" spans="1:10" ht="15.75" customHeight="1" x14ac:dyDescent="0.25">
      <c r="A1201" s="347"/>
      <c r="B1201" s="349"/>
      <c r="C1201" s="350" t="s">
        <v>14</v>
      </c>
      <c r="D1201" s="350"/>
      <c r="E1201" s="350"/>
      <c r="F1201" s="350"/>
      <c r="G1201" s="350"/>
      <c r="H1201" s="350"/>
      <c r="I1201" s="350"/>
      <c r="J1201" s="350"/>
    </row>
    <row r="1202" spans="1:10" ht="21.75" customHeight="1" x14ac:dyDescent="0.25">
      <c r="A1202" s="347"/>
      <c r="B1202" s="349"/>
      <c r="C1202" s="7" t="s">
        <v>1853</v>
      </c>
      <c r="D1202" s="140" t="s">
        <v>42</v>
      </c>
      <c r="E1202" s="140" t="s">
        <v>40</v>
      </c>
      <c r="F1202" s="140"/>
      <c r="G1202" s="140"/>
      <c r="H1202" s="140"/>
      <c r="I1202" s="170">
        <v>100</v>
      </c>
      <c r="J1202" s="170">
        <v>100</v>
      </c>
    </row>
    <row r="1203" spans="1:10" ht="23.25" hidden="1" customHeight="1" x14ac:dyDescent="0.25">
      <c r="A1203" s="295"/>
      <c r="B1203" s="296"/>
      <c r="C1203" s="112"/>
      <c r="D1203" s="296"/>
      <c r="E1203" s="296"/>
      <c r="F1203" s="296"/>
      <c r="G1203" s="296"/>
      <c r="H1203" s="296"/>
      <c r="I1203" s="88"/>
      <c r="J1203" s="87"/>
    </row>
    <row r="1204" spans="1:10" ht="27.75" customHeight="1" x14ac:dyDescent="0.25">
      <c r="A1204" s="355" t="s">
        <v>1838</v>
      </c>
      <c r="B1204" s="364" t="s">
        <v>1354</v>
      </c>
      <c r="C1204" s="351" t="s">
        <v>1973</v>
      </c>
      <c r="D1204" s="351"/>
      <c r="E1204" s="351"/>
      <c r="F1204" s="351"/>
      <c r="G1204" s="351"/>
      <c r="H1204" s="351"/>
      <c r="I1204" s="351"/>
      <c r="J1204" s="351"/>
    </row>
    <row r="1205" spans="1:10" ht="15.75" customHeight="1" x14ac:dyDescent="0.25">
      <c r="A1205" s="347"/>
      <c r="B1205" s="352"/>
      <c r="C1205" s="350" t="s">
        <v>10</v>
      </c>
      <c r="D1205" s="350"/>
      <c r="E1205" s="350"/>
      <c r="F1205" s="350"/>
      <c r="G1205" s="350"/>
      <c r="H1205" s="350"/>
      <c r="I1205" s="350"/>
      <c r="J1205" s="350"/>
    </row>
    <row r="1206" spans="1:10" ht="18" customHeight="1" x14ac:dyDescent="0.25">
      <c r="A1206" s="347"/>
      <c r="B1206" s="352"/>
      <c r="C1206" s="59" t="s">
        <v>1975</v>
      </c>
      <c r="D1206" s="51" t="s">
        <v>15</v>
      </c>
      <c r="E1206" s="51" t="s">
        <v>9</v>
      </c>
      <c r="F1206" s="107"/>
      <c r="G1206" s="157"/>
      <c r="H1206" s="10"/>
      <c r="I1206" s="105"/>
      <c r="J1206" s="170">
        <f>'Додаток 3'!L215+'Додаток 3'!L216</f>
        <v>18595.843099999998</v>
      </c>
    </row>
    <row r="1207" spans="1:10" ht="15" customHeight="1" x14ac:dyDescent="0.25">
      <c r="A1207" s="347"/>
      <c r="B1207" s="352"/>
      <c r="C1207" s="40" t="s">
        <v>1890</v>
      </c>
      <c r="D1207" s="51" t="s">
        <v>15</v>
      </c>
      <c r="E1207" s="51" t="s">
        <v>1976</v>
      </c>
      <c r="F1207" s="107"/>
      <c r="G1207" s="157"/>
      <c r="H1207" s="10"/>
      <c r="I1207" s="105"/>
      <c r="J1207" s="170">
        <f>'Додаток 3'!L217</f>
        <v>1497.5260000000001</v>
      </c>
    </row>
    <row r="1208" spans="1:10" ht="17.25" customHeight="1" x14ac:dyDescent="0.25">
      <c r="A1208" s="347"/>
      <c r="B1208" s="352"/>
      <c r="C1208" s="350" t="s">
        <v>11</v>
      </c>
      <c r="D1208" s="350"/>
      <c r="E1208" s="350"/>
      <c r="F1208" s="350"/>
      <c r="G1208" s="350"/>
      <c r="H1208" s="350"/>
      <c r="I1208" s="350"/>
      <c r="J1208" s="350"/>
    </row>
    <row r="1209" spans="1:10" ht="16.149999999999999" customHeight="1" x14ac:dyDescent="0.25">
      <c r="A1209" s="347"/>
      <c r="B1209" s="352"/>
      <c r="C1209" s="59" t="s">
        <v>1974</v>
      </c>
      <c r="D1209" s="140" t="s">
        <v>39</v>
      </c>
      <c r="E1209" s="140" t="s">
        <v>17</v>
      </c>
      <c r="F1209" s="167"/>
      <c r="G1209" s="167"/>
      <c r="H1209" s="10"/>
      <c r="I1209" s="105"/>
      <c r="J1209" s="170">
        <v>1</v>
      </c>
    </row>
    <row r="1210" spans="1:10" ht="16.5" customHeight="1" x14ac:dyDescent="0.25">
      <c r="A1210" s="347"/>
      <c r="B1210" s="352"/>
      <c r="C1210" s="350" t="s">
        <v>12</v>
      </c>
      <c r="D1210" s="350"/>
      <c r="E1210" s="350"/>
      <c r="F1210" s="350"/>
      <c r="G1210" s="350"/>
      <c r="H1210" s="350"/>
      <c r="I1210" s="350"/>
      <c r="J1210" s="350"/>
    </row>
    <row r="1211" spans="1:10" ht="15.6" customHeight="1" x14ac:dyDescent="0.25">
      <c r="A1211" s="347"/>
      <c r="B1211" s="352"/>
      <c r="C1211" s="59" t="s">
        <v>1977</v>
      </c>
      <c r="D1211" s="140" t="s">
        <v>39</v>
      </c>
      <c r="E1211" s="140" t="s">
        <v>68</v>
      </c>
      <c r="F1211" s="157"/>
      <c r="G1211" s="157"/>
      <c r="H1211" s="24"/>
      <c r="I1211" s="105"/>
      <c r="J1211" s="170">
        <f>J1206/J1209</f>
        <v>18595.843099999998</v>
      </c>
    </row>
    <row r="1212" spans="1:10" ht="17.25" customHeight="1" x14ac:dyDescent="0.25">
      <c r="A1212" s="347"/>
      <c r="B1212" s="352"/>
      <c r="C1212" s="350" t="s">
        <v>14</v>
      </c>
      <c r="D1212" s="350"/>
      <c r="E1212" s="350"/>
      <c r="F1212" s="350"/>
      <c r="G1212" s="350"/>
      <c r="H1212" s="350"/>
      <c r="I1212" s="350"/>
      <c r="J1212" s="350"/>
    </row>
    <row r="1213" spans="1:10" ht="13.5" customHeight="1" x14ac:dyDescent="0.25">
      <c r="A1213" s="347"/>
      <c r="B1213" s="352"/>
      <c r="C1213" s="7" t="s">
        <v>1978</v>
      </c>
      <c r="D1213" s="140" t="s">
        <v>42</v>
      </c>
      <c r="E1213" s="140" t="s">
        <v>40</v>
      </c>
      <c r="F1213" s="140"/>
      <c r="G1213" s="140"/>
      <c r="H1213" s="142"/>
      <c r="I1213" s="105"/>
      <c r="J1213" s="170">
        <v>100</v>
      </c>
    </row>
    <row r="1214" spans="1:10" ht="18" customHeight="1" x14ac:dyDescent="0.25">
      <c r="A1214" s="347" t="s">
        <v>1137</v>
      </c>
      <c r="B1214" s="352" t="s">
        <v>96</v>
      </c>
      <c r="C1214" s="368" t="s">
        <v>1911</v>
      </c>
      <c r="D1214" s="368"/>
      <c r="E1214" s="368"/>
      <c r="F1214" s="368"/>
      <c r="G1214" s="368"/>
      <c r="H1214" s="368"/>
      <c r="I1214" s="368"/>
      <c r="J1214" s="368"/>
    </row>
    <row r="1215" spans="1:10" ht="13.5" customHeight="1" x14ac:dyDescent="0.25">
      <c r="A1215" s="347"/>
      <c r="B1215" s="352"/>
      <c r="C1215" s="348" t="s">
        <v>10</v>
      </c>
      <c r="D1215" s="348"/>
      <c r="E1215" s="348"/>
      <c r="F1215" s="348"/>
      <c r="G1215" s="348"/>
      <c r="H1215" s="348"/>
      <c r="I1215" s="348"/>
      <c r="J1215" s="348"/>
    </row>
    <row r="1216" spans="1:10" ht="13.5" customHeight="1" x14ac:dyDescent="0.25">
      <c r="A1216" s="347"/>
      <c r="B1216" s="352"/>
      <c r="C1216" s="59" t="s">
        <v>488</v>
      </c>
      <c r="D1216" s="352" t="s">
        <v>15</v>
      </c>
      <c r="E1216" s="51" t="s">
        <v>9</v>
      </c>
      <c r="F1216" s="107"/>
      <c r="G1216" s="107"/>
      <c r="H1216" s="107"/>
      <c r="I1216" s="105"/>
      <c r="J1216" s="170">
        <f>'Додаток 3'!L219</f>
        <v>3262.4679999999998</v>
      </c>
    </row>
    <row r="1217" spans="1:10" ht="13.5" customHeight="1" x14ac:dyDescent="0.25">
      <c r="A1217" s="347"/>
      <c r="B1217" s="352"/>
      <c r="C1217" s="6" t="s">
        <v>357</v>
      </c>
      <c r="D1217" s="352"/>
      <c r="E1217" s="358"/>
      <c r="F1217" s="358"/>
      <c r="G1217" s="358"/>
      <c r="H1217" s="358"/>
      <c r="I1217" s="105"/>
      <c r="J1217" s="105"/>
    </row>
    <row r="1218" spans="1:10" ht="13.5" customHeight="1" x14ac:dyDescent="0.25">
      <c r="A1218" s="347"/>
      <c r="B1218" s="352"/>
      <c r="C1218" s="59" t="s">
        <v>1890</v>
      </c>
      <c r="D1218" s="352"/>
      <c r="E1218" s="51" t="s">
        <v>9</v>
      </c>
      <c r="F1218" s="9"/>
      <c r="G1218" s="141"/>
      <c r="H1218" s="141"/>
      <c r="I1218" s="105"/>
      <c r="J1218" s="135">
        <f>'Додаток 3'!L220</f>
        <v>49.8</v>
      </c>
    </row>
    <row r="1219" spans="1:10" ht="14.25" customHeight="1" x14ac:dyDescent="0.25">
      <c r="A1219" s="347"/>
      <c r="B1219" s="352"/>
      <c r="C1219" s="348" t="s">
        <v>11</v>
      </c>
      <c r="D1219" s="348"/>
      <c r="E1219" s="348"/>
      <c r="F1219" s="348"/>
      <c r="G1219" s="348"/>
      <c r="H1219" s="348"/>
      <c r="I1219" s="348"/>
      <c r="J1219" s="348"/>
    </row>
    <row r="1220" spans="1:10" ht="13.5" customHeight="1" x14ac:dyDescent="0.25">
      <c r="A1220" s="347"/>
      <c r="B1220" s="352"/>
      <c r="C1220" s="59" t="s">
        <v>1914</v>
      </c>
      <c r="D1220" s="51" t="s">
        <v>309</v>
      </c>
      <c r="E1220" s="51" t="s">
        <v>604</v>
      </c>
      <c r="F1220" s="107"/>
      <c r="G1220" s="17"/>
      <c r="H1220" s="17"/>
      <c r="I1220" s="105"/>
      <c r="J1220" s="170">
        <v>186</v>
      </c>
    </row>
    <row r="1221" spans="1:10" ht="13.5" customHeight="1" x14ac:dyDescent="0.25">
      <c r="A1221" s="347"/>
      <c r="B1221" s="352"/>
      <c r="C1221" s="348" t="s">
        <v>12</v>
      </c>
      <c r="D1221" s="348"/>
      <c r="E1221" s="348"/>
      <c r="F1221" s="348"/>
      <c r="G1221" s="348"/>
      <c r="H1221" s="348"/>
      <c r="I1221" s="348"/>
      <c r="J1221" s="348"/>
    </row>
    <row r="1222" spans="1:10" ht="13.5" customHeight="1" x14ac:dyDescent="0.25">
      <c r="A1222" s="347"/>
      <c r="B1222" s="352"/>
      <c r="C1222" s="59" t="s">
        <v>1913</v>
      </c>
      <c r="D1222" s="51" t="s">
        <v>39</v>
      </c>
      <c r="E1222" s="51" t="s">
        <v>141</v>
      </c>
      <c r="F1222" s="156"/>
      <c r="G1222" s="107"/>
      <c r="H1222" s="107"/>
      <c r="I1222" s="105"/>
      <c r="J1222" s="135">
        <f>J1216/J1220</f>
        <v>17.540150537634407</v>
      </c>
    </row>
    <row r="1223" spans="1:10" ht="13.5" customHeight="1" x14ac:dyDescent="0.25">
      <c r="A1223" s="347"/>
      <c r="B1223" s="352"/>
      <c r="C1223" s="348" t="s">
        <v>14</v>
      </c>
      <c r="D1223" s="348"/>
      <c r="E1223" s="348"/>
      <c r="F1223" s="348"/>
      <c r="G1223" s="348"/>
      <c r="H1223" s="348"/>
      <c r="I1223" s="348"/>
      <c r="J1223" s="348"/>
    </row>
    <row r="1224" spans="1:10" ht="14.45" customHeight="1" x14ac:dyDescent="0.25">
      <c r="A1224" s="347"/>
      <c r="B1224" s="352"/>
      <c r="C1224" s="59" t="s">
        <v>359</v>
      </c>
      <c r="D1224" s="51" t="s">
        <v>42</v>
      </c>
      <c r="E1224" s="51" t="s">
        <v>40</v>
      </c>
      <c r="F1224" s="51"/>
      <c r="G1224" s="51"/>
      <c r="H1224" s="141"/>
      <c r="I1224" s="105"/>
      <c r="J1224" s="166">
        <v>100</v>
      </c>
    </row>
    <row r="1225" spans="1:10" ht="13.5" customHeight="1" x14ac:dyDescent="0.25">
      <c r="A1225" s="408" t="s">
        <v>1854</v>
      </c>
      <c r="B1225" s="408"/>
      <c r="C1225" s="408"/>
      <c r="D1225" s="408"/>
      <c r="E1225" s="408"/>
      <c r="F1225" s="408"/>
      <c r="G1225" s="408"/>
      <c r="H1225" s="408"/>
      <c r="I1225" s="408"/>
      <c r="J1225" s="408"/>
    </row>
    <row r="1226" spans="1:10" ht="13.5" customHeight="1" x14ac:dyDescent="0.25">
      <c r="A1226" s="401" t="s">
        <v>83</v>
      </c>
      <c r="B1226" s="401"/>
      <c r="C1226" s="401"/>
      <c r="D1226" s="401"/>
      <c r="E1226" s="401"/>
      <c r="F1226" s="173">
        <v>2020</v>
      </c>
      <c r="G1226" s="173">
        <v>2021</v>
      </c>
      <c r="H1226" s="173">
        <v>2022</v>
      </c>
      <c r="I1226" s="173">
        <v>2023</v>
      </c>
      <c r="J1226" s="173">
        <v>2024</v>
      </c>
    </row>
    <row r="1227" spans="1:10" ht="17.25" customHeight="1" x14ac:dyDescent="0.25">
      <c r="A1227" s="388"/>
      <c r="B1227" s="388"/>
      <c r="C1227" s="388"/>
      <c r="D1227" s="388"/>
      <c r="E1227" s="388"/>
      <c r="F1227" s="25">
        <f>F1230</f>
        <v>0</v>
      </c>
      <c r="G1227" s="25">
        <f t="shared" ref="G1227:J1227" si="0">G1230</f>
        <v>0</v>
      </c>
      <c r="H1227" s="25">
        <f t="shared" si="0"/>
        <v>0</v>
      </c>
      <c r="I1227" s="25">
        <f>I1230</f>
        <v>4000</v>
      </c>
      <c r="J1227" s="25">
        <f t="shared" si="0"/>
        <v>0</v>
      </c>
    </row>
    <row r="1228" spans="1:10" ht="19.5" customHeight="1" x14ac:dyDescent="0.25">
      <c r="A1228" s="347" t="s">
        <v>1855</v>
      </c>
      <c r="B1228" s="349" t="s">
        <v>1354</v>
      </c>
      <c r="C1228" s="351" t="s">
        <v>1813</v>
      </c>
      <c r="D1228" s="351"/>
      <c r="E1228" s="351"/>
      <c r="F1228" s="351"/>
      <c r="G1228" s="351"/>
      <c r="H1228" s="351"/>
      <c r="I1228" s="351"/>
      <c r="J1228" s="351"/>
    </row>
    <row r="1229" spans="1:10" ht="15.75" customHeight="1" x14ac:dyDescent="0.25">
      <c r="A1229" s="347"/>
      <c r="B1229" s="349"/>
      <c r="C1229" s="350" t="s">
        <v>10</v>
      </c>
      <c r="D1229" s="350"/>
      <c r="E1229" s="350"/>
      <c r="F1229" s="350"/>
      <c r="G1229" s="350"/>
      <c r="H1229" s="350"/>
      <c r="I1229" s="350"/>
      <c r="J1229" s="350"/>
    </row>
    <row r="1230" spans="1:10" ht="27.75" customHeight="1" x14ac:dyDescent="0.25">
      <c r="A1230" s="347"/>
      <c r="B1230" s="349"/>
      <c r="C1230" s="59" t="s">
        <v>1815</v>
      </c>
      <c r="D1230" s="51" t="s">
        <v>91</v>
      </c>
      <c r="E1230" s="51" t="s">
        <v>372</v>
      </c>
      <c r="F1230" s="107"/>
      <c r="G1230" s="157"/>
      <c r="H1230" s="249"/>
      <c r="I1230" s="95">
        <f>'Додаток 3'!K225</f>
        <v>4000</v>
      </c>
      <c r="J1230" s="105"/>
    </row>
    <row r="1231" spans="1:10" ht="13.5" customHeight="1" x14ac:dyDescent="0.25">
      <c r="A1231" s="347"/>
      <c r="B1231" s="349"/>
      <c r="C1231" s="370" t="s">
        <v>11</v>
      </c>
      <c r="D1231" s="370"/>
      <c r="E1231" s="370"/>
      <c r="F1231" s="370"/>
      <c r="G1231" s="370"/>
      <c r="H1231" s="370"/>
      <c r="I1231" s="370"/>
      <c r="J1231" s="370"/>
    </row>
    <row r="1232" spans="1:10" ht="24" customHeight="1" x14ac:dyDescent="0.25">
      <c r="A1232" s="347"/>
      <c r="B1232" s="349"/>
      <c r="C1232" s="20" t="s">
        <v>1811</v>
      </c>
      <c r="D1232" s="406" t="s">
        <v>39</v>
      </c>
      <c r="E1232" s="167" t="s">
        <v>1464</v>
      </c>
      <c r="F1232" s="167"/>
      <c r="G1232" s="167"/>
      <c r="H1232" s="167"/>
      <c r="I1232" s="98">
        <v>2351.14</v>
      </c>
      <c r="J1232" s="192"/>
    </row>
    <row r="1233" spans="1:10" ht="20.25" customHeight="1" x14ac:dyDescent="0.25">
      <c r="A1233" s="347"/>
      <c r="B1233" s="349"/>
      <c r="C1233" s="20" t="s">
        <v>1817</v>
      </c>
      <c r="D1233" s="407"/>
      <c r="E1233" s="167" t="s">
        <v>1812</v>
      </c>
      <c r="F1233" s="167"/>
      <c r="G1233" s="167"/>
      <c r="H1233" s="167"/>
      <c r="I1233" s="95">
        <v>158.55799999999999</v>
      </c>
      <c r="J1233" s="192"/>
    </row>
    <row r="1234" spans="1:10" ht="13.5" customHeight="1" x14ac:dyDescent="0.25">
      <c r="A1234" s="347"/>
      <c r="B1234" s="349"/>
      <c r="C1234" s="350" t="s">
        <v>12</v>
      </c>
      <c r="D1234" s="350"/>
      <c r="E1234" s="350"/>
      <c r="F1234" s="350"/>
      <c r="G1234" s="350"/>
      <c r="H1234" s="350"/>
      <c r="I1234" s="350"/>
      <c r="J1234" s="350"/>
    </row>
    <row r="1235" spans="1:10" ht="19.5" customHeight="1" x14ac:dyDescent="0.25">
      <c r="A1235" s="347"/>
      <c r="B1235" s="349"/>
      <c r="C1235" s="59" t="s">
        <v>1816</v>
      </c>
      <c r="D1235" s="384" t="s">
        <v>39</v>
      </c>
      <c r="E1235" s="140" t="s">
        <v>1819</v>
      </c>
      <c r="F1235" s="157"/>
      <c r="G1235" s="157"/>
      <c r="H1235" s="157"/>
      <c r="I1235" s="95">
        <v>1308</v>
      </c>
      <c r="J1235" s="105"/>
    </row>
    <row r="1236" spans="1:10" ht="32.25" customHeight="1" x14ac:dyDescent="0.25">
      <c r="A1236" s="347"/>
      <c r="B1236" s="349"/>
      <c r="C1236" s="59" t="s">
        <v>1818</v>
      </c>
      <c r="D1236" s="385"/>
      <c r="E1236" s="140" t="s">
        <v>1820</v>
      </c>
      <c r="F1236" s="157"/>
      <c r="G1236" s="157"/>
      <c r="H1236" s="157"/>
      <c r="I1236" s="98">
        <v>5831.99</v>
      </c>
      <c r="J1236" s="105"/>
    </row>
    <row r="1237" spans="1:10" ht="13.5" customHeight="1" x14ac:dyDescent="0.25">
      <c r="A1237" s="347"/>
      <c r="B1237" s="349"/>
      <c r="C1237" s="350" t="s">
        <v>14</v>
      </c>
      <c r="D1237" s="350"/>
      <c r="E1237" s="350"/>
      <c r="F1237" s="350"/>
      <c r="G1237" s="350"/>
      <c r="H1237" s="350"/>
      <c r="I1237" s="350"/>
      <c r="J1237" s="350"/>
    </row>
    <row r="1238" spans="1:10" ht="18" customHeight="1" x14ac:dyDescent="0.25">
      <c r="A1238" s="347"/>
      <c r="B1238" s="349"/>
      <c r="C1238" s="7" t="s">
        <v>1356</v>
      </c>
      <c r="D1238" s="140" t="s">
        <v>42</v>
      </c>
      <c r="E1238" s="140" t="s">
        <v>40</v>
      </c>
      <c r="F1238" s="140"/>
      <c r="G1238" s="140"/>
      <c r="H1238" s="140"/>
      <c r="I1238" s="170">
        <v>100</v>
      </c>
      <c r="J1238" s="105"/>
    </row>
    <row r="1239" spans="1:10" ht="18.75" customHeight="1" x14ac:dyDescent="0.25">
      <c r="A1239" s="408" t="s">
        <v>50</v>
      </c>
      <c r="B1239" s="408"/>
      <c r="C1239" s="408"/>
      <c r="D1239" s="408"/>
      <c r="E1239" s="408"/>
      <c r="F1239" s="408"/>
      <c r="G1239" s="408"/>
      <c r="H1239" s="408"/>
      <c r="I1239" s="408"/>
      <c r="J1239" s="408"/>
    </row>
    <row r="1240" spans="1:10" ht="15.75" customHeight="1" x14ac:dyDescent="0.25">
      <c r="A1240" s="388" t="s">
        <v>83</v>
      </c>
      <c r="B1240" s="388"/>
      <c r="C1240" s="388"/>
      <c r="D1240" s="388"/>
      <c r="E1240" s="388"/>
      <c r="F1240" s="154">
        <v>2020</v>
      </c>
      <c r="G1240" s="154">
        <v>2021</v>
      </c>
      <c r="H1240" s="154">
        <v>2022</v>
      </c>
      <c r="I1240" s="154">
        <v>2023</v>
      </c>
      <c r="J1240" s="154">
        <v>2024</v>
      </c>
    </row>
    <row r="1241" spans="1:10" ht="18" customHeight="1" x14ac:dyDescent="0.25">
      <c r="A1241" s="388"/>
      <c r="B1241" s="388"/>
      <c r="C1241" s="388"/>
      <c r="D1241" s="388"/>
      <c r="E1241" s="388"/>
      <c r="F1241" s="25">
        <f>F1244+F1263+F1291+F1399+F1408+F1417+F1426+F1444+F1453+F1462+F1471+F1577+F1588+F1627+F1636+F1645+F1656+F1300+F1309+F1699+F1794+F1896+F1911+F1614+F1834+F1665+F1543+F1683+F1327+F1363+F1807+F1923+F1970+F1318+F1959+F1981+F1561+F1246</f>
        <v>46472.258000000016</v>
      </c>
      <c r="G1241" s="25">
        <f>G1263+G1273+G1282+G1291+G1300+G1309+G1318+G1336+G1363+G1372+G1381+G1390+G1399+G1408+G1426+G1480+G1489+G1552+G1561+G1614+G1807+G1845+G1884+G1932+G1959+G2008+G2019+G2039+G2070+G2079+G2097</f>
        <v>52452.357000000011</v>
      </c>
      <c r="H1241" s="25">
        <f>H1263+H1291+H1399+H1408+H1417+H1426+H1444+H1453+H1462+H2108+H2117+H1300+H1309+H1+H1372+H1381+H1327+H1345+H1354+H2088+H1435+H1489+H1498+H1507+H1516+H1525+H1534+H1244+H1552+H1561+H1627+H1683+H1712+H1721+H1730+H1794+H1699+H1911+H1970+H1999+H2028+H1834+H2128+H1674+H1883+H1990+H2097+H2146+H1776+H1739+H1757+H1363+H2157+H2175+H1843+H1932+H2039+H1748+H1766+H1785+H2166+H2184+H1588+H1601+H1656+H2061+H1665+H1807+H1825</f>
        <v>25328.445</v>
      </c>
      <c r="I1241" s="25">
        <f>I1263+I1291+I1399+I1408+I1417+I1426+I1444+I1453+I1462+I2108+I2117+I1300+I1309+I1363+I1372+I1381+I1327+I1345+I1354+I2088+I1435+I1489+I2061+I1498+I1507+I1516+I1525+I1534+I1244+I1552+I1561+I1627+I1683+I1712+I1721+I1730+I1794+I1699+I1911+I1970+I1999+I2028+I1834+I2128+I2157+I2166+I2175+I2184+I1990+I1588+I1601+I1883+I2193+I2202+I2211+I1932+I2039+I2220+I2229+I2238+I2247+I1807+I1739+I1748+I1757+I1766+I1776+I1785+I2256+I2265+I2274+I2283+I2292+I2301+I2310+I2319+I2328+I2337+I2346+I2355+I2364+I2373+I2382+I2391+I2400+I2409+I2418+I2427+I2436+I1318+I2445+I2454+I2463+I2472+I2482+I2494+I2503+I2512+I1665+I2521</f>
        <v>53116.349000000002</v>
      </c>
      <c r="J1241" s="25">
        <f>J1244+J1263+J1291+J1300+J1309+J1318+J1345+J1354+J1363+J1372+J1381+J1408+J1426+J1498+J1507+J1525+J1588+J1601+J1807+J1843+J1883+J1970+J2061+J2088+J2301+J2310+J2481+J2494+J2521+J2530+J2539+J2548+J2557+J2566+J2575+J2584+J2593+J2603+J2612</f>
        <v>74872.524999999994</v>
      </c>
    </row>
    <row r="1242" spans="1:10" ht="16.5" customHeight="1" x14ac:dyDescent="0.25">
      <c r="A1242" s="347" t="s">
        <v>279</v>
      </c>
      <c r="B1242" s="349" t="s">
        <v>57</v>
      </c>
      <c r="C1242" s="361" t="s">
        <v>1164</v>
      </c>
      <c r="D1242" s="361"/>
      <c r="E1242" s="361"/>
      <c r="F1242" s="361"/>
      <c r="G1242" s="361"/>
      <c r="H1242" s="361"/>
      <c r="I1242" s="361"/>
      <c r="J1242" s="361"/>
    </row>
    <row r="1243" spans="1:10" x14ac:dyDescent="0.25">
      <c r="A1243" s="347"/>
      <c r="B1243" s="349"/>
      <c r="C1243" s="350" t="s">
        <v>10</v>
      </c>
      <c r="D1243" s="350"/>
      <c r="E1243" s="350"/>
      <c r="F1243" s="350"/>
      <c r="G1243" s="350"/>
      <c r="H1243" s="350"/>
      <c r="I1243" s="350"/>
      <c r="J1243" s="350"/>
    </row>
    <row r="1244" spans="1:10" ht="33" customHeight="1" x14ac:dyDescent="0.25">
      <c r="A1244" s="347"/>
      <c r="B1244" s="349"/>
      <c r="C1244" s="15" t="s">
        <v>399</v>
      </c>
      <c r="D1244" s="352" t="s">
        <v>15</v>
      </c>
      <c r="E1244" s="51" t="s">
        <v>46</v>
      </c>
      <c r="F1244" s="107"/>
      <c r="G1244" s="107"/>
      <c r="H1244" s="51"/>
      <c r="I1244" s="170"/>
      <c r="J1244" s="170">
        <f>'Додаток 3'!L268</f>
        <v>4298.7089999999998</v>
      </c>
    </row>
    <row r="1245" spans="1:10" ht="16.5" customHeight="1" x14ac:dyDescent="0.25">
      <c r="A1245" s="347"/>
      <c r="B1245" s="349"/>
      <c r="C1245" s="6" t="s">
        <v>41</v>
      </c>
      <c r="D1245" s="352"/>
      <c r="E1245" s="141"/>
      <c r="F1245" s="2"/>
      <c r="G1245" s="107"/>
      <c r="H1245" s="9"/>
      <c r="I1245" s="105"/>
      <c r="J1245" s="105"/>
    </row>
    <row r="1246" spans="1:10" ht="19.5" customHeight="1" x14ac:dyDescent="0.25">
      <c r="A1246" s="347"/>
      <c r="B1246" s="349"/>
      <c r="C1246" s="59" t="s">
        <v>1455</v>
      </c>
      <c r="D1246" s="352"/>
      <c r="E1246" s="51" t="s">
        <v>19</v>
      </c>
      <c r="F1246" s="9"/>
      <c r="G1246" s="107"/>
      <c r="H1246" s="107"/>
      <c r="I1246" s="95"/>
      <c r="J1246" s="95">
        <f>'Додаток 3'!L269</f>
        <v>50</v>
      </c>
    </row>
    <row r="1247" spans="1:10" ht="24" hidden="1" customHeight="1" x14ac:dyDescent="0.25">
      <c r="A1247" s="347"/>
      <c r="B1247" s="349"/>
      <c r="C1247" s="5" t="s">
        <v>55</v>
      </c>
      <c r="D1247" s="352"/>
      <c r="E1247" s="141" t="s">
        <v>46</v>
      </c>
      <c r="F1247" s="9"/>
      <c r="G1247" s="107">
        <f>'Додаток 3'!I270</f>
        <v>57.886000000000003</v>
      </c>
      <c r="H1247" s="141"/>
      <c r="I1247" s="105"/>
      <c r="J1247" s="105"/>
    </row>
    <row r="1248" spans="1:10" ht="3" hidden="1" customHeight="1" x14ac:dyDescent="0.25">
      <c r="A1248" s="347"/>
      <c r="B1248" s="349"/>
      <c r="C1248" s="5" t="s">
        <v>28</v>
      </c>
      <c r="D1248" s="352"/>
      <c r="E1248" s="141" t="s">
        <v>46</v>
      </c>
      <c r="F1248" s="9"/>
      <c r="G1248" s="51">
        <f>'Додаток 3'!I272</f>
        <v>14.58</v>
      </c>
      <c r="H1248" s="9"/>
      <c r="I1248" s="105"/>
      <c r="J1248" s="105"/>
    </row>
    <row r="1249" spans="1:10" ht="17.25" customHeight="1" x14ac:dyDescent="0.25">
      <c r="A1249" s="347"/>
      <c r="B1249" s="349"/>
      <c r="C1249" s="348" t="s">
        <v>11</v>
      </c>
      <c r="D1249" s="348"/>
      <c r="E1249" s="348"/>
      <c r="F1249" s="348"/>
      <c r="G1249" s="348"/>
      <c r="H1249" s="348"/>
      <c r="I1249" s="348"/>
      <c r="J1249" s="348"/>
    </row>
    <row r="1250" spans="1:10" ht="30" hidden="1" customHeight="1" x14ac:dyDescent="0.25">
      <c r="A1250" s="347"/>
      <c r="B1250" s="349"/>
      <c r="C1250" s="59" t="s">
        <v>679</v>
      </c>
      <c r="D1250" s="51" t="s">
        <v>91</v>
      </c>
      <c r="E1250" s="51" t="s">
        <v>17</v>
      </c>
      <c r="F1250" s="155">
        <v>1</v>
      </c>
      <c r="G1250" s="155"/>
      <c r="H1250" s="11"/>
      <c r="I1250" s="105"/>
      <c r="J1250" s="105"/>
    </row>
    <row r="1251" spans="1:10" ht="12.75" customHeight="1" x14ac:dyDescent="0.25">
      <c r="A1251" s="347"/>
      <c r="B1251" s="349"/>
      <c r="C1251" s="59" t="s">
        <v>1457</v>
      </c>
      <c r="D1251" s="363" t="s">
        <v>309</v>
      </c>
      <c r="E1251" s="51" t="s">
        <v>17</v>
      </c>
      <c r="F1251" s="155"/>
      <c r="G1251" s="155"/>
      <c r="H1251" s="155"/>
      <c r="I1251" s="170"/>
      <c r="J1251" s="170">
        <v>1</v>
      </c>
    </row>
    <row r="1252" spans="1:10" ht="28.5" customHeight="1" x14ac:dyDescent="0.25">
      <c r="A1252" s="347"/>
      <c r="B1252" s="349"/>
      <c r="C1252" s="59" t="s">
        <v>304</v>
      </c>
      <c r="D1252" s="364"/>
      <c r="E1252" s="51" t="s">
        <v>58</v>
      </c>
      <c r="F1252" s="155"/>
      <c r="G1252" s="155"/>
      <c r="H1252" s="155"/>
      <c r="I1252" s="170"/>
      <c r="J1252" s="170">
        <v>1</v>
      </c>
    </row>
    <row r="1253" spans="1:10" ht="17.25" customHeight="1" x14ac:dyDescent="0.25">
      <c r="A1253" s="347"/>
      <c r="B1253" s="349"/>
      <c r="C1253" s="348" t="s">
        <v>12</v>
      </c>
      <c r="D1253" s="348"/>
      <c r="E1253" s="348"/>
      <c r="F1253" s="348"/>
      <c r="G1253" s="348"/>
      <c r="H1253" s="348"/>
      <c r="I1253" s="348"/>
      <c r="J1253" s="348"/>
    </row>
    <row r="1254" spans="1:10" hidden="1" x14ac:dyDescent="0.25">
      <c r="A1254" s="347"/>
      <c r="B1254" s="349"/>
      <c r="C1254" s="59" t="s">
        <v>680</v>
      </c>
      <c r="D1254" s="352" t="s">
        <v>39</v>
      </c>
      <c r="E1254" s="51" t="s">
        <v>276</v>
      </c>
      <c r="F1254" s="107">
        <f>F1246/F1250</f>
        <v>0</v>
      </c>
      <c r="G1254" s="107"/>
      <c r="H1254" s="12"/>
      <c r="I1254" s="105"/>
      <c r="J1254" s="105"/>
    </row>
    <row r="1255" spans="1:10" ht="23.25" customHeight="1" x14ac:dyDescent="0.25">
      <c r="A1255" s="347"/>
      <c r="B1255" s="349"/>
      <c r="C1255" s="59" t="s">
        <v>1055</v>
      </c>
      <c r="D1255" s="352"/>
      <c r="E1255" s="51" t="s">
        <v>13</v>
      </c>
      <c r="F1255" s="107"/>
      <c r="G1255" s="107"/>
      <c r="H1255" s="107"/>
      <c r="I1255" s="170"/>
      <c r="J1255" s="170">
        <f>J1246/J1251</f>
        <v>50</v>
      </c>
    </row>
    <row r="1256" spans="1:10" ht="28.5" customHeight="1" x14ac:dyDescent="0.25">
      <c r="A1256" s="347"/>
      <c r="B1256" s="349"/>
      <c r="C1256" s="59" t="s">
        <v>400</v>
      </c>
      <c r="D1256" s="352"/>
      <c r="E1256" s="51" t="s">
        <v>527</v>
      </c>
      <c r="F1256" s="107"/>
      <c r="G1256" s="107"/>
      <c r="H1256" s="107"/>
      <c r="I1256" s="95"/>
      <c r="J1256" s="95">
        <f>J1244/J1252</f>
        <v>4298.7089999999998</v>
      </c>
    </row>
    <row r="1257" spans="1:10" x14ac:dyDescent="0.25">
      <c r="A1257" s="347"/>
      <c r="B1257" s="349"/>
      <c r="C1257" s="348" t="s">
        <v>14</v>
      </c>
      <c r="D1257" s="348"/>
      <c r="E1257" s="348"/>
      <c r="F1257" s="348"/>
      <c r="G1257" s="348"/>
      <c r="H1257" s="348"/>
      <c r="I1257" s="348"/>
      <c r="J1257" s="348"/>
    </row>
    <row r="1258" spans="1:10" ht="28.5" hidden="1" customHeight="1" x14ac:dyDescent="0.25">
      <c r="A1258" s="347"/>
      <c r="B1258" s="349"/>
      <c r="C1258" s="59" t="s">
        <v>47</v>
      </c>
      <c r="D1258" s="352" t="s">
        <v>42</v>
      </c>
      <c r="E1258" s="352" t="s">
        <v>40</v>
      </c>
      <c r="F1258" s="51">
        <v>100</v>
      </c>
      <c r="G1258" s="51"/>
      <c r="H1258" s="141"/>
      <c r="I1258" s="105"/>
      <c r="J1258" s="105"/>
    </row>
    <row r="1259" spans="1:10" ht="21.75" customHeight="1" x14ac:dyDescent="0.25">
      <c r="A1259" s="347"/>
      <c r="B1259" s="349"/>
      <c r="C1259" s="59" t="s">
        <v>1458</v>
      </c>
      <c r="D1259" s="352"/>
      <c r="E1259" s="352"/>
      <c r="F1259" s="51"/>
      <c r="G1259" s="51"/>
      <c r="H1259" s="51"/>
      <c r="I1259" s="170"/>
      <c r="J1259" s="170">
        <v>100</v>
      </c>
    </row>
    <row r="1260" spans="1:10" ht="16.5" customHeight="1" x14ac:dyDescent="0.25">
      <c r="A1260" s="347"/>
      <c r="B1260" s="349"/>
      <c r="C1260" s="59" t="s">
        <v>359</v>
      </c>
      <c r="D1260" s="352"/>
      <c r="E1260" s="352"/>
      <c r="F1260" s="51"/>
      <c r="G1260" s="51"/>
      <c r="H1260" s="51"/>
      <c r="I1260" s="170"/>
      <c r="J1260" s="170">
        <v>100</v>
      </c>
    </row>
    <row r="1261" spans="1:10" ht="16.5" customHeight="1" x14ac:dyDescent="0.25">
      <c r="A1261" s="347" t="s">
        <v>280</v>
      </c>
      <c r="B1261" s="352" t="str">
        <f>B1289</f>
        <v xml:space="preserve">Підвищення рівня благоустрою міста
Організація  належного утримання та санітарного очищення об’єктів благоустрою
</v>
      </c>
      <c r="C1261" s="361" t="str">
        <f>'Додаток 3'!B277</f>
        <v>Поточне утримання кладовищ</v>
      </c>
      <c r="D1261" s="361"/>
      <c r="E1261" s="361"/>
      <c r="F1261" s="361"/>
      <c r="G1261" s="361"/>
      <c r="H1261" s="361"/>
      <c r="I1261" s="361"/>
      <c r="J1261" s="361"/>
    </row>
    <row r="1262" spans="1:10" x14ac:dyDescent="0.25">
      <c r="A1262" s="352"/>
      <c r="B1262" s="352"/>
      <c r="C1262" s="350" t="s">
        <v>10</v>
      </c>
      <c r="D1262" s="350"/>
      <c r="E1262" s="350"/>
      <c r="F1262" s="350"/>
      <c r="G1262" s="350"/>
      <c r="H1262" s="350"/>
      <c r="I1262" s="350"/>
      <c r="J1262" s="350"/>
    </row>
    <row r="1263" spans="1:10" ht="20.25" customHeight="1" x14ac:dyDescent="0.25">
      <c r="A1263" s="352"/>
      <c r="B1263" s="352"/>
      <c r="C1263" s="8" t="s">
        <v>1564</v>
      </c>
      <c r="D1263" s="140" t="s">
        <v>15</v>
      </c>
      <c r="E1263" s="140" t="s">
        <v>46</v>
      </c>
      <c r="F1263" s="157" t="str">
        <f>'Додаток 3'!H277</f>
        <v>952,767</v>
      </c>
      <c r="G1263" s="107" t="str">
        <f>'Додаток 3'!I277</f>
        <v>1169,966</v>
      </c>
      <c r="H1263" s="157">
        <f>'Додаток 3'!J277</f>
        <v>1592.711</v>
      </c>
      <c r="I1263" s="106" t="str">
        <f>'Додаток 3'!K277</f>
        <v>2011,000</v>
      </c>
      <c r="J1263" s="106" t="str">
        <f>'Додаток 3'!L277</f>
        <v>2479,845</v>
      </c>
    </row>
    <row r="1264" spans="1:10" ht="17.25" hidden="1" customHeight="1" x14ac:dyDescent="0.25">
      <c r="A1264" s="352"/>
      <c r="B1264" s="352"/>
      <c r="C1264" s="140" t="s">
        <v>34</v>
      </c>
      <c r="D1264" s="140"/>
      <c r="E1264" s="140" t="s">
        <v>46</v>
      </c>
      <c r="F1264" s="157"/>
      <c r="G1264" s="157"/>
      <c r="H1264" s="157"/>
      <c r="I1264" s="170"/>
      <c r="J1264" s="170"/>
    </row>
    <row r="1265" spans="1:10" x14ac:dyDescent="0.25">
      <c r="A1265" s="352"/>
      <c r="B1265" s="352"/>
      <c r="C1265" s="403" t="s">
        <v>11</v>
      </c>
      <c r="D1265" s="404"/>
      <c r="E1265" s="404"/>
      <c r="F1265" s="404"/>
      <c r="G1265" s="404"/>
      <c r="H1265" s="404"/>
      <c r="I1265" s="404"/>
      <c r="J1265" s="405"/>
    </row>
    <row r="1266" spans="1:10" x14ac:dyDescent="0.25">
      <c r="A1266" s="352"/>
      <c r="B1266" s="352"/>
      <c r="C1266" s="8" t="s">
        <v>1565</v>
      </c>
      <c r="D1266" s="51" t="s">
        <v>61</v>
      </c>
      <c r="E1266" s="140" t="s">
        <v>58</v>
      </c>
      <c r="F1266" s="27">
        <v>6.6426999999999996</v>
      </c>
      <c r="G1266" s="27">
        <v>6.6426999999999996</v>
      </c>
      <c r="H1266" s="27">
        <v>14.229699999999999</v>
      </c>
      <c r="I1266" s="170">
        <v>14.229699999999999</v>
      </c>
      <c r="J1266" s="170">
        <v>14.229699999999999</v>
      </c>
    </row>
    <row r="1267" spans="1:10" x14ac:dyDescent="0.25">
      <c r="A1267" s="352"/>
      <c r="B1267" s="352"/>
      <c r="C1267" s="403" t="s">
        <v>12</v>
      </c>
      <c r="D1267" s="404"/>
      <c r="E1267" s="404"/>
      <c r="F1267" s="404"/>
      <c r="G1267" s="404"/>
      <c r="H1267" s="404"/>
      <c r="I1267" s="404"/>
      <c r="J1267" s="405"/>
    </row>
    <row r="1268" spans="1:10" x14ac:dyDescent="0.25">
      <c r="A1268" s="352"/>
      <c r="B1268" s="352"/>
      <c r="C1268" s="8" t="s">
        <v>1566</v>
      </c>
      <c r="D1268" s="140" t="s">
        <v>39</v>
      </c>
      <c r="E1268" s="140" t="s">
        <v>1472</v>
      </c>
      <c r="F1268" s="157">
        <v>14.34</v>
      </c>
      <c r="G1268" s="157">
        <f>G1263/G1266</f>
        <v>176.12808044921493</v>
      </c>
      <c r="H1268" s="157">
        <f>H1263/H1266</f>
        <v>111.92864220609009</v>
      </c>
      <c r="I1268" s="95">
        <f>I1263/I1266</f>
        <v>141.32413192126327</v>
      </c>
      <c r="J1268" s="95">
        <f>J1263/J1266</f>
        <v>174.27247236413979</v>
      </c>
    </row>
    <row r="1269" spans="1:10" x14ac:dyDescent="0.25">
      <c r="A1269" s="352"/>
      <c r="B1269" s="352"/>
      <c r="C1269" s="403" t="s">
        <v>14</v>
      </c>
      <c r="D1269" s="404"/>
      <c r="E1269" s="404"/>
      <c r="F1269" s="404"/>
      <c r="G1269" s="404"/>
      <c r="H1269" s="404"/>
      <c r="I1269" s="404"/>
      <c r="J1269" s="405"/>
    </row>
    <row r="1270" spans="1:10" ht="20.25" customHeight="1" x14ac:dyDescent="0.25">
      <c r="A1270" s="352"/>
      <c r="B1270" s="352"/>
      <c r="C1270" s="91" t="s">
        <v>368</v>
      </c>
      <c r="D1270" s="140" t="s">
        <v>42</v>
      </c>
      <c r="E1270" s="140" t="s">
        <v>40</v>
      </c>
      <c r="F1270" s="140">
        <v>100</v>
      </c>
      <c r="G1270" s="140">
        <v>100</v>
      </c>
      <c r="H1270" s="140">
        <v>100</v>
      </c>
      <c r="I1270" s="170">
        <v>100</v>
      </c>
      <c r="J1270" s="170">
        <v>100</v>
      </c>
    </row>
    <row r="1271" spans="1:10" ht="15" customHeight="1" x14ac:dyDescent="0.25">
      <c r="A1271" s="347" t="s">
        <v>281</v>
      </c>
      <c r="B1271" s="349" t="s">
        <v>717</v>
      </c>
      <c r="C1271" s="351" t="s">
        <v>739</v>
      </c>
      <c r="D1271" s="351"/>
      <c r="E1271" s="351"/>
      <c r="F1271" s="351"/>
      <c r="G1271" s="351"/>
      <c r="H1271" s="351"/>
      <c r="I1271" s="351"/>
      <c r="J1271" s="351"/>
    </row>
    <row r="1272" spans="1:10" x14ac:dyDescent="0.25">
      <c r="A1272" s="347"/>
      <c r="B1272" s="349"/>
      <c r="C1272" s="350" t="s">
        <v>10</v>
      </c>
      <c r="D1272" s="350"/>
      <c r="E1272" s="350"/>
      <c r="F1272" s="350"/>
      <c r="G1272" s="350"/>
      <c r="H1272" s="350"/>
      <c r="I1272" s="350"/>
      <c r="J1272" s="350"/>
    </row>
    <row r="1273" spans="1:10" ht="30" x14ac:dyDescent="0.25">
      <c r="A1273" s="347"/>
      <c r="B1273" s="349"/>
      <c r="C1273" s="7" t="s">
        <v>762</v>
      </c>
      <c r="D1273" s="140" t="s">
        <v>91</v>
      </c>
      <c r="E1273" s="140" t="s">
        <v>19</v>
      </c>
      <c r="F1273" s="107"/>
      <c r="G1273" s="107">
        <f>'Додаток 3'!I273</f>
        <v>47.28</v>
      </c>
      <c r="H1273" s="157"/>
      <c r="I1273" s="105"/>
      <c r="J1273" s="105"/>
    </row>
    <row r="1274" spans="1:10" x14ac:dyDescent="0.25">
      <c r="A1274" s="347"/>
      <c r="B1274" s="349"/>
      <c r="C1274" s="39" t="s">
        <v>11</v>
      </c>
      <c r="D1274" s="39"/>
      <c r="E1274" s="39"/>
      <c r="F1274" s="39"/>
      <c r="G1274" s="39"/>
      <c r="H1274" s="39"/>
      <c r="I1274" s="39"/>
      <c r="J1274" s="39"/>
    </row>
    <row r="1275" spans="1:10" ht="30" x14ac:dyDescent="0.25">
      <c r="A1275" s="347"/>
      <c r="B1275" s="349"/>
      <c r="C1275" s="7" t="s">
        <v>780</v>
      </c>
      <c r="D1275" s="140" t="s">
        <v>39</v>
      </c>
      <c r="E1275" s="140" t="s">
        <v>17</v>
      </c>
      <c r="F1275" s="107"/>
      <c r="G1275" s="167">
        <v>1</v>
      </c>
      <c r="H1275" s="167"/>
      <c r="I1275" s="105"/>
      <c r="J1275" s="105"/>
    </row>
    <row r="1276" spans="1:10" x14ac:dyDescent="0.25">
      <c r="A1276" s="347"/>
      <c r="B1276" s="349"/>
      <c r="C1276" s="350" t="s">
        <v>12</v>
      </c>
      <c r="D1276" s="350"/>
      <c r="E1276" s="350"/>
      <c r="F1276" s="350"/>
      <c r="G1276" s="350"/>
      <c r="H1276" s="350"/>
      <c r="I1276" s="350"/>
      <c r="J1276" s="350"/>
    </row>
    <row r="1277" spans="1:10" ht="30" x14ac:dyDescent="0.25">
      <c r="A1277" s="347"/>
      <c r="B1277" s="349"/>
      <c r="C1277" s="7" t="s">
        <v>763</v>
      </c>
      <c r="D1277" s="140" t="s">
        <v>39</v>
      </c>
      <c r="E1277" s="140" t="s">
        <v>13</v>
      </c>
      <c r="F1277" s="156"/>
      <c r="G1277" s="157">
        <f>G1273/G1275</f>
        <v>47.28</v>
      </c>
      <c r="H1277" s="157"/>
      <c r="I1277" s="105"/>
      <c r="J1277" s="105"/>
    </row>
    <row r="1278" spans="1:10" x14ac:dyDescent="0.25">
      <c r="A1278" s="347"/>
      <c r="B1278" s="349"/>
      <c r="C1278" s="350" t="s">
        <v>14</v>
      </c>
      <c r="D1278" s="350"/>
      <c r="E1278" s="350"/>
      <c r="F1278" s="350"/>
      <c r="G1278" s="350"/>
      <c r="H1278" s="350"/>
      <c r="I1278" s="350"/>
      <c r="J1278" s="350"/>
    </row>
    <row r="1279" spans="1:10" x14ac:dyDescent="0.25">
      <c r="A1279" s="347"/>
      <c r="B1279" s="349"/>
      <c r="C1279" s="59" t="s">
        <v>781</v>
      </c>
      <c r="D1279" s="140" t="s">
        <v>42</v>
      </c>
      <c r="E1279" s="140" t="s">
        <v>40</v>
      </c>
      <c r="F1279" s="140"/>
      <c r="G1279" s="140">
        <v>100</v>
      </c>
      <c r="H1279" s="140"/>
      <c r="I1279" s="105"/>
      <c r="J1279" s="105"/>
    </row>
    <row r="1280" spans="1:10" ht="15.75" customHeight="1" x14ac:dyDescent="0.25">
      <c r="A1280" s="347" t="s">
        <v>282</v>
      </c>
      <c r="B1280" s="349" t="s">
        <v>717</v>
      </c>
      <c r="C1280" s="351" t="s">
        <v>737</v>
      </c>
      <c r="D1280" s="351"/>
      <c r="E1280" s="351"/>
      <c r="F1280" s="351"/>
      <c r="G1280" s="351"/>
      <c r="H1280" s="351"/>
      <c r="I1280" s="351"/>
      <c r="J1280" s="351"/>
    </row>
    <row r="1281" spans="1:10" x14ac:dyDescent="0.25">
      <c r="A1281" s="347"/>
      <c r="B1281" s="349"/>
      <c r="C1281" s="350" t="s">
        <v>10</v>
      </c>
      <c r="D1281" s="350"/>
      <c r="E1281" s="350"/>
      <c r="F1281" s="350"/>
      <c r="G1281" s="350"/>
      <c r="H1281" s="350"/>
      <c r="I1281" s="350"/>
      <c r="J1281" s="350"/>
    </row>
    <row r="1282" spans="1:10" ht="30" x14ac:dyDescent="0.25">
      <c r="A1282" s="347"/>
      <c r="B1282" s="349"/>
      <c r="C1282" s="7" t="s">
        <v>762</v>
      </c>
      <c r="D1282" s="140" t="s">
        <v>91</v>
      </c>
      <c r="E1282" s="140" t="s">
        <v>19</v>
      </c>
      <c r="F1282" s="107"/>
      <c r="G1282" s="107">
        <f>'Додаток 3'!I274</f>
        <v>18.829999999999998</v>
      </c>
      <c r="H1282" s="157"/>
      <c r="I1282" s="105"/>
      <c r="J1282" s="105"/>
    </row>
    <row r="1283" spans="1:10" x14ac:dyDescent="0.25">
      <c r="A1283" s="347"/>
      <c r="B1283" s="349"/>
      <c r="C1283" s="350" t="s">
        <v>11</v>
      </c>
      <c r="D1283" s="350"/>
      <c r="E1283" s="350"/>
      <c r="F1283" s="350"/>
      <c r="G1283" s="350"/>
      <c r="H1283" s="350"/>
      <c r="I1283" s="350"/>
      <c r="J1283" s="350"/>
    </row>
    <row r="1284" spans="1:10" ht="30" x14ac:dyDescent="0.25">
      <c r="A1284" s="347"/>
      <c r="B1284" s="349"/>
      <c r="C1284" s="7" t="s">
        <v>780</v>
      </c>
      <c r="D1284" s="140" t="s">
        <v>39</v>
      </c>
      <c r="E1284" s="140" t="s">
        <v>17</v>
      </c>
      <c r="F1284" s="107"/>
      <c r="G1284" s="167">
        <v>1</v>
      </c>
      <c r="H1284" s="167"/>
      <c r="I1284" s="105"/>
      <c r="J1284" s="105"/>
    </row>
    <row r="1285" spans="1:10" x14ac:dyDescent="0.25">
      <c r="A1285" s="347"/>
      <c r="B1285" s="349"/>
      <c r="C1285" s="350" t="s">
        <v>12</v>
      </c>
      <c r="D1285" s="350"/>
      <c r="E1285" s="350"/>
      <c r="F1285" s="350"/>
      <c r="G1285" s="350"/>
      <c r="H1285" s="350"/>
      <c r="I1285" s="350"/>
      <c r="J1285" s="350"/>
    </row>
    <row r="1286" spans="1:10" ht="30" x14ac:dyDescent="0.25">
      <c r="A1286" s="347"/>
      <c r="B1286" s="349"/>
      <c r="C1286" s="7" t="s">
        <v>763</v>
      </c>
      <c r="D1286" s="140" t="s">
        <v>39</v>
      </c>
      <c r="E1286" s="140" t="s">
        <v>13</v>
      </c>
      <c r="F1286" s="156"/>
      <c r="G1286" s="157">
        <f>G1282/G1284</f>
        <v>18.829999999999998</v>
      </c>
      <c r="H1286" s="157"/>
      <c r="I1286" s="105"/>
      <c r="J1286" s="105"/>
    </row>
    <row r="1287" spans="1:10" x14ac:dyDescent="0.25">
      <c r="A1287" s="347"/>
      <c r="B1287" s="349"/>
      <c r="C1287" s="350" t="s">
        <v>14</v>
      </c>
      <c r="D1287" s="350"/>
      <c r="E1287" s="350"/>
      <c r="F1287" s="350"/>
      <c r="G1287" s="350"/>
      <c r="H1287" s="350"/>
      <c r="I1287" s="350"/>
      <c r="J1287" s="350"/>
    </row>
    <row r="1288" spans="1:10" ht="14.25" customHeight="1" x14ac:dyDescent="0.25">
      <c r="A1288" s="347"/>
      <c r="B1288" s="349"/>
      <c r="C1288" s="59" t="s">
        <v>781</v>
      </c>
      <c r="D1288" s="140" t="s">
        <v>42</v>
      </c>
      <c r="E1288" s="140" t="s">
        <v>40</v>
      </c>
      <c r="F1288" s="140"/>
      <c r="G1288" s="140">
        <v>100</v>
      </c>
      <c r="H1288" s="140"/>
      <c r="I1288" s="105"/>
      <c r="J1288" s="105"/>
    </row>
    <row r="1289" spans="1:10" ht="17.25" customHeight="1" x14ac:dyDescent="0.25">
      <c r="A1289" s="347" t="s">
        <v>283</v>
      </c>
      <c r="B1289" s="349" t="s">
        <v>197</v>
      </c>
      <c r="C1289" s="351" t="s">
        <v>179</v>
      </c>
      <c r="D1289" s="351"/>
      <c r="E1289" s="351"/>
      <c r="F1289" s="351"/>
      <c r="G1289" s="351"/>
      <c r="H1289" s="351"/>
      <c r="I1289" s="351"/>
      <c r="J1289" s="351"/>
    </row>
    <row r="1290" spans="1:10" x14ac:dyDescent="0.25">
      <c r="A1290" s="347"/>
      <c r="B1290" s="349"/>
      <c r="C1290" s="350" t="s">
        <v>10</v>
      </c>
      <c r="D1290" s="350"/>
      <c r="E1290" s="350"/>
      <c r="F1290" s="350"/>
      <c r="G1290" s="350"/>
      <c r="H1290" s="350"/>
      <c r="I1290" s="350"/>
      <c r="J1290" s="350"/>
    </row>
    <row r="1291" spans="1:10" x14ac:dyDescent="0.25">
      <c r="A1291" s="347"/>
      <c r="B1291" s="349"/>
      <c r="C1291" s="7" t="s">
        <v>180</v>
      </c>
      <c r="D1291" s="140" t="s">
        <v>15</v>
      </c>
      <c r="E1291" s="140" t="s">
        <v>9</v>
      </c>
      <c r="F1291" s="107">
        <f>'Додаток 3'!H237</f>
        <v>10387.611999999999</v>
      </c>
      <c r="G1291" s="157">
        <f>'Додаток 3'!I237</f>
        <v>11208.68</v>
      </c>
      <c r="H1291" s="157">
        <f>'Додаток 3'!J237</f>
        <v>14196.784000000001</v>
      </c>
      <c r="I1291" s="170">
        <f>'Додаток 3'!K237</f>
        <v>15005.243</v>
      </c>
      <c r="J1291" s="170">
        <f>'Додаток 3'!L237</f>
        <v>18238.419000000002</v>
      </c>
    </row>
    <row r="1292" spans="1:10" x14ac:dyDescent="0.25">
      <c r="A1292" s="347"/>
      <c r="B1292" s="349"/>
      <c r="C1292" s="350" t="s">
        <v>11</v>
      </c>
      <c r="D1292" s="350"/>
      <c r="E1292" s="350"/>
      <c r="F1292" s="350"/>
      <c r="G1292" s="350"/>
      <c r="H1292" s="350"/>
      <c r="I1292" s="350"/>
      <c r="J1292" s="350"/>
    </row>
    <row r="1293" spans="1:10" x14ac:dyDescent="0.25">
      <c r="A1293" s="347"/>
      <c r="B1293" s="349"/>
      <c r="C1293" s="7" t="s">
        <v>181</v>
      </c>
      <c r="D1293" s="140" t="s">
        <v>194</v>
      </c>
      <c r="E1293" s="140" t="s">
        <v>188</v>
      </c>
      <c r="F1293" s="107">
        <v>542.34900000000005</v>
      </c>
      <c r="G1293" s="107">
        <v>482.54899999999998</v>
      </c>
      <c r="H1293" s="107">
        <v>482.79500000000002</v>
      </c>
      <c r="I1293" s="170">
        <v>486.13499999999999</v>
      </c>
      <c r="J1293" s="135">
        <v>483.27</v>
      </c>
    </row>
    <row r="1294" spans="1:10" x14ac:dyDescent="0.25">
      <c r="A1294" s="347"/>
      <c r="B1294" s="349"/>
      <c r="C1294" s="350" t="s">
        <v>12</v>
      </c>
      <c r="D1294" s="350"/>
      <c r="E1294" s="350"/>
      <c r="F1294" s="350"/>
      <c r="G1294" s="350"/>
      <c r="H1294" s="350"/>
      <c r="I1294" s="350"/>
      <c r="J1294" s="350"/>
    </row>
    <row r="1295" spans="1:10" ht="30" x14ac:dyDescent="0.25">
      <c r="A1295" s="347"/>
      <c r="B1295" s="349"/>
      <c r="C1295" s="7" t="s">
        <v>182</v>
      </c>
      <c r="D1295" s="140" t="s">
        <v>39</v>
      </c>
      <c r="E1295" s="140" t="s">
        <v>196</v>
      </c>
      <c r="F1295" s="156">
        <f>F1291/F1293</f>
        <v>19.153002955661389</v>
      </c>
      <c r="G1295" s="156">
        <f>G1291/G1293</f>
        <v>23.228065958068509</v>
      </c>
      <c r="H1295" s="156">
        <f>H1291/H1293</f>
        <v>29.405408092461606</v>
      </c>
      <c r="I1295" s="107">
        <f>I1291/I1293</f>
        <v>30.866411593487406</v>
      </c>
      <c r="J1295" s="107">
        <f>J1291/J1293</f>
        <v>37.739605189645545</v>
      </c>
    </row>
    <row r="1296" spans="1:10" x14ac:dyDescent="0.25">
      <c r="A1296" s="347"/>
      <c r="B1296" s="349"/>
      <c r="C1296" s="350" t="s">
        <v>14</v>
      </c>
      <c r="D1296" s="350"/>
      <c r="E1296" s="350"/>
      <c r="F1296" s="350"/>
      <c r="G1296" s="350"/>
      <c r="H1296" s="350"/>
      <c r="I1296" s="350"/>
      <c r="J1296" s="350"/>
    </row>
    <row r="1297" spans="1:10" ht="30" x14ac:dyDescent="0.25">
      <c r="A1297" s="347"/>
      <c r="B1297" s="349"/>
      <c r="C1297" s="7" t="s">
        <v>367</v>
      </c>
      <c r="D1297" s="140" t="s">
        <v>42</v>
      </c>
      <c r="E1297" s="140" t="s">
        <v>40</v>
      </c>
      <c r="F1297" s="140">
        <v>100</v>
      </c>
      <c r="G1297" s="140">
        <v>100</v>
      </c>
      <c r="H1297" s="140">
        <v>100</v>
      </c>
      <c r="I1297" s="170">
        <v>100</v>
      </c>
      <c r="J1297" s="170">
        <v>100</v>
      </c>
    </row>
    <row r="1298" spans="1:10" ht="16.5" customHeight="1" x14ac:dyDescent="0.25">
      <c r="A1298" s="402" t="s">
        <v>284</v>
      </c>
      <c r="B1298" s="369" t="s">
        <v>703</v>
      </c>
      <c r="C1298" s="351" t="s">
        <v>1733</v>
      </c>
      <c r="D1298" s="351"/>
      <c r="E1298" s="351"/>
      <c r="F1298" s="351"/>
      <c r="G1298" s="351"/>
      <c r="H1298" s="351"/>
      <c r="I1298" s="351"/>
      <c r="J1298" s="351"/>
    </row>
    <row r="1299" spans="1:10" x14ac:dyDescent="0.25">
      <c r="A1299" s="402"/>
      <c r="B1299" s="369"/>
      <c r="C1299" s="350" t="s">
        <v>10</v>
      </c>
      <c r="D1299" s="350"/>
      <c r="E1299" s="350"/>
      <c r="F1299" s="350"/>
      <c r="G1299" s="350"/>
      <c r="H1299" s="350"/>
      <c r="I1299" s="350"/>
      <c r="J1299" s="350"/>
    </row>
    <row r="1300" spans="1:10" ht="23.25" customHeight="1" x14ac:dyDescent="0.25">
      <c r="A1300" s="402"/>
      <c r="B1300" s="369"/>
      <c r="C1300" s="7" t="s">
        <v>310</v>
      </c>
      <c r="D1300" s="140" t="s">
        <v>15</v>
      </c>
      <c r="E1300" s="140" t="s">
        <v>9</v>
      </c>
      <c r="F1300" s="107">
        <f>'Додаток 3'!H239</f>
        <v>451.24299999999999</v>
      </c>
      <c r="G1300" s="157">
        <f>'Додаток 3'!I239</f>
        <v>487.34300000000002</v>
      </c>
      <c r="H1300" s="107">
        <f>'Додаток 3'!J239</f>
        <v>123.625</v>
      </c>
      <c r="I1300" s="95">
        <f>'Додаток 3'!K239</f>
        <v>440</v>
      </c>
      <c r="J1300" s="95">
        <f>'Додаток 3'!L239</f>
        <v>322.17399999999998</v>
      </c>
    </row>
    <row r="1301" spans="1:10" x14ac:dyDescent="0.25">
      <c r="A1301" s="402"/>
      <c r="B1301" s="369"/>
      <c r="C1301" s="350" t="s">
        <v>11</v>
      </c>
      <c r="D1301" s="350"/>
      <c r="E1301" s="350"/>
      <c r="F1301" s="350"/>
      <c r="G1301" s="350"/>
      <c r="H1301" s="350"/>
      <c r="I1301" s="350"/>
      <c r="J1301" s="350"/>
    </row>
    <row r="1302" spans="1:10" x14ac:dyDescent="0.25">
      <c r="A1302" s="402"/>
      <c r="B1302" s="369"/>
      <c r="C1302" s="7" t="s">
        <v>402</v>
      </c>
      <c r="D1302" s="140" t="s">
        <v>39</v>
      </c>
      <c r="E1302" s="140" t="s">
        <v>17</v>
      </c>
      <c r="F1302" s="155">
        <v>4</v>
      </c>
      <c r="G1302" s="155">
        <v>4</v>
      </c>
      <c r="H1302" s="155">
        <v>4</v>
      </c>
      <c r="I1302" s="166">
        <v>4</v>
      </c>
      <c r="J1302" s="166">
        <v>4</v>
      </c>
    </row>
    <row r="1303" spans="1:10" x14ac:dyDescent="0.25">
      <c r="A1303" s="402"/>
      <c r="B1303" s="369"/>
      <c r="C1303" s="350" t="s">
        <v>12</v>
      </c>
      <c r="D1303" s="350"/>
      <c r="E1303" s="350"/>
      <c r="F1303" s="350"/>
      <c r="G1303" s="350"/>
      <c r="H1303" s="350"/>
      <c r="I1303" s="350"/>
      <c r="J1303" s="350"/>
    </row>
    <row r="1304" spans="1:10" x14ac:dyDescent="0.25">
      <c r="A1304" s="402"/>
      <c r="B1304" s="369"/>
      <c r="C1304" s="7" t="s">
        <v>403</v>
      </c>
      <c r="D1304" s="140" t="s">
        <v>39</v>
      </c>
      <c r="E1304" s="140" t="s">
        <v>276</v>
      </c>
      <c r="F1304" s="107">
        <f>F1300/F1302</f>
        <v>112.81075</v>
      </c>
      <c r="G1304" s="107">
        <v>121.836</v>
      </c>
      <c r="H1304" s="107">
        <f>H1300/H1302</f>
        <v>30.90625</v>
      </c>
      <c r="I1304" s="107">
        <f>I1300/I1302</f>
        <v>110</v>
      </c>
      <c r="J1304" s="107">
        <f>J1300/J1302</f>
        <v>80.543499999999995</v>
      </c>
    </row>
    <row r="1305" spans="1:10" x14ac:dyDescent="0.25">
      <c r="A1305" s="402"/>
      <c r="B1305" s="369"/>
      <c r="C1305" s="350" t="s">
        <v>14</v>
      </c>
      <c r="D1305" s="350"/>
      <c r="E1305" s="350"/>
      <c r="F1305" s="350"/>
      <c r="G1305" s="350"/>
      <c r="H1305" s="350"/>
      <c r="I1305" s="350"/>
      <c r="J1305" s="350"/>
    </row>
    <row r="1306" spans="1:10" ht="30" x14ac:dyDescent="0.25">
      <c r="A1306" s="402"/>
      <c r="B1306" s="369"/>
      <c r="C1306" s="7" t="s">
        <v>367</v>
      </c>
      <c r="D1306" s="140" t="s">
        <v>42</v>
      </c>
      <c r="E1306" s="140" t="s">
        <v>40</v>
      </c>
      <c r="F1306" s="140">
        <v>100</v>
      </c>
      <c r="G1306" s="140">
        <v>100</v>
      </c>
      <c r="H1306" s="140">
        <v>100</v>
      </c>
      <c r="I1306" s="170">
        <v>100</v>
      </c>
      <c r="J1306" s="170">
        <v>100</v>
      </c>
    </row>
    <row r="1307" spans="1:10" ht="13.5" customHeight="1" x14ac:dyDescent="0.25">
      <c r="A1307" s="402" t="s">
        <v>285</v>
      </c>
      <c r="B1307" s="349" t="s">
        <v>629</v>
      </c>
      <c r="C1307" s="362" t="s">
        <v>1734</v>
      </c>
      <c r="D1307" s="362"/>
      <c r="E1307" s="362"/>
      <c r="F1307" s="362"/>
      <c r="G1307" s="362"/>
      <c r="H1307" s="362"/>
      <c r="I1307" s="362"/>
      <c r="J1307" s="362"/>
    </row>
    <row r="1308" spans="1:10" x14ac:dyDescent="0.25">
      <c r="A1308" s="402"/>
      <c r="B1308" s="349"/>
      <c r="C1308" s="357" t="s">
        <v>10</v>
      </c>
      <c r="D1308" s="357"/>
      <c r="E1308" s="357"/>
      <c r="F1308" s="357"/>
      <c r="G1308" s="357"/>
      <c r="H1308" s="357"/>
      <c r="I1308" s="357"/>
      <c r="J1308" s="357"/>
    </row>
    <row r="1309" spans="1:10" ht="30" x14ac:dyDescent="0.25">
      <c r="A1309" s="402"/>
      <c r="B1309" s="349"/>
      <c r="C1309" s="7" t="s">
        <v>414</v>
      </c>
      <c r="D1309" s="140" t="s">
        <v>91</v>
      </c>
      <c r="E1309" s="140" t="s">
        <v>19</v>
      </c>
      <c r="F1309" s="107">
        <f>'Додаток 3'!H240</f>
        <v>79.474000000000004</v>
      </c>
      <c r="G1309" s="157">
        <f>'Додаток 3'!I240</f>
        <v>84.429000000000002</v>
      </c>
      <c r="H1309" s="167"/>
      <c r="I1309" s="95">
        <f>'Додаток 3'!K240</f>
        <v>130</v>
      </c>
      <c r="J1309" s="95">
        <f>'Додаток 3'!L240</f>
        <v>112.491</v>
      </c>
    </row>
    <row r="1310" spans="1:10" x14ac:dyDescent="0.25">
      <c r="A1310" s="402"/>
      <c r="B1310" s="349"/>
      <c r="C1310" s="357" t="s">
        <v>11</v>
      </c>
      <c r="D1310" s="357"/>
      <c r="E1310" s="357"/>
      <c r="F1310" s="357"/>
      <c r="G1310" s="357"/>
      <c r="H1310" s="357"/>
      <c r="I1310" s="357"/>
      <c r="J1310" s="357"/>
    </row>
    <row r="1311" spans="1:10" x14ac:dyDescent="0.25">
      <c r="A1311" s="402"/>
      <c r="B1311" s="349"/>
      <c r="C1311" s="59" t="s">
        <v>313</v>
      </c>
      <c r="D1311" s="51" t="s">
        <v>39</v>
      </c>
      <c r="E1311" s="51" t="s">
        <v>17</v>
      </c>
      <c r="F1311" s="155">
        <v>4</v>
      </c>
      <c r="G1311" s="155">
        <v>4</v>
      </c>
      <c r="H1311" s="155"/>
      <c r="I1311" s="166">
        <v>4</v>
      </c>
      <c r="J1311" s="166">
        <v>4</v>
      </c>
    </row>
    <row r="1312" spans="1:10" x14ac:dyDescent="0.25">
      <c r="A1312" s="402"/>
      <c r="B1312" s="349"/>
      <c r="C1312" s="365" t="s">
        <v>12</v>
      </c>
      <c r="D1312" s="365"/>
      <c r="E1312" s="365"/>
      <c r="F1312" s="365"/>
      <c r="G1312" s="365"/>
      <c r="H1312" s="365"/>
      <c r="I1312" s="365"/>
      <c r="J1312" s="365"/>
    </row>
    <row r="1313" spans="1:10" ht="30" x14ac:dyDescent="0.25">
      <c r="A1313" s="402"/>
      <c r="B1313" s="349"/>
      <c r="C1313" s="59" t="s">
        <v>415</v>
      </c>
      <c r="D1313" s="51" t="s">
        <v>39</v>
      </c>
      <c r="E1313" s="51" t="s">
        <v>68</v>
      </c>
      <c r="F1313" s="107">
        <f>F1309/F1311</f>
        <v>19.868500000000001</v>
      </c>
      <c r="G1313" s="107">
        <f>G1309/G1311</f>
        <v>21.107250000000001</v>
      </c>
      <c r="H1313" s="155"/>
      <c r="I1313" s="95">
        <f>I1309/I1311</f>
        <v>32.5</v>
      </c>
      <c r="J1313" s="95">
        <f>J1309/J1311</f>
        <v>28.12275</v>
      </c>
    </row>
    <row r="1314" spans="1:10" x14ac:dyDescent="0.25">
      <c r="A1314" s="402"/>
      <c r="B1314" s="349"/>
      <c r="C1314" s="357" t="s">
        <v>14</v>
      </c>
      <c r="D1314" s="357"/>
      <c r="E1314" s="357"/>
      <c r="F1314" s="357"/>
      <c r="G1314" s="357"/>
      <c r="H1314" s="357"/>
      <c r="I1314" s="357"/>
      <c r="J1314" s="357"/>
    </row>
    <row r="1315" spans="1:10" ht="30" x14ac:dyDescent="0.25">
      <c r="A1315" s="402"/>
      <c r="B1315" s="349"/>
      <c r="C1315" s="7" t="s">
        <v>367</v>
      </c>
      <c r="D1315" s="140" t="s">
        <v>42</v>
      </c>
      <c r="E1315" s="140" t="s">
        <v>40</v>
      </c>
      <c r="F1315" s="140">
        <v>100</v>
      </c>
      <c r="G1315" s="140">
        <v>100</v>
      </c>
      <c r="H1315" s="140"/>
      <c r="I1315" s="170">
        <v>100</v>
      </c>
      <c r="J1315" s="170">
        <v>100</v>
      </c>
    </row>
    <row r="1316" spans="1:10" ht="17.25" customHeight="1" x14ac:dyDescent="0.25">
      <c r="A1316" s="347" t="s">
        <v>286</v>
      </c>
      <c r="B1316" s="349" t="s">
        <v>704</v>
      </c>
      <c r="C1316" s="368" t="s">
        <v>1742</v>
      </c>
      <c r="D1316" s="368"/>
      <c r="E1316" s="368"/>
      <c r="F1316" s="368"/>
      <c r="G1316" s="368"/>
      <c r="H1316" s="368"/>
      <c r="I1316" s="368"/>
      <c r="J1316" s="368"/>
    </row>
    <row r="1317" spans="1:10" ht="17.25" customHeight="1" x14ac:dyDescent="0.25">
      <c r="A1317" s="347"/>
      <c r="B1317" s="349"/>
      <c r="C1317" s="348" t="s">
        <v>10</v>
      </c>
      <c r="D1317" s="348"/>
      <c r="E1317" s="348"/>
      <c r="F1317" s="348"/>
      <c r="G1317" s="348"/>
      <c r="H1317" s="348"/>
      <c r="I1317" s="348"/>
      <c r="J1317" s="348"/>
    </row>
    <row r="1318" spans="1:10" ht="19.5" customHeight="1" x14ac:dyDescent="0.25">
      <c r="A1318" s="347"/>
      <c r="B1318" s="349"/>
      <c r="C1318" s="59" t="s">
        <v>565</v>
      </c>
      <c r="D1318" s="51" t="s">
        <v>15</v>
      </c>
      <c r="E1318" s="51" t="s">
        <v>9</v>
      </c>
      <c r="F1318" s="107"/>
      <c r="G1318" s="107">
        <f>'Додаток 3'!I241</f>
        <v>209.65600000000001</v>
      </c>
      <c r="H1318" s="107"/>
      <c r="I1318" s="95">
        <f>'Додаток 3'!K241</f>
        <v>155</v>
      </c>
      <c r="J1318" s="170">
        <f>'Додаток 3'!L241</f>
        <v>370.24200000000002</v>
      </c>
    </row>
    <row r="1319" spans="1:10" ht="17.25" customHeight="1" x14ac:dyDescent="0.25">
      <c r="A1319" s="347"/>
      <c r="B1319" s="349"/>
      <c r="C1319" s="348" t="s">
        <v>11</v>
      </c>
      <c r="D1319" s="348"/>
      <c r="E1319" s="348"/>
      <c r="F1319" s="348"/>
      <c r="G1319" s="348"/>
      <c r="H1319" s="348"/>
      <c r="I1319" s="348"/>
      <c r="J1319" s="348"/>
    </row>
    <row r="1320" spans="1:10" ht="15.75" customHeight="1" x14ac:dyDescent="0.25">
      <c r="A1320" s="347"/>
      <c r="B1320" s="349"/>
      <c r="C1320" s="59" t="s">
        <v>566</v>
      </c>
      <c r="D1320" s="51" t="s">
        <v>309</v>
      </c>
      <c r="E1320" s="51" t="s">
        <v>17</v>
      </c>
      <c r="F1320" s="155"/>
      <c r="G1320" s="155">
        <v>4</v>
      </c>
      <c r="H1320" s="155"/>
      <c r="I1320" s="170">
        <v>1</v>
      </c>
      <c r="J1320" s="170">
        <v>1</v>
      </c>
    </row>
    <row r="1321" spans="1:10" ht="16.5" customHeight="1" x14ac:dyDescent="0.25">
      <c r="A1321" s="347"/>
      <c r="B1321" s="349"/>
      <c r="C1321" s="348" t="s">
        <v>12</v>
      </c>
      <c r="D1321" s="348"/>
      <c r="E1321" s="348"/>
      <c r="F1321" s="348"/>
      <c r="G1321" s="348"/>
      <c r="H1321" s="348"/>
      <c r="I1321" s="348"/>
      <c r="J1321" s="348"/>
    </row>
    <row r="1322" spans="1:10" ht="17.25" customHeight="1" x14ac:dyDescent="0.25">
      <c r="A1322" s="347"/>
      <c r="B1322" s="349"/>
      <c r="C1322" s="59" t="s">
        <v>567</v>
      </c>
      <c r="D1322" s="51" t="s">
        <v>39</v>
      </c>
      <c r="E1322" s="51" t="s">
        <v>276</v>
      </c>
      <c r="F1322" s="107"/>
      <c r="G1322" s="107">
        <f>G1318/G1320</f>
        <v>52.414000000000001</v>
      </c>
      <c r="H1322" s="107"/>
      <c r="I1322" s="95">
        <f>I1318/I1320</f>
        <v>155</v>
      </c>
      <c r="J1322" s="170">
        <f>J1318/J1320</f>
        <v>370.24200000000002</v>
      </c>
    </row>
    <row r="1323" spans="1:10" ht="15.75" customHeight="1" x14ac:dyDescent="0.25">
      <c r="A1323" s="347"/>
      <c r="B1323" s="349"/>
      <c r="C1323" s="348" t="s">
        <v>14</v>
      </c>
      <c r="D1323" s="348"/>
      <c r="E1323" s="348"/>
      <c r="F1323" s="348"/>
      <c r="G1323" s="348"/>
      <c r="H1323" s="348"/>
      <c r="I1323" s="348"/>
      <c r="J1323" s="348"/>
    </row>
    <row r="1324" spans="1:10" ht="17.25" customHeight="1" x14ac:dyDescent="0.25">
      <c r="A1324" s="347"/>
      <c r="B1324" s="349"/>
      <c r="C1324" s="59" t="s">
        <v>568</v>
      </c>
      <c r="D1324" s="51" t="s">
        <v>42</v>
      </c>
      <c r="E1324" s="51" t="s">
        <v>40</v>
      </c>
      <c r="F1324" s="51"/>
      <c r="G1324" s="51">
        <v>100</v>
      </c>
      <c r="H1324" s="51"/>
      <c r="I1324" s="166">
        <v>100</v>
      </c>
      <c r="J1324" s="170">
        <v>100</v>
      </c>
    </row>
    <row r="1325" spans="1:10" ht="15" customHeight="1" x14ac:dyDescent="0.25">
      <c r="A1325" s="347" t="s">
        <v>287</v>
      </c>
      <c r="B1325" s="352" t="s">
        <v>703</v>
      </c>
      <c r="C1325" s="368" t="s">
        <v>563</v>
      </c>
      <c r="D1325" s="368"/>
      <c r="E1325" s="368"/>
      <c r="F1325" s="368"/>
      <c r="G1325" s="368"/>
      <c r="H1325" s="368"/>
      <c r="I1325" s="368"/>
      <c r="J1325" s="368"/>
    </row>
    <row r="1326" spans="1:10" ht="16.5" customHeight="1" x14ac:dyDescent="0.25">
      <c r="A1326" s="347"/>
      <c r="B1326" s="352"/>
      <c r="C1326" s="348" t="s">
        <v>10</v>
      </c>
      <c r="D1326" s="348"/>
      <c r="E1326" s="348"/>
      <c r="F1326" s="348"/>
      <c r="G1326" s="348"/>
      <c r="H1326" s="348"/>
      <c r="I1326" s="348"/>
      <c r="J1326" s="348"/>
    </row>
    <row r="1327" spans="1:10" x14ac:dyDescent="0.25">
      <c r="A1327" s="347"/>
      <c r="B1327" s="352"/>
      <c r="C1327" s="59" t="s">
        <v>565</v>
      </c>
      <c r="D1327" s="51" t="s">
        <v>15</v>
      </c>
      <c r="E1327" s="51" t="s">
        <v>9</v>
      </c>
      <c r="F1327" s="107">
        <f>'Додаток 3'!H242</f>
        <v>49.9</v>
      </c>
      <c r="G1327" s="107"/>
      <c r="H1327" s="107"/>
      <c r="I1327" s="105"/>
      <c r="J1327" s="105"/>
    </row>
    <row r="1328" spans="1:10" ht="18.75" customHeight="1" x14ac:dyDescent="0.25">
      <c r="A1328" s="347"/>
      <c r="B1328" s="352"/>
      <c r="C1328" s="348" t="s">
        <v>11</v>
      </c>
      <c r="D1328" s="348"/>
      <c r="E1328" s="348"/>
      <c r="F1328" s="348"/>
      <c r="G1328" s="348"/>
      <c r="H1328" s="348"/>
      <c r="I1328" s="348"/>
      <c r="J1328" s="348"/>
    </row>
    <row r="1329" spans="1:10" ht="18" customHeight="1" x14ac:dyDescent="0.25">
      <c r="A1329" s="347"/>
      <c r="B1329" s="352"/>
      <c r="C1329" s="59" t="s">
        <v>566</v>
      </c>
      <c r="D1329" s="51" t="s">
        <v>309</v>
      </c>
      <c r="E1329" s="51" t="s">
        <v>17</v>
      </c>
      <c r="F1329" s="155">
        <v>1</v>
      </c>
      <c r="G1329" s="155"/>
      <c r="H1329" s="155"/>
      <c r="I1329" s="105"/>
      <c r="J1329" s="105"/>
    </row>
    <row r="1330" spans="1:10" ht="16.5" customHeight="1" x14ac:dyDescent="0.25">
      <c r="A1330" s="347"/>
      <c r="B1330" s="352"/>
      <c r="C1330" s="348" t="s">
        <v>12</v>
      </c>
      <c r="D1330" s="348"/>
      <c r="E1330" s="348"/>
      <c r="F1330" s="348"/>
      <c r="G1330" s="348"/>
      <c r="H1330" s="348"/>
      <c r="I1330" s="348"/>
      <c r="J1330" s="348"/>
    </row>
    <row r="1331" spans="1:10" ht="18.75" customHeight="1" x14ac:dyDescent="0.25">
      <c r="A1331" s="347"/>
      <c r="B1331" s="352"/>
      <c r="C1331" s="59" t="s">
        <v>567</v>
      </c>
      <c r="D1331" s="51" t="s">
        <v>39</v>
      </c>
      <c r="E1331" s="51" t="s">
        <v>276</v>
      </c>
      <c r="F1331" s="107">
        <f>F1327/F1329</f>
        <v>49.9</v>
      </c>
      <c r="G1331" s="107"/>
      <c r="H1331" s="107"/>
      <c r="I1331" s="105"/>
      <c r="J1331" s="105"/>
    </row>
    <row r="1332" spans="1:10" ht="15" customHeight="1" x14ac:dyDescent="0.25">
      <c r="A1332" s="347"/>
      <c r="B1332" s="352"/>
      <c r="C1332" s="348" t="s">
        <v>14</v>
      </c>
      <c r="D1332" s="348"/>
      <c r="E1332" s="348"/>
      <c r="F1332" s="348"/>
      <c r="G1332" s="348"/>
      <c r="H1332" s="348"/>
      <c r="I1332" s="348"/>
      <c r="J1332" s="348"/>
    </row>
    <row r="1333" spans="1:10" ht="15" customHeight="1" x14ac:dyDescent="0.25">
      <c r="A1333" s="347"/>
      <c r="B1333" s="352"/>
      <c r="C1333" s="59" t="s">
        <v>568</v>
      </c>
      <c r="D1333" s="51" t="s">
        <v>42</v>
      </c>
      <c r="E1333" s="51" t="s">
        <v>40</v>
      </c>
      <c r="F1333" s="51">
        <v>100</v>
      </c>
      <c r="G1333" s="51"/>
      <c r="H1333" s="51"/>
      <c r="I1333" s="105"/>
      <c r="J1333" s="105"/>
    </row>
    <row r="1334" spans="1:10" ht="15.75" customHeight="1" x14ac:dyDescent="0.25">
      <c r="A1334" s="353" t="s">
        <v>288</v>
      </c>
      <c r="B1334" s="352" t="s">
        <v>705</v>
      </c>
      <c r="C1334" s="368" t="s">
        <v>690</v>
      </c>
      <c r="D1334" s="368"/>
      <c r="E1334" s="368"/>
      <c r="F1334" s="368"/>
      <c r="G1334" s="368"/>
      <c r="H1334" s="368"/>
      <c r="I1334" s="368"/>
      <c r="J1334" s="368"/>
    </row>
    <row r="1335" spans="1:10" x14ac:dyDescent="0.25">
      <c r="A1335" s="354"/>
      <c r="B1335" s="352"/>
      <c r="C1335" s="348" t="s">
        <v>10</v>
      </c>
      <c r="D1335" s="348"/>
      <c r="E1335" s="348"/>
      <c r="F1335" s="348"/>
      <c r="G1335" s="348"/>
      <c r="H1335" s="348"/>
      <c r="I1335" s="348"/>
      <c r="J1335" s="348"/>
    </row>
    <row r="1336" spans="1:10" x14ac:dyDescent="0.25">
      <c r="A1336" s="354"/>
      <c r="B1336" s="352"/>
      <c r="C1336" s="59" t="s">
        <v>565</v>
      </c>
      <c r="D1336" s="51" t="s">
        <v>15</v>
      </c>
      <c r="E1336" s="51" t="s">
        <v>9</v>
      </c>
      <c r="F1336" s="107"/>
      <c r="G1336" s="107">
        <f>'Додаток 3'!I243</f>
        <v>64.537000000000006</v>
      </c>
      <c r="H1336" s="107"/>
      <c r="I1336" s="105"/>
      <c r="J1336" s="105"/>
    </row>
    <row r="1337" spans="1:10" x14ac:dyDescent="0.25">
      <c r="A1337" s="354"/>
      <c r="B1337" s="352"/>
      <c r="C1337" s="348" t="s">
        <v>11</v>
      </c>
      <c r="D1337" s="348"/>
      <c r="E1337" s="348"/>
      <c r="F1337" s="348"/>
      <c r="G1337" s="348"/>
      <c r="H1337" s="348"/>
      <c r="I1337" s="348"/>
      <c r="J1337" s="348"/>
    </row>
    <row r="1338" spans="1:10" x14ac:dyDescent="0.25">
      <c r="A1338" s="354"/>
      <c r="B1338" s="352"/>
      <c r="C1338" s="59" t="s">
        <v>566</v>
      </c>
      <c r="D1338" s="51" t="s">
        <v>309</v>
      </c>
      <c r="E1338" s="51" t="s">
        <v>17</v>
      </c>
      <c r="F1338" s="155"/>
      <c r="G1338" s="155">
        <v>1</v>
      </c>
      <c r="H1338" s="155"/>
      <c r="I1338" s="105"/>
      <c r="J1338" s="105"/>
    </row>
    <row r="1339" spans="1:10" x14ac:dyDescent="0.25">
      <c r="A1339" s="354"/>
      <c r="B1339" s="352"/>
      <c r="C1339" s="348" t="s">
        <v>12</v>
      </c>
      <c r="D1339" s="348"/>
      <c r="E1339" s="348"/>
      <c r="F1339" s="348"/>
      <c r="G1339" s="348"/>
      <c r="H1339" s="348"/>
      <c r="I1339" s="348"/>
      <c r="J1339" s="348"/>
    </row>
    <row r="1340" spans="1:10" x14ac:dyDescent="0.25">
      <c r="A1340" s="354"/>
      <c r="B1340" s="352"/>
      <c r="C1340" s="59" t="s">
        <v>567</v>
      </c>
      <c r="D1340" s="51" t="s">
        <v>39</v>
      </c>
      <c r="E1340" s="51" t="s">
        <v>276</v>
      </c>
      <c r="F1340" s="107"/>
      <c r="G1340" s="107">
        <f>G1336/G1338</f>
        <v>64.537000000000006</v>
      </c>
      <c r="H1340" s="107"/>
      <c r="I1340" s="105"/>
      <c r="J1340" s="105"/>
    </row>
    <row r="1341" spans="1:10" x14ac:dyDescent="0.25">
      <c r="A1341" s="354"/>
      <c r="B1341" s="352"/>
      <c r="C1341" s="348" t="s">
        <v>14</v>
      </c>
      <c r="D1341" s="348"/>
      <c r="E1341" s="348"/>
      <c r="F1341" s="348"/>
      <c r="G1341" s="348"/>
      <c r="H1341" s="348"/>
      <c r="I1341" s="348"/>
      <c r="J1341" s="348"/>
    </row>
    <row r="1342" spans="1:10" x14ac:dyDescent="0.25">
      <c r="A1342" s="355"/>
      <c r="B1342" s="352"/>
      <c r="C1342" s="59" t="s">
        <v>568</v>
      </c>
      <c r="D1342" s="51" t="s">
        <v>42</v>
      </c>
      <c r="E1342" s="51" t="s">
        <v>40</v>
      </c>
      <c r="F1342" s="51"/>
      <c r="G1342" s="51">
        <v>100</v>
      </c>
      <c r="H1342" s="51"/>
      <c r="I1342" s="105"/>
      <c r="J1342" s="105"/>
    </row>
    <row r="1343" spans="1:10" ht="13.5" customHeight="1" x14ac:dyDescent="0.25">
      <c r="A1343" s="353" t="s">
        <v>289</v>
      </c>
      <c r="B1343" s="352" t="s">
        <v>705</v>
      </c>
      <c r="C1343" s="360" t="str">
        <f>'Додаток 3'!B246</f>
        <v>Поточне утримання фонтану біля будинку №7 по вулиці Т.Г. Шевченка м. Южного Одеської області</v>
      </c>
      <c r="D1343" s="360"/>
      <c r="E1343" s="360"/>
      <c r="F1343" s="360"/>
      <c r="G1343" s="360"/>
      <c r="H1343" s="360"/>
      <c r="I1343" s="360"/>
      <c r="J1343" s="360"/>
    </row>
    <row r="1344" spans="1:10" ht="15.75" customHeight="1" x14ac:dyDescent="0.25">
      <c r="A1344" s="354"/>
      <c r="B1344" s="352"/>
      <c r="C1344" s="348" t="s">
        <v>10</v>
      </c>
      <c r="D1344" s="348"/>
      <c r="E1344" s="348"/>
      <c r="F1344" s="348"/>
      <c r="G1344" s="348"/>
      <c r="H1344" s="348"/>
      <c r="I1344" s="348"/>
      <c r="J1344" s="348"/>
    </row>
    <row r="1345" spans="1:10" ht="17.25" customHeight="1" x14ac:dyDescent="0.25">
      <c r="A1345" s="354"/>
      <c r="B1345" s="352"/>
      <c r="C1345" s="59" t="s">
        <v>310</v>
      </c>
      <c r="D1345" s="51" t="s">
        <v>15</v>
      </c>
      <c r="E1345" s="51" t="s">
        <v>9</v>
      </c>
      <c r="F1345" s="107"/>
      <c r="G1345" s="107"/>
      <c r="H1345" s="107"/>
      <c r="I1345" s="95"/>
      <c r="J1345" s="95">
        <f>'Додаток 3'!L246</f>
        <v>93.855999999999995</v>
      </c>
    </row>
    <row r="1346" spans="1:10" ht="18.75" customHeight="1" x14ac:dyDescent="0.25">
      <c r="A1346" s="354"/>
      <c r="B1346" s="352"/>
      <c r="C1346" s="348" t="s">
        <v>11</v>
      </c>
      <c r="D1346" s="348"/>
      <c r="E1346" s="348"/>
      <c r="F1346" s="348"/>
      <c r="G1346" s="348"/>
      <c r="H1346" s="348"/>
      <c r="I1346" s="348"/>
      <c r="J1346" s="348"/>
    </row>
    <row r="1347" spans="1:10" x14ac:dyDescent="0.25">
      <c r="A1347" s="354"/>
      <c r="B1347" s="352"/>
      <c r="C1347" s="59" t="s">
        <v>402</v>
      </c>
      <c r="D1347" s="51" t="s">
        <v>309</v>
      </c>
      <c r="E1347" s="51" t="s">
        <v>17</v>
      </c>
      <c r="F1347" s="155"/>
      <c r="G1347" s="155"/>
      <c r="H1347" s="155"/>
      <c r="I1347" s="166"/>
      <c r="J1347" s="166">
        <v>1</v>
      </c>
    </row>
    <row r="1348" spans="1:10" ht="13.5" customHeight="1" x14ac:dyDescent="0.25">
      <c r="A1348" s="354"/>
      <c r="B1348" s="352"/>
      <c r="C1348" s="348" t="s">
        <v>12</v>
      </c>
      <c r="D1348" s="348"/>
      <c r="E1348" s="348"/>
      <c r="F1348" s="348"/>
      <c r="G1348" s="348"/>
      <c r="H1348" s="348"/>
      <c r="I1348" s="348"/>
      <c r="J1348" s="348"/>
    </row>
    <row r="1349" spans="1:10" ht="15.75" customHeight="1" x14ac:dyDescent="0.25">
      <c r="A1349" s="354"/>
      <c r="B1349" s="352"/>
      <c r="C1349" s="59" t="s">
        <v>1085</v>
      </c>
      <c r="D1349" s="51" t="s">
        <v>39</v>
      </c>
      <c r="E1349" s="51" t="s">
        <v>276</v>
      </c>
      <c r="F1349" s="107"/>
      <c r="G1349" s="107"/>
      <c r="H1349" s="107"/>
      <c r="I1349" s="107"/>
      <c r="J1349" s="107">
        <f>J1345/J1347</f>
        <v>93.855999999999995</v>
      </c>
    </row>
    <row r="1350" spans="1:10" ht="15" customHeight="1" x14ac:dyDescent="0.25">
      <c r="A1350" s="354"/>
      <c r="B1350" s="352"/>
      <c r="C1350" s="348" t="s">
        <v>14</v>
      </c>
      <c r="D1350" s="348"/>
      <c r="E1350" s="348"/>
      <c r="F1350" s="348"/>
      <c r="G1350" s="348"/>
      <c r="H1350" s="348"/>
      <c r="I1350" s="348"/>
      <c r="J1350" s="348"/>
    </row>
    <row r="1351" spans="1:10" ht="17.25" customHeight="1" x14ac:dyDescent="0.25">
      <c r="A1351" s="355"/>
      <c r="B1351" s="352"/>
      <c r="C1351" s="59" t="s">
        <v>568</v>
      </c>
      <c r="D1351" s="51" t="s">
        <v>42</v>
      </c>
      <c r="E1351" s="51" t="s">
        <v>40</v>
      </c>
      <c r="F1351" s="51"/>
      <c r="G1351" s="51"/>
      <c r="H1351" s="51"/>
      <c r="I1351" s="170"/>
      <c r="J1351" s="170">
        <v>100</v>
      </c>
    </row>
    <row r="1352" spans="1:10" ht="18" customHeight="1" x14ac:dyDescent="0.25">
      <c r="A1352" s="353" t="s">
        <v>290</v>
      </c>
      <c r="B1352" s="352" t="s">
        <v>705</v>
      </c>
      <c r="C1352" s="360" t="str">
        <f>'Додаток 3'!B247</f>
        <v>Придбання хімічних реагентів для обслуговування фонтану біля будинку №7 по вулиці Т.Г. Шевченка, м. Южного Одеської області</v>
      </c>
      <c r="D1352" s="360"/>
      <c r="E1352" s="360"/>
      <c r="F1352" s="360"/>
      <c r="G1352" s="360"/>
      <c r="H1352" s="360"/>
      <c r="I1352" s="360"/>
      <c r="J1352" s="360"/>
    </row>
    <row r="1353" spans="1:10" ht="16.5" customHeight="1" x14ac:dyDescent="0.25">
      <c r="A1353" s="354"/>
      <c r="B1353" s="352"/>
      <c r="C1353" s="348" t="s">
        <v>10</v>
      </c>
      <c r="D1353" s="348"/>
      <c r="E1353" s="348"/>
      <c r="F1353" s="348"/>
      <c r="G1353" s="348"/>
      <c r="H1353" s="348"/>
      <c r="I1353" s="348"/>
      <c r="J1353" s="348"/>
    </row>
    <row r="1354" spans="1:10" ht="27" customHeight="1" x14ac:dyDescent="0.25">
      <c r="A1354" s="354"/>
      <c r="B1354" s="352"/>
      <c r="C1354" s="59" t="s">
        <v>1086</v>
      </c>
      <c r="D1354" s="51" t="s">
        <v>91</v>
      </c>
      <c r="E1354" s="51" t="s">
        <v>9</v>
      </c>
      <c r="F1354" s="107"/>
      <c r="G1354" s="107"/>
      <c r="H1354" s="107"/>
      <c r="I1354" s="95"/>
      <c r="J1354" s="95">
        <f>'Додаток 3'!L247</f>
        <v>21.5</v>
      </c>
    </row>
    <row r="1355" spans="1:10" ht="13.5" customHeight="1" x14ac:dyDescent="0.25">
      <c r="A1355" s="354"/>
      <c r="B1355" s="352"/>
      <c r="C1355" s="348" t="s">
        <v>11</v>
      </c>
      <c r="D1355" s="348"/>
      <c r="E1355" s="348"/>
      <c r="F1355" s="348"/>
      <c r="G1355" s="348"/>
      <c r="H1355" s="348"/>
      <c r="I1355" s="348"/>
      <c r="J1355" s="348"/>
    </row>
    <row r="1356" spans="1:10" ht="21" customHeight="1" x14ac:dyDescent="0.25">
      <c r="A1356" s="354"/>
      <c r="B1356" s="352"/>
      <c r="C1356" s="59" t="s">
        <v>313</v>
      </c>
      <c r="D1356" s="51" t="s">
        <v>39</v>
      </c>
      <c r="E1356" s="51" t="s">
        <v>17</v>
      </c>
      <c r="F1356" s="155"/>
      <c r="G1356" s="155"/>
      <c r="H1356" s="155"/>
      <c r="I1356" s="170"/>
      <c r="J1356" s="170">
        <v>1</v>
      </c>
    </row>
    <row r="1357" spans="1:10" ht="15.75" customHeight="1" x14ac:dyDescent="0.25">
      <c r="A1357" s="354"/>
      <c r="B1357" s="352"/>
      <c r="C1357" s="348" t="s">
        <v>12</v>
      </c>
      <c r="D1357" s="348"/>
      <c r="E1357" s="348"/>
      <c r="F1357" s="348"/>
      <c r="G1357" s="348"/>
      <c r="H1357" s="348"/>
      <c r="I1357" s="348"/>
      <c r="J1357" s="348"/>
    </row>
    <row r="1358" spans="1:10" ht="26.25" customHeight="1" x14ac:dyDescent="0.25">
      <c r="A1358" s="354"/>
      <c r="B1358" s="352"/>
      <c r="C1358" s="59" t="s">
        <v>415</v>
      </c>
      <c r="D1358" s="51" t="s">
        <v>39</v>
      </c>
      <c r="E1358" s="51" t="s">
        <v>276</v>
      </c>
      <c r="F1358" s="107"/>
      <c r="G1358" s="107"/>
      <c r="H1358" s="107"/>
      <c r="I1358" s="107"/>
      <c r="J1358" s="107">
        <f>J1354/J1356</f>
        <v>21.5</v>
      </c>
    </row>
    <row r="1359" spans="1:10" ht="15.75" customHeight="1" x14ac:dyDescent="0.25">
      <c r="A1359" s="354"/>
      <c r="B1359" s="352"/>
      <c r="C1359" s="348" t="s">
        <v>14</v>
      </c>
      <c r="D1359" s="348"/>
      <c r="E1359" s="348"/>
      <c r="F1359" s="348"/>
      <c r="G1359" s="348"/>
      <c r="H1359" s="348"/>
      <c r="I1359" s="348"/>
      <c r="J1359" s="348"/>
    </row>
    <row r="1360" spans="1:10" ht="30" customHeight="1" x14ac:dyDescent="0.25">
      <c r="A1360" s="355"/>
      <c r="B1360" s="352"/>
      <c r="C1360" s="59" t="s">
        <v>367</v>
      </c>
      <c r="D1360" s="51" t="s">
        <v>42</v>
      </c>
      <c r="E1360" s="51" t="s">
        <v>40</v>
      </c>
      <c r="F1360" s="51"/>
      <c r="G1360" s="51"/>
      <c r="H1360" s="51"/>
      <c r="I1360" s="170"/>
      <c r="J1360" s="170">
        <v>100</v>
      </c>
    </row>
    <row r="1361" spans="1:10" ht="17.25" customHeight="1" x14ac:dyDescent="0.25">
      <c r="A1361" s="374" t="s">
        <v>291</v>
      </c>
      <c r="B1361" s="352" t="s">
        <v>705</v>
      </c>
      <c r="C1361" s="368" t="s">
        <v>564</v>
      </c>
      <c r="D1361" s="368"/>
      <c r="E1361" s="368"/>
      <c r="F1361" s="368"/>
      <c r="G1361" s="368"/>
      <c r="H1361" s="368"/>
      <c r="I1361" s="368"/>
      <c r="J1361" s="368"/>
    </row>
    <row r="1362" spans="1:10" ht="15.75" customHeight="1" x14ac:dyDescent="0.25">
      <c r="A1362" s="375"/>
      <c r="B1362" s="352"/>
      <c r="C1362" s="348" t="s">
        <v>10</v>
      </c>
      <c r="D1362" s="348"/>
      <c r="E1362" s="348"/>
      <c r="F1362" s="348"/>
      <c r="G1362" s="348"/>
      <c r="H1362" s="348"/>
      <c r="I1362" s="348"/>
      <c r="J1362" s="348"/>
    </row>
    <row r="1363" spans="1:10" ht="21.75" customHeight="1" x14ac:dyDescent="0.25">
      <c r="A1363" s="375"/>
      <c r="B1363" s="352"/>
      <c r="C1363" s="59" t="s">
        <v>310</v>
      </c>
      <c r="D1363" s="51" t="s">
        <v>15</v>
      </c>
      <c r="E1363" s="51" t="s">
        <v>9</v>
      </c>
      <c r="F1363" s="107">
        <f>'Додаток 3'!H244</f>
        <v>42.981999999999999</v>
      </c>
      <c r="G1363" s="107">
        <f>'Додаток 3'!I244</f>
        <v>99.834000000000003</v>
      </c>
      <c r="H1363" s="155"/>
      <c r="I1363" s="95"/>
      <c r="J1363" s="95">
        <f>'Додаток 3'!L244</f>
        <v>130.81399999999999</v>
      </c>
    </row>
    <row r="1364" spans="1:10" x14ac:dyDescent="0.25">
      <c r="A1364" s="375"/>
      <c r="B1364" s="352"/>
      <c r="C1364" s="348" t="s">
        <v>11</v>
      </c>
      <c r="D1364" s="348"/>
      <c r="E1364" s="348"/>
      <c r="F1364" s="348"/>
      <c r="G1364" s="348"/>
      <c r="H1364" s="348"/>
      <c r="I1364" s="348"/>
      <c r="J1364" s="348"/>
    </row>
    <row r="1365" spans="1:10" x14ac:dyDescent="0.25">
      <c r="A1365" s="375"/>
      <c r="B1365" s="352"/>
      <c r="C1365" s="59" t="s">
        <v>402</v>
      </c>
      <c r="D1365" s="51" t="s">
        <v>39</v>
      </c>
      <c r="E1365" s="51" t="s">
        <v>17</v>
      </c>
      <c r="F1365" s="155">
        <v>1</v>
      </c>
      <c r="G1365" s="155">
        <v>1</v>
      </c>
      <c r="H1365" s="155"/>
      <c r="I1365" s="166"/>
      <c r="J1365" s="166">
        <v>1</v>
      </c>
    </row>
    <row r="1366" spans="1:10" x14ac:dyDescent="0.25">
      <c r="A1366" s="375"/>
      <c r="B1366" s="352"/>
      <c r="C1366" s="348" t="s">
        <v>12</v>
      </c>
      <c r="D1366" s="348"/>
      <c r="E1366" s="348"/>
      <c r="F1366" s="348"/>
      <c r="G1366" s="348"/>
      <c r="H1366" s="348"/>
      <c r="I1366" s="348"/>
      <c r="J1366" s="348"/>
    </row>
    <row r="1367" spans="1:10" x14ac:dyDescent="0.25">
      <c r="A1367" s="375"/>
      <c r="B1367" s="352"/>
      <c r="C1367" s="59" t="s">
        <v>403</v>
      </c>
      <c r="D1367" s="51" t="s">
        <v>39</v>
      </c>
      <c r="E1367" s="51" t="s">
        <v>276</v>
      </c>
      <c r="F1367" s="107">
        <f>F1363/F1365</f>
        <v>42.981999999999999</v>
      </c>
      <c r="G1367" s="107">
        <f>G1363/G1365</f>
        <v>99.834000000000003</v>
      </c>
      <c r="H1367" s="155"/>
      <c r="I1367" s="107"/>
      <c r="J1367" s="107">
        <f>J1363/J1365</f>
        <v>130.81399999999999</v>
      </c>
    </row>
    <row r="1368" spans="1:10" x14ac:dyDescent="0.25">
      <c r="A1368" s="375"/>
      <c r="B1368" s="352"/>
      <c r="C1368" s="348" t="s">
        <v>14</v>
      </c>
      <c r="D1368" s="348"/>
      <c r="E1368" s="348"/>
      <c r="F1368" s="348"/>
      <c r="G1368" s="348"/>
      <c r="H1368" s="348"/>
      <c r="I1368" s="348"/>
      <c r="J1368" s="348"/>
    </row>
    <row r="1369" spans="1:10" ht="30" x14ac:dyDescent="0.25">
      <c r="A1369" s="376"/>
      <c r="B1369" s="352"/>
      <c r="C1369" s="59" t="s">
        <v>367</v>
      </c>
      <c r="D1369" s="51" t="s">
        <v>42</v>
      </c>
      <c r="E1369" s="51" t="s">
        <v>40</v>
      </c>
      <c r="F1369" s="51">
        <v>100</v>
      </c>
      <c r="G1369" s="51">
        <v>100</v>
      </c>
      <c r="H1369" s="51"/>
      <c r="I1369" s="170"/>
      <c r="J1369" s="170">
        <v>100</v>
      </c>
    </row>
    <row r="1370" spans="1:10" ht="17.25" customHeight="1" x14ac:dyDescent="0.25">
      <c r="A1370" s="353" t="s">
        <v>292</v>
      </c>
      <c r="B1370" s="349" t="s">
        <v>706</v>
      </c>
      <c r="C1370" s="362" t="s">
        <v>691</v>
      </c>
      <c r="D1370" s="362"/>
      <c r="E1370" s="362"/>
      <c r="F1370" s="362"/>
      <c r="G1370" s="362"/>
      <c r="H1370" s="362"/>
      <c r="I1370" s="362"/>
      <c r="J1370" s="362"/>
    </row>
    <row r="1371" spans="1:10" x14ac:dyDescent="0.25">
      <c r="A1371" s="354"/>
      <c r="B1371" s="349"/>
      <c r="C1371" s="357" t="s">
        <v>10</v>
      </c>
      <c r="D1371" s="357"/>
      <c r="E1371" s="357"/>
      <c r="F1371" s="357"/>
      <c r="G1371" s="357"/>
      <c r="H1371" s="357"/>
      <c r="I1371" s="357"/>
      <c r="J1371" s="357"/>
    </row>
    <row r="1372" spans="1:10" ht="30" x14ac:dyDescent="0.25">
      <c r="A1372" s="354"/>
      <c r="B1372" s="349"/>
      <c r="C1372" s="7" t="s">
        <v>693</v>
      </c>
      <c r="D1372" s="140" t="s">
        <v>91</v>
      </c>
      <c r="E1372" s="140" t="s">
        <v>19</v>
      </c>
      <c r="F1372" s="107"/>
      <c r="G1372" s="157">
        <f>'Додаток 3'!I245</f>
        <v>22.503</v>
      </c>
      <c r="H1372" s="167"/>
      <c r="I1372" s="157"/>
      <c r="J1372" s="157">
        <f>'Додаток 3'!L245</f>
        <v>27.751000000000001</v>
      </c>
    </row>
    <row r="1373" spans="1:10" x14ac:dyDescent="0.25">
      <c r="A1373" s="354"/>
      <c r="B1373" s="349"/>
      <c r="C1373" s="357" t="s">
        <v>11</v>
      </c>
      <c r="D1373" s="357"/>
      <c r="E1373" s="357"/>
      <c r="F1373" s="357"/>
      <c r="G1373" s="357"/>
      <c r="H1373" s="357"/>
      <c r="I1373" s="357"/>
      <c r="J1373" s="357"/>
    </row>
    <row r="1374" spans="1:10" x14ac:dyDescent="0.25">
      <c r="A1374" s="354"/>
      <c r="B1374" s="349"/>
      <c r="C1374" s="59" t="s">
        <v>313</v>
      </c>
      <c r="D1374" s="51" t="s">
        <v>39</v>
      </c>
      <c r="E1374" s="51" t="s">
        <v>17</v>
      </c>
      <c r="F1374" s="155"/>
      <c r="G1374" s="155">
        <v>1</v>
      </c>
      <c r="H1374" s="155"/>
      <c r="I1374" s="166"/>
      <c r="J1374" s="166">
        <v>1</v>
      </c>
    </row>
    <row r="1375" spans="1:10" x14ac:dyDescent="0.25">
      <c r="A1375" s="354"/>
      <c r="B1375" s="349"/>
      <c r="C1375" s="365" t="s">
        <v>12</v>
      </c>
      <c r="D1375" s="365"/>
      <c r="E1375" s="365"/>
      <c r="F1375" s="365"/>
      <c r="G1375" s="365"/>
      <c r="H1375" s="365"/>
      <c r="I1375" s="365"/>
      <c r="J1375" s="365"/>
    </row>
    <row r="1376" spans="1:10" ht="30" x14ac:dyDescent="0.25">
      <c r="A1376" s="354"/>
      <c r="B1376" s="349"/>
      <c r="C1376" s="59" t="s">
        <v>415</v>
      </c>
      <c r="D1376" s="51" t="s">
        <v>39</v>
      </c>
      <c r="E1376" s="51" t="s">
        <v>68</v>
      </c>
      <c r="F1376" s="107"/>
      <c r="G1376" s="107">
        <f>G1372/G1374</f>
        <v>22.503</v>
      </c>
      <c r="H1376" s="155"/>
      <c r="I1376" s="107"/>
      <c r="J1376" s="107">
        <f>J1372/J1374</f>
        <v>27.751000000000001</v>
      </c>
    </row>
    <row r="1377" spans="1:10" x14ac:dyDescent="0.25">
      <c r="A1377" s="354"/>
      <c r="B1377" s="349"/>
      <c r="C1377" s="357" t="s">
        <v>14</v>
      </c>
      <c r="D1377" s="357"/>
      <c r="E1377" s="357"/>
      <c r="F1377" s="357"/>
      <c r="G1377" s="357"/>
      <c r="H1377" s="357"/>
      <c r="I1377" s="357"/>
      <c r="J1377" s="357"/>
    </row>
    <row r="1378" spans="1:10" ht="30" x14ac:dyDescent="0.25">
      <c r="A1378" s="355"/>
      <c r="B1378" s="349"/>
      <c r="C1378" s="7" t="s">
        <v>367</v>
      </c>
      <c r="D1378" s="140" t="s">
        <v>42</v>
      </c>
      <c r="E1378" s="140" t="s">
        <v>40</v>
      </c>
      <c r="F1378" s="140"/>
      <c r="G1378" s="140">
        <v>100</v>
      </c>
      <c r="H1378" s="140"/>
      <c r="I1378" s="170"/>
      <c r="J1378" s="170">
        <v>100</v>
      </c>
    </row>
    <row r="1379" spans="1:10" ht="18" customHeight="1" x14ac:dyDescent="0.25">
      <c r="A1379" s="353" t="s">
        <v>293</v>
      </c>
      <c r="B1379" s="349" t="s">
        <v>742</v>
      </c>
      <c r="C1379" s="351" t="s">
        <v>1017</v>
      </c>
      <c r="D1379" s="351"/>
      <c r="E1379" s="351"/>
      <c r="F1379" s="351"/>
      <c r="G1379" s="351"/>
      <c r="H1379" s="351"/>
      <c r="I1379" s="351"/>
      <c r="J1379" s="351"/>
    </row>
    <row r="1380" spans="1:10" x14ac:dyDescent="0.25">
      <c r="A1380" s="354"/>
      <c r="B1380" s="349"/>
      <c r="C1380" s="350" t="s">
        <v>10</v>
      </c>
      <c r="D1380" s="350"/>
      <c r="E1380" s="350"/>
      <c r="F1380" s="350"/>
      <c r="G1380" s="350"/>
      <c r="H1380" s="350"/>
      <c r="I1380" s="350"/>
      <c r="J1380" s="350"/>
    </row>
    <row r="1381" spans="1:10" ht="27" customHeight="1" x14ac:dyDescent="0.25">
      <c r="A1381" s="354"/>
      <c r="B1381" s="349"/>
      <c r="C1381" s="7" t="s">
        <v>1026</v>
      </c>
      <c r="D1381" s="140" t="s">
        <v>15</v>
      </c>
      <c r="E1381" s="140" t="s">
        <v>9</v>
      </c>
      <c r="F1381" s="107"/>
      <c r="G1381" s="157">
        <f>'Додаток 3'!I275</f>
        <v>5033.6899999999996</v>
      </c>
      <c r="H1381" s="157">
        <f>'Додаток 3'!J275</f>
        <v>9084.0679999999993</v>
      </c>
      <c r="I1381" s="170">
        <f>'Додаток 3'!K275</f>
        <v>9432.9619999999995</v>
      </c>
      <c r="J1381" s="170">
        <f>'Додаток 3'!L275</f>
        <v>11708.084999999999</v>
      </c>
    </row>
    <row r="1382" spans="1:10" x14ac:dyDescent="0.25">
      <c r="A1382" s="354"/>
      <c r="B1382" s="349"/>
      <c r="C1382" s="350" t="s">
        <v>11</v>
      </c>
      <c r="D1382" s="350"/>
      <c r="E1382" s="350"/>
      <c r="F1382" s="350"/>
      <c r="G1382" s="350"/>
      <c r="H1382" s="350"/>
      <c r="I1382" s="350"/>
      <c r="J1382" s="350"/>
    </row>
    <row r="1383" spans="1:10" x14ac:dyDescent="0.25">
      <c r="A1383" s="354"/>
      <c r="B1383" s="349"/>
      <c r="C1383" s="7" t="s">
        <v>1027</v>
      </c>
      <c r="D1383" s="140" t="s">
        <v>194</v>
      </c>
      <c r="E1383" s="140" t="s">
        <v>58</v>
      </c>
      <c r="F1383" s="107"/>
      <c r="G1383" s="107">
        <v>104.92789999999999</v>
      </c>
      <c r="H1383" s="17">
        <v>107.4975</v>
      </c>
      <c r="I1383" s="170">
        <v>106.1035</v>
      </c>
      <c r="J1383" s="170">
        <v>106.1035</v>
      </c>
    </row>
    <row r="1384" spans="1:10" x14ac:dyDescent="0.25">
      <c r="A1384" s="354"/>
      <c r="B1384" s="349"/>
      <c r="C1384" s="350" t="s">
        <v>12</v>
      </c>
      <c r="D1384" s="350"/>
      <c r="E1384" s="350"/>
      <c r="F1384" s="350"/>
      <c r="G1384" s="350"/>
      <c r="H1384" s="350"/>
      <c r="I1384" s="350"/>
      <c r="J1384" s="350"/>
    </row>
    <row r="1385" spans="1:10" ht="30" x14ac:dyDescent="0.25">
      <c r="A1385" s="354"/>
      <c r="B1385" s="349"/>
      <c r="C1385" s="7" t="s">
        <v>1471</v>
      </c>
      <c r="D1385" s="140" t="s">
        <v>39</v>
      </c>
      <c r="E1385" s="140" t="s">
        <v>1472</v>
      </c>
      <c r="F1385" s="156"/>
      <c r="G1385" s="156">
        <f>G1381/G1383</f>
        <v>47.972846116237911</v>
      </c>
      <c r="H1385" s="156">
        <f>H1381/H1383</f>
        <v>84.504923370310934</v>
      </c>
      <c r="I1385" s="98">
        <f>I1381/I1383</f>
        <v>88.903400924568928</v>
      </c>
      <c r="J1385" s="98">
        <f>J1381/J1383</f>
        <v>110.34588868416216</v>
      </c>
    </row>
    <row r="1386" spans="1:10" x14ac:dyDescent="0.25">
      <c r="A1386" s="354"/>
      <c r="B1386" s="349"/>
      <c r="C1386" s="350" t="s">
        <v>14</v>
      </c>
      <c r="D1386" s="350"/>
      <c r="E1386" s="350"/>
      <c r="F1386" s="350"/>
      <c r="G1386" s="350"/>
      <c r="H1386" s="350"/>
      <c r="I1386" s="350"/>
      <c r="J1386" s="350"/>
    </row>
    <row r="1387" spans="1:10" ht="30" x14ac:dyDescent="0.25">
      <c r="A1387" s="355"/>
      <c r="B1387" s="349"/>
      <c r="C1387" s="7" t="s">
        <v>367</v>
      </c>
      <c r="D1387" s="140" t="s">
        <v>42</v>
      </c>
      <c r="E1387" s="140" t="s">
        <v>40</v>
      </c>
      <c r="F1387" s="140"/>
      <c r="G1387" s="140">
        <v>100</v>
      </c>
      <c r="H1387" s="140">
        <v>100</v>
      </c>
      <c r="I1387" s="170">
        <v>100</v>
      </c>
      <c r="J1387" s="170">
        <v>100</v>
      </c>
    </row>
    <row r="1388" spans="1:10" ht="18.75" customHeight="1" x14ac:dyDescent="0.25">
      <c r="A1388" s="374" t="s">
        <v>294</v>
      </c>
      <c r="B1388" s="349" t="s">
        <v>742</v>
      </c>
      <c r="C1388" s="351" t="s">
        <v>1021</v>
      </c>
      <c r="D1388" s="351"/>
      <c r="E1388" s="351"/>
      <c r="F1388" s="351"/>
      <c r="G1388" s="351"/>
      <c r="H1388" s="351"/>
      <c r="I1388" s="351"/>
      <c r="J1388" s="351"/>
    </row>
    <row r="1389" spans="1:10" x14ac:dyDescent="0.25">
      <c r="A1389" s="375"/>
      <c r="B1389" s="349"/>
      <c r="C1389" s="350" t="s">
        <v>10</v>
      </c>
      <c r="D1389" s="350"/>
      <c r="E1389" s="350"/>
      <c r="F1389" s="350"/>
      <c r="G1389" s="350"/>
      <c r="H1389" s="350"/>
      <c r="I1389" s="350"/>
      <c r="J1389" s="350"/>
    </row>
    <row r="1390" spans="1:10" x14ac:dyDescent="0.25">
      <c r="A1390" s="375"/>
      <c r="B1390" s="349"/>
      <c r="C1390" s="7" t="s">
        <v>1023</v>
      </c>
      <c r="D1390" s="140" t="s">
        <v>15</v>
      </c>
      <c r="E1390" s="140" t="s">
        <v>9</v>
      </c>
      <c r="F1390" s="107"/>
      <c r="G1390" s="107">
        <f>'Додаток 3'!I276</f>
        <v>545.67100000000005</v>
      </c>
      <c r="H1390" s="157"/>
      <c r="I1390" s="105"/>
      <c r="J1390" s="105"/>
    </row>
    <row r="1391" spans="1:10" x14ac:dyDescent="0.25">
      <c r="A1391" s="375"/>
      <c r="B1391" s="349"/>
      <c r="C1391" s="350" t="s">
        <v>11</v>
      </c>
      <c r="D1391" s="350"/>
      <c r="E1391" s="350"/>
      <c r="F1391" s="350"/>
      <c r="G1391" s="350"/>
      <c r="H1391" s="350"/>
      <c r="I1391" s="350"/>
      <c r="J1391" s="350"/>
    </row>
    <row r="1392" spans="1:10" x14ac:dyDescent="0.25">
      <c r="A1392" s="375"/>
      <c r="B1392" s="349"/>
      <c r="C1392" s="7" t="s">
        <v>1024</v>
      </c>
      <c r="D1392" s="140" t="s">
        <v>194</v>
      </c>
      <c r="E1392" s="140" t="s">
        <v>188</v>
      </c>
      <c r="F1392" s="107"/>
      <c r="G1392" s="107">
        <v>356.98599999999999</v>
      </c>
      <c r="H1392" s="107"/>
      <c r="I1392" s="105"/>
      <c r="J1392" s="105"/>
    </row>
    <row r="1393" spans="1:10" x14ac:dyDescent="0.25">
      <c r="A1393" s="375"/>
      <c r="B1393" s="349"/>
      <c r="C1393" s="39" t="s">
        <v>12</v>
      </c>
      <c r="D1393" s="39"/>
      <c r="E1393" s="39"/>
      <c r="F1393" s="39"/>
      <c r="G1393" s="39"/>
      <c r="H1393" s="39"/>
      <c r="I1393" s="39"/>
      <c r="J1393" s="39"/>
    </row>
    <row r="1394" spans="1:10" ht="30" x14ac:dyDescent="0.25">
      <c r="A1394" s="375"/>
      <c r="B1394" s="349"/>
      <c r="C1394" s="7" t="s">
        <v>1025</v>
      </c>
      <c r="D1394" s="140" t="s">
        <v>39</v>
      </c>
      <c r="E1394" s="140" t="s">
        <v>196</v>
      </c>
      <c r="F1394" s="156"/>
      <c r="G1394" s="156">
        <f>G1390/G1392</f>
        <v>1.528550139221146</v>
      </c>
      <c r="H1394" s="156"/>
      <c r="I1394" s="105"/>
      <c r="J1394" s="105"/>
    </row>
    <row r="1395" spans="1:10" x14ac:dyDescent="0.25">
      <c r="A1395" s="375"/>
      <c r="B1395" s="349"/>
      <c r="C1395" s="350" t="s">
        <v>14</v>
      </c>
      <c r="D1395" s="350"/>
      <c r="E1395" s="350"/>
      <c r="F1395" s="350"/>
      <c r="G1395" s="350"/>
      <c r="H1395" s="350"/>
      <c r="I1395" s="350"/>
      <c r="J1395" s="350"/>
    </row>
    <row r="1396" spans="1:10" ht="42" customHeight="1" x14ac:dyDescent="0.25">
      <c r="A1396" s="376"/>
      <c r="B1396" s="349"/>
      <c r="C1396" s="7" t="s">
        <v>367</v>
      </c>
      <c r="D1396" s="140" t="s">
        <v>42</v>
      </c>
      <c r="E1396" s="140" t="s">
        <v>40</v>
      </c>
      <c r="F1396" s="140"/>
      <c r="G1396" s="140">
        <v>100</v>
      </c>
      <c r="H1396" s="140"/>
      <c r="I1396" s="105"/>
      <c r="J1396" s="105"/>
    </row>
    <row r="1397" spans="1:10" ht="18" customHeight="1" x14ac:dyDescent="0.25">
      <c r="A1397" s="374" t="s">
        <v>295</v>
      </c>
      <c r="B1397" s="349" t="s">
        <v>401</v>
      </c>
      <c r="C1397" s="351" t="s">
        <v>183</v>
      </c>
      <c r="D1397" s="351"/>
      <c r="E1397" s="351"/>
      <c r="F1397" s="351"/>
      <c r="G1397" s="351"/>
      <c r="H1397" s="351"/>
      <c r="I1397" s="351"/>
      <c r="J1397" s="351"/>
    </row>
    <row r="1398" spans="1:10" x14ac:dyDescent="0.25">
      <c r="A1398" s="375"/>
      <c r="B1398" s="349"/>
      <c r="C1398" s="350" t="s">
        <v>10</v>
      </c>
      <c r="D1398" s="350"/>
      <c r="E1398" s="350"/>
      <c r="F1398" s="350"/>
      <c r="G1398" s="350"/>
      <c r="H1398" s="350"/>
      <c r="I1398" s="350"/>
      <c r="J1398" s="350"/>
    </row>
    <row r="1399" spans="1:10" x14ac:dyDescent="0.25">
      <c r="A1399" s="375"/>
      <c r="B1399" s="349"/>
      <c r="C1399" s="7" t="s">
        <v>184</v>
      </c>
      <c r="D1399" s="140" t="s">
        <v>15</v>
      </c>
      <c r="E1399" s="140" t="s">
        <v>9</v>
      </c>
      <c r="F1399" s="107">
        <f>'Додаток 3'!H248</f>
        <v>168.54900000000001</v>
      </c>
      <c r="G1399" s="157">
        <f>'Додаток 3'!I248</f>
        <v>173.44900000000001</v>
      </c>
      <c r="H1399" s="157"/>
      <c r="I1399" s="105"/>
      <c r="J1399" s="105"/>
    </row>
    <row r="1400" spans="1:10" x14ac:dyDescent="0.25">
      <c r="A1400" s="375"/>
      <c r="B1400" s="349"/>
      <c r="C1400" s="350" t="s">
        <v>11</v>
      </c>
      <c r="D1400" s="350"/>
      <c r="E1400" s="350"/>
      <c r="F1400" s="350"/>
      <c r="G1400" s="350"/>
      <c r="H1400" s="350"/>
      <c r="I1400" s="350"/>
      <c r="J1400" s="350"/>
    </row>
    <row r="1401" spans="1:10" ht="29.25" customHeight="1" x14ac:dyDescent="0.25">
      <c r="A1401" s="375"/>
      <c r="B1401" s="349"/>
      <c r="C1401" s="7" t="s">
        <v>185</v>
      </c>
      <c r="D1401" s="140" t="s">
        <v>195</v>
      </c>
      <c r="E1401" s="140" t="s">
        <v>188</v>
      </c>
      <c r="F1401" s="107">
        <v>29.873999999999999</v>
      </c>
      <c r="G1401" s="157">
        <v>29.873999999999999</v>
      </c>
      <c r="H1401" s="107"/>
      <c r="I1401" s="105"/>
      <c r="J1401" s="105"/>
    </row>
    <row r="1402" spans="1:10" x14ac:dyDescent="0.25">
      <c r="A1402" s="375"/>
      <c r="B1402" s="349"/>
      <c r="C1402" s="350" t="s">
        <v>12</v>
      </c>
      <c r="D1402" s="350"/>
      <c r="E1402" s="350"/>
      <c r="F1402" s="350"/>
      <c r="G1402" s="350"/>
      <c r="H1402" s="350"/>
      <c r="I1402" s="105"/>
      <c r="J1402" s="105"/>
    </row>
    <row r="1403" spans="1:10" ht="30" x14ac:dyDescent="0.25">
      <c r="A1403" s="375"/>
      <c r="B1403" s="349"/>
      <c r="C1403" s="7" t="s">
        <v>187</v>
      </c>
      <c r="D1403" s="140" t="s">
        <v>39</v>
      </c>
      <c r="E1403" s="140" t="s">
        <v>196</v>
      </c>
      <c r="F1403" s="156">
        <v>5.65</v>
      </c>
      <c r="G1403" s="156">
        <v>6.1</v>
      </c>
      <c r="H1403" s="156"/>
      <c r="I1403" s="105"/>
      <c r="J1403" s="105"/>
    </row>
    <row r="1404" spans="1:10" x14ac:dyDescent="0.25">
      <c r="A1404" s="375"/>
      <c r="B1404" s="349"/>
      <c r="C1404" s="350" t="s">
        <v>14</v>
      </c>
      <c r="D1404" s="350"/>
      <c r="E1404" s="350"/>
      <c r="F1404" s="350"/>
      <c r="G1404" s="350"/>
      <c r="H1404" s="350"/>
      <c r="I1404" s="105"/>
      <c r="J1404" s="105"/>
    </row>
    <row r="1405" spans="1:10" ht="30" x14ac:dyDescent="0.25">
      <c r="A1405" s="376"/>
      <c r="B1405" s="349"/>
      <c r="C1405" s="7" t="s">
        <v>367</v>
      </c>
      <c r="D1405" s="140" t="s">
        <v>42</v>
      </c>
      <c r="E1405" s="140" t="s">
        <v>40</v>
      </c>
      <c r="F1405" s="140">
        <v>100</v>
      </c>
      <c r="G1405" s="140">
        <v>100</v>
      </c>
      <c r="H1405" s="140"/>
      <c r="I1405" s="105"/>
      <c r="J1405" s="105"/>
    </row>
    <row r="1406" spans="1:10" ht="20.25" customHeight="1" x14ac:dyDescent="0.25">
      <c r="A1406" s="374" t="s">
        <v>296</v>
      </c>
      <c r="B1406" s="349" t="s">
        <v>198</v>
      </c>
      <c r="C1406" s="351" t="s">
        <v>160</v>
      </c>
      <c r="D1406" s="351"/>
      <c r="E1406" s="351"/>
      <c r="F1406" s="351"/>
      <c r="G1406" s="351"/>
      <c r="H1406" s="351"/>
      <c r="I1406" s="351"/>
      <c r="J1406" s="351"/>
    </row>
    <row r="1407" spans="1:10" x14ac:dyDescent="0.25">
      <c r="A1407" s="375"/>
      <c r="B1407" s="349"/>
      <c r="C1407" s="350" t="s">
        <v>10</v>
      </c>
      <c r="D1407" s="350"/>
      <c r="E1407" s="350"/>
      <c r="F1407" s="350"/>
      <c r="G1407" s="350"/>
      <c r="H1407" s="350"/>
      <c r="I1407" s="350"/>
      <c r="J1407" s="350"/>
    </row>
    <row r="1408" spans="1:10" x14ac:dyDescent="0.25">
      <c r="A1408" s="375"/>
      <c r="B1408" s="349"/>
      <c r="C1408" s="7" t="s">
        <v>404</v>
      </c>
      <c r="D1408" s="140" t="s">
        <v>15</v>
      </c>
      <c r="E1408" s="140" t="s">
        <v>9</v>
      </c>
      <c r="F1408" s="107">
        <f>'Додаток 3'!H238</f>
        <v>7.37</v>
      </c>
      <c r="G1408" s="157">
        <f>'Додаток 3'!I238</f>
        <v>7.74</v>
      </c>
      <c r="H1408" s="157">
        <f>'Додаток 3'!J238</f>
        <v>7.74</v>
      </c>
      <c r="I1408" s="135">
        <f>'Додаток 3'!K238</f>
        <v>8.15</v>
      </c>
      <c r="J1408" s="135">
        <f>'Додаток 3'!L238</f>
        <v>8.4740000000000002</v>
      </c>
    </row>
    <row r="1409" spans="1:10" x14ac:dyDescent="0.25">
      <c r="A1409" s="375"/>
      <c r="B1409" s="349"/>
      <c r="C1409" s="350" t="s">
        <v>11</v>
      </c>
      <c r="D1409" s="350"/>
      <c r="E1409" s="350"/>
      <c r="F1409" s="350"/>
      <c r="G1409" s="350"/>
      <c r="H1409" s="350"/>
      <c r="I1409" s="350"/>
      <c r="J1409" s="350"/>
    </row>
    <row r="1410" spans="1:10" x14ac:dyDescent="0.25">
      <c r="A1410" s="375"/>
      <c r="B1410" s="349"/>
      <c r="C1410" s="7" t="s">
        <v>405</v>
      </c>
      <c r="D1410" s="140" t="s">
        <v>39</v>
      </c>
      <c r="E1410" s="140" t="s">
        <v>190</v>
      </c>
      <c r="F1410" s="155">
        <v>30</v>
      </c>
      <c r="G1410" s="167">
        <v>30</v>
      </c>
      <c r="H1410" s="155">
        <v>8</v>
      </c>
      <c r="I1410" s="170">
        <v>2</v>
      </c>
      <c r="J1410" s="170">
        <v>2</v>
      </c>
    </row>
    <row r="1411" spans="1:10" x14ac:dyDescent="0.25">
      <c r="A1411" s="375"/>
      <c r="B1411" s="349"/>
      <c r="C1411" s="350" t="s">
        <v>12</v>
      </c>
      <c r="D1411" s="350"/>
      <c r="E1411" s="350"/>
      <c r="F1411" s="350"/>
      <c r="G1411" s="350"/>
      <c r="H1411" s="350"/>
      <c r="I1411" s="350"/>
      <c r="J1411" s="350"/>
    </row>
    <row r="1412" spans="1:10" ht="30" x14ac:dyDescent="0.25">
      <c r="A1412" s="375"/>
      <c r="B1412" s="349"/>
      <c r="C1412" s="7" t="s">
        <v>406</v>
      </c>
      <c r="D1412" s="140" t="s">
        <v>39</v>
      </c>
      <c r="E1412" s="140" t="s">
        <v>503</v>
      </c>
      <c r="F1412" s="107">
        <f>F1408/F1410</f>
        <v>0.24566666666666667</v>
      </c>
      <c r="G1412" s="107">
        <f>G1408/G1410</f>
        <v>0.25800000000000001</v>
      </c>
      <c r="H1412" s="107">
        <f>H1408/H1410</f>
        <v>0.96750000000000003</v>
      </c>
      <c r="I1412" s="95">
        <f>I1408/I1410</f>
        <v>4.0750000000000002</v>
      </c>
      <c r="J1412" s="95">
        <f>J1408/J1410</f>
        <v>4.2370000000000001</v>
      </c>
    </row>
    <row r="1413" spans="1:10" x14ac:dyDescent="0.25">
      <c r="A1413" s="375"/>
      <c r="B1413" s="349"/>
      <c r="C1413" s="350" t="s">
        <v>14</v>
      </c>
      <c r="D1413" s="350"/>
      <c r="E1413" s="350"/>
      <c r="F1413" s="350"/>
      <c r="G1413" s="350"/>
      <c r="H1413" s="350"/>
      <c r="I1413" s="350"/>
      <c r="J1413" s="350"/>
    </row>
    <row r="1414" spans="1:10" ht="21" customHeight="1" x14ac:dyDescent="0.25">
      <c r="A1414" s="376"/>
      <c r="B1414" s="349"/>
      <c r="C1414" s="7" t="s">
        <v>189</v>
      </c>
      <c r="D1414" s="140" t="s">
        <v>42</v>
      </c>
      <c r="E1414" s="140" t="s">
        <v>40</v>
      </c>
      <c r="F1414" s="140">
        <v>100</v>
      </c>
      <c r="G1414" s="140">
        <v>100</v>
      </c>
      <c r="H1414" s="140">
        <v>100</v>
      </c>
      <c r="I1414" s="170">
        <v>100</v>
      </c>
      <c r="J1414" s="170">
        <v>100</v>
      </c>
    </row>
    <row r="1415" spans="1:10" ht="20.25" hidden="1" customHeight="1" x14ac:dyDescent="0.25">
      <c r="A1415" s="353" t="s">
        <v>297</v>
      </c>
      <c r="B1415" s="349" t="s">
        <v>199</v>
      </c>
      <c r="C1415" s="351" t="s">
        <v>191</v>
      </c>
      <c r="D1415" s="351"/>
      <c r="E1415" s="351"/>
      <c r="F1415" s="351"/>
      <c r="G1415" s="351"/>
      <c r="H1415" s="351"/>
      <c r="I1415" s="351"/>
      <c r="J1415" s="351"/>
    </row>
    <row r="1416" spans="1:10" ht="15.75" hidden="1" customHeight="1" x14ac:dyDescent="0.25">
      <c r="A1416" s="354"/>
      <c r="B1416" s="349"/>
      <c r="C1416" s="350" t="s">
        <v>10</v>
      </c>
      <c r="D1416" s="350"/>
      <c r="E1416" s="350"/>
      <c r="F1416" s="350"/>
      <c r="G1416" s="350"/>
      <c r="H1416" s="350"/>
      <c r="I1416" s="350"/>
      <c r="J1416" s="350"/>
    </row>
    <row r="1417" spans="1:10" hidden="1" x14ac:dyDescent="0.25">
      <c r="A1417" s="354"/>
      <c r="B1417" s="349"/>
      <c r="C1417" s="7" t="s">
        <v>192</v>
      </c>
      <c r="D1417" s="140" t="s">
        <v>15</v>
      </c>
      <c r="E1417" s="140" t="s">
        <v>9</v>
      </c>
      <c r="F1417" s="107">
        <f>'Додаток 3'!H250</f>
        <v>9.33</v>
      </c>
      <c r="G1417" s="157">
        <f>'Додаток 3'!I250</f>
        <v>9.8000000000000007</v>
      </c>
      <c r="H1417" s="157"/>
      <c r="I1417" s="166"/>
      <c r="J1417" s="166">
        <f>'Додаток 3'!L250</f>
        <v>0</v>
      </c>
    </row>
    <row r="1418" spans="1:10" ht="16.5" hidden="1" customHeight="1" x14ac:dyDescent="0.25">
      <c r="A1418" s="354"/>
      <c r="B1418" s="349"/>
      <c r="C1418" s="350" t="s">
        <v>11</v>
      </c>
      <c r="D1418" s="350"/>
      <c r="E1418" s="350"/>
      <c r="F1418" s="350"/>
      <c r="G1418" s="350"/>
      <c r="H1418" s="350"/>
      <c r="I1418" s="350"/>
      <c r="J1418" s="350"/>
    </row>
    <row r="1419" spans="1:10" hidden="1" x14ac:dyDescent="0.25">
      <c r="A1419" s="354"/>
      <c r="B1419" s="349"/>
      <c r="C1419" s="7" t="s">
        <v>193</v>
      </c>
      <c r="D1419" s="140" t="s">
        <v>39</v>
      </c>
      <c r="E1419" s="140" t="s">
        <v>17</v>
      </c>
      <c r="F1419" s="155">
        <v>7</v>
      </c>
      <c r="G1419" s="167">
        <v>7</v>
      </c>
      <c r="H1419" s="155"/>
      <c r="I1419" s="166"/>
      <c r="J1419" s="166">
        <v>7</v>
      </c>
    </row>
    <row r="1420" spans="1:10" ht="18.75" hidden="1" customHeight="1" x14ac:dyDescent="0.25">
      <c r="A1420" s="354"/>
      <c r="B1420" s="349"/>
      <c r="C1420" s="350" t="s">
        <v>12</v>
      </c>
      <c r="D1420" s="350"/>
      <c r="E1420" s="350"/>
      <c r="F1420" s="350"/>
      <c r="G1420" s="350"/>
      <c r="H1420" s="350"/>
      <c r="I1420" s="350"/>
      <c r="J1420" s="350"/>
    </row>
    <row r="1421" spans="1:10" hidden="1" x14ac:dyDescent="0.25">
      <c r="A1421" s="354"/>
      <c r="B1421" s="349"/>
      <c r="C1421" s="7" t="s">
        <v>186</v>
      </c>
      <c r="D1421" s="140" t="s">
        <v>39</v>
      </c>
      <c r="E1421" s="140" t="s">
        <v>276</v>
      </c>
      <c r="F1421" s="107">
        <f>F1417/F1419</f>
        <v>1.332857142857143</v>
      </c>
      <c r="G1421" s="107">
        <f>G1417/G1419</f>
        <v>1.4000000000000001</v>
      </c>
      <c r="H1421" s="107"/>
      <c r="I1421" s="135"/>
      <c r="J1421" s="135">
        <f>J1417/J1419</f>
        <v>0</v>
      </c>
    </row>
    <row r="1422" spans="1:10" ht="15" hidden="1" customHeight="1" x14ac:dyDescent="0.25">
      <c r="A1422" s="354"/>
      <c r="B1422" s="349"/>
      <c r="C1422" s="350" t="s">
        <v>14</v>
      </c>
      <c r="D1422" s="350"/>
      <c r="E1422" s="350"/>
      <c r="F1422" s="350"/>
      <c r="G1422" s="350"/>
      <c r="H1422" s="350"/>
      <c r="I1422" s="350"/>
      <c r="J1422" s="350"/>
    </row>
    <row r="1423" spans="1:10" ht="32.25" hidden="1" customHeight="1" x14ac:dyDescent="0.25">
      <c r="A1423" s="355"/>
      <c r="B1423" s="349"/>
      <c r="C1423" s="16" t="s">
        <v>369</v>
      </c>
      <c r="D1423" s="140" t="s">
        <v>42</v>
      </c>
      <c r="E1423" s="140" t="s">
        <v>40</v>
      </c>
      <c r="F1423" s="140">
        <v>100</v>
      </c>
      <c r="G1423" s="140">
        <v>100</v>
      </c>
      <c r="H1423" s="140"/>
      <c r="I1423" s="170"/>
      <c r="J1423" s="170">
        <v>100</v>
      </c>
    </row>
    <row r="1424" spans="1:10" ht="15" customHeight="1" x14ac:dyDescent="0.25">
      <c r="A1424" s="353" t="s">
        <v>297</v>
      </c>
      <c r="B1424" s="349" t="s">
        <v>200</v>
      </c>
      <c r="C1424" s="351" t="s">
        <v>163</v>
      </c>
      <c r="D1424" s="351"/>
      <c r="E1424" s="351"/>
      <c r="F1424" s="351"/>
      <c r="G1424" s="351"/>
      <c r="H1424" s="351"/>
      <c r="I1424" s="351"/>
      <c r="J1424" s="351"/>
    </row>
    <row r="1425" spans="1:10" x14ac:dyDescent="0.25">
      <c r="A1425" s="354"/>
      <c r="B1425" s="349"/>
      <c r="C1425" s="350" t="s">
        <v>10</v>
      </c>
      <c r="D1425" s="350"/>
      <c r="E1425" s="350"/>
      <c r="F1425" s="350"/>
      <c r="G1425" s="350"/>
      <c r="H1425" s="350"/>
      <c r="I1425" s="350"/>
      <c r="J1425" s="350"/>
    </row>
    <row r="1426" spans="1:10" ht="15" customHeight="1" x14ac:dyDescent="0.25">
      <c r="A1426" s="354"/>
      <c r="B1426" s="349"/>
      <c r="C1426" s="23" t="s">
        <v>1476</v>
      </c>
      <c r="D1426" s="140" t="s">
        <v>15</v>
      </c>
      <c r="E1426" s="140" t="s">
        <v>9</v>
      </c>
      <c r="F1426" s="107">
        <f>'Додаток 3'!H252</f>
        <v>49</v>
      </c>
      <c r="G1426" s="157">
        <f>'Додаток 3'!I252</f>
        <v>44.478000000000002</v>
      </c>
      <c r="H1426" s="157">
        <f>'Додаток 3'!J252</f>
        <v>63.643000000000001</v>
      </c>
      <c r="I1426" s="157">
        <f>'Додаток 3'!K252</f>
        <v>62.924999999999997</v>
      </c>
      <c r="J1426" s="157">
        <f>'Додаток 3'!L252</f>
        <v>83.847999999999999</v>
      </c>
    </row>
    <row r="1427" spans="1:10" x14ac:dyDescent="0.25">
      <c r="A1427" s="354"/>
      <c r="B1427" s="349"/>
      <c r="C1427" s="350" t="s">
        <v>11</v>
      </c>
      <c r="D1427" s="350"/>
      <c r="E1427" s="350"/>
      <c r="F1427" s="350"/>
      <c r="G1427" s="350"/>
      <c r="H1427" s="350"/>
      <c r="I1427" s="350"/>
      <c r="J1427" s="350"/>
    </row>
    <row r="1428" spans="1:10" x14ac:dyDescent="0.25">
      <c r="A1428" s="354"/>
      <c r="B1428" s="349"/>
      <c r="C1428" s="7" t="s">
        <v>1484</v>
      </c>
      <c r="D1428" s="140" t="s">
        <v>39</v>
      </c>
      <c r="E1428" s="140" t="s">
        <v>17</v>
      </c>
      <c r="F1428" s="155">
        <v>70</v>
      </c>
      <c r="G1428" s="167">
        <v>60</v>
      </c>
      <c r="H1428" s="155">
        <v>80</v>
      </c>
      <c r="I1428" s="166">
        <v>67</v>
      </c>
      <c r="J1428" s="166">
        <v>3</v>
      </c>
    </row>
    <row r="1429" spans="1:10" x14ac:dyDescent="0.25">
      <c r="A1429" s="354"/>
      <c r="B1429" s="349"/>
      <c r="C1429" s="350" t="s">
        <v>12</v>
      </c>
      <c r="D1429" s="350"/>
      <c r="E1429" s="350"/>
      <c r="F1429" s="350"/>
      <c r="G1429" s="350"/>
      <c r="H1429" s="350"/>
      <c r="I1429" s="350"/>
      <c r="J1429" s="350"/>
    </row>
    <row r="1430" spans="1:10" x14ac:dyDescent="0.25">
      <c r="A1430" s="354"/>
      <c r="B1430" s="349"/>
      <c r="C1430" s="7" t="s">
        <v>1435</v>
      </c>
      <c r="D1430" s="140" t="s">
        <v>39</v>
      </c>
      <c r="E1430" s="140" t="s">
        <v>68</v>
      </c>
      <c r="F1430" s="107">
        <f>F1426/F1428</f>
        <v>0.7</v>
      </c>
      <c r="G1430" s="107">
        <v>0.74199999999999999</v>
      </c>
      <c r="H1430" s="107">
        <f>H1426/H1428</f>
        <v>0.79553750000000001</v>
      </c>
      <c r="I1430" s="258">
        <f>I1426/I1428</f>
        <v>0.93917910447761188</v>
      </c>
      <c r="J1430" s="258">
        <f>J1426/J1428</f>
        <v>27.949333333333332</v>
      </c>
    </row>
    <row r="1431" spans="1:10" x14ac:dyDescent="0.25">
      <c r="A1431" s="354"/>
      <c r="B1431" s="349"/>
      <c r="C1431" s="350" t="s">
        <v>14</v>
      </c>
      <c r="D1431" s="350"/>
      <c r="E1431" s="350"/>
      <c r="F1431" s="350"/>
      <c r="G1431" s="350"/>
      <c r="H1431" s="350"/>
      <c r="I1431" s="350"/>
      <c r="J1431" s="350"/>
    </row>
    <row r="1432" spans="1:10" ht="12.75" customHeight="1" x14ac:dyDescent="0.25">
      <c r="A1432" s="355"/>
      <c r="B1432" s="349"/>
      <c r="C1432" s="59" t="s">
        <v>1485</v>
      </c>
      <c r="D1432" s="140" t="s">
        <v>42</v>
      </c>
      <c r="E1432" s="140" t="s">
        <v>40</v>
      </c>
      <c r="F1432" s="140">
        <v>100</v>
      </c>
      <c r="G1432" s="140">
        <v>100</v>
      </c>
      <c r="H1432" s="140">
        <v>100</v>
      </c>
      <c r="I1432" s="166">
        <v>100</v>
      </c>
      <c r="J1432" s="166">
        <v>100</v>
      </c>
    </row>
    <row r="1433" spans="1:10" ht="18" hidden="1" customHeight="1" x14ac:dyDescent="0.25">
      <c r="A1433" s="153" t="s">
        <v>298</v>
      </c>
      <c r="B1433" s="356" t="s">
        <v>741</v>
      </c>
      <c r="C1433" s="362" t="str">
        <f>'Додаток 3'!B253</f>
        <v xml:space="preserve">Придбання косарки ротаційної </v>
      </c>
      <c r="D1433" s="351"/>
      <c r="E1433" s="351"/>
      <c r="F1433" s="351"/>
      <c r="G1433" s="351"/>
      <c r="H1433" s="351"/>
      <c r="I1433" s="105"/>
      <c r="J1433" s="105"/>
    </row>
    <row r="1434" spans="1:10" ht="18" hidden="1" customHeight="1" x14ac:dyDescent="0.25">
      <c r="A1434" s="153"/>
      <c r="B1434" s="356"/>
      <c r="C1434" s="350" t="s">
        <v>10</v>
      </c>
      <c r="D1434" s="350"/>
      <c r="E1434" s="350"/>
      <c r="F1434" s="350"/>
      <c r="G1434" s="350"/>
      <c r="H1434" s="350"/>
      <c r="I1434" s="105"/>
      <c r="J1434" s="105"/>
    </row>
    <row r="1435" spans="1:10" ht="31.5" hidden="1" customHeight="1" x14ac:dyDescent="0.25">
      <c r="A1435" s="153"/>
      <c r="B1435" s="356"/>
      <c r="C1435" s="7" t="s">
        <v>1096</v>
      </c>
      <c r="D1435" s="140" t="s">
        <v>91</v>
      </c>
      <c r="E1435" s="140" t="s">
        <v>19</v>
      </c>
      <c r="F1435" s="107"/>
      <c r="G1435" s="157"/>
      <c r="H1435" s="157">
        <f>'Додаток 3'!J253</f>
        <v>0</v>
      </c>
      <c r="I1435" s="105"/>
      <c r="J1435" s="105"/>
    </row>
    <row r="1436" spans="1:10" ht="19.5" hidden="1" customHeight="1" x14ac:dyDescent="0.25">
      <c r="A1436" s="153"/>
      <c r="B1436" s="356"/>
      <c r="C1436" s="350" t="s">
        <v>11</v>
      </c>
      <c r="D1436" s="350"/>
      <c r="E1436" s="350"/>
      <c r="F1436" s="350"/>
      <c r="G1436" s="350"/>
      <c r="H1436" s="350"/>
      <c r="I1436" s="105"/>
      <c r="J1436" s="105"/>
    </row>
    <row r="1437" spans="1:10" ht="31.5" hidden="1" customHeight="1" x14ac:dyDescent="0.25">
      <c r="A1437" s="153"/>
      <c r="B1437" s="356"/>
      <c r="C1437" s="7" t="s">
        <v>1097</v>
      </c>
      <c r="D1437" s="140" t="s">
        <v>39</v>
      </c>
      <c r="E1437" s="140" t="s">
        <v>17</v>
      </c>
      <c r="F1437" s="155"/>
      <c r="G1437" s="167"/>
      <c r="H1437" s="155">
        <v>1</v>
      </c>
      <c r="I1437" s="105"/>
      <c r="J1437" s="105"/>
    </row>
    <row r="1438" spans="1:10" ht="20.25" hidden="1" customHeight="1" x14ac:dyDescent="0.25">
      <c r="A1438" s="153"/>
      <c r="B1438" s="356"/>
      <c r="C1438" s="350" t="s">
        <v>12</v>
      </c>
      <c r="D1438" s="350"/>
      <c r="E1438" s="350"/>
      <c r="F1438" s="350"/>
      <c r="G1438" s="350"/>
      <c r="H1438" s="350"/>
      <c r="I1438" s="105"/>
      <c r="J1438" s="105"/>
    </row>
    <row r="1439" spans="1:10" ht="31.5" hidden="1" customHeight="1" x14ac:dyDescent="0.25">
      <c r="A1439" s="153"/>
      <c r="B1439" s="356"/>
      <c r="C1439" s="7" t="s">
        <v>1098</v>
      </c>
      <c r="D1439" s="140" t="s">
        <v>39</v>
      </c>
      <c r="E1439" s="140" t="s">
        <v>68</v>
      </c>
      <c r="F1439" s="107"/>
      <c r="G1439" s="107"/>
      <c r="H1439" s="107"/>
      <c r="I1439" s="105"/>
      <c r="J1439" s="105"/>
    </row>
    <row r="1440" spans="1:10" ht="17.25" hidden="1" customHeight="1" x14ac:dyDescent="0.25">
      <c r="A1440" s="153"/>
      <c r="B1440" s="356"/>
      <c r="C1440" s="350" t="s">
        <v>14</v>
      </c>
      <c r="D1440" s="350"/>
      <c r="E1440" s="350"/>
      <c r="F1440" s="350"/>
      <c r="G1440" s="350"/>
      <c r="H1440" s="350"/>
      <c r="I1440" s="105"/>
      <c r="J1440" s="105"/>
    </row>
    <row r="1441" spans="1:10" ht="51" hidden="1" customHeight="1" x14ac:dyDescent="0.25">
      <c r="A1441" s="153"/>
      <c r="B1441" s="356"/>
      <c r="C1441" s="59" t="s">
        <v>363</v>
      </c>
      <c r="D1441" s="140" t="s">
        <v>42</v>
      </c>
      <c r="E1441" s="140" t="s">
        <v>40</v>
      </c>
      <c r="F1441" s="140"/>
      <c r="G1441" s="140"/>
      <c r="H1441" s="140">
        <v>100</v>
      </c>
      <c r="I1441" s="105"/>
      <c r="J1441" s="105"/>
    </row>
    <row r="1442" spans="1:10" ht="16.5" customHeight="1" x14ac:dyDescent="0.25">
      <c r="A1442" s="374" t="s">
        <v>298</v>
      </c>
      <c r="B1442" s="356" t="s">
        <v>741</v>
      </c>
      <c r="C1442" s="362" t="str">
        <f>'Додаток 3'!B254</f>
        <v>Придбання газонокосарки</v>
      </c>
      <c r="D1442" s="362"/>
      <c r="E1442" s="362"/>
      <c r="F1442" s="362"/>
      <c r="G1442" s="362"/>
      <c r="H1442" s="362"/>
      <c r="I1442" s="362"/>
      <c r="J1442" s="362"/>
    </row>
    <row r="1443" spans="1:10" ht="17.25" customHeight="1" x14ac:dyDescent="0.25">
      <c r="A1443" s="375"/>
      <c r="B1443" s="356"/>
      <c r="C1443" s="350" t="s">
        <v>10</v>
      </c>
      <c r="D1443" s="350"/>
      <c r="E1443" s="350"/>
      <c r="F1443" s="350"/>
      <c r="G1443" s="350"/>
      <c r="H1443" s="350"/>
      <c r="I1443" s="350"/>
      <c r="J1443" s="350"/>
    </row>
    <row r="1444" spans="1:10" ht="30" x14ac:dyDescent="0.25">
      <c r="A1444" s="375"/>
      <c r="B1444" s="356"/>
      <c r="C1444" s="7" t="s">
        <v>1099</v>
      </c>
      <c r="D1444" s="140" t="s">
        <v>91</v>
      </c>
      <c r="E1444" s="140" t="s">
        <v>19</v>
      </c>
      <c r="F1444" s="107">
        <f>'Додаток 3'!H254</f>
        <v>33.604999999999997</v>
      </c>
      <c r="G1444" s="157"/>
      <c r="H1444" s="107">
        <f>'Додаток 3'!J254</f>
        <v>32.999000000000002</v>
      </c>
      <c r="I1444" s="170">
        <f>'Додаток 3'!K254</f>
        <v>98.997</v>
      </c>
      <c r="J1444" s="105"/>
    </row>
    <row r="1445" spans="1:10" x14ac:dyDescent="0.25">
      <c r="A1445" s="375"/>
      <c r="B1445" s="356"/>
      <c r="C1445" s="350" t="s">
        <v>11</v>
      </c>
      <c r="D1445" s="350"/>
      <c r="E1445" s="350"/>
      <c r="F1445" s="350"/>
      <c r="G1445" s="350"/>
      <c r="H1445" s="350"/>
      <c r="I1445" s="350"/>
      <c r="J1445" s="350"/>
    </row>
    <row r="1446" spans="1:10" x14ac:dyDescent="0.25">
      <c r="A1446" s="375"/>
      <c r="B1446" s="356"/>
      <c r="C1446" s="7" t="s">
        <v>201</v>
      </c>
      <c r="D1446" s="140" t="s">
        <v>39</v>
      </c>
      <c r="E1446" s="140" t="s">
        <v>17</v>
      </c>
      <c r="F1446" s="155">
        <v>1</v>
      </c>
      <c r="G1446" s="167"/>
      <c r="H1446" s="155">
        <v>1</v>
      </c>
      <c r="I1446" s="166">
        <v>3</v>
      </c>
      <c r="J1446" s="105"/>
    </row>
    <row r="1447" spans="1:10" x14ac:dyDescent="0.25">
      <c r="A1447" s="375"/>
      <c r="B1447" s="356"/>
      <c r="C1447" s="350" t="s">
        <v>12</v>
      </c>
      <c r="D1447" s="350"/>
      <c r="E1447" s="350"/>
      <c r="F1447" s="350"/>
      <c r="G1447" s="350"/>
      <c r="H1447" s="350"/>
      <c r="I1447" s="350"/>
      <c r="J1447" s="350"/>
    </row>
    <row r="1448" spans="1:10" x14ac:dyDescent="0.25">
      <c r="A1448" s="375"/>
      <c r="B1448" s="356"/>
      <c r="C1448" s="7" t="s">
        <v>202</v>
      </c>
      <c r="D1448" s="140" t="s">
        <v>39</v>
      </c>
      <c r="E1448" s="140" t="s">
        <v>68</v>
      </c>
      <c r="F1448" s="107">
        <f>F1444/F1446</f>
        <v>33.604999999999997</v>
      </c>
      <c r="G1448" s="107"/>
      <c r="H1448" s="107">
        <f>H1444/H1446</f>
        <v>32.999000000000002</v>
      </c>
      <c r="I1448" s="166">
        <f>I1444/I1446</f>
        <v>32.999000000000002</v>
      </c>
      <c r="J1448" s="105"/>
    </row>
    <row r="1449" spans="1:10" x14ac:dyDescent="0.25">
      <c r="A1449" s="375"/>
      <c r="B1449" s="356"/>
      <c r="C1449" s="350" t="s">
        <v>14</v>
      </c>
      <c r="D1449" s="350"/>
      <c r="E1449" s="350"/>
      <c r="F1449" s="350"/>
      <c r="G1449" s="350"/>
      <c r="H1449" s="350"/>
      <c r="I1449" s="350"/>
      <c r="J1449" s="350"/>
    </row>
    <row r="1450" spans="1:10" ht="27.75" customHeight="1" x14ac:dyDescent="0.25">
      <c r="A1450" s="376"/>
      <c r="B1450" s="356"/>
      <c r="C1450" s="59" t="s">
        <v>363</v>
      </c>
      <c r="D1450" s="140" t="s">
        <v>42</v>
      </c>
      <c r="E1450" s="140" t="s">
        <v>40</v>
      </c>
      <c r="F1450" s="140">
        <v>100</v>
      </c>
      <c r="G1450" s="140"/>
      <c r="H1450" s="140">
        <v>100</v>
      </c>
      <c r="I1450" s="170">
        <v>100</v>
      </c>
      <c r="J1450" s="105"/>
    </row>
    <row r="1451" spans="1:10" ht="18" customHeight="1" x14ac:dyDescent="0.25">
      <c r="A1451" s="374" t="s">
        <v>299</v>
      </c>
      <c r="B1451" s="356" t="s">
        <v>741</v>
      </c>
      <c r="C1451" s="367" t="s">
        <v>165</v>
      </c>
      <c r="D1451" s="367"/>
      <c r="E1451" s="367"/>
      <c r="F1451" s="367"/>
      <c r="G1451" s="367"/>
      <c r="H1451" s="367"/>
      <c r="I1451" s="367"/>
      <c r="J1451" s="367"/>
    </row>
    <row r="1452" spans="1:10" ht="15.75" customHeight="1" x14ac:dyDescent="0.25">
      <c r="A1452" s="375"/>
      <c r="B1452" s="356"/>
      <c r="C1452" s="350" t="s">
        <v>10</v>
      </c>
      <c r="D1452" s="350"/>
      <c r="E1452" s="350"/>
      <c r="F1452" s="350"/>
      <c r="G1452" s="350"/>
      <c r="H1452" s="350"/>
      <c r="I1452" s="350"/>
      <c r="J1452" s="350"/>
    </row>
    <row r="1453" spans="1:10" ht="30" x14ac:dyDescent="0.25">
      <c r="A1453" s="375"/>
      <c r="B1453" s="356"/>
      <c r="C1453" s="7" t="s">
        <v>204</v>
      </c>
      <c r="D1453" s="140" t="s">
        <v>91</v>
      </c>
      <c r="E1453" s="140" t="s">
        <v>19</v>
      </c>
      <c r="F1453" s="107">
        <f>'Додаток 3'!H255</f>
        <v>14.574999999999999</v>
      </c>
      <c r="G1453" s="157"/>
      <c r="H1453" s="107">
        <f>'Додаток 3'!J255</f>
        <v>25.998999999999999</v>
      </c>
      <c r="I1453" s="170">
        <f>'Додаток 3'!K255</f>
        <v>78.159000000000006</v>
      </c>
      <c r="J1453" s="105"/>
    </row>
    <row r="1454" spans="1:10" ht="18" customHeight="1" x14ac:dyDescent="0.25">
      <c r="A1454" s="375"/>
      <c r="B1454" s="356"/>
      <c r="C1454" s="350" t="s">
        <v>11</v>
      </c>
      <c r="D1454" s="350"/>
      <c r="E1454" s="350"/>
      <c r="F1454" s="350"/>
      <c r="G1454" s="350"/>
      <c r="H1454" s="350"/>
      <c r="I1454" s="350"/>
      <c r="J1454" s="350"/>
    </row>
    <row r="1455" spans="1:10" x14ac:dyDescent="0.25">
      <c r="A1455" s="375"/>
      <c r="B1455" s="356"/>
      <c r="C1455" s="7" t="s">
        <v>205</v>
      </c>
      <c r="D1455" s="140" t="s">
        <v>39</v>
      </c>
      <c r="E1455" s="140" t="s">
        <v>17</v>
      </c>
      <c r="F1455" s="155">
        <v>1</v>
      </c>
      <c r="G1455" s="167"/>
      <c r="H1455" s="155">
        <v>1</v>
      </c>
      <c r="I1455" s="170">
        <v>3</v>
      </c>
      <c r="J1455" s="105"/>
    </row>
    <row r="1456" spans="1:10" x14ac:dyDescent="0.25">
      <c r="A1456" s="375"/>
      <c r="B1456" s="356"/>
      <c r="C1456" s="350" t="s">
        <v>12</v>
      </c>
      <c r="D1456" s="350"/>
      <c r="E1456" s="350"/>
      <c r="F1456" s="350"/>
      <c r="G1456" s="350"/>
      <c r="H1456" s="350"/>
      <c r="I1456" s="350"/>
      <c r="J1456" s="350"/>
    </row>
    <row r="1457" spans="1:10" x14ac:dyDescent="0.25">
      <c r="A1457" s="375"/>
      <c r="B1457" s="356"/>
      <c r="C1457" s="7" t="s">
        <v>206</v>
      </c>
      <c r="D1457" s="140" t="s">
        <v>39</v>
      </c>
      <c r="E1457" s="140" t="s">
        <v>68</v>
      </c>
      <c r="F1457" s="107">
        <f>F1453/F1455</f>
        <v>14.574999999999999</v>
      </c>
      <c r="G1457" s="107"/>
      <c r="H1457" s="107">
        <f>H1453/H1455</f>
        <v>25.998999999999999</v>
      </c>
      <c r="I1457" s="166">
        <f>I1453/I1455</f>
        <v>26.053000000000001</v>
      </c>
      <c r="J1457" s="105"/>
    </row>
    <row r="1458" spans="1:10" x14ac:dyDescent="0.25">
      <c r="A1458" s="375"/>
      <c r="B1458" s="356"/>
      <c r="C1458" s="350" t="s">
        <v>14</v>
      </c>
      <c r="D1458" s="350"/>
      <c r="E1458" s="350"/>
      <c r="F1458" s="350"/>
      <c r="G1458" s="350"/>
      <c r="H1458" s="350"/>
      <c r="I1458" s="350"/>
      <c r="J1458" s="350"/>
    </row>
    <row r="1459" spans="1:10" ht="36" customHeight="1" x14ac:dyDescent="0.25">
      <c r="A1459" s="376"/>
      <c r="B1459" s="356"/>
      <c r="C1459" s="59" t="s">
        <v>363</v>
      </c>
      <c r="D1459" s="140" t="s">
        <v>42</v>
      </c>
      <c r="E1459" s="140" t="s">
        <v>40</v>
      </c>
      <c r="F1459" s="140">
        <v>100</v>
      </c>
      <c r="G1459" s="140"/>
      <c r="H1459" s="140">
        <v>100</v>
      </c>
      <c r="I1459" s="170">
        <v>100</v>
      </c>
      <c r="J1459" s="105"/>
    </row>
    <row r="1460" spans="1:10" ht="18.75" customHeight="1" x14ac:dyDescent="0.25">
      <c r="A1460" s="374" t="s">
        <v>300</v>
      </c>
      <c r="B1460" s="356" t="s">
        <v>741</v>
      </c>
      <c r="C1460" s="362" t="s">
        <v>166</v>
      </c>
      <c r="D1460" s="362"/>
      <c r="E1460" s="362"/>
      <c r="F1460" s="362"/>
      <c r="G1460" s="362"/>
      <c r="H1460" s="362"/>
      <c r="I1460" s="362"/>
      <c r="J1460" s="362"/>
    </row>
    <row r="1461" spans="1:10" ht="16.5" customHeight="1" x14ac:dyDescent="0.25">
      <c r="A1461" s="375"/>
      <c r="B1461" s="356"/>
      <c r="C1461" s="350" t="s">
        <v>10</v>
      </c>
      <c r="D1461" s="350"/>
      <c r="E1461" s="350"/>
      <c r="F1461" s="350"/>
      <c r="G1461" s="350"/>
      <c r="H1461" s="350"/>
      <c r="I1461" s="350"/>
      <c r="J1461" s="350"/>
    </row>
    <row r="1462" spans="1:10" ht="30" x14ac:dyDescent="0.25">
      <c r="A1462" s="375"/>
      <c r="B1462" s="356"/>
      <c r="C1462" s="7" t="s">
        <v>207</v>
      </c>
      <c r="D1462" s="140" t="s">
        <v>91</v>
      </c>
      <c r="E1462" s="140" t="s">
        <v>19</v>
      </c>
      <c r="F1462" s="107">
        <f>'Додаток 3'!H256</f>
        <v>63.284999999999997</v>
      </c>
      <c r="G1462" s="157"/>
      <c r="H1462" s="107">
        <f>'Додаток 3'!J256</f>
        <v>73.947000000000003</v>
      </c>
      <c r="I1462" s="170">
        <f>'Додаток 3'!K256</f>
        <v>24.649000000000001</v>
      </c>
      <c r="J1462" s="105"/>
    </row>
    <row r="1463" spans="1:10" ht="13.5" customHeight="1" x14ac:dyDescent="0.25">
      <c r="A1463" s="375"/>
      <c r="B1463" s="356"/>
      <c r="C1463" s="350" t="s">
        <v>11</v>
      </c>
      <c r="D1463" s="350"/>
      <c r="E1463" s="350"/>
      <c r="F1463" s="350"/>
      <c r="G1463" s="350"/>
      <c r="H1463" s="350"/>
      <c r="I1463" s="350"/>
      <c r="J1463" s="350"/>
    </row>
    <row r="1464" spans="1:10" x14ac:dyDescent="0.25">
      <c r="A1464" s="375"/>
      <c r="B1464" s="356"/>
      <c r="C1464" s="7" t="s">
        <v>208</v>
      </c>
      <c r="D1464" s="140" t="s">
        <v>39</v>
      </c>
      <c r="E1464" s="140" t="s">
        <v>17</v>
      </c>
      <c r="F1464" s="155">
        <v>3</v>
      </c>
      <c r="G1464" s="167"/>
      <c r="H1464" s="155">
        <v>3</v>
      </c>
      <c r="I1464" s="166">
        <v>1</v>
      </c>
      <c r="J1464" s="105"/>
    </row>
    <row r="1465" spans="1:10" ht="14.25" customHeight="1" x14ac:dyDescent="0.25">
      <c r="A1465" s="375"/>
      <c r="B1465" s="356"/>
      <c r="C1465" s="350" t="s">
        <v>12</v>
      </c>
      <c r="D1465" s="350"/>
      <c r="E1465" s="350"/>
      <c r="F1465" s="350"/>
      <c r="G1465" s="350"/>
      <c r="H1465" s="350"/>
      <c r="I1465" s="350"/>
      <c r="J1465" s="350"/>
    </row>
    <row r="1466" spans="1:10" x14ac:dyDescent="0.25">
      <c r="A1466" s="375"/>
      <c r="B1466" s="356"/>
      <c r="C1466" s="7" t="s">
        <v>209</v>
      </c>
      <c r="D1466" s="140" t="s">
        <v>39</v>
      </c>
      <c r="E1466" s="140" t="s">
        <v>68</v>
      </c>
      <c r="F1466" s="107">
        <f>F1462/F1464</f>
        <v>21.094999999999999</v>
      </c>
      <c r="G1466" s="107"/>
      <c r="H1466" s="107">
        <f>H1462/H1464</f>
        <v>24.649000000000001</v>
      </c>
      <c r="I1466" s="166">
        <f>I1462/I1464</f>
        <v>24.649000000000001</v>
      </c>
      <c r="J1466" s="105"/>
    </row>
    <row r="1467" spans="1:10" ht="18.75" customHeight="1" x14ac:dyDescent="0.25">
      <c r="A1467" s="375"/>
      <c r="B1467" s="356"/>
      <c r="C1467" s="350" t="s">
        <v>14</v>
      </c>
      <c r="D1467" s="350"/>
      <c r="E1467" s="350"/>
      <c r="F1467" s="350"/>
      <c r="G1467" s="350"/>
      <c r="H1467" s="350"/>
      <c r="I1467" s="350"/>
      <c r="J1467" s="350"/>
    </row>
    <row r="1468" spans="1:10" ht="51" customHeight="1" x14ac:dyDescent="0.25">
      <c r="A1468" s="376"/>
      <c r="B1468" s="356"/>
      <c r="C1468" s="59" t="s">
        <v>363</v>
      </c>
      <c r="D1468" s="140" t="s">
        <v>42</v>
      </c>
      <c r="E1468" s="140" t="s">
        <v>40</v>
      </c>
      <c r="F1468" s="140">
        <v>100</v>
      </c>
      <c r="G1468" s="140"/>
      <c r="H1468" s="140">
        <v>100</v>
      </c>
      <c r="I1468" s="170">
        <v>100</v>
      </c>
      <c r="J1468" s="105"/>
    </row>
    <row r="1469" spans="1:10" ht="17.25" hidden="1" customHeight="1" x14ac:dyDescent="0.25">
      <c r="A1469" s="153" t="s">
        <v>301</v>
      </c>
      <c r="B1469" s="356" t="s">
        <v>741</v>
      </c>
      <c r="C1469" s="362" t="s">
        <v>212</v>
      </c>
      <c r="D1469" s="362"/>
      <c r="E1469" s="362"/>
      <c r="F1469" s="362"/>
      <c r="G1469" s="362"/>
      <c r="H1469" s="362"/>
      <c r="I1469" s="362"/>
      <c r="J1469" s="362"/>
    </row>
    <row r="1470" spans="1:10" ht="16.5" hidden="1" customHeight="1" x14ac:dyDescent="0.25">
      <c r="A1470" s="153"/>
      <c r="B1470" s="356"/>
      <c r="C1470" s="357" t="s">
        <v>10</v>
      </c>
      <c r="D1470" s="357"/>
      <c r="E1470" s="357"/>
      <c r="F1470" s="357"/>
      <c r="G1470" s="357"/>
      <c r="H1470" s="357"/>
      <c r="I1470" s="357"/>
      <c r="J1470" s="357"/>
    </row>
    <row r="1471" spans="1:10" ht="30" hidden="1" customHeight="1" x14ac:dyDescent="0.25">
      <c r="A1471" s="153"/>
      <c r="B1471" s="356"/>
      <c r="C1471" s="7" t="s">
        <v>407</v>
      </c>
      <c r="D1471" s="140" t="s">
        <v>91</v>
      </c>
      <c r="E1471" s="140" t="s">
        <v>19</v>
      </c>
      <c r="F1471" s="107">
        <f>'Додаток 3'!H257</f>
        <v>22.74</v>
      </c>
      <c r="G1471" s="157">
        <f>'Додаток 3'!I257</f>
        <v>0</v>
      </c>
      <c r="H1471" s="157"/>
      <c r="I1471" s="105"/>
      <c r="J1471" s="105"/>
    </row>
    <row r="1472" spans="1:10" ht="15.75" hidden="1" customHeight="1" x14ac:dyDescent="0.25">
      <c r="A1472" s="153"/>
      <c r="B1472" s="356"/>
      <c r="C1472" s="357" t="s">
        <v>11</v>
      </c>
      <c r="D1472" s="357"/>
      <c r="E1472" s="357"/>
      <c r="F1472" s="357"/>
      <c r="G1472" s="357"/>
      <c r="H1472" s="357"/>
      <c r="I1472" s="357"/>
      <c r="J1472" s="357"/>
    </row>
    <row r="1473" spans="1:10" ht="15" hidden="1" customHeight="1" x14ac:dyDescent="0.25">
      <c r="A1473" s="153"/>
      <c r="B1473" s="356"/>
      <c r="C1473" s="7" t="s">
        <v>216</v>
      </c>
      <c r="D1473" s="140" t="s">
        <v>39</v>
      </c>
      <c r="E1473" s="140" t="s">
        <v>17</v>
      </c>
      <c r="F1473" s="155">
        <v>1</v>
      </c>
      <c r="G1473" s="167">
        <v>1</v>
      </c>
      <c r="H1473" s="155"/>
      <c r="I1473" s="105"/>
      <c r="J1473" s="105"/>
    </row>
    <row r="1474" spans="1:10" ht="17.25" hidden="1" customHeight="1" x14ac:dyDescent="0.25">
      <c r="A1474" s="153"/>
      <c r="B1474" s="356"/>
      <c r="C1474" s="357" t="s">
        <v>12</v>
      </c>
      <c r="D1474" s="357"/>
      <c r="E1474" s="357"/>
      <c r="F1474" s="357"/>
      <c r="G1474" s="357"/>
      <c r="H1474" s="357"/>
      <c r="I1474" s="357"/>
      <c r="J1474" s="357"/>
    </row>
    <row r="1475" spans="1:10" ht="15" hidden="1" customHeight="1" x14ac:dyDescent="0.25">
      <c r="A1475" s="153"/>
      <c r="B1475" s="356"/>
      <c r="C1475" s="7" t="s">
        <v>217</v>
      </c>
      <c r="D1475" s="140" t="s">
        <v>39</v>
      </c>
      <c r="E1475" s="140" t="s">
        <v>68</v>
      </c>
      <c r="F1475" s="107">
        <f>F1471/F1473</f>
        <v>22.74</v>
      </c>
      <c r="G1475" s="107">
        <f>G1471/G1473</f>
        <v>0</v>
      </c>
      <c r="H1475" s="107"/>
      <c r="I1475" s="105"/>
      <c r="J1475" s="105"/>
    </row>
    <row r="1476" spans="1:10" ht="17.25" hidden="1" customHeight="1" x14ac:dyDescent="0.25">
      <c r="A1476" s="153"/>
      <c r="B1476" s="356"/>
      <c r="C1476" s="357" t="s">
        <v>14</v>
      </c>
      <c r="D1476" s="357"/>
      <c r="E1476" s="357"/>
      <c r="F1476" s="357"/>
      <c r="G1476" s="357"/>
      <c r="H1476" s="357"/>
      <c r="I1476" s="357"/>
      <c r="J1476" s="357"/>
    </row>
    <row r="1477" spans="1:10" ht="51.75" hidden="1" customHeight="1" x14ac:dyDescent="0.25">
      <c r="A1477" s="153"/>
      <c r="B1477" s="356"/>
      <c r="C1477" s="59" t="s">
        <v>364</v>
      </c>
      <c r="D1477" s="140" t="s">
        <v>42</v>
      </c>
      <c r="E1477" s="140" t="s">
        <v>40</v>
      </c>
      <c r="F1477" s="140">
        <v>100</v>
      </c>
      <c r="G1477" s="140">
        <v>100</v>
      </c>
      <c r="H1477" s="140"/>
      <c r="I1477" s="105"/>
      <c r="J1477" s="105"/>
    </row>
    <row r="1478" spans="1:10" ht="16.5" customHeight="1" x14ac:dyDescent="0.25">
      <c r="A1478" s="374" t="s">
        <v>301</v>
      </c>
      <c r="B1478" s="356" t="s">
        <v>741</v>
      </c>
      <c r="C1478" s="362" t="s">
        <v>170</v>
      </c>
      <c r="D1478" s="362"/>
      <c r="E1478" s="362"/>
      <c r="F1478" s="362"/>
      <c r="G1478" s="362"/>
      <c r="H1478" s="362"/>
      <c r="I1478" s="362"/>
      <c r="J1478" s="362"/>
    </row>
    <row r="1479" spans="1:10" ht="19.5" customHeight="1" x14ac:dyDescent="0.25">
      <c r="A1479" s="375"/>
      <c r="B1479" s="356"/>
      <c r="C1479" s="357" t="s">
        <v>10</v>
      </c>
      <c r="D1479" s="357"/>
      <c r="E1479" s="357"/>
      <c r="F1479" s="357"/>
      <c r="G1479" s="357"/>
      <c r="H1479" s="357"/>
      <c r="I1479" s="357"/>
      <c r="J1479" s="357"/>
    </row>
    <row r="1480" spans="1:10" ht="30" x14ac:dyDescent="0.25">
      <c r="A1480" s="375"/>
      <c r="B1480" s="356"/>
      <c r="C1480" s="7" t="s">
        <v>213</v>
      </c>
      <c r="D1480" s="140" t="s">
        <v>91</v>
      </c>
      <c r="E1480" s="140" t="s">
        <v>19</v>
      </c>
      <c r="F1480" s="107"/>
      <c r="G1480" s="157">
        <f>'Додаток 3'!I258</f>
        <v>38.11</v>
      </c>
      <c r="H1480" s="157"/>
      <c r="I1480" s="105"/>
      <c r="J1480" s="105"/>
    </row>
    <row r="1481" spans="1:10" ht="18.75" customHeight="1" x14ac:dyDescent="0.25">
      <c r="A1481" s="375"/>
      <c r="B1481" s="356"/>
      <c r="C1481" s="357" t="s">
        <v>11</v>
      </c>
      <c r="D1481" s="357"/>
      <c r="E1481" s="357"/>
      <c r="F1481" s="357"/>
      <c r="G1481" s="357"/>
      <c r="H1481" s="357"/>
      <c r="I1481" s="357"/>
      <c r="J1481" s="357"/>
    </row>
    <row r="1482" spans="1:10" x14ac:dyDescent="0.25">
      <c r="A1482" s="375"/>
      <c r="B1482" s="356"/>
      <c r="C1482" s="7" t="s">
        <v>214</v>
      </c>
      <c r="D1482" s="140" t="s">
        <v>39</v>
      </c>
      <c r="E1482" s="140" t="s">
        <v>17</v>
      </c>
      <c r="F1482" s="155"/>
      <c r="G1482" s="167">
        <v>1</v>
      </c>
      <c r="H1482" s="155"/>
      <c r="I1482" s="105"/>
      <c r="J1482" s="105"/>
    </row>
    <row r="1483" spans="1:10" ht="20.25" customHeight="1" x14ac:dyDescent="0.25">
      <c r="A1483" s="375"/>
      <c r="B1483" s="356"/>
      <c r="C1483" s="357" t="s">
        <v>12</v>
      </c>
      <c r="D1483" s="357"/>
      <c r="E1483" s="357"/>
      <c r="F1483" s="357"/>
      <c r="G1483" s="357"/>
      <c r="H1483" s="357"/>
      <c r="I1483" s="357"/>
      <c r="J1483" s="357"/>
    </row>
    <row r="1484" spans="1:10" x14ac:dyDescent="0.25">
      <c r="A1484" s="375"/>
      <c r="B1484" s="356"/>
      <c r="C1484" s="7" t="s">
        <v>215</v>
      </c>
      <c r="D1484" s="140" t="s">
        <v>39</v>
      </c>
      <c r="E1484" s="140" t="s">
        <v>68</v>
      </c>
      <c r="F1484" s="107"/>
      <c r="G1484" s="107">
        <f>G1480/G1482</f>
        <v>38.11</v>
      </c>
      <c r="H1484" s="107"/>
      <c r="I1484" s="105"/>
      <c r="J1484" s="105"/>
    </row>
    <row r="1485" spans="1:10" ht="18.75" customHeight="1" x14ac:dyDescent="0.25">
      <c r="A1485" s="375"/>
      <c r="B1485" s="356"/>
      <c r="C1485" s="357" t="s">
        <v>14</v>
      </c>
      <c r="D1485" s="357"/>
      <c r="E1485" s="357"/>
      <c r="F1485" s="357"/>
      <c r="G1485" s="357"/>
      <c r="H1485" s="357"/>
      <c r="I1485" s="357"/>
      <c r="J1485" s="357"/>
    </row>
    <row r="1486" spans="1:10" ht="41.25" customHeight="1" x14ac:dyDescent="0.25">
      <c r="A1486" s="376"/>
      <c r="B1486" s="356"/>
      <c r="C1486" s="59" t="s">
        <v>363</v>
      </c>
      <c r="D1486" s="140" t="s">
        <v>42</v>
      </c>
      <c r="E1486" s="140" t="s">
        <v>40</v>
      </c>
      <c r="F1486" s="140"/>
      <c r="G1486" s="140">
        <v>100</v>
      </c>
      <c r="H1486" s="140"/>
      <c r="I1486" s="105"/>
      <c r="J1486" s="105"/>
    </row>
    <row r="1487" spans="1:10" ht="15" customHeight="1" x14ac:dyDescent="0.25">
      <c r="A1487" s="374" t="s">
        <v>302</v>
      </c>
      <c r="B1487" s="356" t="s">
        <v>203</v>
      </c>
      <c r="C1487" s="362" t="s">
        <v>171</v>
      </c>
      <c r="D1487" s="362"/>
      <c r="E1487" s="362"/>
      <c r="F1487" s="362"/>
      <c r="G1487" s="362"/>
      <c r="H1487" s="362"/>
      <c r="I1487" s="362"/>
      <c r="J1487" s="362"/>
    </row>
    <row r="1488" spans="1:10" x14ac:dyDescent="0.25">
      <c r="A1488" s="375"/>
      <c r="B1488" s="356"/>
      <c r="C1488" s="357" t="s">
        <v>10</v>
      </c>
      <c r="D1488" s="357"/>
      <c r="E1488" s="357"/>
      <c r="F1488" s="357"/>
      <c r="G1488" s="357"/>
      <c r="H1488" s="357"/>
      <c r="I1488" s="357"/>
      <c r="J1488" s="357"/>
    </row>
    <row r="1489" spans="1:10" ht="30" x14ac:dyDescent="0.25">
      <c r="A1489" s="375"/>
      <c r="B1489" s="356"/>
      <c r="C1489" s="7" t="s">
        <v>677</v>
      </c>
      <c r="D1489" s="140" t="s">
        <v>91</v>
      </c>
      <c r="E1489" s="140" t="s">
        <v>19</v>
      </c>
      <c r="F1489" s="107"/>
      <c r="G1489" s="157">
        <f>'Додаток 3'!I259</f>
        <v>34</v>
      </c>
      <c r="H1489" s="107">
        <f>'Додаток 3'!J259</f>
        <v>50.054000000000002</v>
      </c>
      <c r="I1489" s="105"/>
      <c r="J1489" s="105"/>
    </row>
    <row r="1490" spans="1:10" ht="19.5" customHeight="1" x14ac:dyDescent="0.25">
      <c r="A1490" s="375"/>
      <c r="B1490" s="356"/>
      <c r="C1490" s="357" t="s">
        <v>11</v>
      </c>
      <c r="D1490" s="357"/>
      <c r="E1490" s="357"/>
      <c r="F1490" s="357"/>
      <c r="G1490" s="357"/>
      <c r="H1490" s="357"/>
      <c r="I1490" s="357"/>
      <c r="J1490" s="357"/>
    </row>
    <row r="1491" spans="1:10" x14ac:dyDescent="0.25">
      <c r="A1491" s="375"/>
      <c r="B1491" s="356"/>
      <c r="C1491" s="7" t="s">
        <v>218</v>
      </c>
      <c r="D1491" s="140" t="s">
        <v>39</v>
      </c>
      <c r="E1491" s="140" t="s">
        <v>17</v>
      </c>
      <c r="F1491" s="155"/>
      <c r="G1491" s="167">
        <v>1</v>
      </c>
      <c r="H1491" s="155">
        <v>1</v>
      </c>
      <c r="I1491" s="105"/>
      <c r="J1491" s="105"/>
    </row>
    <row r="1492" spans="1:10" ht="18.75" customHeight="1" x14ac:dyDescent="0.25">
      <c r="A1492" s="375"/>
      <c r="B1492" s="356"/>
      <c r="C1492" s="357" t="s">
        <v>12</v>
      </c>
      <c r="D1492" s="357"/>
      <c r="E1492" s="357"/>
      <c r="F1492" s="357"/>
      <c r="G1492" s="357"/>
      <c r="H1492" s="357"/>
      <c r="I1492" s="357"/>
      <c r="J1492" s="357"/>
    </row>
    <row r="1493" spans="1:10" x14ac:dyDescent="0.25">
      <c r="A1493" s="375"/>
      <c r="B1493" s="356"/>
      <c r="C1493" s="7" t="s">
        <v>219</v>
      </c>
      <c r="D1493" s="140" t="s">
        <v>39</v>
      </c>
      <c r="E1493" s="140" t="s">
        <v>68</v>
      </c>
      <c r="F1493" s="107"/>
      <c r="G1493" s="107">
        <f>G1489/G1491</f>
        <v>34</v>
      </c>
      <c r="H1493" s="107">
        <f>H1489/1</f>
        <v>50.054000000000002</v>
      </c>
      <c r="I1493" s="105"/>
      <c r="J1493" s="105"/>
    </row>
    <row r="1494" spans="1:10" ht="19.5" customHeight="1" x14ac:dyDescent="0.25">
      <c r="A1494" s="375"/>
      <c r="B1494" s="356"/>
      <c r="C1494" s="357" t="s">
        <v>14</v>
      </c>
      <c r="D1494" s="357"/>
      <c r="E1494" s="357"/>
      <c r="F1494" s="357"/>
      <c r="G1494" s="357"/>
      <c r="H1494" s="357"/>
      <c r="I1494" s="357"/>
      <c r="J1494" s="357"/>
    </row>
    <row r="1495" spans="1:10" ht="45.75" customHeight="1" x14ac:dyDescent="0.25">
      <c r="A1495" s="376"/>
      <c r="B1495" s="356"/>
      <c r="C1495" s="59" t="s">
        <v>363</v>
      </c>
      <c r="D1495" s="140" t="s">
        <v>42</v>
      </c>
      <c r="E1495" s="140" t="s">
        <v>40</v>
      </c>
      <c r="F1495" s="140"/>
      <c r="G1495" s="140">
        <v>100</v>
      </c>
      <c r="H1495" s="140">
        <v>100</v>
      </c>
      <c r="I1495" s="105"/>
      <c r="J1495" s="105"/>
    </row>
    <row r="1496" spans="1:10" ht="18.75" customHeight="1" x14ac:dyDescent="0.25">
      <c r="A1496" s="374" t="s">
        <v>303</v>
      </c>
      <c r="B1496" s="356" t="s">
        <v>203</v>
      </c>
      <c r="C1496" s="362" t="s">
        <v>1100</v>
      </c>
      <c r="D1496" s="362"/>
      <c r="E1496" s="362"/>
      <c r="F1496" s="362"/>
      <c r="G1496" s="362"/>
      <c r="H1496" s="362"/>
      <c r="I1496" s="362"/>
      <c r="J1496" s="362"/>
    </row>
    <row r="1497" spans="1:10" x14ac:dyDescent="0.25">
      <c r="A1497" s="375"/>
      <c r="B1497" s="356"/>
      <c r="C1497" s="357" t="s">
        <v>10</v>
      </c>
      <c r="D1497" s="357"/>
      <c r="E1497" s="357"/>
      <c r="F1497" s="357"/>
      <c r="G1497" s="357"/>
      <c r="H1497" s="357"/>
      <c r="I1497" s="357"/>
      <c r="J1497" s="357"/>
    </row>
    <row r="1498" spans="1:10" ht="30" x14ac:dyDescent="0.25">
      <c r="A1498" s="375"/>
      <c r="B1498" s="356"/>
      <c r="C1498" s="59" t="s">
        <v>1102</v>
      </c>
      <c r="D1498" s="51" t="s">
        <v>91</v>
      </c>
      <c r="E1498" s="51" t="s">
        <v>19</v>
      </c>
      <c r="F1498" s="107"/>
      <c r="G1498" s="107"/>
      <c r="H1498" s="107"/>
      <c r="I1498" s="105"/>
      <c r="J1498" s="170">
        <f>'Додаток 3'!L261</f>
        <v>43.148000000000003</v>
      </c>
    </row>
    <row r="1499" spans="1:10" x14ac:dyDescent="0.25">
      <c r="A1499" s="375"/>
      <c r="B1499" s="356"/>
      <c r="C1499" s="365" t="s">
        <v>11</v>
      </c>
      <c r="D1499" s="365"/>
      <c r="E1499" s="365"/>
      <c r="F1499" s="365"/>
      <c r="G1499" s="365"/>
      <c r="H1499" s="365"/>
      <c r="I1499" s="365"/>
      <c r="J1499" s="365"/>
    </row>
    <row r="1500" spans="1:10" x14ac:dyDescent="0.25">
      <c r="A1500" s="375"/>
      <c r="B1500" s="356"/>
      <c r="C1500" s="59" t="s">
        <v>1103</v>
      </c>
      <c r="D1500" s="51" t="s">
        <v>39</v>
      </c>
      <c r="E1500" s="51" t="s">
        <v>17</v>
      </c>
      <c r="F1500" s="155"/>
      <c r="G1500" s="155"/>
      <c r="H1500" s="155"/>
      <c r="I1500" s="105"/>
      <c r="J1500" s="166">
        <v>2</v>
      </c>
    </row>
    <row r="1501" spans="1:10" x14ac:dyDescent="0.25">
      <c r="A1501" s="375"/>
      <c r="B1501" s="356"/>
      <c r="C1501" s="365" t="s">
        <v>12</v>
      </c>
      <c r="D1501" s="365"/>
      <c r="E1501" s="365"/>
      <c r="F1501" s="365"/>
      <c r="G1501" s="365"/>
      <c r="H1501" s="365"/>
      <c r="I1501" s="365"/>
      <c r="J1501" s="365"/>
    </row>
    <row r="1502" spans="1:10" x14ac:dyDescent="0.25">
      <c r="A1502" s="375"/>
      <c r="B1502" s="356"/>
      <c r="C1502" s="59" t="s">
        <v>1104</v>
      </c>
      <c r="D1502" s="51" t="s">
        <v>39</v>
      </c>
      <c r="E1502" s="51" t="s">
        <v>68</v>
      </c>
      <c r="F1502" s="107"/>
      <c r="G1502" s="107"/>
      <c r="H1502" s="107"/>
      <c r="I1502" s="105"/>
      <c r="J1502" s="166">
        <f>J1498/J1500</f>
        <v>21.574000000000002</v>
      </c>
    </row>
    <row r="1503" spans="1:10" x14ac:dyDescent="0.25">
      <c r="A1503" s="375"/>
      <c r="B1503" s="356"/>
      <c r="C1503" s="365" t="s">
        <v>14</v>
      </c>
      <c r="D1503" s="365"/>
      <c r="E1503" s="365"/>
      <c r="F1503" s="365"/>
      <c r="G1503" s="365"/>
      <c r="H1503" s="365"/>
      <c r="I1503" s="365"/>
      <c r="J1503" s="365"/>
    </row>
    <row r="1504" spans="1:10" ht="55.5" customHeight="1" x14ac:dyDescent="0.25">
      <c r="A1504" s="376"/>
      <c r="B1504" s="356"/>
      <c r="C1504" s="59" t="s">
        <v>363</v>
      </c>
      <c r="D1504" s="51" t="s">
        <v>42</v>
      </c>
      <c r="E1504" s="51" t="s">
        <v>40</v>
      </c>
      <c r="F1504" s="51"/>
      <c r="G1504" s="51"/>
      <c r="H1504" s="51"/>
      <c r="I1504" s="105"/>
      <c r="J1504" s="170">
        <v>100</v>
      </c>
    </row>
    <row r="1505" spans="1:10" ht="14.25" customHeight="1" x14ac:dyDescent="0.25">
      <c r="A1505" s="374" t="s">
        <v>311</v>
      </c>
      <c r="B1505" s="356" t="s">
        <v>203</v>
      </c>
      <c r="C1505" s="362" t="str">
        <f>'Додаток 3'!B263</f>
        <v xml:space="preserve">Придбання висоторізу </v>
      </c>
      <c r="D1505" s="362"/>
      <c r="E1505" s="362"/>
      <c r="F1505" s="362"/>
      <c r="G1505" s="362"/>
      <c r="H1505" s="362"/>
      <c r="I1505" s="362"/>
      <c r="J1505" s="362"/>
    </row>
    <row r="1506" spans="1:10" ht="15.75" customHeight="1" x14ac:dyDescent="0.25">
      <c r="A1506" s="375"/>
      <c r="B1506" s="356"/>
      <c r="C1506" s="357" t="s">
        <v>10</v>
      </c>
      <c r="D1506" s="357"/>
      <c r="E1506" s="357"/>
      <c r="F1506" s="357"/>
      <c r="G1506" s="357"/>
      <c r="H1506" s="357"/>
      <c r="I1506" s="357"/>
      <c r="J1506" s="357"/>
    </row>
    <row r="1507" spans="1:10" ht="28.5" customHeight="1" x14ac:dyDescent="0.25">
      <c r="A1507" s="375"/>
      <c r="B1507" s="356"/>
      <c r="C1507" s="7" t="s">
        <v>1119</v>
      </c>
      <c r="D1507" s="140" t="s">
        <v>91</v>
      </c>
      <c r="E1507" s="140" t="s">
        <v>19</v>
      </c>
      <c r="F1507" s="107"/>
      <c r="G1507" s="157"/>
      <c r="H1507" s="107"/>
      <c r="I1507" s="105"/>
      <c r="J1507" s="170">
        <f>'Додаток 3'!L263</f>
        <v>28.849</v>
      </c>
    </row>
    <row r="1508" spans="1:10" ht="18" customHeight="1" x14ac:dyDescent="0.25">
      <c r="A1508" s="375"/>
      <c r="B1508" s="356"/>
      <c r="C1508" s="357" t="s">
        <v>11</v>
      </c>
      <c r="D1508" s="357"/>
      <c r="E1508" s="357"/>
      <c r="F1508" s="357"/>
      <c r="G1508" s="357"/>
      <c r="H1508" s="357"/>
      <c r="I1508" s="357"/>
      <c r="J1508" s="357"/>
    </row>
    <row r="1509" spans="1:10" ht="19.5" customHeight="1" x14ac:dyDescent="0.25">
      <c r="A1509" s="375"/>
      <c r="B1509" s="356"/>
      <c r="C1509" s="7" t="s">
        <v>1120</v>
      </c>
      <c r="D1509" s="140" t="s">
        <v>39</v>
      </c>
      <c r="E1509" s="140" t="s">
        <v>17</v>
      </c>
      <c r="F1509" s="155"/>
      <c r="G1509" s="167"/>
      <c r="H1509" s="155"/>
      <c r="I1509" s="105"/>
      <c r="J1509" s="170">
        <v>1</v>
      </c>
    </row>
    <row r="1510" spans="1:10" ht="20.25" customHeight="1" x14ac:dyDescent="0.25">
      <c r="A1510" s="375"/>
      <c r="B1510" s="356"/>
      <c r="C1510" s="357" t="s">
        <v>12</v>
      </c>
      <c r="D1510" s="357"/>
      <c r="E1510" s="357"/>
      <c r="F1510" s="357"/>
      <c r="G1510" s="357"/>
      <c r="H1510" s="357"/>
      <c r="I1510" s="357"/>
      <c r="J1510" s="357"/>
    </row>
    <row r="1511" spans="1:10" ht="18.75" customHeight="1" x14ac:dyDescent="0.25">
      <c r="A1511" s="375"/>
      <c r="B1511" s="356"/>
      <c r="C1511" s="7" t="s">
        <v>1121</v>
      </c>
      <c r="D1511" s="140" t="s">
        <v>39</v>
      </c>
      <c r="E1511" s="140" t="s">
        <v>68</v>
      </c>
      <c r="F1511" s="107"/>
      <c r="G1511" s="107"/>
      <c r="H1511" s="107"/>
      <c r="I1511" s="105"/>
      <c r="J1511" s="170">
        <f>J1507/J1509</f>
        <v>28.849</v>
      </c>
    </row>
    <row r="1512" spans="1:10" ht="15" customHeight="1" x14ac:dyDescent="0.25">
      <c r="A1512" s="375"/>
      <c r="B1512" s="356"/>
      <c r="C1512" s="357" t="s">
        <v>14</v>
      </c>
      <c r="D1512" s="357"/>
      <c r="E1512" s="357"/>
      <c r="F1512" s="357"/>
      <c r="G1512" s="357"/>
      <c r="H1512" s="357"/>
      <c r="I1512" s="357"/>
      <c r="J1512" s="357"/>
    </row>
    <row r="1513" spans="1:10" ht="42.75" customHeight="1" x14ac:dyDescent="0.25">
      <c r="A1513" s="376"/>
      <c r="B1513" s="356"/>
      <c r="C1513" s="59" t="s">
        <v>363</v>
      </c>
      <c r="D1513" s="140" t="s">
        <v>42</v>
      </c>
      <c r="E1513" s="140" t="s">
        <v>40</v>
      </c>
      <c r="F1513" s="140"/>
      <c r="G1513" s="140"/>
      <c r="H1513" s="140"/>
      <c r="I1513" s="105"/>
      <c r="J1513" s="170">
        <v>100</v>
      </c>
    </row>
    <row r="1514" spans="1:10" ht="13.5" hidden="1" customHeight="1" x14ac:dyDescent="0.25">
      <c r="A1514" s="374" t="s">
        <v>470</v>
      </c>
      <c r="B1514" s="356" t="s">
        <v>203</v>
      </c>
      <c r="C1514" s="362" t="str">
        <f>'Додаток 3'!B264</f>
        <v>Придбання травокосарки</v>
      </c>
      <c r="D1514" s="362"/>
      <c r="E1514" s="362"/>
      <c r="F1514" s="362"/>
      <c r="G1514" s="362"/>
      <c r="H1514" s="362"/>
      <c r="I1514" s="362"/>
      <c r="J1514" s="362"/>
    </row>
    <row r="1515" spans="1:10" ht="21.75" hidden="1" customHeight="1" x14ac:dyDescent="0.25">
      <c r="A1515" s="375"/>
      <c r="B1515" s="356"/>
      <c r="C1515" s="357" t="s">
        <v>10</v>
      </c>
      <c r="D1515" s="357"/>
      <c r="E1515" s="357"/>
      <c r="F1515" s="357"/>
      <c r="G1515" s="357"/>
      <c r="H1515" s="357"/>
      <c r="I1515" s="357"/>
      <c r="J1515" s="357"/>
    </row>
    <row r="1516" spans="1:10" ht="28.5" hidden="1" customHeight="1" x14ac:dyDescent="0.25">
      <c r="A1516" s="375"/>
      <c r="B1516" s="356"/>
      <c r="C1516" s="7" t="s">
        <v>1122</v>
      </c>
      <c r="D1516" s="140" t="s">
        <v>91</v>
      </c>
      <c r="E1516" s="140" t="s">
        <v>19</v>
      </c>
      <c r="F1516" s="107"/>
      <c r="G1516" s="157"/>
      <c r="H1516" s="83">
        <f>'Додаток 3'!J264</f>
        <v>0</v>
      </c>
      <c r="I1516" s="105"/>
      <c r="J1516" s="105"/>
    </row>
    <row r="1517" spans="1:10" ht="17.25" hidden="1" customHeight="1" x14ac:dyDescent="0.25">
      <c r="A1517" s="375"/>
      <c r="B1517" s="356"/>
      <c r="C1517" s="357" t="s">
        <v>11</v>
      </c>
      <c r="D1517" s="357"/>
      <c r="E1517" s="357"/>
      <c r="F1517" s="357"/>
      <c r="G1517" s="357"/>
      <c r="H1517" s="357"/>
      <c r="I1517" s="357"/>
      <c r="J1517" s="357"/>
    </row>
    <row r="1518" spans="1:10" ht="28.5" hidden="1" customHeight="1" x14ac:dyDescent="0.25">
      <c r="A1518" s="375"/>
      <c r="B1518" s="356"/>
      <c r="C1518" s="7" t="s">
        <v>1123</v>
      </c>
      <c r="D1518" s="140" t="s">
        <v>39</v>
      </c>
      <c r="E1518" s="140" t="s">
        <v>17</v>
      </c>
      <c r="F1518" s="155"/>
      <c r="G1518" s="167"/>
      <c r="H1518" s="155">
        <v>4</v>
      </c>
      <c r="I1518" s="105"/>
      <c r="J1518" s="105"/>
    </row>
    <row r="1519" spans="1:10" ht="20.25" hidden="1" customHeight="1" x14ac:dyDescent="0.25">
      <c r="A1519" s="375"/>
      <c r="B1519" s="356"/>
      <c r="C1519" s="357" t="s">
        <v>12</v>
      </c>
      <c r="D1519" s="357"/>
      <c r="E1519" s="357"/>
      <c r="F1519" s="357"/>
      <c r="G1519" s="357"/>
      <c r="H1519" s="357"/>
      <c r="I1519" s="357"/>
      <c r="J1519" s="357"/>
    </row>
    <row r="1520" spans="1:10" ht="28.5" hidden="1" customHeight="1" x14ac:dyDescent="0.25">
      <c r="A1520" s="375"/>
      <c r="B1520" s="356"/>
      <c r="C1520" s="7" t="s">
        <v>1124</v>
      </c>
      <c r="D1520" s="140" t="s">
        <v>39</v>
      </c>
      <c r="E1520" s="140" t="s">
        <v>68</v>
      </c>
      <c r="F1520" s="107"/>
      <c r="G1520" s="107"/>
      <c r="H1520" s="107">
        <f>H1516/H1518</f>
        <v>0</v>
      </c>
      <c r="I1520" s="105"/>
      <c r="J1520" s="105"/>
    </row>
    <row r="1521" spans="1:10" ht="16.5" hidden="1" customHeight="1" x14ac:dyDescent="0.25">
      <c r="A1521" s="375"/>
      <c r="B1521" s="356"/>
      <c r="C1521" s="357" t="s">
        <v>14</v>
      </c>
      <c r="D1521" s="357"/>
      <c r="E1521" s="357"/>
      <c r="F1521" s="357"/>
      <c r="G1521" s="357"/>
      <c r="H1521" s="357"/>
      <c r="I1521" s="357"/>
      <c r="J1521" s="357"/>
    </row>
    <row r="1522" spans="1:10" ht="28.5" hidden="1" customHeight="1" x14ac:dyDescent="0.25">
      <c r="A1522" s="376"/>
      <c r="B1522" s="356"/>
      <c r="C1522" s="59" t="s">
        <v>363</v>
      </c>
      <c r="D1522" s="140" t="s">
        <v>42</v>
      </c>
      <c r="E1522" s="140" t="s">
        <v>40</v>
      </c>
      <c r="F1522" s="140"/>
      <c r="G1522" s="140"/>
      <c r="H1522" s="140">
        <v>100</v>
      </c>
      <c r="I1522" s="105"/>
      <c r="J1522" s="105"/>
    </row>
    <row r="1523" spans="1:10" ht="16.5" customHeight="1" x14ac:dyDescent="0.25">
      <c r="A1523" s="374" t="s">
        <v>312</v>
      </c>
      <c r="B1523" s="356" t="s">
        <v>203</v>
      </c>
      <c r="C1523" s="362" t="str">
        <f>'Додаток 3'!B266</f>
        <v>Придбання трактора-газонокосарки</v>
      </c>
      <c r="D1523" s="362"/>
      <c r="E1523" s="362"/>
      <c r="F1523" s="362"/>
      <c r="G1523" s="362"/>
      <c r="H1523" s="362"/>
      <c r="I1523" s="362"/>
      <c r="J1523" s="362"/>
    </row>
    <row r="1524" spans="1:10" ht="16.5" customHeight="1" x14ac:dyDescent="0.25">
      <c r="A1524" s="375"/>
      <c r="B1524" s="356"/>
      <c r="C1524" s="357" t="s">
        <v>10</v>
      </c>
      <c r="D1524" s="357"/>
      <c r="E1524" s="357"/>
      <c r="F1524" s="357"/>
      <c r="G1524" s="357"/>
      <c r="H1524" s="357"/>
      <c r="I1524" s="357"/>
      <c r="J1524" s="357"/>
    </row>
    <row r="1525" spans="1:10" ht="28.5" customHeight="1" x14ac:dyDescent="0.25">
      <c r="A1525" s="375"/>
      <c r="B1525" s="356"/>
      <c r="C1525" s="7" t="s">
        <v>1128</v>
      </c>
      <c r="D1525" s="140" t="s">
        <v>91</v>
      </c>
      <c r="E1525" s="140" t="s">
        <v>19</v>
      </c>
      <c r="F1525" s="107"/>
      <c r="G1525" s="157"/>
      <c r="H1525" s="107"/>
      <c r="I1525" s="105"/>
      <c r="J1525" s="170">
        <v>182.999</v>
      </c>
    </row>
    <row r="1526" spans="1:10" ht="16.5" customHeight="1" x14ac:dyDescent="0.25">
      <c r="A1526" s="375"/>
      <c r="B1526" s="356"/>
      <c r="C1526" s="357" t="s">
        <v>11</v>
      </c>
      <c r="D1526" s="357"/>
      <c r="E1526" s="357"/>
      <c r="F1526" s="357"/>
      <c r="G1526" s="357"/>
      <c r="H1526" s="357"/>
      <c r="I1526" s="357"/>
      <c r="J1526" s="357"/>
    </row>
    <row r="1527" spans="1:10" ht="28.5" customHeight="1" x14ac:dyDescent="0.25">
      <c r="A1527" s="375"/>
      <c r="B1527" s="356"/>
      <c r="C1527" s="7" t="s">
        <v>1129</v>
      </c>
      <c r="D1527" s="140" t="s">
        <v>39</v>
      </c>
      <c r="E1527" s="140" t="s">
        <v>17</v>
      </c>
      <c r="F1527" s="155"/>
      <c r="G1527" s="167"/>
      <c r="H1527" s="155"/>
      <c r="I1527" s="105"/>
      <c r="J1527" s="170">
        <v>1</v>
      </c>
    </row>
    <row r="1528" spans="1:10" ht="19.5" customHeight="1" x14ac:dyDescent="0.25">
      <c r="A1528" s="375"/>
      <c r="B1528" s="356"/>
      <c r="C1528" s="357" t="s">
        <v>12</v>
      </c>
      <c r="D1528" s="357"/>
      <c r="E1528" s="357"/>
      <c r="F1528" s="357"/>
      <c r="G1528" s="357"/>
      <c r="H1528" s="357"/>
      <c r="I1528" s="357"/>
      <c r="J1528" s="357"/>
    </row>
    <row r="1529" spans="1:10" ht="28.5" customHeight="1" x14ac:dyDescent="0.25">
      <c r="A1529" s="375"/>
      <c r="B1529" s="356"/>
      <c r="C1529" s="7" t="s">
        <v>1130</v>
      </c>
      <c r="D1529" s="140" t="s">
        <v>39</v>
      </c>
      <c r="E1529" s="140" t="s">
        <v>68</v>
      </c>
      <c r="F1529" s="107"/>
      <c r="G1529" s="107"/>
      <c r="H1529" s="107"/>
      <c r="I1529" s="105"/>
      <c r="J1529" s="170">
        <f>J1525/J1527</f>
        <v>182.999</v>
      </c>
    </row>
    <row r="1530" spans="1:10" ht="17.25" customHeight="1" x14ac:dyDescent="0.25">
      <c r="A1530" s="375"/>
      <c r="B1530" s="356"/>
      <c r="C1530" s="357" t="s">
        <v>14</v>
      </c>
      <c r="D1530" s="357"/>
      <c r="E1530" s="357"/>
      <c r="F1530" s="357"/>
      <c r="G1530" s="357"/>
      <c r="H1530" s="357"/>
      <c r="I1530" s="357"/>
      <c r="J1530" s="357"/>
    </row>
    <row r="1531" spans="1:10" ht="37.5" customHeight="1" x14ac:dyDescent="0.25">
      <c r="A1531" s="376"/>
      <c r="B1531" s="356"/>
      <c r="C1531" s="59" t="s">
        <v>363</v>
      </c>
      <c r="D1531" s="140" t="s">
        <v>42</v>
      </c>
      <c r="E1531" s="140" t="s">
        <v>40</v>
      </c>
      <c r="F1531" s="140"/>
      <c r="G1531" s="140"/>
      <c r="H1531" s="140"/>
      <c r="I1531" s="105"/>
      <c r="J1531" s="170">
        <v>100</v>
      </c>
    </row>
    <row r="1532" spans="1:10" ht="18" customHeight="1" x14ac:dyDescent="0.25">
      <c r="A1532" s="353" t="s">
        <v>470</v>
      </c>
      <c r="B1532" s="356" t="s">
        <v>203</v>
      </c>
      <c r="C1532" s="362" t="str">
        <f>'Додаток 3'!B265</f>
        <v>Придбання електричного заточного станку</v>
      </c>
      <c r="D1532" s="362"/>
      <c r="E1532" s="362"/>
      <c r="F1532" s="362"/>
      <c r="G1532" s="362"/>
      <c r="H1532" s="362"/>
      <c r="I1532" s="362"/>
      <c r="J1532" s="362"/>
    </row>
    <row r="1533" spans="1:10" ht="22.5" customHeight="1" x14ac:dyDescent="0.25">
      <c r="A1533" s="354"/>
      <c r="B1533" s="356"/>
      <c r="C1533" s="357" t="s">
        <v>10</v>
      </c>
      <c r="D1533" s="357"/>
      <c r="E1533" s="357"/>
      <c r="F1533" s="357"/>
      <c r="G1533" s="357"/>
      <c r="H1533" s="357"/>
      <c r="I1533" s="357"/>
      <c r="J1533" s="357"/>
    </row>
    <row r="1534" spans="1:10" ht="28.5" customHeight="1" x14ac:dyDescent="0.25">
      <c r="A1534" s="354"/>
      <c r="B1534" s="356"/>
      <c r="C1534" s="7" t="s">
        <v>1125</v>
      </c>
      <c r="D1534" s="140" t="s">
        <v>91</v>
      </c>
      <c r="E1534" s="140" t="s">
        <v>19</v>
      </c>
      <c r="F1534" s="107"/>
      <c r="G1534" s="157"/>
      <c r="H1534" s="107">
        <f>'Додаток 3'!J265</f>
        <v>27.198</v>
      </c>
      <c r="I1534" s="105"/>
      <c r="J1534" s="105"/>
    </row>
    <row r="1535" spans="1:10" ht="14.25" customHeight="1" x14ac:dyDescent="0.25">
      <c r="A1535" s="354"/>
      <c r="B1535" s="356"/>
      <c r="C1535" s="357" t="s">
        <v>11</v>
      </c>
      <c r="D1535" s="357"/>
      <c r="E1535" s="357"/>
      <c r="F1535" s="357"/>
      <c r="G1535" s="357"/>
      <c r="H1535" s="357"/>
      <c r="I1535" s="357"/>
      <c r="J1535" s="357"/>
    </row>
    <row r="1536" spans="1:10" ht="18.75" customHeight="1" x14ac:dyDescent="0.25">
      <c r="A1536" s="354"/>
      <c r="B1536" s="356"/>
      <c r="C1536" s="7" t="s">
        <v>1126</v>
      </c>
      <c r="D1536" s="140" t="s">
        <v>39</v>
      </c>
      <c r="E1536" s="140" t="s">
        <v>17</v>
      </c>
      <c r="F1536" s="155"/>
      <c r="G1536" s="167"/>
      <c r="H1536" s="155">
        <v>1</v>
      </c>
      <c r="I1536" s="105"/>
      <c r="J1536" s="105"/>
    </row>
    <row r="1537" spans="1:10" ht="16.5" customHeight="1" x14ac:dyDescent="0.25">
      <c r="A1537" s="354"/>
      <c r="B1537" s="356"/>
      <c r="C1537" s="357" t="s">
        <v>12</v>
      </c>
      <c r="D1537" s="357"/>
      <c r="E1537" s="357"/>
      <c r="F1537" s="357"/>
      <c r="G1537" s="357"/>
      <c r="H1537" s="357"/>
      <c r="I1537" s="357"/>
      <c r="J1537" s="357"/>
    </row>
    <row r="1538" spans="1:10" ht="17.25" customHeight="1" x14ac:dyDescent="0.25">
      <c r="A1538" s="354"/>
      <c r="B1538" s="356"/>
      <c r="C1538" s="7" t="s">
        <v>1127</v>
      </c>
      <c r="D1538" s="140" t="s">
        <v>39</v>
      </c>
      <c r="E1538" s="140" t="s">
        <v>68</v>
      </c>
      <c r="F1538" s="107"/>
      <c r="G1538" s="107"/>
      <c r="H1538" s="107">
        <f>H1534/1</f>
        <v>27.198</v>
      </c>
      <c r="I1538" s="105"/>
      <c r="J1538" s="105"/>
    </row>
    <row r="1539" spans="1:10" ht="21" customHeight="1" x14ac:dyDescent="0.25">
      <c r="A1539" s="354"/>
      <c r="B1539" s="356"/>
      <c r="C1539" s="357" t="s">
        <v>14</v>
      </c>
      <c r="D1539" s="357"/>
      <c r="E1539" s="357"/>
      <c r="F1539" s="357"/>
      <c r="G1539" s="357"/>
      <c r="H1539" s="357"/>
      <c r="I1539" s="357"/>
      <c r="J1539" s="357"/>
    </row>
    <row r="1540" spans="1:10" ht="51.75" customHeight="1" x14ac:dyDescent="0.25">
      <c r="A1540" s="355"/>
      <c r="B1540" s="356"/>
      <c r="C1540" s="59" t="s">
        <v>363</v>
      </c>
      <c r="D1540" s="140" t="s">
        <v>42</v>
      </c>
      <c r="E1540" s="140" t="s">
        <v>40</v>
      </c>
      <c r="F1540" s="140"/>
      <c r="G1540" s="140"/>
      <c r="H1540" s="140">
        <v>100</v>
      </c>
      <c r="I1540" s="105"/>
      <c r="J1540" s="105"/>
    </row>
    <row r="1541" spans="1:10" ht="15" customHeight="1" x14ac:dyDescent="0.25">
      <c r="A1541" s="353" t="s">
        <v>471</v>
      </c>
      <c r="B1541" s="359" t="s">
        <v>741</v>
      </c>
      <c r="C1541" s="360" t="str">
        <f>'Додаток 3'!B260</f>
        <v>Придбання всесезонної комунальної машини з навісним обладнанням</v>
      </c>
      <c r="D1541" s="360"/>
      <c r="E1541" s="360"/>
      <c r="F1541" s="360"/>
      <c r="G1541" s="360"/>
      <c r="H1541" s="360"/>
      <c r="I1541" s="360"/>
      <c r="J1541" s="360"/>
    </row>
    <row r="1542" spans="1:10" ht="20.25" customHeight="1" x14ac:dyDescent="0.25">
      <c r="A1542" s="354"/>
      <c r="B1542" s="359"/>
      <c r="C1542" s="365" t="s">
        <v>10</v>
      </c>
      <c r="D1542" s="365"/>
      <c r="E1542" s="365"/>
      <c r="F1542" s="365"/>
      <c r="G1542" s="365"/>
      <c r="H1542" s="365"/>
      <c r="I1542" s="365"/>
      <c r="J1542" s="365"/>
    </row>
    <row r="1543" spans="1:10" ht="33" customHeight="1" x14ac:dyDescent="0.25">
      <c r="A1543" s="354"/>
      <c r="B1543" s="359"/>
      <c r="C1543" s="59" t="s">
        <v>449</v>
      </c>
      <c r="D1543" s="51" t="s">
        <v>91</v>
      </c>
      <c r="E1543" s="51" t="s">
        <v>19</v>
      </c>
      <c r="F1543" s="107">
        <f>'Додаток 3'!H260</f>
        <v>2813.25</v>
      </c>
      <c r="G1543" s="107"/>
      <c r="H1543" s="107"/>
      <c r="I1543" s="105"/>
      <c r="J1543" s="105"/>
    </row>
    <row r="1544" spans="1:10" ht="17.25" customHeight="1" x14ac:dyDescent="0.25">
      <c r="A1544" s="354"/>
      <c r="B1544" s="359"/>
      <c r="C1544" s="365" t="s">
        <v>11</v>
      </c>
      <c r="D1544" s="365"/>
      <c r="E1544" s="365"/>
      <c r="F1544" s="365"/>
      <c r="G1544" s="365"/>
      <c r="H1544" s="365"/>
      <c r="I1544" s="365"/>
      <c r="J1544" s="365"/>
    </row>
    <row r="1545" spans="1:10" ht="17.25" customHeight="1" x14ac:dyDescent="0.25">
      <c r="A1545" s="354"/>
      <c r="B1545" s="359"/>
      <c r="C1545" s="59" t="s">
        <v>450</v>
      </c>
      <c r="D1545" s="51" t="s">
        <v>39</v>
      </c>
      <c r="E1545" s="51" t="s">
        <v>17</v>
      </c>
      <c r="F1545" s="155">
        <v>1</v>
      </c>
      <c r="G1545" s="155"/>
      <c r="H1545" s="155"/>
      <c r="I1545" s="105"/>
      <c r="J1545" s="105"/>
    </row>
    <row r="1546" spans="1:10" ht="18" customHeight="1" x14ac:dyDescent="0.25">
      <c r="A1546" s="354"/>
      <c r="B1546" s="359"/>
      <c r="C1546" s="365" t="s">
        <v>12</v>
      </c>
      <c r="D1546" s="365"/>
      <c r="E1546" s="365"/>
      <c r="F1546" s="365"/>
      <c r="G1546" s="365"/>
      <c r="H1546" s="365"/>
      <c r="I1546" s="365"/>
      <c r="J1546" s="365"/>
    </row>
    <row r="1547" spans="1:10" ht="19.5" customHeight="1" x14ac:dyDescent="0.25">
      <c r="A1547" s="354"/>
      <c r="B1547" s="359"/>
      <c r="C1547" s="59" t="s">
        <v>451</v>
      </c>
      <c r="D1547" s="51" t="s">
        <v>39</v>
      </c>
      <c r="E1547" s="51" t="s">
        <v>68</v>
      </c>
      <c r="F1547" s="107">
        <f>F1543/F1545</f>
        <v>2813.25</v>
      </c>
      <c r="G1547" s="107"/>
      <c r="H1547" s="107"/>
      <c r="I1547" s="105"/>
      <c r="J1547" s="105"/>
    </row>
    <row r="1548" spans="1:10" ht="20.25" customHeight="1" x14ac:dyDescent="0.25">
      <c r="A1548" s="354"/>
      <c r="B1548" s="359"/>
      <c r="C1548" s="365" t="s">
        <v>14</v>
      </c>
      <c r="D1548" s="365"/>
      <c r="E1548" s="365"/>
      <c r="F1548" s="365"/>
      <c r="G1548" s="365"/>
      <c r="H1548" s="365"/>
      <c r="I1548" s="365"/>
      <c r="J1548" s="365"/>
    </row>
    <row r="1549" spans="1:10" ht="29.25" customHeight="1" x14ac:dyDescent="0.25">
      <c r="A1549" s="355"/>
      <c r="B1549" s="359"/>
      <c r="C1549" s="59" t="s">
        <v>363</v>
      </c>
      <c r="D1549" s="51" t="s">
        <v>42</v>
      </c>
      <c r="E1549" s="51" t="s">
        <v>40</v>
      </c>
      <c r="F1549" s="51">
        <v>100</v>
      </c>
      <c r="G1549" s="51"/>
      <c r="H1549" s="51"/>
      <c r="I1549" s="105"/>
      <c r="J1549" s="105"/>
    </row>
    <row r="1550" spans="1:10" ht="17.25" customHeight="1" x14ac:dyDescent="0.25">
      <c r="A1550" s="353" t="s">
        <v>472</v>
      </c>
      <c r="B1550" s="359" t="s">
        <v>741</v>
      </c>
      <c r="C1550" s="360" t="str">
        <f>'Додаток 3'!B267</f>
        <v xml:space="preserve">Придбання трактору з навісним обладнанням </v>
      </c>
      <c r="D1550" s="360"/>
      <c r="E1550" s="360"/>
      <c r="F1550" s="360"/>
      <c r="G1550" s="360"/>
      <c r="H1550" s="360"/>
      <c r="I1550" s="360"/>
      <c r="J1550" s="360"/>
    </row>
    <row r="1551" spans="1:10" ht="19.5" customHeight="1" x14ac:dyDescent="0.25">
      <c r="A1551" s="354"/>
      <c r="B1551" s="359"/>
      <c r="C1551" s="365" t="s">
        <v>10</v>
      </c>
      <c r="D1551" s="365"/>
      <c r="E1551" s="365"/>
      <c r="F1551" s="365"/>
      <c r="G1551" s="365"/>
      <c r="H1551" s="365"/>
      <c r="I1551" s="365"/>
      <c r="J1551" s="365"/>
    </row>
    <row r="1552" spans="1:10" ht="30" x14ac:dyDescent="0.25">
      <c r="A1552" s="354"/>
      <c r="B1552" s="359"/>
      <c r="C1552" s="59" t="s">
        <v>758</v>
      </c>
      <c r="D1552" s="51" t="s">
        <v>91</v>
      </c>
      <c r="E1552" s="51" t="s">
        <v>19</v>
      </c>
      <c r="F1552" s="107"/>
      <c r="G1552" s="107">
        <f>'Додаток 3'!I267</f>
        <v>2561</v>
      </c>
      <c r="H1552" s="107"/>
      <c r="I1552" s="105"/>
      <c r="J1552" s="105"/>
    </row>
    <row r="1553" spans="1:15" ht="20.25" customHeight="1" x14ac:dyDescent="0.25">
      <c r="A1553" s="354"/>
      <c r="B1553" s="359"/>
      <c r="C1553" s="365" t="s">
        <v>11</v>
      </c>
      <c r="D1553" s="365"/>
      <c r="E1553" s="365"/>
      <c r="F1553" s="365"/>
      <c r="G1553" s="365"/>
      <c r="H1553" s="365"/>
      <c r="I1553" s="365"/>
      <c r="J1553" s="365"/>
    </row>
    <row r="1554" spans="1:15" x14ac:dyDescent="0.25">
      <c r="A1554" s="354"/>
      <c r="B1554" s="359"/>
      <c r="C1554" s="59" t="s">
        <v>755</v>
      </c>
      <c r="D1554" s="51" t="s">
        <v>39</v>
      </c>
      <c r="E1554" s="51" t="s">
        <v>17</v>
      </c>
      <c r="F1554" s="155"/>
      <c r="G1554" s="155">
        <v>2</v>
      </c>
      <c r="H1554" s="155"/>
      <c r="I1554" s="105"/>
      <c r="J1554" s="105"/>
    </row>
    <row r="1555" spans="1:15" x14ac:dyDescent="0.25">
      <c r="A1555" s="354"/>
      <c r="B1555" s="359"/>
      <c r="C1555" s="365" t="s">
        <v>12</v>
      </c>
      <c r="D1555" s="365"/>
      <c r="E1555" s="365"/>
      <c r="F1555" s="365"/>
      <c r="G1555" s="365"/>
      <c r="H1555" s="365"/>
      <c r="I1555" s="365"/>
      <c r="J1555" s="365"/>
    </row>
    <row r="1556" spans="1:15" x14ac:dyDescent="0.25">
      <c r="A1556" s="354"/>
      <c r="B1556" s="359"/>
      <c r="C1556" s="59" t="s">
        <v>756</v>
      </c>
      <c r="D1556" s="51" t="s">
        <v>39</v>
      </c>
      <c r="E1556" s="51" t="s">
        <v>68</v>
      </c>
      <c r="F1556" s="107"/>
      <c r="G1556" s="107">
        <f>G1552/G1554</f>
        <v>1280.5</v>
      </c>
      <c r="H1556" s="107"/>
      <c r="I1556" s="105"/>
      <c r="J1556" s="105"/>
    </row>
    <row r="1557" spans="1:15" ht="16.5" customHeight="1" x14ac:dyDescent="0.25">
      <c r="A1557" s="354"/>
      <c r="B1557" s="359"/>
      <c r="C1557" s="365" t="s">
        <v>14</v>
      </c>
      <c r="D1557" s="365"/>
      <c r="E1557" s="365"/>
      <c r="F1557" s="365"/>
      <c r="G1557" s="365"/>
      <c r="H1557" s="365"/>
      <c r="I1557" s="365"/>
      <c r="J1557" s="365"/>
    </row>
    <row r="1558" spans="1:15" ht="40.5" customHeight="1" x14ac:dyDescent="0.25">
      <c r="A1558" s="355"/>
      <c r="B1558" s="359"/>
      <c r="C1558" s="59" t="s">
        <v>363</v>
      </c>
      <c r="D1558" s="51" t="s">
        <v>42</v>
      </c>
      <c r="E1558" s="51" t="s">
        <v>40</v>
      </c>
      <c r="F1558" s="51"/>
      <c r="G1558" s="51">
        <v>100</v>
      </c>
      <c r="H1558" s="51"/>
      <c r="I1558" s="105"/>
      <c r="J1558" s="105"/>
    </row>
    <row r="1559" spans="1:15" ht="17.25" customHeight="1" x14ac:dyDescent="0.25">
      <c r="A1559" s="353" t="s">
        <v>473</v>
      </c>
      <c r="B1559" s="352" t="s">
        <v>116</v>
      </c>
      <c r="C1559" s="368" t="s">
        <v>1646</v>
      </c>
      <c r="D1559" s="368"/>
      <c r="E1559" s="368"/>
      <c r="F1559" s="368"/>
      <c r="G1559" s="368"/>
      <c r="H1559" s="368"/>
      <c r="I1559" s="368"/>
      <c r="J1559" s="368"/>
    </row>
    <row r="1560" spans="1:15" x14ac:dyDescent="0.25">
      <c r="A1560" s="354"/>
      <c r="B1560" s="352"/>
      <c r="C1560" s="350" t="s">
        <v>10</v>
      </c>
      <c r="D1560" s="350"/>
      <c r="E1560" s="350"/>
      <c r="F1560" s="350"/>
      <c r="G1560" s="350"/>
      <c r="H1560" s="350"/>
      <c r="I1560" s="350"/>
      <c r="J1560" s="350"/>
    </row>
    <row r="1561" spans="1:15" ht="20.25" customHeight="1" x14ac:dyDescent="0.25">
      <c r="A1561" s="354"/>
      <c r="B1561" s="352"/>
      <c r="C1561" s="7" t="s">
        <v>678</v>
      </c>
      <c r="D1561" s="349" t="s">
        <v>15</v>
      </c>
      <c r="E1561" s="140" t="s">
        <v>9</v>
      </c>
      <c r="F1561" s="107"/>
      <c r="G1561" s="157" t="str">
        <f>'Додаток 3'!I280</f>
        <v>2475,445</v>
      </c>
      <c r="H1561" s="157"/>
      <c r="I1561" s="106" t="str">
        <f>'Додаток 3'!K280</f>
        <v>16723,782</v>
      </c>
      <c r="J1561" s="106"/>
    </row>
    <row r="1562" spans="1:15" ht="15" hidden="1" customHeight="1" x14ac:dyDescent="0.25">
      <c r="A1562" s="354"/>
      <c r="B1562" s="352"/>
      <c r="C1562" s="7" t="s">
        <v>357</v>
      </c>
      <c r="D1562" s="349"/>
      <c r="E1562" s="358"/>
      <c r="F1562" s="358"/>
      <c r="G1562" s="358"/>
      <c r="H1562" s="358"/>
      <c r="I1562" s="105"/>
      <c r="J1562" s="105"/>
    </row>
    <row r="1563" spans="1:15" ht="16.5" hidden="1" customHeight="1" x14ac:dyDescent="0.25">
      <c r="A1563" s="354"/>
      <c r="B1563" s="352"/>
      <c r="C1563" s="7" t="s">
        <v>2</v>
      </c>
      <c r="D1563" s="349"/>
      <c r="E1563" s="349" t="s">
        <v>9</v>
      </c>
      <c r="F1563" s="107"/>
      <c r="G1563" s="24" t="str">
        <f>'Додаток 3'!I281</f>
        <v>154,562</v>
      </c>
      <c r="H1563" s="24"/>
      <c r="I1563" s="105"/>
      <c r="J1563" s="105"/>
    </row>
    <row r="1564" spans="1:15" ht="15.75" hidden="1" customHeight="1" x14ac:dyDescent="0.25">
      <c r="A1564" s="354"/>
      <c r="B1564" s="352"/>
      <c r="C1564" s="7" t="s">
        <v>25</v>
      </c>
      <c r="D1564" s="349"/>
      <c r="E1564" s="349"/>
      <c r="F1564" s="28"/>
      <c r="G1564" s="30" t="str">
        <f>'Додаток 3'!I282</f>
        <v>40,500</v>
      </c>
      <c r="H1564" s="24"/>
      <c r="I1564" s="105"/>
      <c r="J1564" s="105"/>
    </row>
    <row r="1565" spans="1:15" ht="16.5" hidden="1" customHeight="1" x14ac:dyDescent="0.25">
      <c r="A1565" s="354"/>
      <c r="B1565" s="352"/>
      <c r="C1565" s="7" t="s">
        <v>674</v>
      </c>
      <c r="D1565" s="349"/>
      <c r="E1565" s="349"/>
      <c r="F1565" s="107"/>
      <c r="G1565" s="24" t="str">
        <f>'Додаток 3'!I283</f>
        <v>11,603</v>
      </c>
      <c r="H1565" s="24"/>
      <c r="I1565" s="105"/>
      <c r="J1565" s="105"/>
    </row>
    <row r="1566" spans="1:15" ht="18" customHeight="1" x14ac:dyDescent="0.25">
      <c r="A1566" s="354"/>
      <c r="B1566" s="352"/>
      <c r="C1566" s="7" t="s">
        <v>1647</v>
      </c>
      <c r="D1566" s="349"/>
      <c r="E1566" s="349"/>
      <c r="F1566" s="107"/>
      <c r="G1566" s="157"/>
      <c r="H1566" s="24"/>
      <c r="I1566" s="95">
        <f>'Додаток 3'!K286</f>
        <v>288.77</v>
      </c>
      <c r="J1566" s="105"/>
    </row>
    <row r="1567" spans="1:15" x14ac:dyDescent="0.25">
      <c r="A1567" s="354"/>
      <c r="B1567" s="352"/>
      <c r="C1567" s="350" t="s">
        <v>11</v>
      </c>
      <c r="D1567" s="350"/>
      <c r="E1567" s="350"/>
      <c r="F1567" s="350"/>
      <c r="G1567" s="350"/>
      <c r="H1567" s="350"/>
      <c r="I1567" s="350"/>
      <c r="J1567" s="350"/>
      <c r="K1567" s="80"/>
    </row>
    <row r="1568" spans="1:15" ht="18.75" customHeight="1" x14ac:dyDescent="0.25">
      <c r="A1568" s="354"/>
      <c r="B1568" s="352"/>
      <c r="C1568" s="7" t="s">
        <v>1796</v>
      </c>
      <c r="D1568" s="384" t="s">
        <v>309</v>
      </c>
      <c r="E1568" s="140" t="s">
        <v>17</v>
      </c>
      <c r="F1568" s="107"/>
      <c r="G1568" s="155">
        <v>1</v>
      </c>
      <c r="H1568" s="107"/>
      <c r="I1568" s="170">
        <v>1</v>
      </c>
      <c r="J1568" s="108"/>
      <c r="L1568" s="41"/>
      <c r="O1568" s="40">
        <f>3.64+1.211</f>
        <v>4.851</v>
      </c>
    </row>
    <row r="1569" spans="1:13" ht="18" customHeight="1" x14ac:dyDescent="0.25">
      <c r="A1569" s="354"/>
      <c r="B1569" s="352"/>
      <c r="C1569" s="7" t="s">
        <v>1648</v>
      </c>
      <c r="D1569" s="385"/>
      <c r="E1569" s="140" t="s">
        <v>17</v>
      </c>
      <c r="F1569" s="107"/>
      <c r="G1569" s="107"/>
      <c r="H1569" s="107"/>
      <c r="I1569" s="170">
        <v>1</v>
      </c>
      <c r="J1569" s="133"/>
      <c r="L1569" s="41"/>
    </row>
    <row r="1570" spans="1:13" x14ac:dyDescent="0.25">
      <c r="A1570" s="354"/>
      <c r="B1570" s="352"/>
      <c r="C1570" s="350" t="s">
        <v>12</v>
      </c>
      <c r="D1570" s="350"/>
      <c r="E1570" s="350"/>
      <c r="F1570" s="350"/>
      <c r="G1570" s="350"/>
      <c r="H1570" s="350"/>
      <c r="I1570" s="350"/>
      <c r="J1570" s="350"/>
    </row>
    <row r="1571" spans="1:13" x14ac:dyDescent="0.25">
      <c r="A1571" s="354"/>
      <c r="B1571" s="352"/>
      <c r="C1571" s="7" t="s">
        <v>1797</v>
      </c>
      <c r="D1571" s="384" t="s">
        <v>39</v>
      </c>
      <c r="E1571" s="140" t="s">
        <v>667</v>
      </c>
      <c r="F1571" s="107"/>
      <c r="G1571" s="157">
        <f>G1561/G1568</f>
        <v>2475.4450000000002</v>
      </c>
      <c r="H1571" s="157"/>
      <c r="I1571" s="135">
        <f>I1561/I1568</f>
        <v>16723.781999999999</v>
      </c>
      <c r="J1571" s="106"/>
      <c r="K1571" s="41"/>
      <c r="L1571" s="41"/>
      <c r="M1571" s="41"/>
    </row>
    <row r="1572" spans="1:13" x14ac:dyDescent="0.25">
      <c r="A1572" s="354"/>
      <c r="B1572" s="352"/>
      <c r="C1572" s="7" t="s">
        <v>1649</v>
      </c>
      <c r="D1572" s="385"/>
      <c r="E1572" s="140" t="s">
        <v>68</v>
      </c>
      <c r="F1572" s="107"/>
      <c r="G1572" s="157"/>
      <c r="H1572" s="157"/>
      <c r="I1572" s="135">
        <f>I1566/I1569</f>
        <v>288.77</v>
      </c>
      <c r="J1572" s="105"/>
      <c r="K1572" s="41"/>
      <c r="L1572" s="41"/>
      <c r="M1572" s="41"/>
    </row>
    <row r="1573" spans="1:13" x14ac:dyDescent="0.25">
      <c r="A1573" s="354"/>
      <c r="B1573" s="352"/>
      <c r="C1573" s="350" t="s">
        <v>14</v>
      </c>
      <c r="D1573" s="350"/>
      <c r="E1573" s="350"/>
      <c r="F1573" s="350"/>
      <c r="G1573" s="350"/>
      <c r="H1573" s="350"/>
      <c r="I1573" s="350"/>
      <c r="J1573" s="350"/>
    </row>
    <row r="1574" spans="1:13" x14ac:dyDescent="0.25">
      <c r="A1574" s="355"/>
      <c r="B1574" s="352"/>
      <c r="C1574" s="59" t="s">
        <v>358</v>
      </c>
      <c r="D1574" s="51" t="s">
        <v>42</v>
      </c>
      <c r="E1574" s="51" t="s">
        <v>40</v>
      </c>
      <c r="F1574" s="51"/>
      <c r="G1574" s="51">
        <v>13</v>
      </c>
      <c r="H1574" s="141"/>
      <c r="I1574" s="166">
        <v>100</v>
      </c>
      <c r="J1574" s="166"/>
    </row>
    <row r="1575" spans="1:13" ht="26.25" hidden="1" customHeight="1" x14ac:dyDescent="0.25">
      <c r="A1575" s="153"/>
      <c r="B1575" s="349" t="s">
        <v>116</v>
      </c>
      <c r="C1575" s="361" t="s">
        <v>939</v>
      </c>
      <c r="D1575" s="351"/>
      <c r="E1575" s="351"/>
      <c r="F1575" s="351"/>
      <c r="G1575" s="351"/>
      <c r="H1575" s="351"/>
      <c r="I1575" s="105"/>
      <c r="J1575" s="105"/>
    </row>
    <row r="1576" spans="1:13" ht="15" hidden="1" customHeight="1" x14ac:dyDescent="0.25">
      <c r="A1576" s="153"/>
      <c r="B1576" s="349"/>
      <c r="C1576" s="350" t="s">
        <v>10</v>
      </c>
      <c r="D1576" s="350"/>
      <c r="E1576" s="350"/>
      <c r="F1576" s="350"/>
      <c r="G1576" s="350"/>
      <c r="H1576" s="350"/>
      <c r="I1576" s="105"/>
      <c r="J1576" s="105"/>
    </row>
    <row r="1577" spans="1:13" ht="30" hidden="1" customHeight="1" x14ac:dyDescent="0.25">
      <c r="A1577" s="181" t="s">
        <v>530</v>
      </c>
      <c r="B1577" s="349"/>
      <c r="C1577" s="7" t="s">
        <v>220</v>
      </c>
      <c r="D1577" s="349" t="s">
        <v>15</v>
      </c>
      <c r="E1577" s="140" t="s">
        <v>9</v>
      </c>
      <c r="F1577" s="107"/>
      <c r="G1577" s="157">
        <v>0</v>
      </c>
      <c r="H1577" s="10"/>
      <c r="I1577" s="105"/>
      <c r="J1577" s="105"/>
    </row>
    <row r="1578" spans="1:13" ht="15" hidden="1" customHeight="1" x14ac:dyDescent="0.25">
      <c r="A1578" s="181"/>
      <c r="B1578" s="349"/>
      <c r="C1578" s="7" t="s">
        <v>41</v>
      </c>
      <c r="D1578" s="349"/>
      <c r="E1578" s="358"/>
      <c r="F1578" s="358"/>
      <c r="G1578" s="358"/>
      <c r="H1578" s="358"/>
      <c r="I1578" s="105"/>
      <c r="J1578" s="105"/>
    </row>
    <row r="1579" spans="1:13" ht="15" hidden="1" customHeight="1" x14ac:dyDescent="0.25">
      <c r="A1579" s="181"/>
      <c r="B1579" s="349"/>
      <c r="C1579" s="7" t="s">
        <v>38</v>
      </c>
      <c r="D1579" s="349"/>
      <c r="E1579" s="140" t="s">
        <v>9</v>
      </c>
      <c r="F1579" s="107"/>
      <c r="G1579" s="24">
        <f>'Додаток 3'!I286</f>
        <v>0</v>
      </c>
      <c r="H1579" s="24"/>
      <c r="I1579" s="105"/>
      <c r="J1579" s="105"/>
    </row>
    <row r="1580" spans="1:13" ht="15.75" hidden="1" customHeight="1" x14ac:dyDescent="0.25">
      <c r="A1580" s="181"/>
      <c r="B1580" s="349"/>
      <c r="C1580" s="350" t="s">
        <v>11</v>
      </c>
      <c r="D1580" s="350"/>
      <c r="E1580" s="350"/>
      <c r="F1580" s="350"/>
      <c r="G1580" s="350"/>
      <c r="H1580" s="350"/>
      <c r="I1580" s="105"/>
      <c r="J1580" s="105"/>
    </row>
    <row r="1581" spans="1:13" ht="30" hidden="1" customHeight="1" x14ac:dyDescent="0.25">
      <c r="A1581" s="181"/>
      <c r="B1581" s="349"/>
      <c r="C1581" s="7" t="s">
        <v>221</v>
      </c>
      <c r="D1581" s="140" t="s">
        <v>309</v>
      </c>
      <c r="E1581" s="140" t="s">
        <v>65</v>
      </c>
      <c r="F1581" s="107"/>
      <c r="G1581" s="157">
        <v>1.05</v>
      </c>
      <c r="H1581" s="10"/>
      <c r="I1581" s="105"/>
      <c r="J1581" s="105"/>
    </row>
    <row r="1582" spans="1:13" ht="16.5" hidden="1" customHeight="1" x14ac:dyDescent="0.25">
      <c r="A1582" s="181"/>
      <c r="B1582" s="349"/>
      <c r="C1582" s="350" t="s">
        <v>12</v>
      </c>
      <c r="D1582" s="350"/>
      <c r="E1582" s="350"/>
      <c r="F1582" s="350"/>
      <c r="G1582" s="350"/>
      <c r="H1582" s="350"/>
      <c r="I1582" s="105"/>
      <c r="J1582" s="105"/>
    </row>
    <row r="1583" spans="1:13" ht="30" hidden="1" customHeight="1" x14ac:dyDescent="0.25">
      <c r="A1583" s="181"/>
      <c r="B1583" s="349"/>
      <c r="C1583" s="7" t="s">
        <v>222</v>
      </c>
      <c r="D1583" s="140" t="s">
        <v>39</v>
      </c>
      <c r="E1583" s="140" t="s">
        <v>196</v>
      </c>
      <c r="F1583" s="107"/>
      <c r="G1583" s="157">
        <f>G1577/G1581</f>
        <v>0</v>
      </c>
      <c r="H1583" s="24"/>
      <c r="I1583" s="105"/>
      <c r="J1583" s="105"/>
    </row>
    <row r="1584" spans="1:13" ht="17.25" hidden="1" customHeight="1" x14ac:dyDescent="0.25">
      <c r="A1584" s="181"/>
      <c r="B1584" s="349"/>
      <c r="C1584" s="350" t="s">
        <v>14</v>
      </c>
      <c r="D1584" s="350"/>
      <c r="E1584" s="350"/>
      <c r="F1584" s="350"/>
      <c r="G1584" s="350"/>
      <c r="H1584" s="350"/>
      <c r="I1584" s="105"/>
      <c r="J1584" s="105"/>
    </row>
    <row r="1585" spans="1:10" ht="31.5" hidden="1" customHeight="1" x14ac:dyDescent="0.25">
      <c r="A1585" s="181"/>
      <c r="B1585" s="349"/>
      <c r="C1585" s="59" t="s">
        <v>359</v>
      </c>
      <c r="D1585" s="51" t="s">
        <v>42</v>
      </c>
      <c r="E1585" s="51" t="s">
        <v>40</v>
      </c>
      <c r="F1585" s="51"/>
      <c r="G1585" s="51">
        <v>100</v>
      </c>
      <c r="H1585" s="141"/>
      <c r="I1585" s="105"/>
      <c r="J1585" s="105"/>
    </row>
    <row r="1586" spans="1:10" ht="12" customHeight="1" x14ac:dyDescent="0.25">
      <c r="A1586" s="353" t="s">
        <v>474</v>
      </c>
      <c r="B1586" s="352" t="s">
        <v>116</v>
      </c>
      <c r="C1586" s="366" t="s">
        <v>940</v>
      </c>
      <c r="D1586" s="366"/>
      <c r="E1586" s="366"/>
      <c r="F1586" s="366"/>
      <c r="G1586" s="366"/>
      <c r="H1586" s="366"/>
      <c r="I1586" s="366"/>
      <c r="J1586" s="366"/>
    </row>
    <row r="1587" spans="1:10" ht="18.75" customHeight="1" x14ac:dyDescent="0.25">
      <c r="A1587" s="354"/>
      <c r="B1587" s="352"/>
      <c r="C1587" s="365" t="s">
        <v>10</v>
      </c>
      <c r="D1587" s="365"/>
      <c r="E1587" s="365"/>
      <c r="F1587" s="365"/>
      <c r="G1587" s="365"/>
      <c r="H1587" s="365"/>
      <c r="I1587" s="365"/>
      <c r="J1587" s="365"/>
    </row>
    <row r="1588" spans="1:10" ht="15.75" customHeight="1" x14ac:dyDescent="0.25">
      <c r="A1588" s="354"/>
      <c r="B1588" s="352"/>
      <c r="C1588" s="59" t="s">
        <v>224</v>
      </c>
      <c r="D1588" s="352" t="s">
        <v>15</v>
      </c>
      <c r="E1588" s="51" t="s">
        <v>9</v>
      </c>
      <c r="F1588" s="107">
        <f>'Додаток 3'!H287</f>
        <v>23745.38</v>
      </c>
      <c r="G1588" s="107"/>
      <c r="H1588" s="107"/>
      <c r="I1588" s="95"/>
      <c r="J1588" s="95">
        <f>'Додаток 3'!L287</f>
        <v>987</v>
      </c>
    </row>
    <row r="1589" spans="1:10" ht="15.75" hidden="1" customHeight="1" x14ac:dyDescent="0.25">
      <c r="A1589" s="354"/>
      <c r="B1589" s="352"/>
      <c r="C1589" s="59" t="s">
        <v>41</v>
      </c>
      <c r="D1589" s="352"/>
      <c r="E1589" s="358"/>
      <c r="F1589" s="358"/>
      <c r="G1589" s="358"/>
      <c r="H1589" s="358"/>
      <c r="I1589" s="105"/>
      <c r="J1589" s="105"/>
    </row>
    <row r="1590" spans="1:10" ht="24.75" hidden="1" customHeight="1" x14ac:dyDescent="0.25">
      <c r="A1590" s="354"/>
      <c r="B1590" s="352"/>
      <c r="C1590" s="59" t="s">
        <v>639</v>
      </c>
      <c r="D1590" s="352"/>
      <c r="E1590" s="51" t="s">
        <v>9</v>
      </c>
      <c r="F1590" s="107"/>
      <c r="G1590" s="107"/>
      <c r="H1590" s="141"/>
      <c r="I1590" s="105"/>
      <c r="J1590" s="105"/>
    </row>
    <row r="1591" spans="1:10" ht="17.25" hidden="1" customHeight="1" x14ac:dyDescent="0.25">
      <c r="A1591" s="354"/>
      <c r="B1591" s="352"/>
      <c r="C1591" s="59" t="s">
        <v>2</v>
      </c>
      <c r="D1591" s="352"/>
      <c r="E1591" s="51" t="s">
        <v>9</v>
      </c>
      <c r="F1591" s="107">
        <f>'Додаток 3'!H289</f>
        <v>237.22800000000001</v>
      </c>
      <c r="G1591" s="9">
        <f>'Додаток 3'!I289</f>
        <v>76</v>
      </c>
      <c r="H1591" s="9"/>
      <c r="I1591" s="105"/>
      <c r="J1591" s="105"/>
    </row>
    <row r="1592" spans="1:10" ht="13.5" hidden="1" customHeight="1" x14ac:dyDescent="0.25">
      <c r="A1592" s="354"/>
      <c r="B1592" s="352"/>
      <c r="C1592" s="59" t="s">
        <v>25</v>
      </c>
      <c r="D1592" s="352"/>
      <c r="E1592" s="51" t="s">
        <v>9</v>
      </c>
      <c r="F1592" s="107"/>
      <c r="G1592" s="107">
        <f>'Додаток 3'!I290</f>
        <v>187.821</v>
      </c>
      <c r="H1592" s="9"/>
      <c r="I1592" s="105"/>
      <c r="J1592" s="105"/>
    </row>
    <row r="1593" spans="1:10" x14ac:dyDescent="0.25">
      <c r="A1593" s="354"/>
      <c r="B1593" s="352"/>
      <c r="C1593" s="348" t="s">
        <v>11</v>
      </c>
      <c r="D1593" s="348"/>
      <c r="E1593" s="348"/>
      <c r="F1593" s="348"/>
      <c r="G1593" s="348"/>
      <c r="H1593" s="348"/>
      <c r="I1593" s="348"/>
      <c r="J1593" s="348"/>
    </row>
    <row r="1594" spans="1:10" ht="14.25" customHeight="1" x14ac:dyDescent="0.25">
      <c r="A1594" s="354"/>
      <c r="B1594" s="352"/>
      <c r="C1594" s="59" t="s">
        <v>225</v>
      </c>
      <c r="D1594" s="51" t="s">
        <v>309</v>
      </c>
      <c r="E1594" s="51" t="s">
        <v>223</v>
      </c>
      <c r="F1594" s="107">
        <v>0.84399999999999997</v>
      </c>
      <c r="G1594" s="107"/>
      <c r="H1594" s="17"/>
      <c r="I1594" s="136"/>
      <c r="J1594" s="136">
        <v>3.7999999999999999E-2</v>
      </c>
    </row>
    <row r="1595" spans="1:10" ht="18" customHeight="1" x14ac:dyDescent="0.25">
      <c r="A1595" s="354"/>
      <c r="B1595" s="352"/>
      <c r="C1595" s="348" t="s">
        <v>12</v>
      </c>
      <c r="D1595" s="348"/>
      <c r="E1595" s="348"/>
      <c r="F1595" s="348"/>
      <c r="G1595" s="348"/>
      <c r="H1595" s="348"/>
      <c r="I1595" s="348"/>
      <c r="J1595" s="348"/>
    </row>
    <row r="1596" spans="1:10" x14ac:dyDescent="0.25">
      <c r="A1596" s="354"/>
      <c r="B1596" s="352"/>
      <c r="C1596" s="59" t="s">
        <v>226</v>
      </c>
      <c r="D1596" s="51" t="s">
        <v>39</v>
      </c>
      <c r="E1596" s="51" t="s">
        <v>1310</v>
      </c>
      <c r="F1596" s="107">
        <f>F1588/F1594</f>
        <v>28134.336492890998</v>
      </c>
      <c r="G1596" s="107"/>
      <c r="H1596" s="9"/>
      <c r="I1596" s="135"/>
      <c r="J1596" s="135">
        <f>J1588/J1594</f>
        <v>25973.684210526317</v>
      </c>
    </row>
    <row r="1597" spans="1:10" ht="18" customHeight="1" x14ac:dyDescent="0.25">
      <c r="A1597" s="354"/>
      <c r="B1597" s="352"/>
      <c r="C1597" s="348" t="s">
        <v>14</v>
      </c>
      <c r="D1597" s="348"/>
      <c r="E1597" s="348"/>
      <c r="F1597" s="348"/>
      <c r="G1597" s="348"/>
      <c r="H1597" s="348"/>
      <c r="I1597" s="348"/>
      <c r="J1597" s="348"/>
    </row>
    <row r="1598" spans="1:10" x14ac:dyDescent="0.25">
      <c r="A1598" s="355"/>
      <c r="B1598" s="352"/>
      <c r="C1598" s="59" t="s">
        <v>361</v>
      </c>
      <c r="D1598" s="51" t="s">
        <v>42</v>
      </c>
      <c r="E1598" s="51" t="s">
        <v>40</v>
      </c>
      <c r="F1598" s="51">
        <v>100</v>
      </c>
      <c r="G1598" s="51"/>
      <c r="H1598" s="141"/>
      <c r="I1598" s="166"/>
      <c r="J1598" s="166">
        <v>100</v>
      </c>
    </row>
    <row r="1599" spans="1:10" ht="17.25" customHeight="1" x14ac:dyDescent="0.25">
      <c r="A1599" s="353" t="s">
        <v>530</v>
      </c>
      <c r="B1599" s="352" t="s">
        <v>116</v>
      </c>
      <c r="C1599" s="366" t="s">
        <v>1169</v>
      </c>
      <c r="D1599" s="366"/>
      <c r="E1599" s="366"/>
      <c r="F1599" s="366"/>
      <c r="G1599" s="366"/>
      <c r="H1599" s="366"/>
      <c r="I1599" s="366"/>
      <c r="J1599" s="366"/>
    </row>
    <row r="1600" spans="1:10" x14ac:dyDescent="0.25">
      <c r="A1600" s="354"/>
      <c r="B1600" s="352"/>
      <c r="C1600" s="365" t="s">
        <v>10</v>
      </c>
      <c r="D1600" s="365"/>
      <c r="E1600" s="365"/>
      <c r="F1600" s="365"/>
      <c r="G1600" s="365"/>
      <c r="H1600" s="365"/>
      <c r="I1600" s="365"/>
      <c r="J1600" s="365"/>
    </row>
    <row r="1601" spans="1:10" ht="16.5" customHeight="1" x14ac:dyDescent="0.25">
      <c r="A1601" s="354"/>
      <c r="B1601" s="352"/>
      <c r="C1601" s="59" t="s">
        <v>1167</v>
      </c>
      <c r="D1601" s="352" t="s">
        <v>15</v>
      </c>
      <c r="E1601" s="51" t="s">
        <v>9</v>
      </c>
      <c r="F1601" s="107"/>
      <c r="G1601" s="107"/>
      <c r="H1601" s="107"/>
      <c r="I1601" s="95"/>
      <c r="J1601" s="95">
        <f>'Додаток 3'!L291</f>
        <v>1350</v>
      </c>
    </row>
    <row r="1602" spans="1:10" ht="15" hidden="1" customHeight="1" x14ac:dyDescent="0.25">
      <c r="A1602" s="354"/>
      <c r="B1602" s="352"/>
      <c r="C1602" s="59" t="s">
        <v>41</v>
      </c>
      <c r="D1602" s="352"/>
      <c r="E1602" s="358"/>
      <c r="F1602" s="358"/>
      <c r="G1602" s="358"/>
      <c r="H1602" s="358"/>
      <c r="I1602" s="105"/>
      <c r="J1602" s="105"/>
    </row>
    <row r="1603" spans="1:10" ht="15" hidden="1" customHeight="1" x14ac:dyDescent="0.25">
      <c r="A1603" s="354"/>
      <c r="B1603" s="352"/>
      <c r="C1603" s="59" t="s">
        <v>639</v>
      </c>
      <c r="D1603" s="352"/>
      <c r="E1603" s="51" t="s">
        <v>9</v>
      </c>
      <c r="F1603" s="107"/>
      <c r="G1603" s="107"/>
      <c r="H1603" s="141"/>
      <c r="I1603" s="105"/>
      <c r="J1603" s="105"/>
    </row>
    <row r="1604" spans="1:10" ht="15" hidden="1" customHeight="1" x14ac:dyDescent="0.25">
      <c r="A1604" s="354"/>
      <c r="B1604" s="352"/>
      <c r="C1604" s="59" t="s">
        <v>2</v>
      </c>
      <c r="D1604" s="352"/>
      <c r="E1604" s="51" t="s">
        <v>9</v>
      </c>
      <c r="F1604" s="107" t="str">
        <f>'Додаток 3'!H303</f>
        <v>150,000</v>
      </c>
      <c r="G1604" s="9">
        <f>'Додаток 3'!I303</f>
        <v>0</v>
      </c>
      <c r="H1604" s="9"/>
      <c r="I1604" s="105"/>
      <c r="J1604" s="105"/>
    </row>
    <row r="1605" spans="1:10" ht="15" hidden="1" customHeight="1" x14ac:dyDescent="0.25">
      <c r="A1605" s="354"/>
      <c r="B1605" s="352"/>
      <c r="C1605" s="59" t="s">
        <v>25</v>
      </c>
      <c r="D1605" s="352"/>
      <c r="E1605" s="51" t="s">
        <v>9</v>
      </c>
      <c r="F1605" s="107"/>
      <c r="G1605" s="107">
        <f>'Додаток 3'!I304</f>
        <v>0</v>
      </c>
      <c r="H1605" s="9"/>
      <c r="I1605" s="105"/>
      <c r="J1605" s="105"/>
    </row>
    <row r="1606" spans="1:10" x14ac:dyDescent="0.25">
      <c r="A1606" s="354"/>
      <c r="B1606" s="352"/>
      <c r="C1606" s="348" t="s">
        <v>11</v>
      </c>
      <c r="D1606" s="348"/>
      <c r="E1606" s="348"/>
      <c r="F1606" s="348"/>
      <c r="G1606" s="348"/>
      <c r="H1606" s="348"/>
      <c r="I1606" s="348"/>
      <c r="J1606" s="348"/>
    </row>
    <row r="1607" spans="1:10" x14ac:dyDescent="0.25">
      <c r="A1607" s="354"/>
      <c r="B1607" s="352"/>
      <c r="C1607" s="59" t="s">
        <v>1170</v>
      </c>
      <c r="D1607" s="51" t="s">
        <v>309</v>
      </c>
      <c r="E1607" s="51" t="s">
        <v>223</v>
      </c>
      <c r="F1607" s="107"/>
      <c r="G1607" s="17"/>
      <c r="H1607" s="180"/>
      <c r="I1607" s="166"/>
      <c r="J1607" s="166">
        <v>3.6400000000000002E-2</v>
      </c>
    </row>
    <row r="1608" spans="1:10" x14ac:dyDescent="0.25">
      <c r="A1608" s="354"/>
      <c r="B1608" s="352"/>
      <c r="C1608" s="348" t="s">
        <v>12</v>
      </c>
      <c r="D1608" s="348"/>
      <c r="E1608" s="348"/>
      <c r="F1608" s="348"/>
      <c r="G1608" s="348"/>
      <c r="H1608" s="348"/>
      <c r="I1608" s="348"/>
      <c r="J1608" s="348"/>
    </row>
    <row r="1609" spans="1:10" x14ac:dyDescent="0.25">
      <c r="A1609" s="354"/>
      <c r="B1609" s="352"/>
      <c r="C1609" s="59" t="s">
        <v>1171</v>
      </c>
      <c r="D1609" s="51" t="s">
        <v>39</v>
      </c>
      <c r="E1609" s="51" t="s">
        <v>1310</v>
      </c>
      <c r="F1609" s="107"/>
      <c r="G1609" s="107"/>
      <c r="H1609" s="9"/>
      <c r="I1609" s="135"/>
      <c r="J1609" s="135">
        <f>J1601/J1607</f>
        <v>37087.912087912089</v>
      </c>
    </row>
    <row r="1610" spans="1:10" x14ac:dyDescent="0.25">
      <c r="A1610" s="354"/>
      <c r="B1610" s="352"/>
      <c r="C1610" s="348" t="s">
        <v>14</v>
      </c>
      <c r="D1610" s="348"/>
      <c r="E1610" s="348"/>
      <c r="F1610" s="348"/>
      <c r="G1610" s="348"/>
      <c r="H1610" s="348"/>
      <c r="I1610" s="348"/>
      <c r="J1610" s="348"/>
    </row>
    <row r="1611" spans="1:10" ht="21" customHeight="1" x14ac:dyDescent="0.25">
      <c r="A1611" s="355"/>
      <c r="B1611" s="352"/>
      <c r="C1611" s="59" t="s">
        <v>361</v>
      </c>
      <c r="D1611" s="51" t="s">
        <v>42</v>
      </c>
      <c r="E1611" s="51" t="s">
        <v>40</v>
      </c>
      <c r="F1611" s="51"/>
      <c r="G1611" s="51"/>
      <c r="H1611" s="51"/>
      <c r="I1611" s="170"/>
      <c r="J1611" s="170">
        <v>100</v>
      </c>
    </row>
    <row r="1612" spans="1:10" ht="16.5" customHeight="1" x14ac:dyDescent="0.25">
      <c r="A1612" s="374" t="s">
        <v>569</v>
      </c>
      <c r="B1612" s="352" t="s">
        <v>116</v>
      </c>
      <c r="C1612" s="366" t="s">
        <v>884</v>
      </c>
      <c r="D1612" s="366"/>
      <c r="E1612" s="366"/>
      <c r="F1612" s="366"/>
      <c r="G1612" s="366"/>
      <c r="H1612" s="366"/>
      <c r="I1612" s="366"/>
      <c r="J1612" s="366"/>
    </row>
    <row r="1613" spans="1:10" x14ac:dyDescent="0.25">
      <c r="A1613" s="375"/>
      <c r="B1613" s="352"/>
      <c r="C1613" s="365" t="s">
        <v>10</v>
      </c>
      <c r="D1613" s="365"/>
      <c r="E1613" s="365"/>
      <c r="F1613" s="365"/>
      <c r="G1613" s="365"/>
      <c r="H1613" s="365"/>
      <c r="I1613" s="365"/>
      <c r="J1613" s="365"/>
    </row>
    <row r="1614" spans="1:10" ht="29.25" customHeight="1" x14ac:dyDescent="0.25">
      <c r="A1614" s="375"/>
      <c r="B1614" s="352"/>
      <c r="C1614" s="59" t="s">
        <v>429</v>
      </c>
      <c r="D1614" s="352" t="s">
        <v>15</v>
      </c>
      <c r="E1614" s="51" t="s">
        <v>9</v>
      </c>
      <c r="F1614" s="107"/>
      <c r="G1614" s="107">
        <f>'Додаток 3'!I292</f>
        <v>9921.1010000000006</v>
      </c>
      <c r="H1614" s="1"/>
      <c r="I1614" s="105"/>
      <c r="J1614" s="105"/>
    </row>
    <row r="1615" spans="1:10" ht="15" hidden="1" customHeight="1" x14ac:dyDescent="0.25">
      <c r="A1615" s="375"/>
      <c r="B1615" s="352"/>
      <c r="C1615" s="59" t="s">
        <v>41</v>
      </c>
      <c r="D1615" s="352"/>
      <c r="E1615" s="358"/>
      <c r="F1615" s="358"/>
      <c r="G1615" s="358"/>
      <c r="H1615" s="358"/>
      <c r="I1615" s="105"/>
      <c r="J1615" s="105"/>
    </row>
    <row r="1616" spans="1:10" ht="16.5" hidden="1" customHeight="1" x14ac:dyDescent="0.25">
      <c r="A1616" s="375"/>
      <c r="B1616" s="352"/>
      <c r="C1616" s="59" t="s">
        <v>620</v>
      </c>
      <c r="D1616" s="352"/>
      <c r="E1616" s="51" t="s">
        <v>9</v>
      </c>
      <c r="F1616" s="107"/>
      <c r="G1616" s="9">
        <f>'Додаток 3'!I293</f>
        <v>120</v>
      </c>
      <c r="H1616" s="9"/>
      <c r="I1616" s="105"/>
      <c r="J1616" s="105"/>
    </row>
    <row r="1617" spans="1:10" ht="15" hidden="1" customHeight="1" x14ac:dyDescent="0.25">
      <c r="A1617" s="375"/>
      <c r="B1617" s="352"/>
      <c r="C1617" s="59" t="s">
        <v>2</v>
      </c>
      <c r="D1617" s="352"/>
      <c r="E1617" s="51" t="s">
        <v>9</v>
      </c>
      <c r="F1617" s="107"/>
      <c r="G1617" s="9">
        <f>'Додаток 3'!I294</f>
        <v>155.4</v>
      </c>
      <c r="H1617" s="9"/>
      <c r="I1617" s="105"/>
      <c r="J1617" s="105"/>
    </row>
    <row r="1618" spans="1:10" ht="15" hidden="1" customHeight="1" x14ac:dyDescent="0.25">
      <c r="A1618" s="375"/>
      <c r="B1618" s="352"/>
      <c r="C1618" s="59" t="s">
        <v>25</v>
      </c>
      <c r="D1618" s="51"/>
      <c r="E1618" s="51" t="s">
        <v>9</v>
      </c>
      <c r="F1618" s="107"/>
      <c r="G1618" s="9">
        <f>'Додаток 3'!I295</f>
        <v>41.5</v>
      </c>
      <c r="H1618" s="9"/>
      <c r="I1618" s="105"/>
      <c r="J1618" s="105"/>
    </row>
    <row r="1619" spans="1:10" x14ac:dyDescent="0.25">
      <c r="A1619" s="375"/>
      <c r="B1619" s="352"/>
      <c r="C1619" s="348" t="s">
        <v>11</v>
      </c>
      <c r="D1619" s="348"/>
      <c r="E1619" s="348"/>
      <c r="F1619" s="348"/>
      <c r="G1619" s="348"/>
      <c r="H1619" s="348"/>
      <c r="I1619" s="348"/>
      <c r="J1619" s="348"/>
    </row>
    <row r="1620" spans="1:10" x14ac:dyDescent="0.25">
      <c r="A1620" s="375"/>
      <c r="B1620" s="352"/>
      <c r="C1620" s="59" t="s">
        <v>430</v>
      </c>
      <c r="D1620" s="51" t="s">
        <v>39</v>
      </c>
      <c r="E1620" s="51" t="s">
        <v>17</v>
      </c>
      <c r="F1620" s="155"/>
      <c r="G1620" s="155">
        <v>1</v>
      </c>
      <c r="H1620" s="1"/>
      <c r="I1620" s="105"/>
      <c r="J1620" s="105"/>
    </row>
    <row r="1621" spans="1:10" x14ac:dyDescent="0.25">
      <c r="A1621" s="375"/>
      <c r="B1621" s="352"/>
      <c r="C1621" s="348" t="s">
        <v>12</v>
      </c>
      <c r="D1621" s="348"/>
      <c r="E1621" s="348"/>
      <c r="F1621" s="348"/>
      <c r="G1621" s="348"/>
      <c r="H1621" s="348"/>
      <c r="I1621" s="348"/>
      <c r="J1621" s="348"/>
    </row>
    <row r="1622" spans="1:10" x14ac:dyDescent="0.25">
      <c r="A1622" s="375"/>
      <c r="B1622" s="352"/>
      <c r="C1622" s="59" t="s">
        <v>431</v>
      </c>
      <c r="D1622" s="51" t="s">
        <v>39</v>
      </c>
      <c r="E1622" s="51" t="s">
        <v>278</v>
      </c>
      <c r="F1622" s="107"/>
      <c r="G1622" s="107">
        <f>G1614/G1620</f>
        <v>9921.1010000000006</v>
      </c>
      <c r="H1622" s="9"/>
      <c r="I1622" s="105"/>
      <c r="J1622" s="105"/>
    </row>
    <row r="1623" spans="1:10" x14ac:dyDescent="0.25">
      <c r="A1623" s="375"/>
      <c r="B1623" s="352"/>
      <c r="C1623" s="348" t="s">
        <v>14</v>
      </c>
      <c r="D1623" s="348"/>
      <c r="E1623" s="348"/>
      <c r="F1623" s="348"/>
      <c r="G1623" s="348"/>
      <c r="H1623" s="348"/>
      <c r="I1623" s="105"/>
      <c r="J1623" s="105"/>
    </row>
    <row r="1624" spans="1:10" x14ac:dyDescent="0.25">
      <c r="A1624" s="376"/>
      <c r="B1624" s="352"/>
      <c r="C1624" s="59" t="s">
        <v>362</v>
      </c>
      <c r="D1624" s="51" t="s">
        <v>42</v>
      </c>
      <c r="E1624" s="51" t="s">
        <v>40</v>
      </c>
      <c r="F1624" s="51"/>
      <c r="G1624" s="51">
        <v>100</v>
      </c>
      <c r="H1624" s="141"/>
      <c r="I1624" s="105"/>
      <c r="J1624" s="105"/>
    </row>
    <row r="1625" spans="1:10" ht="15" hidden="1" customHeight="1" x14ac:dyDescent="0.25">
      <c r="A1625" s="374" t="s">
        <v>574</v>
      </c>
      <c r="B1625" s="349" t="s">
        <v>116</v>
      </c>
      <c r="C1625" s="361" t="s">
        <v>167</v>
      </c>
      <c r="D1625" s="361"/>
      <c r="E1625" s="361"/>
      <c r="F1625" s="361"/>
      <c r="G1625" s="361"/>
      <c r="H1625" s="361"/>
      <c r="I1625" s="361"/>
      <c r="J1625" s="361"/>
    </row>
    <row r="1626" spans="1:10" hidden="1" x14ac:dyDescent="0.25">
      <c r="A1626" s="375"/>
      <c r="B1626" s="349"/>
      <c r="C1626" s="357" t="s">
        <v>10</v>
      </c>
      <c r="D1626" s="357"/>
      <c r="E1626" s="357"/>
      <c r="F1626" s="357"/>
      <c r="G1626" s="357"/>
      <c r="H1626" s="357"/>
      <c r="I1626" s="357"/>
      <c r="J1626" s="357"/>
    </row>
    <row r="1627" spans="1:10" hidden="1" x14ac:dyDescent="0.25">
      <c r="A1627" s="375"/>
      <c r="B1627" s="349"/>
      <c r="C1627" s="7" t="s">
        <v>227</v>
      </c>
      <c r="D1627" s="140" t="s">
        <v>15</v>
      </c>
      <c r="E1627" s="140" t="s">
        <v>9</v>
      </c>
      <c r="F1627" s="107"/>
      <c r="G1627" s="157"/>
      <c r="H1627" s="157"/>
      <c r="I1627" s="165"/>
      <c r="J1627" s="165" t="str">
        <f>'Додаток 3'!L296</f>
        <v>0</v>
      </c>
    </row>
    <row r="1628" spans="1:10" hidden="1" x14ac:dyDescent="0.25">
      <c r="A1628" s="375"/>
      <c r="B1628" s="349"/>
      <c r="C1628" s="350" t="s">
        <v>11</v>
      </c>
      <c r="D1628" s="350"/>
      <c r="E1628" s="350"/>
      <c r="F1628" s="350"/>
      <c r="G1628" s="350"/>
      <c r="H1628" s="350"/>
      <c r="I1628" s="350"/>
      <c r="J1628" s="350"/>
    </row>
    <row r="1629" spans="1:10" hidden="1" x14ac:dyDescent="0.25">
      <c r="A1629" s="375"/>
      <c r="B1629" s="349"/>
      <c r="C1629" s="7" t="s">
        <v>228</v>
      </c>
      <c r="D1629" s="140" t="s">
        <v>309</v>
      </c>
      <c r="E1629" s="140" t="s">
        <v>65</v>
      </c>
      <c r="F1629" s="107"/>
      <c r="G1629" s="157"/>
      <c r="H1629" s="157"/>
      <c r="I1629" s="166"/>
      <c r="J1629" s="166">
        <v>0.81499999999999995</v>
      </c>
    </row>
    <row r="1630" spans="1:10" hidden="1" x14ac:dyDescent="0.25">
      <c r="A1630" s="375"/>
      <c r="B1630" s="349"/>
      <c r="C1630" s="350" t="s">
        <v>12</v>
      </c>
      <c r="D1630" s="350"/>
      <c r="E1630" s="350"/>
      <c r="F1630" s="350"/>
      <c r="G1630" s="350"/>
      <c r="H1630" s="350"/>
      <c r="I1630" s="350"/>
      <c r="J1630" s="350"/>
    </row>
    <row r="1631" spans="1:10" hidden="1" x14ac:dyDescent="0.25">
      <c r="A1631" s="375"/>
      <c r="B1631" s="349"/>
      <c r="C1631" s="7" t="s">
        <v>366</v>
      </c>
      <c r="D1631" s="140" t="s">
        <v>39</v>
      </c>
      <c r="E1631" s="51" t="s">
        <v>196</v>
      </c>
      <c r="F1631" s="156"/>
      <c r="G1631" s="157"/>
      <c r="H1631" s="157"/>
      <c r="I1631" s="135"/>
      <c r="J1631" s="135">
        <f>J1627/J1629</f>
        <v>0</v>
      </c>
    </row>
    <row r="1632" spans="1:10" hidden="1" x14ac:dyDescent="0.25">
      <c r="A1632" s="375"/>
      <c r="B1632" s="349"/>
      <c r="C1632" s="350" t="s">
        <v>14</v>
      </c>
      <c r="D1632" s="350"/>
      <c r="E1632" s="350"/>
      <c r="F1632" s="350"/>
      <c r="G1632" s="350"/>
      <c r="H1632" s="350"/>
      <c r="I1632" s="350"/>
      <c r="J1632" s="350"/>
    </row>
    <row r="1633" spans="1:10" hidden="1" x14ac:dyDescent="0.25">
      <c r="A1633" s="376"/>
      <c r="B1633" s="349"/>
      <c r="C1633" s="59" t="s">
        <v>361</v>
      </c>
      <c r="D1633" s="51" t="s">
        <v>42</v>
      </c>
      <c r="E1633" s="51" t="s">
        <v>40</v>
      </c>
      <c r="F1633" s="51"/>
      <c r="G1633" s="51"/>
      <c r="H1633" s="141"/>
      <c r="I1633" s="166"/>
      <c r="J1633" s="166">
        <v>100</v>
      </c>
    </row>
    <row r="1634" spans="1:10" ht="29.25" hidden="1" customHeight="1" x14ac:dyDescent="0.25">
      <c r="A1634" s="209" t="s">
        <v>311</v>
      </c>
      <c r="B1634" s="349" t="s">
        <v>416</v>
      </c>
      <c r="C1634" s="361" t="s">
        <v>168</v>
      </c>
      <c r="D1634" s="351"/>
      <c r="E1634" s="351"/>
      <c r="F1634" s="351"/>
      <c r="G1634" s="351"/>
      <c r="H1634" s="351"/>
      <c r="I1634" s="105"/>
      <c r="J1634" s="105"/>
    </row>
    <row r="1635" spans="1:10" ht="21" hidden="1" customHeight="1" x14ac:dyDescent="0.25">
      <c r="A1635" s="209"/>
      <c r="B1635" s="349"/>
      <c r="C1635" s="357" t="s">
        <v>10</v>
      </c>
      <c r="D1635" s="357"/>
      <c r="E1635" s="357"/>
      <c r="F1635" s="357"/>
      <c r="G1635" s="357"/>
      <c r="H1635" s="357"/>
      <c r="I1635" s="105"/>
      <c r="J1635" s="105"/>
    </row>
    <row r="1636" spans="1:10" ht="27.75" hidden="1" customHeight="1" x14ac:dyDescent="0.25">
      <c r="A1636" s="209"/>
      <c r="B1636" s="349"/>
      <c r="C1636" s="7" t="s">
        <v>229</v>
      </c>
      <c r="D1636" s="140" t="s">
        <v>91</v>
      </c>
      <c r="E1636" s="140" t="s">
        <v>9</v>
      </c>
      <c r="F1636" s="156">
        <f>'Додаток 3'!H297</f>
        <v>0</v>
      </c>
      <c r="G1636" s="24"/>
      <c r="H1636" s="10"/>
      <c r="I1636" s="105"/>
      <c r="J1636" s="105"/>
    </row>
    <row r="1637" spans="1:10" ht="18" hidden="1" customHeight="1" x14ac:dyDescent="0.25">
      <c r="A1637" s="209"/>
      <c r="B1637" s="349"/>
      <c r="C1637" s="350" t="s">
        <v>11</v>
      </c>
      <c r="D1637" s="350"/>
      <c r="E1637" s="350"/>
      <c r="F1637" s="350"/>
      <c r="G1637" s="350"/>
      <c r="H1637" s="350"/>
      <c r="I1637" s="105"/>
      <c r="J1637" s="105"/>
    </row>
    <row r="1638" spans="1:10" ht="15" hidden="1" customHeight="1" x14ac:dyDescent="0.25">
      <c r="A1638" s="209"/>
      <c r="B1638" s="349"/>
      <c r="C1638" s="7" t="s">
        <v>418</v>
      </c>
      <c r="D1638" s="140" t="s">
        <v>39</v>
      </c>
      <c r="E1638" s="140" t="s">
        <v>17</v>
      </c>
      <c r="F1638" s="155">
        <v>1</v>
      </c>
      <c r="G1638" s="10"/>
      <c r="H1638" s="10"/>
      <c r="I1638" s="105"/>
      <c r="J1638" s="105"/>
    </row>
    <row r="1639" spans="1:10" ht="18.75" hidden="1" customHeight="1" x14ac:dyDescent="0.25">
      <c r="A1639" s="209"/>
      <c r="B1639" s="349"/>
      <c r="C1639" s="350" t="s">
        <v>12</v>
      </c>
      <c r="D1639" s="350"/>
      <c r="E1639" s="350"/>
      <c r="F1639" s="350"/>
      <c r="G1639" s="350"/>
      <c r="H1639" s="350"/>
      <c r="I1639" s="105"/>
      <c r="J1639" s="105"/>
    </row>
    <row r="1640" spans="1:10" ht="15" hidden="1" customHeight="1" x14ac:dyDescent="0.25">
      <c r="A1640" s="209"/>
      <c r="B1640" s="349"/>
      <c r="C1640" s="7" t="s">
        <v>230</v>
      </c>
      <c r="D1640" s="140" t="s">
        <v>39</v>
      </c>
      <c r="E1640" s="51" t="s">
        <v>276</v>
      </c>
      <c r="F1640" s="156">
        <f>F1636/F1638</f>
        <v>0</v>
      </c>
      <c r="G1640" s="24"/>
      <c r="H1640" s="24"/>
      <c r="I1640" s="105"/>
      <c r="J1640" s="105"/>
    </row>
    <row r="1641" spans="1:10" ht="16.5" hidden="1" customHeight="1" x14ac:dyDescent="0.25">
      <c r="A1641" s="209"/>
      <c r="B1641" s="349"/>
      <c r="C1641" s="350" t="s">
        <v>14</v>
      </c>
      <c r="D1641" s="350"/>
      <c r="E1641" s="350"/>
      <c r="F1641" s="350"/>
      <c r="G1641" s="350"/>
      <c r="H1641" s="350"/>
      <c r="I1641" s="105"/>
      <c r="J1641" s="105"/>
    </row>
    <row r="1642" spans="1:10" ht="30" hidden="1" customHeight="1" x14ac:dyDescent="0.25">
      <c r="A1642" s="209"/>
      <c r="B1642" s="349"/>
      <c r="C1642" s="59" t="s">
        <v>417</v>
      </c>
      <c r="D1642" s="140" t="s">
        <v>42</v>
      </c>
      <c r="E1642" s="140" t="s">
        <v>40</v>
      </c>
      <c r="F1642" s="140">
        <v>100</v>
      </c>
      <c r="G1642" s="142"/>
      <c r="H1642" s="142"/>
      <c r="I1642" s="105"/>
      <c r="J1642" s="105"/>
    </row>
    <row r="1643" spans="1:10" ht="22.5" hidden="1" customHeight="1" x14ac:dyDescent="0.25">
      <c r="A1643" s="209"/>
      <c r="B1643" s="349" t="s">
        <v>116</v>
      </c>
      <c r="C1643" s="361" t="s">
        <v>408</v>
      </c>
      <c r="D1643" s="351"/>
      <c r="E1643" s="351"/>
      <c r="F1643" s="351"/>
      <c r="G1643" s="351"/>
      <c r="H1643" s="351"/>
      <c r="I1643" s="105"/>
      <c r="J1643" s="105"/>
    </row>
    <row r="1644" spans="1:10" ht="15" hidden="1" customHeight="1" x14ac:dyDescent="0.25">
      <c r="A1644" s="209"/>
      <c r="B1644" s="349"/>
      <c r="C1644" s="357" t="s">
        <v>10</v>
      </c>
      <c r="D1644" s="357"/>
      <c r="E1644" s="357"/>
      <c r="F1644" s="357"/>
      <c r="G1644" s="357"/>
      <c r="H1644" s="357"/>
      <c r="I1644" s="105"/>
      <c r="J1644" s="105"/>
    </row>
    <row r="1645" spans="1:10" ht="31.5" hidden="1" customHeight="1" x14ac:dyDescent="0.25">
      <c r="A1645" s="209" t="s">
        <v>575</v>
      </c>
      <c r="B1645" s="349"/>
      <c r="C1645" s="7" t="s">
        <v>231</v>
      </c>
      <c r="D1645" s="349" t="s">
        <v>15</v>
      </c>
      <c r="E1645" s="140" t="s">
        <v>9</v>
      </c>
      <c r="F1645" s="107">
        <f>'Додаток 3'!H298</f>
        <v>0</v>
      </c>
      <c r="G1645" s="24"/>
      <c r="H1645" s="10"/>
      <c r="I1645" s="105"/>
      <c r="J1645" s="105"/>
    </row>
    <row r="1646" spans="1:10" ht="15" hidden="1" customHeight="1" x14ac:dyDescent="0.25">
      <c r="A1646" s="209"/>
      <c r="B1646" s="349"/>
      <c r="C1646" s="7" t="s">
        <v>41</v>
      </c>
      <c r="D1646" s="349"/>
      <c r="E1646" s="358"/>
      <c r="F1646" s="358"/>
      <c r="G1646" s="358"/>
      <c r="H1646" s="358"/>
      <c r="I1646" s="105"/>
      <c r="J1646" s="105"/>
    </row>
    <row r="1647" spans="1:10" ht="15" hidden="1" customHeight="1" x14ac:dyDescent="0.25">
      <c r="A1647" s="209"/>
      <c r="B1647" s="349"/>
      <c r="C1647" s="7" t="s">
        <v>38</v>
      </c>
      <c r="D1647" s="349"/>
      <c r="E1647" s="140" t="s">
        <v>9</v>
      </c>
      <c r="F1647" s="107">
        <f>'Додаток 3'!H299</f>
        <v>11.101000000000001</v>
      </c>
      <c r="G1647" s="24"/>
      <c r="H1647" s="24"/>
      <c r="I1647" s="105"/>
      <c r="J1647" s="105"/>
    </row>
    <row r="1648" spans="1:10" ht="17.25" hidden="1" customHeight="1" x14ac:dyDescent="0.25">
      <c r="A1648" s="209"/>
      <c r="B1648" s="349"/>
      <c r="C1648" s="350" t="s">
        <v>11</v>
      </c>
      <c r="D1648" s="350"/>
      <c r="E1648" s="350"/>
      <c r="F1648" s="350"/>
      <c r="G1648" s="350"/>
      <c r="H1648" s="350"/>
      <c r="I1648" s="105"/>
      <c r="J1648" s="105"/>
    </row>
    <row r="1649" spans="1:10" ht="15" hidden="1" customHeight="1" x14ac:dyDescent="0.25">
      <c r="A1649" s="209"/>
      <c r="B1649" s="349"/>
      <c r="C1649" s="7" t="s">
        <v>409</v>
      </c>
      <c r="D1649" s="140" t="s">
        <v>39</v>
      </c>
      <c r="E1649" s="140" t="s">
        <v>17</v>
      </c>
      <c r="F1649" s="155">
        <v>2</v>
      </c>
      <c r="G1649" s="10"/>
      <c r="H1649" s="10"/>
      <c r="I1649" s="105"/>
      <c r="J1649" s="105"/>
    </row>
    <row r="1650" spans="1:10" ht="15" hidden="1" customHeight="1" x14ac:dyDescent="0.25">
      <c r="A1650" s="209"/>
      <c r="B1650" s="349"/>
      <c r="C1650" s="350" t="s">
        <v>12</v>
      </c>
      <c r="D1650" s="350"/>
      <c r="E1650" s="350"/>
      <c r="F1650" s="350"/>
      <c r="G1650" s="350"/>
      <c r="H1650" s="350"/>
      <c r="I1650" s="105"/>
      <c r="J1650" s="105"/>
    </row>
    <row r="1651" spans="1:10" ht="15" hidden="1" customHeight="1" x14ac:dyDescent="0.25">
      <c r="A1651" s="209"/>
      <c r="B1651" s="349"/>
      <c r="C1651" s="7" t="s">
        <v>232</v>
      </c>
      <c r="D1651" s="140" t="s">
        <v>39</v>
      </c>
      <c r="E1651" s="140" t="s">
        <v>276</v>
      </c>
      <c r="F1651" s="107">
        <f>F1645/F1649</f>
        <v>0</v>
      </c>
      <c r="G1651" s="24"/>
      <c r="H1651" s="24"/>
      <c r="I1651" s="105"/>
      <c r="J1651" s="105"/>
    </row>
    <row r="1652" spans="1:10" ht="15" hidden="1" customHeight="1" x14ac:dyDescent="0.25">
      <c r="A1652" s="209"/>
      <c r="B1652" s="349"/>
      <c r="C1652" s="350" t="s">
        <v>14</v>
      </c>
      <c r="D1652" s="350"/>
      <c r="E1652" s="350"/>
      <c r="F1652" s="350"/>
      <c r="G1652" s="350"/>
      <c r="H1652" s="350"/>
      <c r="I1652" s="105"/>
      <c r="J1652" s="105"/>
    </row>
    <row r="1653" spans="1:10" ht="15" hidden="1" customHeight="1" x14ac:dyDescent="0.25">
      <c r="A1653" s="209"/>
      <c r="B1653" s="349"/>
      <c r="C1653" s="59" t="s">
        <v>360</v>
      </c>
      <c r="D1653" s="140" t="s">
        <v>42</v>
      </c>
      <c r="E1653" s="140" t="s">
        <v>40</v>
      </c>
      <c r="F1653" s="140">
        <v>100</v>
      </c>
      <c r="G1653" s="142"/>
      <c r="H1653" s="142"/>
      <c r="I1653" s="105"/>
      <c r="J1653" s="105"/>
    </row>
    <row r="1654" spans="1:10" ht="15.75" hidden="1" customHeight="1" x14ac:dyDescent="0.25">
      <c r="A1654" s="353" t="s">
        <v>575</v>
      </c>
      <c r="B1654" s="349" t="s">
        <v>116</v>
      </c>
      <c r="C1654" s="361" t="s">
        <v>315</v>
      </c>
      <c r="D1654" s="361"/>
      <c r="E1654" s="361"/>
      <c r="F1654" s="361"/>
      <c r="G1654" s="361"/>
      <c r="H1654" s="361"/>
      <c r="I1654" s="361"/>
      <c r="J1654" s="361"/>
    </row>
    <row r="1655" spans="1:10" hidden="1" x14ac:dyDescent="0.25">
      <c r="A1655" s="354"/>
      <c r="B1655" s="349"/>
      <c r="C1655" s="350" t="s">
        <v>10</v>
      </c>
      <c r="D1655" s="350"/>
      <c r="E1655" s="350"/>
      <c r="F1655" s="350"/>
      <c r="G1655" s="350"/>
      <c r="H1655" s="350"/>
      <c r="I1655" s="350"/>
      <c r="J1655" s="350"/>
    </row>
    <row r="1656" spans="1:10" ht="30.75" hidden="1" customHeight="1" x14ac:dyDescent="0.25">
      <c r="A1656" s="354"/>
      <c r="B1656" s="349"/>
      <c r="C1656" s="7" t="s">
        <v>411</v>
      </c>
      <c r="D1656" s="140" t="s">
        <v>91</v>
      </c>
      <c r="E1656" s="140" t="s">
        <v>9</v>
      </c>
      <c r="F1656" s="107"/>
      <c r="G1656" s="157"/>
      <c r="H1656" s="167"/>
      <c r="I1656" s="105"/>
      <c r="J1656" s="106" t="str">
        <f>'Додаток 3'!L300</f>
        <v>0</v>
      </c>
    </row>
    <row r="1657" spans="1:10" hidden="1" x14ac:dyDescent="0.25">
      <c r="A1657" s="354"/>
      <c r="B1657" s="349"/>
      <c r="C1657" s="350" t="s">
        <v>11</v>
      </c>
      <c r="D1657" s="350"/>
      <c r="E1657" s="350"/>
      <c r="F1657" s="350"/>
      <c r="G1657" s="350"/>
      <c r="H1657" s="350"/>
      <c r="I1657" s="350"/>
      <c r="J1657" s="350"/>
    </row>
    <row r="1658" spans="1:10" hidden="1" x14ac:dyDescent="0.25">
      <c r="A1658" s="354"/>
      <c r="B1658" s="349"/>
      <c r="C1658" s="7" t="s">
        <v>156</v>
      </c>
      <c r="D1658" s="140" t="s">
        <v>39</v>
      </c>
      <c r="E1658" s="140" t="s">
        <v>17</v>
      </c>
      <c r="F1658" s="155"/>
      <c r="G1658" s="167"/>
      <c r="H1658" s="10"/>
      <c r="I1658" s="105"/>
      <c r="J1658" s="166">
        <v>1</v>
      </c>
    </row>
    <row r="1659" spans="1:10" hidden="1" x14ac:dyDescent="0.25">
      <c r="A1659" s="354"/>
      <c r="B1659" s="349"/>
      <c r="C1659" s="350" t="s">
        <v>12</v>
      </c>
      <c r="D1659" s="350"/>
      <c r="E1659" s="350"/>
      <c r="F1659" s="350"/>
      <c r="G1659" s="350"/>
      <c r="H1659" s="350"/>
      <c r="I1659" s="350"/>
      <c r="J1659" s="350"/>
    </row>
    <row r="1660" spans="1:10" ht="30" hidden="1" x14ac:dyDescent="0.25">
      <c r="A1660" s="354"/>
      <c r="B1660" s="349"/>
      <c r="C1660" s="7" t="s">
        <v>410</v>
      </c>
      <c r="D1660" s="140" t="s">
        <v>39</v>
      </c>
      <c r="E1660" s="140" t="s">
        <v>68</v>
      </c>
      <c r="F1660" s="107"/>
      <c r="G1660" s="157"/>
      <c r="H1660" s="157"/>
      <c r="I1660" s="105"/>
      <c r="J1660" s="106">
        <f>J1656/J1658</f>
        <v>0</v>
      </c>
    </row>
    <row r="1661" spans="1:10" hidden="1" x14ac:dyDescent="0.25">
      <c r="A1661" s="354"/>
      <c r="B1661" s="349"/>
      <c r="C1661" s="350" t="s">
        <v>14</v>
      </c>
      <c r="D1661" s="350"/>
      <c r="E1661" s="350"/>
      <c r="F1661" s="350"/>
      <c r="G1661" s="350"/>
      <c r="H1661" s="350"/>
      <c r="I1661" s="350"/>
      <c r="J1661" s="350"/>
    </row>
    <row r="1662" spans="1:10" hidden="1" x14ac:dyDescent="0.25">
      <c r="A1662" s="355"/>
      <c r="B1662" s="349"/>
      <c r="C1662" s="7" t="s">
        <v>47</v>
      </c>
      <c r="D1662" s="140" t="s">
        <v>42</v>
      </c>
      <c r="E1662" s="140" t="s">
        <v>40</v>
      </c>
      <c r="F1662" s="167"/>
      <c r="G1662" s="140"/>
      <c r="H1662" s="142"/>
      <c r="I1662" s="105"/>
      <c r="J1662" s="166">
        <v>100</v>
      </c>
    </row>
    <row r="1663" spans="1:10" ht="14.25" customHeight="1" x14ac:dyDescent="0.25">
      <c r="A1663" s="353" t="s">
        <v>570</v>
      </c>
      <c r="B1663" s="352" t="s">
        <v>116</v>
      </c>
      <c r="C1663" s="366" t="s">
        <v>1013</v>
      </c>
      <c r="D1663" s="366"/>
      <c r="E1663" s="366"/>
      <c r="F1663" s="366"/>
      <c r="G1663" s="366"/>
      <c r="H1663" s="366"/>
      <c r="I1663" s="366"/>
      <c r="J1663" s="366"/>
    </row>
    <row r="1664" spans="1:10" ht="16.5" customHeight="1" x14ac:dyDescent="0.25">
      <c r="A1664" s="354"/>
      <c r="B1664" s="352"/>
      <c r="C1664" s="348" t="s">
        <v>10</v>
      </c>
      <c r="D1664" s="348"/>
      <c r="E1664" s="348"/>
      <c r="F1664" s="348"/>
      <c r="G1664" s="348"/>
      <c r="H1664" s="348"/>
      <c r="I1664" s="348"/>
      <c r="J1664" s="348"/>
    </row>
    <row r="1665" spans="1:10" ht="30" x14ac:dyDescent="0.25">
      <c r="A1665" s="354"/>
      <c r="B1665" s="352"/>
      <c r="C1665" s="59" t="s">
        <v>903</v>
      </c>
      <c r="D1665" s="51" t="s">
        <v>91</v>
      </c>
      <c r="E1665" s="51" t="s">
        <v>9</v>
      </c>
      <c r="F1665" s="107"/>
      <c r="G1665" s="107"/>
      <c r="H1665" s="107"/>
      <c r="I1665" s="107" t="str">
        <f>'Додаток 3'!K301</f>
        <v>337,000</v>
      </c>
      <c r="J1665" s="105"/>
    </row>
    <row r="1666" spans="1:10" x14ac:dyDescent="0.25">
      <c r="A1666" s="354"/>
      <c r="B1666" s="352"/>
      <c r="C1666" s="348" t="s">
        <v>11</v>
      </c>
      <c r="D1666" s="348"/>
      <c r="E1666" s="348"/>
      <c r="F1666" s="348"/>
      <c r="G1666" s="348"/>
      <c r="H1666" s="348"/>
      <c r="I1666" s="348"/>
      <c r="J1666" s="348"/>
    </row>
    <row r="1667" spans="1:10" x14ac:dyDescent="0.25">
      <c r="A1667" s="354"/>
      <c r="B1667" s="352"/>
      <c r="C1667" s="59" t="s">
        <v>872</v>
      </c>
      <c r="D1667" s="51" t="s">
        <v>39</v>
      </c>
      <c r="E1667" s="51" t="s">
        <v>17</v>
      </c>
      <c r="F1667" s="155"/>
      <c r="G1667" s="155"/>
      <c r="H1667" s="1"/>
      <c r="I1667" s="166">
        <v>1</v>
      </c>
      <c r="J1667" s="105"/>
    </row>
    <row r="1668" spans="1:10" x14ac:dyDescent="0.25">
      <c r="A1668" s="354"/>
      <c r="B1668" s="352"/>
      <c r="C1668" s="348" t="s">
        <v>12</v>
      </c>
      <c r="D1668" s="348"/>
      <c r="E1668" s="348"/>
      <c r="F1668" s="348"/>
      <c r="G1668" s="348"/>
      <c r="H1668" s="348"/>
      <c r="I1668" s="348"/>
      <c r="J1668" s="348"/>
    </row>
    <row r="1669" spans="1:10" ht="30" x14ac:dyDescent="0.25">
      <c r="A1669" s="354"/>
      <c r="B1669" s="352"/>
      <c r="C1669" s="59" t="s">
        <v>904</v>
      </c>
      <c r="D1669" s="51" t="s">
        <v>39</v>
      </c>
      <c r="E1669" s="51" t="s">
        <v>68</v>
      </c>
      <c r="F1669" s="107"/>
      <c r="G1669" s="107"/>
      <c r="H1669" s="107"/>
      <c r="I1669" s="107">
        <f t="shared" ref="I1669" si="1">I1665/I1667</f>
        <v>337</v>
      </c>
      <c r="J1669" s="105"/>
    </row>
    <row r="1670" spans="1:10" ht="18.75" customHeight="1" x14ac:dyDescent="0.25">
      <c r="A1670" s="354"/>
      <c r="B1670" s="352"/>
      <c r="C1670" s="348" t="s">
        <v>14</v>
      </c>
      <c r="D1670" s="348"/>
      <c r="E1670" s="348"/>
      <c r="F1670" s="348"/>
      <c r="G1670" s="348"/>
      <c r="H1670" s="348"/>
      <c r="I1670" s="348"/>
      <c r="J1670" s="348"/>
    </row>
    <row r="1671" spans="1:10" x14ac:dyDescent="0.25">
      <c r="A1671" s="355"/>
      <c r="B1671" s="352"/>
      <c r="C1671" s="59" t="s">
        <v>864</v>
      </c>
      <c r="D1671" s="51" t="s">
        <v>42</v>
      </c>
      <c r="E1671" s="51" t="s">
        <v>40</v>
      </c>
      <c r="F1671" s="155"/>
      <c r="G1671" s="51"/>
      <c r="H1671" s="141"/>
      <c r="I1671" s="166">
        <v>100</v>
      </c>
      <c r="J1671" s="105"/>
    </row>
    <row r="1672" spans="1:10" ht="22.5" hidden="1" customHeight="1" x14ac:dyDescent="0.25">
      <c r="A1672" s="353" t="s">
        <v>627</v>
      </c>
      <c r="B1672" s="363" t="s">
        <v>116</v>
      </c>
      <c r="C1672" s="366" t="s">
        <v>1357</v>
      </c>
      <c r="D1672" s="366"/>
      <c r="E1672" s="366"/>
      <c r="F1672" s="366"/>
      <c r="G1672" s="366"/>
      <c r="H1672" s="366"/>
      <c r="I1672" s="366"/>
      <c r="J1672" s="366"/>
    </row>
    <row r="1673" spans="1:10" ht="15" hidden="1" customHeight="1" x14ac:dyDescent="0.25">
      <c r="A1673" s="354"/>
      <c r="B1673" s="377"/>
      <c r="C1673" s="348" t="s">
        <v>10</v>
      </c>
      <c r="D1673" s="348"/>
      <c r="E1673" s="348"/>
      <c r="F1673" s="348"/>
      <c r="G1673" s="348"/>
      <c r="H1673" s="348"/>
      <c r="I1673" s="348"/>
      <c r="J1673" s="348"/>
    </row>
    <row r="1674" spans="1:10" ht="30" hidden="1" x14ac:dyDescent="0.25">
      <c r="A1674" s="354"/>
      <c r="B1674" s="377"/>
      <c r="C1674" s="59" t="s">
        <v>1358</v>
      </c>
      <c r="D1674" s="51" t="s">
        <v>91</v>
      </c>
      <c r="E1674" s="51" t="s">
        <v>9</v>
      </c>
      <c r="F1674" s="107"/>
      <c r="G1674" s="107"/>
      <c r="H1674" s="107"/>
      <c r="I1674" s="105"/>
      <c r="J1674" s="106" t="str">
        <f>'Додаток 3'!L302</f>
        <v>0</v>
      </c>
    </row>
    <row r="1675" spans="1:10" ht="15" hidden="1" customHeight="1" x14ac:dyDescent="0.25">
      <c r="A1675" s="354"/>
      <c r="B1675" s="377"/>
      <c r="C1675" s="348" t="s">
        <v>11</v>
      </c>
      <c r="D1675" s="348"/>
      <c r="E1675" s="348"/>
      <c r="F1675" s="348"/>
      <c r="G1675" s="348"/>
      <c r="H1675" s="348"/>
      <c r="I1675" s="348"/>
      <c r="J1675" s="348"/>
    </row>
    <row r="1676" spans="1:10" hidden="1" x14ac:dyDescent="0.25">
      <c r="A1676" s="354"/>
      <c r="B1676" s="377"/>
      <c r="C1676" s="59" t="s">
        <v>1174</v>
      </c>
      <c r="D1676" s="51" t="s">
        <v>39</v>
      </c>
      <c r="E1676" s="51" t="s">
        <v>17</v>
      </c>
      <c r="F1676" s="155"/>
      <c r="G1676" s="155"/>
      <c r="H1676" s="155"/>
      <c r="I1676" s="105"/>
      <c r="J1676" s="166">
        <v>1</v>
      </c>
    </row>
    <row r="1677" spans="1:10" ht="15" hidden="1" customHeight="1" x14ac:dyDescent="0.25">
      <c r="A1677" s="354"/>
      <c r="B1677" s="377"/>
      <c r="C1677" s="348" t="s">
        <v>12</v>
      </c>
      <c r="D1677" s="348"/>
      <c r="E1677" s="348"/>
      <c r="F1677" s="348"/>
      <c r="G1677" s="348"/>
      <c r="H1677" s="348"/>
      <c r="I1677" s="348"/>
      <c r="J1677" s="348"/>
    </row>
    <row r="1678" spans="1:10" hidden="1" x14ac:dyDescent="0.25">
      <c r="A1678" s="354"/>
      <c r="B1678" s="377"/>
      <c r="C1678" s="59" t="s">
        <v>1359</v>
      </c>
      <c r="D1678" s="51" t="s">
        <v>39</v>
      </c>
      <c r="E1678" s="51" t="s">
        <v>276</v>
      </c>
      <c r="F1678" s="107"/>
      <c r="G1678" s="107"/>
      <c r="H1678" s="107"/>
      <c r="I1678" s="105"/>
      <c r="J1678" s="104">
        <f>J1674/J1676</f>
        <v>0</v>
      </c>
    </row>
    <row r="1679" spans="1:10" ht="15" hidden="1" customHeight="1" x14ac:dyDescent="0.25">
      <c r="A1679" s="354"/>
      <c r="B1679" s="377"/>
      <c r="C1679" s="348" t="s">
        <v>14</v>
      </c>
      <c r="D1679" s="348"/>
      <c r="E1679" s="348"/>
      <c r="F1679" s="348"/>
      <c r="G1679" s="348"/>
      <c r="H1679" s="348"/>
      <c r="I1679" s="348"/>
      <c r="J1679" s="348"/>
    </row>
    <row r="1680" spans="1:10" hidden="1" x14ac:dyDescent="0.25">
      <c r="A1680" s="355"/>
      <c r="B1680" s="364"/>
      <c r="C1680" s="59" t="s">
        <v>1360</v>
      </c>
      <c r="D1680" s="51" t="s">
        <v>42</v>
      </c>
      <c r="E1680" s="51" t="s">
        <v>40</v>
      </c>
      <c r="F1680" s="51"/>
      <c r="G1680" s="51"/>
      <c r="H1680" s="141"/>
      <c r="I1680" s="105"/>
      <c r="J1680" s="166">
        <v>100</v>
      </c>
    </row>
    <row r="1681" spans="1:10" ht="19.5" hidden="1" customHeight="1" x14ac:dyDescent="0.25">
      <c r="A1681" s="374" t="s">
        <v>628</v>
      </c>
      <c r="B1681" s="352" t="s">
        <v>116</v>
      </c>
      <c r="C1681" s="366" t="s">
        <v>796</v>
      </c>
      <c r="D1681" s="366"/>
      <c r="E1681" s="366"/>
      <c r="F1681" s="366"/>
      <c r="G1681" s="366"/>
      <c r="H1681" s="366"/>
      <c r="I1681" s="366"/>
      <c r="J1681" s="366"/>
    </row>
    <row r="1682" spans="1:10" hidden="1" x14ac:dyDescent="0.25">
      <c r="A1682" s="375"/>
      <c r="B1682" s="352"/>
      <c r="C1682" s="348" t="s">
        <v>10</v>
      </c>
      <c r="D1682" s="348"/>
      <c r="E1682" s="348"/>
      <c r="F1682" s="348"/>
      <c r="G1682" s="348"/>
      <c r="H1682" s="348"/>
      <c r="I1682" s="348"/>
      <c r="J1682" s="348"/>
    </row>
    <row r="1683" spans="1:10" ht="29.25" hidden="1" customHeight="1" x14ac:dyDescent="0.25">
      <c r="A1683" s="375"/>
      <c r="B1683" s="352"/>
      <c r="C1683" s="59" t="s">
        <v>797</v>
      </c>
      <c r="D1683" s="352" t="s">
        <v>15</v>
      </c>
      <c r="E1683" s="59" t="s">
        <v>9</v>
      </c>
      <c r="F1683" s="31" t="str">
        <f>F1685</f>
        <v>150,000</v>
      </c>
      <c r="G1683" s="107"/>
      <c r="H1683" s="155"/>
      <c r="I1683" s="105"/>
      <c r="J1683" s="106" t="str">
        <f>'Додаток 3'!L303</f>
        <v>0</v>
      </c>
    </row>
    <row r="1684" spans="1:10" ht="13.5" hidden="1" customHeight="1" x14ac:dyDescent="0.25">
      <c r="A1684" s="375"/>
      <c r="B1684" s="352"/>
      <c r="C1684" s="59" t="s">
        <v>41</v>
      </c>
      <c r="D1684" s="352"/>
      <c r="E1684" s="352"/>
      <c r="F1684" s="352"/>
      <c r="G1684" s="352"/>
      <c r="H1684" s="352"/>
      <c r="I1684" s="105"/>
      <c r="J1684" s="105"/>
    </row>
    <row r="1685" spans="1:10" ht="15.75" hidden="1" customHeight="1" x14ac:dyDescent="0.25">
      <c r="A1685" s="375"/>
      <c r="B1685" s="352"/>
      <c r="C1685" s="59" t="s">
        <v>38</v>
      </c>
      <c r="D1685" s="352"/>
      <c r="E1685" s="59" t="s">
        <v>9</v>
      </c>
      <c r="F1685" s="33" t="str">
        <f>'Додаток 3'!H304</f>
        <v>150,000</v>
      </c>
      <c r="G1685" s="9"/>
      <c r="H1685" s="1"/>
      <c r="I1685" s="105"/>
      <c r="J1685" s="105"/>
    </row>
    <row r="1686" spans="1:10" ht="15.75" hidden="1" customHeight="1" x14ac:dyDescent="0.25">
      <c r="A1686" s="375"/>
      <c r="B1686" s="352"/>
      <c r="C1686" s="59" t="s">
        <v>104</v>
      </c>
      <c r="D1686" s="352"/>
      <c r="E1686" s="59" t="s">
        <v>9</v>
      </c>
      <c r="F1686" s="17"/>
      <c r="G1686" s="107" t="str">
        <f>'Додаток 3'!I305</f>
        <v>143,986</v>
      </c>
      <c r="H1686" s="1"/>
      <c r="I1686" s="105"/>
      <c r="J1686" s="105"/>
    </row>
    <row r="1687" spans="1:10" ht="18" hidden="1" customHeight="1" x14ac:dyDescent="0.25">
      <c r="A1687" s="375"/>
      <c r="B1687" s="352"/>
      <c r="C1687" s="59" t="s">
        <v>25</v>
      </c>
      <c r="D1687" s="352"/>
      <c r="E1687" s="59" t="s">
        <v>9</v>
      </c>
      <c r="F1687" s="17"/>
      <c r="G1687" s="107" t="str">
        <f>'Додаток 3'!I306</f>
        <v>23,687</v>
      </c>
      <c r="H1687" s="1"/>
      <c r="I1687" s="105"/>
      <c r="J1687" s="105"/>
    </row>
    <row r="1688" spans="1:10" hidden="1" x14ac:dyDescent="0.25">
      <c r="A1688" s="375"/>
      <c r="B1688" s="352"/>
      <c r="C1688" s="348" t="s">
        <v>11</v>
      </c>
      <c r="D1688" s="348"/>
      <c r="E1688" s="348"/>
      <c r="F1688" s="348"/>
      <c r="G1688" s="348"/>
      <c r="H1688" s="348"/>
      <c r="I1688" s="348"/>
      <c r="J1688" s="348"/>
    </row>
    <row r="1689" spans="1:10" ht="15" hidden="1" customHeight="1" x14ac:dyDescent="0.25">
      <c r="A1689" s="375"/>
      <c r="B1689" s="352"/>
      <c r="C1689" s="59" t="s">
        <v>804</v>
      </c>
      <c r="D1689" s="51" t="s">
        <v>309</v>
      </c>
      <c r="E1689" s="51" t="s">
        <v>17</v>
      </c>
      <c r="F1689" s="155"/>
      <c r="G1689" s="155"/>
      <c r="H1689" s="155"/>
      <c r="I1689" s="105"/>
      <c r="J1689" s="170">
        <v>1</v>
      </c>
    </row>
    <row r="1690" spans="1:10" ht="18" hidden="1" customHeight="1" x14ac:dyDescent="0.25">
      <c r="A1690" s="375"/>
      <c r="B1690" s="352"/>
      <c r="C1690" s="59" t="s">
        <v>156</v>
      </c>
      <c r="D1690" s="51" t="s">
        <v>39</v>
      </c>
      <c r="E1690" s="51" t="s">
        <v>17</v>
      </c>
      <c r="F1690" s="155">
        <v>1</v>
      </c>
      <c r="G1690" s="155"/>
      <c r="H1690" s="1"/>
      <c r="I1690" s="105"/>
      <c r="J1690" s="105"/>
    </row>
    <row r="1691" spans="1:10" hidden="1" x14ac:dyDescent="0.25">
      <c r="A1691" s="375"/>
      <c r="B1691" s="352"/>
      <c r="C1691" s="348" t="s">
        <v>12</v>
      </c>
      <c r="D1691" s="348"/>
      <c r="E1691" s="348"/>
      <c r="F1691" s="348"/>
      <c r="G1691" s="348"/>
      <c r="H1691" s="348"/>
      <c r="I1691" s="348"/>
      <c r="J1691" s="348"/>
    </row>
    <row r="1692" spans="1:10" ht="18" hidden="1" customHeight="1" x14ac:dyDescent="0.25">
      <c r="A1692" s="375"/>
      <c r="B1692" s="352"/>
      <c r="C1692" s="59" t="s">
        <v>814</v>
      </c>
      <c r="D1692" s="352" t="s">
        <v>39</v>
      </c>
      <c r="E1692" s="51" t="s">
        <v>805</v>
      </c>
      <c r="F1692" s="107"/>
      <c r="G1692" s="107"/>
      <c r="H1692" s="9"/>
      <c r="I1692" s="105"/>
      <c r="J1692" s="135">
        <f>J1683/J1689</f>
        <v>0</v>
      </c>
    </row>
    <row r="1693" spans="1:10" ht="15.75" hidden="1" customHeight="1" x14ac:dyDescent="0.25">
      <c r="A1693" s="375"/>
      <c r="B1693" s="352"/>
      <c r="C1693" s="59" t="s">
        <v>826</v>
      </c>
      <c r="D1693" s="352"/>
      <c r="E1693" s="51" t="s">
        <v>805</v>
      </c>
      <c r="F1693" s="107">
        <f>F1683/F1690</f>
        <v>150</v>
      </c>
      <c r="G1693" s="107"/>
      <c r="H1693" s="9"/>
      <c r="I1693" s="105"/>
      <c r="J1693" s="105"/>
    </row>
    <row r="1694" spans="1:10" hidden="1" x14ac:dyDescent="0.25">
      <c r="A1694" s="375"/>
      <c r="B1694" s="352"/>
      <c r="C1694" s="348" t="s">
        <v>14</v>
      </c>
      <c r="D1694" s="348"/>
      <c r="E1694" s="348"/>
      <c r="F1694" s="348"/>
      <c r="G1694" s="348"/>
      <c r="H1694" s="348"/>
      <c r="I1694" s="348"/>
      <c r="J1694" s="348"/>
    </row>
    <row r="1695" spans="1:10" hidden="1" x14ac:dyDescent="0.25">
      <c r="A1695" s="375"/>
      <c r="B1695" s="352"/>
      <c r="C1695" s="59" t="s">
        <v>358</v>
      </c>
      <c r="D1695" s="352" t="s">
        <v>42</v>
      </c>
      <c r="E1695" s="352" t="s">
        <v>40</v>
      </c>
      <c r="F1695" s="155"/>
      <c r="G1695" s="51"/>
      <c r="H1695" s="141"/>
      <c r="I1695" s="105"/>
      <c r="J1695" s="166">
        <v>100</v>
      </c>
    </row>
    <row r="1696" spans="1:10" hidden="1" x14ac:dyDescent="0.25">
      <c r="A1696" s="376"/>
      <c r="B1696" s="352"/>
      <c r="C1696" s="59" t="s">
        <v>47</v>
      </c>
      <c r="D1696" s="352"/>
      <c r="E1696" s="352"/>
      <c r="F1696" s="155">
        <v>100</v>
      </c>
      <c r="G1696" s="51"/>
      <c r="H1696" s="141"/>
      <c r="I1696" s="105"/>
      <c r="J1696" s="105"/>
    </row>
    <row r="1697" spans="1:10" ht="20.25" hidden="1" customHeight="1" x14ac:dyDescent="0.25">
      <c r="A1697" s="353" t="s">
        <v>695</v>
      </c>
      <c r="B1697" s="349" t="s">
        <v>116</v>
      </c>
      <c r="C1697" s="361" t="s">
        <v>941</v>
      </c>
      <c r="D1697" s="361"/>
      <c r="E1697" s="361"/>
      <c r="F1697" s="361"/>
      <c r="G1697" s="361"/>
      <c r="H1697" s="361"/>
      <c r="I1697" s="361"/>
      <c r="J1697" s="361"/>
    </row>
    <row r="1698" spans="1:10" ht="18" hidden="1" customHeight="1" x14ac:dyDescent="0.25">
      <c r="A1698" s="354"/>
      <c r="B1698" s="349"/>
      <c r="C1698" s="350" t="s">
        <v>10</v>
      </c>
      <c r="D1698" s="350"/>
      <c r="E1698" s="350"/>
      <c r="F1698" s="350"/>
      <c r="G1698" s="350"/>
      <c r="H1698" s="350"/>
      <c r="I1698" s="350"/>
      <c r="J1698" s="350"/>
    </row>
    <row r="1699" spans="1:10" ht="33" hidden="1" customHeight="1" x14ac:dyDescent="0.25">
      <c r="A1699" s="354"/>
      <c r="B1699" s="349"/>
      <c r="C1699" s="59" t="s">
        <v>220</v>
      </c>
      <c r="D1699" s="352" t="s">
        <v>15</v>
      </c>
      <c r="E1699" s="51" t="s">
        <v>9</v>
      </c>
      <c r="F1699" s="107"/>
      <c r="G1699" s="107"/>
      <c r="H1699" s="107"/>
      <c r="I1699" s="106"/>
      <c r="J1699" s="106" t="str">
        <f>'Додаток 3'!L316</f>
        <v>0</v>
      </c>
    </row>
    <row r="1700" spans="1:10" ht="15" hidden="1" customHeight="1" x14ac:dyDescent="0.25">
      <c r="A1700" s="354"/>
      <c r="B1700" s="349"/>
      <c r="C1700" s="59" t="s">
        <v>357</v>
      </c>
      <c r="D1700" s="352"/>
      <c r="E1700" s="358"/>
      <c r="F1700" s="358"/>
      <c r="G1700" s="358"/>
      <c r="H1700" s="358"/>
      <c r="I1700" s="105"/>
      <c r="J1700" s="105"/>
    </row>
    <row r="1701" spans="1:10" ht="17.25" hidden="1" customHeight="1" x14ac:dyDescent="0.25">
      <c r="A1701" s="354"/>
      <c r="B1701" s="349"/>
      <c r="C1701" s="59" t="s">
        <v>237</v>
      </c>
      <c r="D1701" s="352"/>
      <c r="E1701" s="51" t="s">
        <v>372</v>
      </c>
      <c r="F1701" s="143"/>
      <c r="G1701" s="29" t="str">
        <f>'Додаток 3'!I317</f>
        <v>120,000</v>
      </c>
      <c r="H1701" s="141"/>
      <c r="I1701" s="105"/>
      <c r="J1701" s="105"/>
    </row>
    <row r="1702" spans="1:10" ht="15" hidden="1" customHeight="1" x14ac:dyDescent="0.25">
      <c r="A1702" s="354"/>
      <c r="B1702" s="349"/>
      <c r="C1702" s="59" t="s">
        <v>2</v>
      </c>
      <c r="D1702" s="352"/>
      <c r="E1702" s="51" t="s">
        <v>9</v>
      </c>
      <c r="F1702" s="107"/>
      <c r="G1702" s="107" t="str">
        <f>'Додаток 3'!I318</f>
        <v>91,430</v>
      </c>
      <c r="H1702" s="9"/>
      <c r="I1702" s="105"/>
      <c r="J1702" s="105"/>
    </row>
    <row r="1703" spans="1:10" ht="18.75" hidden="1" customHeight="1" x14ac:dyDescent="0.25">
      <c r="A1703" s="354"/>
      <c r="B1703" s="349"/>
      <c r="C1703" s="59" t="s">
        <v>25</v>
      </c>
      <c r="D1703" s="352"/>
      <c r="E1703" s="51" t="s">
        <v>9</v>
      </c>
      <c r="F1703" s="107"/>
      <c r="G1703" s="107" t="str">
        <f>'Додаток 3'!I319</f>
        <v>15,903</v>
      </c>
      <c r="H1703" s="9"/>
      <c r="I1703" s="105"/>
      <c r="J1703" s="105"/>
    </row>
    <row r="1704" spans="1:10" ht="18" hidden="1" customHeight="1" x14ac:dyDescent="0.25">
      <c r="A1704" s="354"/>
      <c r="B1704" s="349"/>
      <c r="C1704" s="348" t="s">
        <v>11</v>
      </c>
      <c r="D1704" s="348"/>
      <c r="E1704" s="348"/>
      <c r="F1704" s="348"/>
      <c r="G1704" s="348"/>
      <c r="H1704" s="348"/>
      <c r="I1704" s="348"/>
      <c r="J1704" s="348"/>
    </row>
    <row r="1705" spans="1:10" ht="17.25" hidden="1" customHeight="1" x14ac:dyDescent="0.25">
      <c r="A1705" s="354"/>
      <c r="B1705" s="349"/>
      <c r="C1705" s="59" t="s">
        <v>235</v>
      </c>
      <c r="D1705" s="51" t="s">
        <v>309</v>
      </c>
      <c r="E1705" s="51" t="s">
        <v>65</v>
      </c>
      <c r="F1705" s="107"/>
      <c r="G1705" s="107"/>
      <c r="H1705" s="107"/>
      <c r="I1705" s="170"/>
      <c r="J1705" s="170">
        <v>2.3029999999999999</v>
      </c>
    </row>
    <row r="1706" spans="1:10" ht="15" hidden="1" customHeight="1" x14ac:dyDescent="0.25">
      <c r="A1706" s="354"/>
      <c r="B1706" s="349"/>
      <c r="C1706" s="348" t="s">
        <v>12</v>
      </c>
      <c r="D1706" s="348"/>
      <c r="E1706" s="348"/>
      <c r="F1706" s="348"/>
      <c r="G1706" s="348"/>
      <c r="H1706" s="348"/>
      <c r="I1706" s="348"/>
      <c r="J1706" s="348"/>
    </row>
    <row r="1707" spans="1:10" ht="30" hidden="1" x14ac:dyDescent="0.25">
      <c r="A1707" s="354"/>
      <c r="B1707" s="349"/>
      <c r="C1707" s="59" t="s">
        <v>236</v>
      </c>
      <c r="D1707" s="51" t="s">
        <v>39</v>
      </c>
      <c r="E1707" s="51" t="s">
        <v>196</v>
      </c>
      <c r="F1707" s="156"/>
      <c r="G1707" s="107"/>
      <c r="H1707" s="107"/>
      <c r="I1707" s="95"/>
      <c r="J1707" s="95">
        <f>J1699/J1705</f>
        <v>0</v>
      </c>
    </row>
    <row r="1708" spans="1:10" ht="16.5" hidden="1" customHeight="1" x14ac:dyDescent="0.25">
      <c r="A1708" s="354"/>
      <c r="B1708" s="349"/>
      <c r="C1708" s="348" t="s">
        <v>14</v>
      </c>
      <c r="D1708" s="348"/>
      <c r="E1708" s="348"/>
      <c r="F1708" s="348"/>
      <c r="G1708" s="348"/>
      <c r="H1708" s="348"/>
      <c r="I1708" s="348"/>
      <c r="J1708" s="348"/>
    </row>
    <row r="1709" spans="1:10" ht="12" hidden="1" customHeight="1" x14ac:dyDescent="0.25">
      <c r="A1709" s="355"/>
      <c r="B1709" s="349"/>
      <c r="C1709" s="59" t="s">
        <v>359</v>
      </c>
      <c r="D1709" s="51" t="s">
        <v>42</v>
      </c>
      <c r="E1709" s="51" t="s">
        <v>40</v>
      </c>
      <c r="F1709" s="51"/>
      <c r="G1709" s="51"/>
      <c r="H1709" s="51"/>
      <c r="I1709" s="170"/>
      <c r="J1709" s="170">
        <v>100</v>
      </c>
    </row>
    <row r="1710" spans="1:10" ht="27" hidden="1" customHeight="1" x14ac:dyDescent="0.25">
      <c r="A1710" s="353" t="s">
        <v>696</v>
      </c>
      <c r="B1710" s="349" t="s">
        <v>116</v>
      </c>
      <c r="C1710" s="361" t="s">
        <v>975</v>
      </c>
      <c r="D1710" s="361"/>
      <c r="E1710" s="361"/>
      <c r="F1710" s="361"/>
      <c r="G1710" s="361"/>
      <c r="H1710" s="361"/>
      <c r="I1710" s="361"/>
      <c r="J1710" s="361"/>
    </row>
    <row r="1711" spans="1:10" hidden="1" x14ac:dyDescent="0.25">
      <c r="A1711" s="354"/>
      <c r="B1711" s="349"/>
      <c r="C1711" s="350" t="s">
        <v>10</v>
      </c>
      <c r="D1711" s="350"/>
      <c r="E1711" s="350"/>
      <c r="F1711" s="350"/>
      <c r="G1711" s="350"/>
      <c r="H1711" s="350"/>
      <c r="I1711" s="350"/>
      <c r="J1711" s="350"/>
    </row>
    <row r="1712" spans="1:10" ht="30" hidden="1" customHeight="1" x14ac:dyDescent="0.25">
      <c r="A1712" s="354"/>
      <c r="B1712" s="349"/>
      <c r="C1712" s="7" t="s">
        <v>976</v>
      </c>
      <c r="D1712" s="140" t="s">
        <v>91</v>
      </c>
      <c r="E1712" s="140" t="s">
        <v>9</v>
      </c>
      <c r="F1712" s="107"/>
      <c r="G1712" s="157"/>
      <c r="H1712" s="37"/>
      <c r="I1712" s="105"/>
      <c r="J1712" s="106" t="str">
        <f>'Додаток 3'!L307</f>
        <v>0</v>
      </c>
    </row>
    <row r="1713" spans="1:10" hidden="1" x14ac:dyDescent="0.25">
      <c r="A1713" s="354"/>
      <c r="B1713" s="349"/>
      <c r="C1713" s="350" t="s">
        <v>11</v>
      </c>
      <c r="D1713" s="350"/>
      <c r="E1713" s="350"/>
      <c r="F1713" s="350"/>
      <c r="G1713" s="350"/>
      <c r="H1713" s="350"/>
      <c r="I1713" s="350"/>
      <c r="J1713" s="350"/>
    </row>
    <row r="1714" spans="1:10" hidden="1" x14ac:dyDescent="0.25">
      <c r="A1714" s="354"/>
      <c r="B1714" s="349"/>
      <c r="C1714" s="7" t="s">
        <v>977</v>
      </c>
      <c r="D1714" s="140" t="s">
        <v>39</v>
      </c>
      <c r="E1714" s="140" t="s">
        <v>17</v>
      </c>
      <c r="F1714" s="107"/>
      <c r="G1714" s="167"/>
      <c r="H1714" s="167"/>
      <c r="I1714" s="105"/>
      <c r="J1714" s="166">
        <v>1</v>
      </c>
    </row>
    <row r="1715" spans="1:10" hidden="1" x14ac:dyDescent="0.25">
      <c r="A1715" s="354"/>
      <c r="B1715" s="349"/>
      <c r="C1715" s="350" t="s">
        <v>12</v>
      </c>
      <c r="D1715" s="350"/>
      <c r="E1715" s="350"/>
      <c r="F1715" s="350"/>
      <c r="G1715" s="350"/>
      <c r="H1715" s="350"/>
      <c r="I1715" s="350"/>
      <c r="J1715" s="350"/>
    </row>
    <row r="1716" spans="1:10" ht="25.5" hidden="1" customHeight="1" x14ac:dyDescent="0.25">
      <c r="A1716" s="354"/>
      <c r="B1716" s="349"/>
      <c r="C1716" s="7" t="s">
        <v>978</v>
      </c>
      <c r="D1716" s="140" t="s">
        <v>39</v>
      </c>
      <c r="E1716" s="140" t="s">
        <v>68</v>
      </c>
      <c r="F1716" s="107"/>
      <c r="G1716" s="157"/>
      <c r="H1716" s="157"/>
      <c r="I1716" s="105"/>
      <c r="J1716" s="95">
        <f>J1712/J1714</f>
        <v>0</v>
      </c>
    </row>
    <row r="1717" spans="1:10" hidden="1" x14ac:dyDescent="0.25">
      <c r="A1717" s="354"/>
      <c r="B1717" s="349"/>
      <c r="C1717" s="350" t="s">
        <v>14</v>
      </c>
      <c r="D1717" s="350"/>
      <c r="E1717" s="350"/>
      <c r="F1717" s="350"/>
      <c r="G1717" s="350"/>
      <c r="H1717" s="350"/>
      <c r="I1717" s="350"/>
      <c r="J1717" s="350"/>
    </row>
    <row r="1718" spans="1:10" hidden="1" x14ac:dyDescent="0.25">
      <c r="A1718" s="355"/>
      <c r="B1718" s="349"/>
      <c r="C1718" s="59" t="s">
        <v>979</v>
      </c>
      <c r="D1718" s="140" t="s">
        <v>42</v>
      </c>
      <c r="E1718" s="140" t="s">
        <v>40</v>
      </c>
      <c r="F1718" s="140"/>
      <c r="G1718" s="140"/>
      <c r="H1718" s="140"/>
      <c r="I1718" s="105"/>
      <c r="J1718" s="166">
        <v>100</v>
      </c>
    </row>
    <row r="1719" spans="1:10" ht="18" hidden="1" customHeight="1" x14ac:dyDescent="0.25">
      <c r="A1719" s="353" t="s">
        <v>715</v>
      </c>
      <c r="B1719" s="349" t="s">
        <v>116</v>
      </c>
      <c r="C1719" s="361" t="s">
        <v>980</v>
      </c>
      <c r="D1719" s="361"/>
      <c r="E1719" s="361"/>
      <c r="F1719" s="361"/>
      <c r="G1719" s="361"/>
      <c r="H1719" s="361"/>
      <c r="I1719" s="361"/>
      <c r="J1719" s="361"/>
    </row>
    <row r="1720" spans="1:10" hidden="1" x14ac:dyDescent="0.25">
      <c r="A1720" s="354"/>
      <c r="B1720" s="349"/>
      <c r="C1720" s="350" t="s">
        <v>10</v>
      </c>
      <c r="D1720" s="350"/>
      <c r="E1720" s="350"/>
      <c r="F1720" s="350"/>
      <c r="G1720" s="350"/>
      <c r="H1720" s="350"/>
      <c r="I1720" s="350"/>
      <c r="J1720" s="350"/>
    </row>
    <row r="1721" spans="1:10" ht="27.75" hidden="1" customHeight="1" x14ac:dyDescent="0.25">
      <c r="A1721" s="354"/>
      <c r="B1721" s="349"/>
      <c r="C1721" s="7" t="s">
        <v>982</v>
      </c>
      <c r="D1721" s="140" t="s">
        <v>91</v>
      </c>
      <c r="E1721" s="140" t="s">
        <v>9</v>
      </c>
      <c r="F1721" s="107"/>
      <c r="G1721" s="157"/>
      <c r="H1721" s="157"/>
      <c r="I1721" s="105"/>
      <c r="J1721" s="106" t="str">
        <f>'Додаток 3'!L308</f>
        <v>0</v>
      </c>
    </row>
    <row r="1722" spans="1:10" hidden="1" x14ac:dyDescent="0.25">
      <c r="A1722" s="354"/>
      <c r="B1722" s="349"/>
      <c r="C1722" s="350" t="s">
        <v>11</v>
      </c>
      <c r="D1722" s="350"/>
      <c r="E1722" s="350"/>
      <c r="F1722" s="350"/>
      <c r="G1722" s="350"/>
      <c r="H1722" s="350"/>
      <c r="I1722" s="350"/>
      <c r="J1722" s="350"/>
    </row>
    <row r="1723" spans="1:10" hidden="1" x14ac:dyDescent="0.25">
      <c r="A1723" s="354"/>
      <c r="B1723" s="349"/>
      <c r="C1723" s="7" t="s">
        <v>977</v>
      </c>
      <c r="D1723" s="140" t="s">
        <v>39</v>
      </c>
      <c r="E1723" s="140" t="s">
        <v>17</v>
      </c>
      <c r="F1723" s="107"/>
      <c r="G1723" s="167"/>
      <c r="H1723" s="167"/>
      <c r="I1723" s="105"/>
      <c r="J1723" s="166">
        <v>1</v>
      </c>
    </row>
    <row r="1724" spans="1:10" hidden="1" x14ac:dyDescent="0.25">
      <c r="A1724" s="354"/>
      <c r="B1724" s="349"/>
      <c r="C1724" s="350" t="s">
        <v>12</v>
      </c>
      <c r="D1724" s="350"/>
      <c r="E1724" s="350"/>
      <c r="F1724" s="350"/>
      <c r="G1724" s="350"/>
      <c r="H1724" s="350"/>
      <c r="I1724" s="350"/>
      <c r="J1724" s="350"/>
    </row>
    <row r="1725" spans="1:10" ht="18" hidden="1" customHeight="1" x14ac:dyDescent="0.25">
      <c r="A1725" s="354"/>
      <c r="B1725" s="349"/>
      <c r="C1725" s="7" t="s">
        <v>983</v>
      </c>
      <c r="D1725" s="140" t="s">
        <v>39</v>
      </c>
      <c r="E1725" s="140" t="s">
        <v>68</v>
      </c>
      <c r="F1725" s="107"/>
      <c r="G1725" s="157"/>
      <c r="H1725" s="157"/>
      <c r="I1725" s="105"/>
      <c r="J1725" s="95">
        <v>120</v>
      </c>
    </row>
    <row r="1726" spans="1:10" hidden="1" x14ac:dyDescent="0.25">
      <c r="A1726" s="354"/>
      <c r="B1726" s="349"/>
      <c r="C1726" s="350" t="s">
        <v>14</v>
      </c>
      <c r="D1726" s="350"/>
      <c r="E1726" s="350"/>
      <c r="F1726" s="350"/>
      <c r="G1726" s="350"/>
      <c r="H1726" s="350"/>
      <c r="I1726" s="350"/>
      <c r="J1726" s="350"/>
    </row>
    <row r="1727" spans="1:10" hidden="1" x14ac:dyDescent="0.25">
      <c r="A1727" s="355"/>
      <c r="B1727" s="349"/>
      <c r="C1727" s="59" t="s">
        <v>984</v>
      </c>
      <c r="D1727" s="140" t="s">
        <v>42</v>
      </c>
      <c r="E1727" s="140" t="s">
        <v>40</v>
      </c>
      <c r="F1727" s="140"/>
      <c r="G1727" s="140"/>
      <c r="H1727" s="140"/>
      <c r="I1727" s="105"/>
      <c r="J1727" s="166">
        <v>100</v>
      </c>
    </row>
    <row r="1728" spans="1:10" ht="17.25" hidden="1" customHeight="1" x14ac:dyDescent="0.25">
      <c r="A1728" s="353" t="s">
        <v>716</v>
      </c>
      <c r="B1728" s="349" t="s">
        <v>116</v>
      </c>
      <c r="C1728" s="361" t="s">
        <v>981</v>
      </c>
      <c r="D1728" s="361"/>
      <c r="E1728" s="361"/>
      <c r="F1728" s="361"/>
      <c r="G1728" s="361"/>
      <c r="H1728" s="361"/>
      <c r="I1728" s="361"/>
      <c r="J1728" s="361"/>
    </row>
    <row r="1729" spans="1:10" hidden="1" x14ac:dyDescent="0.25">
      <c r="A1729" s="354"/>
      <c r="B1729" s="349"/>
      <c r="C1729" s="350" t="s">
        <v>10</v>
      </c>
      <c r="D1729" s="350"/>
      <c r="E1729" s="350"/>
      <c r="F1729" s="350"/>
      <c r="G1729" s="350"/>
      <c r="H1729" s="350"/>
      <c r="I1729" s="350"/>
      <c r="J1729" s="350"/>
    </row>
    <row r="1730" spans="1:10" ht="31.5" hidden="1" customHeight="1" x14ac:dyDescent="0.25">
      <c r="A1730" s="354"/>
      <c r="B1730" s="349"/>
      <c r="C1730" s="7" t="s">
        <v>982</v>
      </c>
      <c r="D1730" s="140" t="s">
        <v>91</v>
      </c>
      <c r="E1730" s="140" t="s">
        <v>9</v>
      </c>
      <c r="F1730" s="107"/>
      <c r="G1730" s="27"/>
      <c r="H1730" s="107"/>
      <c r="I1730" s="105"/>
      <c r="J1730" s="106" t="str">
        <f>'Додаток 3'!L309</f>
        <v>0</v>
      </c>
    </row>
    <row r="1731" spans="1:10" hidden="1" x14ac:dyDescent="0.25">
      <c r="A1731" s="354"/>
      <c r="B1731" s="349"/>
      <c r="C1731" s="350" t="s">
        <v>11</v>
      </c>
      <c r="D1731" s="350"/>
      <c r="E1731" s="350"/>
      <c r="F1731" s="350"/>
      <c r="G1731" s="350"/>
      <c r="H1731" s="350"/>
      <c r="I1731" s="350"/>
      <c r="J1731" s="350"/>
    </row>
    <row r="1732" spans="1:10" hidden="1" x14ac:dyDescent="0.25">
      <c r="A1732" s="354"/>
      <c r="B1732" s="349"/>
      <c r="C1732" s="7" t="s">
        <v>977</v>
      </c>
      <c r="D1732" s="140" t="s">
        <v>309</v>
      </c>
      <c r="E1732" s="140" t="s">
        <v>17</v>
      </c>
      <c r="F1732" s="107"/>
      <c r="G1732" s="167"/>
      <c r="H1732" s="167"/>
      <c r="I1732" s="105"/>
      <c r="J1732" s="166">
        <v>1</v>
      </c>
    </row>
    <row r="1733" spans="1:10" hidden="1" x14ac:dyDescent="0.25">
      <c r="A1733" s="354"/>
      <c r="B1733" s="349"/>
      <c r="C1733" s="350" t="s">
        <v>12</v>
      </c>
      <c r="D1733" s="350"/>
      <c r="E1733" s="350"/>
      <c r="F1733" s="350"/>
      <c r="G1733" s="350"/>
      <c r="H1733" s="350"/>
      <c r="I1733" s="350"/>
      <c r="J1733" s="350"/>
    </row>
    <row r="1734" spans="1:10" ht="30" hidden="1" x14ac:dyDescent="0.25">
      <c r="A1734" s="354"/>
      <c r="B1734" s="349"/>
      <c r="C1734" s="7" t="s">
        <v>983</v>
      </c>
      <c r="D1734" s="140" t="s">
        <v>39</v>
      </c>
      <c r="E1734" s="140" t="s">
        <v>68</v>
      </c>
      <c r="F1734" s="107"/>
      <c r="G1734" s="157"/>
      <c r="H1734" s="157"/>
      <c r="I1734" s="105"/>
      <c r="J1734" s="98">
        <f>J1730/J1732</f>
        <v>0</v>
      </c>
    </row>
    <row r="1735" spans="1:10" hidden="1" x14ac:dyDescent="0.25">
      <c r="A1735" s="354"/>
      <c r="B1735" s="349"/>
      <c r="C1735" s="350" t="s">
        <v>14</v>
      </c>
      <c r="D1735" s="350"/>
      <c r="E1735" s="350"/>
      <c r="F1735" s="350"/>
      <c r="G1735" s="350"/>
      <c r="H1735" s="350"/>
      <c r="I1735" s="350"/>
      <c r="J1735" s="350"/>
    </row>
    <row r="1736" spans="1:10" hidden="1" x14ac:dyDescent="0.25">
      <c r="A1736" s="355"/>
      <c r="B1736" s="349"/>
      <c r="C1736" s="59" t="s">
        <v>984</v>
      </c>
      <c r="D1736" s="140" t="s">
        <v>42</v>
      </c>
      <c r="E1736" s="140" t="s">
        <v>40</v>
      </c>
      <c r="F1736" s="140"/>
      <c r="G1736" s="140"/>
      <c r="H1736" s="140"/>
      <c r="I1736" s="105"/>
      <c r="J1736" s="166">
        <v>100</v>
      </c>
    </row>
    <row r="1737" spans="1:10" ht="16.5" customHeight="1" x14ac:dyDescent="0.25">
      <c r="A1737" s="353" t="s">
        <v>574</v>
      </c>
      <c r="B1737" s="349" t="s">
        <v>717</v>
      </c>
      <c r="C1737" s="351" t="s">
        <v>1440</v>
      </c>
      <c r="D1737" s="351"/>
      <c r="E1737" s="351"/>
      <c r="F1737" s="351"/>
      <c r="G1737" s="351"/>
      <c r="H1737" s="351"/>
      <c r="I1737" s="351"/>
      <c r="J1737" s="351"/>
    </row>
    <row r="1738" spans="1:10" x14ac:dyDescent="0.25">
      <c r="A1738" s="354"/>
      <c r="B1738" s="349"/>
      <c r="C1738" s="350" t="s">
        <v>10</v>
      </c>
      <c r="D1738" s="350"/>
      <c r="E1738" s="350"/>
      <c r="F1738" s="350"/>
      <c r="G1738" s="350"/>
      <c r="H1738" s="350"/>
      <c r="I1738" s="350"/>
      <c r="J1738" s="350"/>
    </row>
    <row r="1739" spans="1:10" ht="30" x14ac:dyDescent="0.25">
      <c r="A1739" s="354"/>
      <c r="B1739" s="349"/>
      <c r="C1739" s="7" t="s">
        <v>762</v>
      </c>
      <c r="D1739" s="140" t="s">
        <v>91</v>
      </c>
      <c r="E1739" s="140" t="s">
        <v>19</v>
      </c>
      <c r="F1739" s="107"/>
      <c r="G1739" s="107"/>
      <c r="H1739" s="249"/>
      <c r="I1739" s="170">
        <f>'Додаток 3'!K310</f>
        <v>42.146999999999998</v>
      </c>
      <c r="J1739" s="105"/>
    </row>
    <row r="1740" spans="1:10" x14ac:dyDescent="0.25">
      <c r="A1740" s="354"/>
      <c r="B1740" s="349"/>
      <c r="C1740" s="350" t="s">
        <v>11</v>
      </c>
      <c r="D1740" s="350"/>
      <c r="E1740" s="350"/>
      <c r="F1740" s="350"/>
      <c r="G1740" s="350"/>
      <c r="H1740" s="350"/>
      <c r="I1740" s="350"/>
      <c r="J1740" s="350"/>
    </row>
    <row r="1741" spans="1:10" ht="30" x14ac:dyDescent="0.25">
      <c r="A1741" s="354"/>
      <c r="B1741" s="349"/>
      <c r="C1741" s="7" t="s">
        <v>780</v>
      </c>
      <c r="D1741" s="140" t="s">
        <v>39</v>
      </c>
      <c r="E1741" s="140" t="s">
        <v>17</v>
      </c>
      <c r="F1741" s="107"/>
      <c r="G1741" s="167"/>
      <c r="H1741" s="167"/>
      <c r="I1741" s="170">
        <v>1</v>
      </c>
      <c r="J1741" s="105"/>
    </row>
    <row r="1742" spans="1:10" x14ac:dyDescent="0.25">
      <c r="A1742" s="354"/>
      <c r="B1742" s="349"/>
      <c r="C1742" s="350" t="s">
        <v>12</v>
      </c>
      <c r="D1742" s="350"/>
      <c r="E1742" s="350"/>
      <c r="F1742" s="350"/>
      <c r="G1742" s="350"/>
      <c r="H1742" s="350"/>
      <c r="I1742" s="350"/>
      <c r="J1742" s="350"/>
    </row>
    <row r="1743" spans="1:10" ht="30" x14ac:dyDescent="0.25">
      <c r="A1743" s="354"/>
      <c r="B1743" s="349"/>
      <c r="C1743" s="7" t="s">
        <v>764</v>
      </c>
      <c r="D1743" s="140" t="s">
        <v>39</v>
      </c>
      <c r="E1743" s="140" t="s">
        <v>13</v>
      </c>
      <c r="F1743" s="156"/>
      <c r="G1743" s="157"/>
      <c r="H1743" s="157"/>
      <c r="I1743" s="170">
        <f>+I1739/I1741</f>
        <v>42.146999999999998</v>
      </c>
      <c r="J1743" s="105"/>
    </row>
    <row r="1744" spans="1:10" x14ac:dyDescent="0.25">
      <c r="A1744" s="354"/>
      <c r="B1744" s="349"/>
      <c r="C1744" s="350" t="s">
        <v>14</v>
      </c>
      <c r="D1744" s="350"/>
      <c r="E1744" s="350"/>
      <c r="F1744" s="350"/>
      <c r="G1744" s="350"/>
      <c r="H1744" s="350"/>
      <c r="I1744" s="350"/>
      <c r="J1744" s="350"/>
    </row>
    <row r="1745" spans="1:10" x14ac:dyDescent="0.25">
      <c r="A1745" s="355"/>
      <c r="B1745" s="349"/>
      <c r="C1745" s="59" t="s">
        <v>781</v>
      </c>
      <c r="D1745" s="140" t="s">
        <v>42</v>
      </c>
      <c r="E1745" s="140" t="s">
        <v>40</v>
      </c>
      <c r="F1745" s="140"/>
      <c r="G1745" s="140"/>
      <c r="H1745" s="140"/>
      <c r="I1745" s="166">
        <v>100</v>
      </c>
      <c r="J1745" s="105"/>
    </row>
    <row r="1746" spans="1:10" ht="19.5" customHeight="1" x14ac:dyDescent="0.25">
      <c r="A1746" s="353" t="s">
        <v>575</v>
      </c>
      <c r="B1746" s="349" t="s">
        <v>717</v>
      </c>
      <c r="C1746" s="351" t="s">
        <v>1451</v>
      </c>
      <c r="D1746" s="351"/>
      <c r="E1746" s="351"/>
      <c r="F1746" s="351"/>
      <c r="G1746" s="351"/>
      <c r="H1746" s="351"/>
      <c r="I1746" s="351"/>
      <c r="J1746" s="351"/>
    </row>
    <row r="1747" spans="1:10" x14ac:dyDescent="0.25">
      <c r="A1747" s="354"/>
      <c r="B1747" s="349"/>
      <c r="C1747" s="350" t="s">
        <v>10</v>
      </c>
      <c r="D1747" s="350"/>
      <c r="E1747" s="350"/>
      <c r="F1747" s="350"/>
      <c r="G1747" s="350"/>
      <c r="H1747" s="350"/>
      <c r="I1747" s="350"/>
      <c r="J1747" s="350"/>
    </row>
    <row r="1748" spans="1:10" ht="30" x14ac:dyDescent="0.25">
      <c r="A1748" s="354"/>
      <c r="B1748" s="349"/>
      <c r="C1748" s="7" t="s">
        <v>1446</v>
      </c>
      <c r="D1748" s="140" t="s">
        <v>91</v>
      </c>
      <c r="E1748" s="140" t="s">
        <v>19</v>
      </c>
      <c r="F1748" s="107"/>
      <c r="G1748" s="107"/>
      <c r="H1748" s="157"/>
      <c r="I1748" s="95">
        <f>'Додаток 3'!K311</f>
        <v>6.3</v>
      </c>
      <c r="J1748" s="105"/>
    </row>
    <row r="1749" spans="1:10" x14ac:dyDescent="0.25">
      <c r="A1749" s="354"/>
      <c r="B1749" s="349"/>
      <c r="C1749" s="350" t="s">
        <v>11</v>
      </c>
      <c r="D1749" s="350"/>
      <c r="E1749" s="350"/>
      <c r="F1749" s="350"/>
      <c r="G1749" s="350"/>
      <c r="H1749" s="350"/>
      <c r="I1749" s="350"/>
      <c r="J1749" s="350"/>
    </row>
    <row r="1750" spans="1:10" x14ac:dyDescent="0.25">
      <c r="A1750" s="354"/>
      <c r="B1750" s="349"/>
      <c r="C1750" s="7" t="s">
        <v>1447</v>
      </c>
      <c r="D1750" s="140" t="s">
        <v>39</v>
      </c>
      <c r="E1750" s="140" t="s">
        <v>17</v>
      </c>
      <c r="F1750" s="107"/>
      <c r="G1750" s="167"/>
      <c r="H1750" s="167"/>
      <c r="I1750" s="166">
        <v>1</v>
      </c>
      <c r="J1750" s="105"/>
    </row>
    <row r="1751" spans="1:10" x14ac:dyDescent="0.25">
      <c r="A1751" s="354"/>
      <c r="B1751" s="349"/>
      <c r="C1751" s="350" t="s">
        <v>12</v>
      </c>
      <c r="D1751" s="350"/>
      <c r="E1751" s="350"/>
      <c r="F1751" s="350"/>
      <c r="G1751" s="350"/>
      <c r="H1751" s="350"/>
      <c r="I1751" s="350"/>
      <c r="J1751" s="350"/>
    </row>
    <row r="1752" spans="1:10" x14ac:dyDescent="0.25">
      <c r="A1752" s="354"/>
      <c r="B1752" s="349"/>
      <c r="C1752" s="7" t="s">
        <v>1448</v>
      </c>
      <c r="D1752" s="140" t="s">
        <v>39</v>
      </c>
      <c r="E1752" s="140" t="s">
        <v>13</v>
      </c>
      <c r="F1752" s="156"/>
      <c r="G1752" s="157"/>
      <c r="H1752" s="157"/>
      <c r="I1752" s="166" t="s">
        <v>1659</v>
      </c>
      <c r="J1752" s="105"/>
    </row>
    <row r="1753" spans="1:10" x14ac:dyDescent="0.25">
      <c r="A1753" s="354"/>
      <c r="B1753" s="349"/>
      <c r="C1753" s="350" t="s">
        <v>14</v>
      </c>
      <c r="D1753" s="350"/>
      <c r="E1753" s="350"/>
      <c r="F1753" s="350"/>
      <c r="G1753" s="350"/>
      <c r="H1753" s="350"/>
      <c r="I1753" s="350"/>
      <c r="J1753" s="350"/>
    </row>
    <row r="1754" spans="1:10" x14ac:dyDescent="0.25">
      <c r="A1754" s="355"/>
      <c r="B1754" s="349"/>
      <c r="C1754" s="59" t="s">
        <v>1449</v>
      </c>
      <c r="D1754" s="140" t="s">
        <v>42</v>
      </c>
      <c r="E1754" s="140" t="s">
        <v>40</v>
      </c>
      <c r="F1754" s="140"/>
      <c r="G1754" s="140"/>
      <c r="H1754" s="140"/>
      <c r="I1754" s="166">
        <v>100</v>
      </c>
      <c r="J1754" s="105"/>
    </row>
    <row r="1755" spans="1:10" ht="19.5" customHeight="1" x14ac:dyDescent="0.25">
      <c r="A1755" s="353" t="s">
        <v>580</v>
      </c>
      <c r="B1755" s="349" t="s">
        <v>717</v>
      </c>
      <c r="C1755" s="351" t="s">
        <v>1443</v>
      </c>
      <c r="D1755" s="351"/>
      <c r="E1755" s="351"/>
      <c r="F1755" s="351"/>
      <c r="G1755" s="351"/>
      <c r="H1755" s="351"/>
      <c r="I1755" s="351"/>
      <c r="J1755" s="351"/>
    </row>
    <row r="1756" spans="1:10" x14ac:dyDescent="0.25">
      <c r="A1756" s="354"/>
      <c r="B1756" s="349"/>
      <c r="C1756" s="350" t="s">
        <v>10</v>
      </c>
      <c r="D1756" s="350"/>
      <c r="E1756" s="350"/>
      <c r="F1756" s="350"/>
      <c r="G1756" s="350"/>
      <c r="H1756" s="350"/>
      <c r="I1756" s="350"/>
      <c r="J1756" s="350"/>
    </row>
    <row r="1757" spans="1:10" ht="30" x14ac:dyDescent="0.25">
      <c r="A1757" s="354"/>
      <c r="B1757" s="349"/>
      <c r="C1757" s="7" t="s">
        <v>762</v>
      </c>
      <c r="D1757" s="140" t="s">
        <v>91</v>
      </c>
      <c r="E1757" s="140" t="s">
        <v>19</v>
      </c>
      <c r="F1757" s="107"/>
      <c r="G1757" s="107"/>
      <c r="H1757" s="157"/>
      <c r="I1757" s="95">
        <f>'Додаток 3'!K312</f>
        <v>31.38</v>
      </c>
      <c r="J1757" s="105"/>
    </row>
    <row r="1758" spans="1:10" x14ac:dyDescent="0.25">
      <c r="A1758" s="354"/>
      <c r="B1758" s="349"/>
      <c r="C1758" s="350" t="s">
        <v>11</v>
      </c>
      <c r="D1758" s="350"/>
      <c r="E1758" s="350"/>
      <c r="F1758" s="350"/>
      <c r="G1758" s="350"/>
      <c r="H1758" s="350"/>
      <c r="I1758" s="350"/>
      <c r="J1758" s="350"/>
    </row>
    <row r="1759" spans="1:10" ht="30" x14ac:dyDescent="0.25">
      <c r="A1759" s="354"/>
      <c r="B1759" s="349"/>
      <c r="C1759" s="7" t="s">
        <v>780</v>
      </c>
      <c r="D1759" s="140" t="s">
        <v>39</v>
      </c>
      <c r="E1759" s="140" t="s">
        <v>17</v>
      </c>
      <c r="F1759" s="107"/>
      <c r="G1759" s="167"/>
      <c r="H1759" s="167"/>
      <c r="I1759" s="170">
        <v>1</v>
      </c>
      <c r="J1759" s="105"/>
    </row>
    <row r="1760" spans="1:10" x14ac:dyDescent="0.25">
      <c r="A1760" s="354"/>
      <c r="B1760" s="349"/>
      <c r="C1760" s="350" t="s">
        <v>12</v>
      </c>
      <c r="D1760" s="350"/>
      <c r="E1760" s="350"/>
      <c r="F1760" s="350"/>
      <c r="G1760" s="350"/>
      <c r="H1760" s="350"/>
      <c r="I1760" s="350"/>
      <c r="J1760" s="350"/>
    </row>
    <row r="1761" spans="1:10" ht="30" x14ac:dyDescent="0.25">
      <c r="A1761" s="354"/>
      <c r="B1761" s="349"/>
      <c r="C1761" s="7" t="s">
        <v>764</v>
      </c>
      <c r="D1761" s="140" t="s">
        <v>39</v>
      </c>
      <c r="E1761" s="140" t="s">
        <v>13</v>
      </c>
      <c r="F1761" s="156"/>
      <c r="G1761" s="157"/>
      <c r="H1761" s="157"/>
      <c r="I1761" s="95">
        <f>I1757</f>
        <v>31.38</v>
      </c>
      <c r="J1761" s="105"/>
    </row>
    <row r="1762" spans="1:10" x14ac:dyDescent="0.25">
      <c r="A1762" s="354"/>
      <c r="B1762" s="349"/>
      <c r="C1762" s="350" t="s">
        <v>14</v>
      </c>
      <c r="D1762" s="350"/>
      <c r="E1762" s="350"/>
      <c r="F1762" s="350"/>
      <c r="G1762" s="350"/>
      <c r="H1762" s="350"/>
      <c r="I1762" s="350"/>
      <c r="J1762" s="350"/>
    </row>
    <row r="1763" spans="1:10" x14ac:dyDescent="0.25">
      <c r="A1763" s="355"/>
      <c r="B1763" s="349"/>
      <c r="C1763" s="59" t="s">
        <v>781</v>
      </c>
      <c r="D1763" s="140" t="s">
        <v>42</v>
      </c>
      <c r="E1763" s="140" t="s">
        <v>40</v>
      </c>
      <c r="F1763" s="140"/>
      <c r="G1763" s="140"/>
      <c r="H1763" s="140"/>
      <c r="I1763" s="166">
        <v>100</v>
      </c>
      <c r="J1763" s="105"/>
    </row>
    <row r="1764" spans="1:10" ht="19.5" customHeight="1" x14ac:dyDescent="0.25">
      <c r="A1764" s="353" t="s">
        <v>627</v>
      </c>
      <c r="B1764" s="349" t="s">
        <v>717</v>
      </c>
      <c r="C1764" s="351" t="s">
        <v>1452</v>
      </c>
      <c r="D1764" s="351"/>
      <c r="E1764" s="351"/>
      <c r="F1764" s="351"/>
      <c r="G1764" s="351"/>
      <c r="H1764" s="351"/>
      <c r="I1764" s="351"/>
      <c r="J1764" s="351"/>
    </row>
    <row r="1765" spans="1:10" x14ac:dyDescent="0.25">
      <c r="A1765" s="354"/>
      <c r="B1765" s="349"/>
      <c r="C1765" s="350" t="s">
        <v>10</v>
      </c>
      <c r="D1765" s="350"/>
      <c r="E1765" s="350"/>
      <c r="F1765" s="350"/>
      <c r="G1765" s="350"/>
      <c r="H1765" s="350"/>
      <c r="I1765" s="350"/>
      <c r="J1765" s="350"/>
    </row>
    <row r="1766" spans="1:10" ht="30" x14ac:dyDescent="0.25">
      <c r="A1766" s="354"/>
      <c r="B1766" s="349"/>
      <c r="C1766" s="7" t="s">
        <v>1446</v>
      </c>
      <c r="D1766" s="140" t="s">
        <v>91</v>
      </c>
      <c r="E1766" s="140" t="s">
        <v>19</v>
      </c>
      <c r="F1766" s="107"/>
      <c r="G1766" s="107"/>
      <c r="H1766" s="157"/>
      <c r="I1766" s="95">
        <v>6.3</v>
      </c>
      <c r="J1766" s="105"/>
    </row>
    <row r="1767" spans="1:10" x14ac:dyDescent="0.25">
      <c r="A1767" s="354"/>
      <c r="B1767" s="349"/>
      <c r="C1767" s="350" t="s">
        <v>11</v>
      </c>
      <c r="D1767" s="350"/>
      <c r="E1767" s="350"/>
      <c r="F1767" s="350"/>
      <c r="G1767" s="350"/>
      <c r="H1767" s="350"/>
      <c r="I1767" s="350"/>
      <c r="J1767" s="350"/>
    </row>
    <row r="1768" spans="1:10" x14ac:dyDescent="0.25">
      <c r="A1768" s="354"/>
      <c r="B1768" s="349"/>
      <c r="C1768" s="7" t="s">
        <v>1447</v>
      </c>
      <c r="D1768" s="140" t="s">
        <v>39</v>
      </c>
      <c r="E1768" s="140" t="s">
        <v>17</v>
      </c>
      <c r="F1768" s="107"/>
      <c r="G1768" s="167"/>
      <c r="H1768" s="167"/>
      <c r="I1768" s="166">
        <v>1</v>
      </c>
      <c r="J1768" s="105"/>
    </row>
    <row r="1769" spans="1:10" x14ac:dyDescent="0.25">
      <c r="A1769" s="354"/>
      <c r="B1769" s="349"/>
      <c r="C1769" s="350" t="s">
        <v>12</v>
      </c>
      <c r="D1769" s="350"/>
      <c r="E1769" s="350"/>
      <c r="F1769" s="350"/>
      <c r="G1769" s="350"/>
      <c r="H1769" s="350"/>
      <c r="I1769" s="350"/>
      <c r="J1769" s="350"/>
    </row>
    <row r="1770" spans="1:10" x14ac:dyDescent="0.25">
      <c r="A1770" s="354"/>
      <c r="B1770" s="349"/>
      <c r="C1770" s="7" t="s">
        <v>1448</v>
      </c>
      <c r="D1770" s="140" t="s">
        <v>39</v>
      </c>
      <c r="E1770" s="140" t="s">
        <v>13</v>
      </c>
      <c r="F1770" s="156"/>
      <c r="G1770" s="157"/>
      <c r="H1770" s="157"/>
      <c r="I1770" s="166">
        <f>I1766</f>
        <v>6.3</v>
      </c>
      <c r="J1770" s="105"/>
    </row>
    <row r="1771" spans="1:10" x14ac:dyDescent="0.25">
      <c r="A1771" s="354"/>
      <c r="B1771" s="349"/>
      <c r="C1771" s="350" t="s">
        <v>14</v>
      </c>
      <c r="D1771" s="350"/>
      <c r="E1771" s="350"/>
      <c r="F1771" s="350"/>
      <c r="G1771" s="350"/>
      <c r="H1771" s="350"/>
      <c r="I1771" s="350"/>
      <c r="J1771" s="350"/>
    </row>
    <row r="1772" spans="1:10" x14ac:dyDescent="0.25">
      <c r="A1772" s="355"/>
      <c r="B1772" s="349"/>
      <c r="C1772" s="59" t="s">
        <v>1449</v>
      </c>
      <c r="D1772" s="140" t="s">
        <v>42</v>
      </c>
      <c r="E1772" s="140" t="s">
        <v>40</v>
      </c>
      <c r="F1772" s="140"/>
      <c r="G1772" s="140"/>
      <c r="H1772" s="140"/>
      <c r="I1772" s="166">
        <v>100</v>
      </c>
      <c r="J1772" s="105"/>
    </row>
    <row r="1773" spans="1:10" ht="15" hidden="1" customHeight="1" x14ac:dyDescent="0.25">
      <c r="A1773" s="143"/>
      <c r="B1773" s="140"/>
      <c r="C1773" s="59"/>
      <c r="D1773" s="140"/>
      <c r="E1773" s="140"/>
      <c r="F1773" s="140"/>
      <c r="G1773" s="140"/>
      <c r="H1773" s="140"/>
      <c r="I1773" s="105"/>
      <c r="J1773" s="105"/>
    </row>
    <row r="1774" spans="1:10" ht="21" customHeight="1" x14ac:dyDescent="0.25">
      <c r="A1774" s="353" t="s">
        <v>628</v>
      </c>
      <c r="B1774" s="349" t="s">
        <v>717</v>
      </c>
      <c r="C1774" s="351" t="s">
        <v>774</v>
      </c>
      <c r="D1774" s="351"/>
      <c r="E1774" s="351"/>
      <c r="F1774" s="351"/>
      <c r="G1774" s="351"/>
      <c r="H1774" s="351"/>
      <c r="I1774" s="351"/>
      <c r="J1774" s="351"/>
    </row>
    <row r="1775" spans="1:10" x14ac:dyDescent="0.25">
      <c r="A1775" s="354"/>
      <c r="B1775" s="349"/>
      <c r="C1775" s="350" t="s">
        <v>10</v>
      </c>
      <c r="D1775" s="350"/>
      <c r="E1775" s="350"/>
      <c r="F1775" s="350"/>
      <c r="G1775" s="350"/>
      <c r="H1775" s="350"/>
      <c r="I1775" s="350"/>
      <c r="J1775" s="350"/>
    </row>
    <row r="1776" spans="1:10" ht="30" x14ac:dyDescent="0.25">
      <c r="A1776" s="354"/>
      <c r="B1776" s="349"/>
      <c r="C1776" s="7" t="s">
        <v>762</v>
      </c>
      <c r="D1776" s="140" t="s">
        <v>91</v>
      </c>
      <c r="E1776" s="140" t="s">
        <v>13</v>
      </c>
      <c r="F1776" s="107"/>
      <c r="G1776" s="107"/>
      <c r="H1776" s="157"/>
      <c r="I1776" s="95">
        <f>'Додаток 3'!K314</f>
        <v>35.08</v>
      </c>
      <c r="J1776" s="105"/>
    </row>
    <row r="1777" spans="1:10" x14ac:dyDescent="0.25">
      <c r="A1777" s="354"/>
      <c r="B1777" s="349"/>
      <c r="C1777" s="350" t="s">
        <v>11</v>
      </c>
      <c r="D1777" s="350"/>
      <c r="E1777" s="350"/>
      <c r="F1777" s="350"/>
      <c r="G1777" s="350"/>
      <c r="H1777" s="350"/>
      <c r="I1777" s="350"/>
      <c r="J1777" s="350"/>
    </row>
    <row r="1778" spans="1:10" ht="30" x14ac:dyDescent="0.25">
      <c r="A1778" s="354"/>
      <c r="B1778" s="349"/>
      <c r="C1778" s="7" t="s">
        <v>780</v>
      </c>
      <c r="D1778" s="140" t="s">
        <v>39</v>
      </c>
      <c r="E1778" s="140" t="s">
        <v>17</v>
      </c>
      <c r="F1778" s="107"/>
      <c r="G1778" s="167"/>
      <c r="H1778" s="167"/>
      <c r="I1778" s="170">
        <v>1</v>
      </c>
      <c r="J1778" s="105"/>
    </row>
    <row r="1779" spans="1:10" x14ac:dyDescent="0.25">
      <c r="A1779" s="354"/>
      <c r="B1779" s="349"/>
      <c r="C1779" s="350" t="s">
        <v>12</v>
      </c>
      <c r="D1779" s="350"/>
      <c r="E1779" s="350"/>
      <c r="F1779" s="350"/>
      <c r="G1779" s="350"/>
      <c r="H1779" s="350"/>
      <c r="I1779" s="350"/>
      <c r="J1779" s="350"/>
    </row>
    <row r="1780" spans="1:10" ht="30" x14ac:dyDescent="0.25">
      <c r="A1780" s="354"/>
      <c r="B1780" s="349"/>
      <c r="C1780" s="7" t="s">
        <v>763</v>
      </c>
      <c r="D1780" s="140" t="s">
        <v>39</v>
      </c>
      <c r="E1780" s="140" t="s">
        <v>13</v>
      </c>
      <c r="F1780" s="156"/>
      <c r="G1780" s="157"/>
      <c r="H1780" s="157"/>
      <c r="I1780" s="95">
        <f>I1776</f>
        <v>35.08</v>
      </c>
      <c r="J1780" s="105"/>
    </row>
    <row r="1781" spans="1:10" x14ac:dyDescent="0.25">
      <c r="A1781" s="354"/>
      <c r="B1781" s="349"/>
      <c r="C1781" s="350" t="s">
        <v>14</v>
      </c>
      <c r="D1781" s="350"/>
      <c r="E1781" s="350"/>
      <c r="F1781" s="350"/>
      <c r="G1781" s="350"/>
      <c r="H1781" s="350"/>
      <c r="I1781" s="350"/>
      <c r="J1781" s="350"/>
    </row>
    <row r="1782" spans="1:10" x14ac:dyDescent="0.25">
      <c r="A1782" s="355"/>
      <c r="B1782" s="349"/>
      <c r="C1782" s="59" t="s">
        <v>781</v>
      </c>
      <c r="D1782" s="140" t="s">
        <v>42</v>
      </c>
      <c r="E1782" s="140" t="s">
        <v>40</v>
      </c>
      <c r="F1782" s="140"/>
      <c r="G1782" s="140"/>
      <c r="H1782" s="140"/>
      <c r="I1782" s="105"/>
      <c r="J1782" s="105"/>
    </row>
    <row r="1783" spans="1:10" ht="13.5" customHeight="1" x14ac:dyDescent="0.25">
      <c r="A1783" s="353" t="s">
        <v>695</v>
      </c>
      <c r="B1783" s="349" t="s">
        <v>717</v>
      </c>
      <c r="C1783" s="351" t="s">
        <v>1453</v>
      </c>
      <c r="D1783" s="351"/>
      <c r="E1783" s="351"/>
      <c r="F1783" s="351"/>
      <c r="G1783" s="351"/>
      <c r="H1783" s="351"/>
      <c r="I1783" s="351"/>
      <c r="J1783" s="351"/>
    </row>
    <row r="1784" spans="1:10" x14ac:dyDescent="0.25">
      <c r="A1784" s="354"/>
      <c r="B1784" s="349"/>
      <c r="C1784" s="350" t="s">
        <v>10</v>
      </c>
      <c r="D1784" s="350"/>
      <c r="E1784" s="350"/>
      <c r="F1784" s="350"/>
      <c r="G1784" s="350"/>
      <c r="H1784" s="350"/>
      <c r="I1784" s="350"/>
      <c r="J1784" s="350"/>
    </row>
    <row r="1785" spans="1:10" ht="30" x14ac:dyDescent="0.25">
      <c r="A1785" s="354"/>
      <c r="B1785" s="349"/>
      <c r="C1785" s="7" t="s">
        <v>1446</v>
      </c>
      <c r="D1785" s="140" t="s">
        <v>91</v>
      </c>
      <c r="E1785" s="140" t="s">
        <v>19</v>
      </c>
      <c r="F1785" s="107"/>
      <c r="G1785" s="107"/>
      <c r="H1785" s="157"/>
      <c r="I1785" s="95">
        <f>'Додаток 3'!K315</f>
        <v>6.3</v>
      </c>
      <c r="J1785" s="105"/>
    </row>
    <row r="1786" spans="1:10" x14ac:dyDescent="0.25">
      <c r="A1786" s="354"/>
      <c r="B1786" s="349"/>
      <c r="C1786" s="350" t="s">
        <v>11</v>
      </c>
      <c r="D1786" s="350"/>
      <c r="E1786" s="350"/>
      <c r="F1786" s="350"/>
      <c r="G1786" s="350"/>
      <c r="H1786" s="350"/>
      <c r="I1786" s="350"/>
      <c r="J1786" s="350"/>
    </row>
    <row r="1787" spans="1:10" x14ac:dyDescent="0.25">
      <c r="A1787" s="354"/>
      <c r="B1787" s="349"/>
      <c r="C1787" s="7" t="s">
        <v>1447</v>
      </c>
      <c r="D1787" s="140" t="s">
        <v>39</v>
      </c>
      <c r="E1787" s="140" t="s">
        <v>17</v>
      </c>
      <c r="F1787" s="107"/>
      <c r="G1787" s="167"/>
      <c r="H1787" s="167"/>
      <c r="I1787" s="166">
        <v>1</v>
      </c>
      <c r="J1787" s="105"/>
    </row>
    <row r="1788" spans="1:10" x14ac:dyDescent="0.25">
      <c r="A1788" s="354"/>
      <c r="B1788" s="349"/>
      <c r="C1788" s="350" t="s">
        <v>12</v>
      </c>
      <c r="D1788" s="350"/>
      <c r="E1788" s="350"/>
      <c r="F1788" s="350"/>
      <c r="G1788" s="350"/>
      <c r="H1788" s="350"/>
      <c r="I1788" s="350"/>
      <c r="J1788" s="350"/>
    </row>
    <row r="1789" spans="1:10" x14ac:dyDescent="0.25">
      <c r="A1789" s="354"/>
      <c r="B1789" s="349"/>
      <c r="C1789" s="7" t="s">
        <v>1448</v>
      </c>
      <c r="D1789" s="140" t="s">
        <v>39</v>
      </c>
      <c r="E1789" s="140" t="s">
        <v>13</v>
      </c>
      <c r="F1789" s="156"/>
      <c r="G1789" s="157"/>
      <c r="H1789" s="157"/>
      <c r="I1789" s="135">
        <f>I1785</f>
        <v>6.3</v>
      </c>
      <c r="J1789" s="105"/>
    </row>
    <row r="1790" spans="1:10" x14ac:dyDescent="0.25">
      <c r="A1790" s="354"/>
      <c r="B1790" s="349"/>
      <c r="C1790" s="350" t="s">
        <v>14</v>
      </c>
      <c r="D1790" s="350"/>
      <c r="E1790" s="350"/>
      <c r="F1790" s="350"/>
      <c r="G1790" s="350"/>
      <c r="H1790" s="350"/>
      <c r="I1790" s="350"/>
      <c r="J1790" s="350"/>
    </row>
    <row r="1791" spans="1:10" x14ac:dyDescent="0.25">
      <c r="A1791" s="355"/>
      <c r="B1791" s="349"/>
      <c r="C1791" s="59" t="s">
        <v>1449</v>
      </c>
      <c r="D1791" s="140" t="s">
        <v>42</v>
      </c>
      <c r="E1791" s="140" t="s">
        <v>40</v>
      </c>
      <c r="F1791" s="140"/>
      <c r="G1791" s="140"/>
      <c r="H1791" s="140"/>
      <c r="I1791" s="166">
        <v>100</v>
      </c>
      <c r="J1791" s="105"/>
    </row>
    <row r="1792" spans="1:10" ht="16.5" hidden="1" customHeight="1" x14ac:dyDescent="0.25">
      <c r="A1792" s="353" t="s">
        <v>776</v>
      </c>
      <c r="B1792" s="352" t="s">
        <v>116</v>
      </c>
      <c r="C1792" s="366" t="s">
        <v>965</v>
      </c>
      <c r="D1792" s="366"/>
      <c r="E1792" s="366"/>
      <c r="F1792" s="366"/>
      <c r="G1792" s="366"/>
      <c r="H1792" s="366"/>
      <c r="I1792" s="366"/>
      <c r="J1792" s="366"/>
    </row>
    <row r="1793" spans="1:10" hidden="1" x14ac:dyDescent="0.25">
      <c r="A1793" s="354"/>
      <c r="B1793" s="352"/>
      <c r="C1793" s="348" t="s">
        <v>10</v>
      </c>
      <c r="D1793" s="348"/>
      <c r="E1793" s="348"/>
      <c r="F1793" s="348"/>
      <c r="G1793" s="348"/>
      <c r="H1793" s="348"/>
      <c r="I1793" s="348"/>
      <c r="J1793" s="348"/>
    </row>
    <row r="1794" spans="1:10" ht="30" hidden="1" x14ac:dyDescent="0.25">
      <c r="A1794" s="354"/>
      <c r="B1794" s="352"/>
      <c r="C1794" s="59" t="s">
        <v>220</v>
      </c>
      <c r="D1794" s="352" t="s">
        <v>15</v>
      </c>
      <c r="E1794" s="51" t="s">
        <v>9</v>
      </c>
      <c r="F1794" s="107"/>
      <c r="G1794" s="107"/>
      <c r="H1794" s="107"/>
      <c r="I1794" s="106"/>
      <c r="J1794" s="106" t="str">
        <f>'Додаток 3'!L320</f>
        <v>0</v>
      </c>
    </row>
    <row r="1795" spans="1:10" ht="15" hidden="1" customHeight="1" x14ac:dyDescent="0.25">
      <c r="A1795" s="354"/>
      <c r="B1795" s="352"/>
      <c r="C1795" s="59" t="s">
        <v>357</v>
      </c>
      <c r="D1795" s="352"/>
      <c r="E1795" s="352"/>
      <c r="F1795" s="352"/>
      <c r="G1795" s="352"/>
      <c r="H1795" s="352"/>
      <c r="I1795" s="105"/>
      <c r="J1795" s="105"/>
    </row>
    <row r="1796" spans="1:10" ht="17.25" hidden="1" customHeight="1" x14ac:dyDescent="0.25">
      <c r="A1796" s="354"/>
      <c r="B1796" s="352"/>
      <c r="C1796" s="59" t="s">
        <v>237</v>
      </c>
      <c r="D1796" s="352"/>
      <c r="E1796" s="51" t="s">
        <v>9</v>
      </c>
      <c r="F1796" s="107"/>
      <c r="G1796" s="107">
        <f>'Додаток 3'!I321</f>
        <v>120</v>
      </c>
      <c r="H1796" s="1"/>
      <c r="I1796" s="105"/>
      <c r="J1796" s="105"/>
    </row>
    <row r="1797" spans="1:10" ht="17.25" hidden="1" customHeight="1" x14ac:dyDescent="0.25">
      <c r="A1797" s="354"/>
      <c r="B1797" s="352"/>
      <c r="C1797" s="59" t="s">
        <v>2</v>
      </c>
      <c r="D1797" s="352"/>
      <c r="E1797" s="51" t="s">
        <v>9</v>
      </c>
      <c r="F1797" s="107"/>
      <c r="G1797" s="107">
        <f>'Додаток 3'!I322</f>
        <v>80.099999999999994</v>
      </c>
      <c r="H1797" s="1"/>
      <c r="I1797" s="105"/>
      <c r="J1797" s="105"/>
    </row>
    <row r="1798" spans="1:10" ht="15" hidden="1" customHeight="1" x14ac:dyDescent="0.25">
      <c r="A1798" s="354"/>
      <c r="B1798" s="352"/>
      <c r="C1798" s="59" t="s">
        <v>25</v>
      </c>
      <c r="D1798" s="352"/>
      <c r="E1798" s="51" t="s">
        <v>9</v>
      </c>
      <c r="F1798" s="107"/>
      <c r="G1798" s="107">
        <f>'Додаток 3'!I323</f>
        <v>14.2</v>
      </c>
      <c r="H1798" s="1"/>
      <c r="I1798" s="105"/>
      <c r="J1798" s="105"/>
    </row>
    <row r="1799" spans="1:10" hidden="1" x14ac:dyDescent="0.25">
      <c r="A1799" s="354"/>
      <c r="B1799" s="352"/>
      <c r="C1799" s="348" t="s">
        <v>11</v>
      </c>
      <c r="D1799" s="348"/>
      <c r="E1799" s="348"/>
      <c r="F1799" s="348"/>
      <c r="G1799" s="348"/>
      <c r="H1799" s="348"/>
      <c r="I1799" s="348"/>
      <c r="J1799" s="348"/>
    </row>
    <row r="1800" spans="1:10" hidden="1" x14ac:dyDescent="0.25">
      <c r="A1800" s="354"/>
      <c r="B1800" s="352"/>
      <c r="C1800" s="59" t="s">
        <v>235</v>
      </c>
      <c r="D1800" s="51" t="s">
        <v>309</v>
      </c>
      <c r="E1800" s="51" t="s">
        <v>65</v>
      </c>
      <c r="F1800" s="107"/>
      <c r="G1800" s="107"/>
      <c r="H1800" s="107"/>
      <c r="I1800" s="135"/>
      <c r="J1800" s="135">
        <v>3.06</v>
      </c>
    </row>
    <row r="1801" spans="1:10" hidden="1" x14ac:dyDescent="0.25">
      <c r="A1801" s="354"/>
      <c r="B1801" s="352"/>
      <c r="C1801" s="348" t="s">
        <v>12</v>
      </c>
      <c r="D1801" s="348"/>
      <c r="E1801" s="348"/>
      <c r="F1801" s="348"/>
      <c r="G1801" s="348"/>
      <c r="H1801" s="348"/>
      <c r="I1801" s="348"/>
      <c r="J1801" s="348"/>
    </row>
    <row r="1802" spans="1:10" ht="30" hidden="1" x14ac:dyDescent="0.25">
      <c r="A1802" s="354"/>
      <c r="B1802" s="352"/>
      <c r="C1802" s="59" t="s">
        <v>316</v>
      </c>
      <c r="D1802" s="51" t="s">
        <v>39</v>
      </c>
      <c r="E1802" s="51" t="s">
        <v>196</v>
      </c>
      <c r="F1802" s="156"/>
      <c r="G1802" s="107"/>
      <c r="H1802" s="107"/>
      <c r="I1802" s="95"/>
      <c r="J1802" s="95">
        <f>J1794/J1800</f>
        <v>0</v>
      </c>
    </row>
    <row r="1803" spans="1:10" ht="18" hidden="1" customHeight="1" x14ac:dyDescent="0.25">
      <c r="A1803" s="354"/>
      <c r="B1803" s="352"/>
      <c r="C1803" s="348" t="s">
        <v>14</v>
      </c>
      <c r="D1803" s="348"/>
      <c r="E1803" s="348"/>
      <c r="F1803" s="348"/>
      <c r="G1803" s="348"/>
      <c r="H1803" s="348"/>
      <c r="I1803" s="348"/>
      <c r="J1803" s="348"/>
    </row>
    <row r="1804" spans="1:10" hidden="1" x14ac:dyDescent="0.25">
      <c r="A1804" s="355"/>
      <c r="B1804" s="352"/>
      <c r="C1804" s="59" t="s">
        <v>359</v>
      </c>
      <c r="D1804" s="51" t="s">
        <v>42</v>
      </c>
      <c r="E1804" s="51" t="s">
        <v>40</v>
      </c>
      <c r="F1804" s="51"/>
      <c r="G1804" s="51"/>
      <c r="H1804" s="141"/>
      <c r="I1804" s="166"/>
      <c r="J1804" s="166">
        <v>100</v>
      </c>
    </row>
    <row r="1805" spans="1:10" ht="30" customHeight="1" x14ac:dyDescent="0.25">
      <c r="A1805" s="353" t="s">
        <v>696</v>
      </c>
      <c r="B1805" s="352" t="s">
        <v>116</v>
      </c>
      <c r="C1805" s="366" t="s">
        <v>1898</v>
      </c>
      <c r="D1805" s="366"/>
      <c r="E1805" s="366"/>
      <c r="F1805" s="366"/>
      <c r="G1805" s="366"/>
      <c r="H1805" s="366"/>
      <c r="I1805" s="366"/>
      <c r="J1805" s="366"/>
    </row>
    <row r="1806" spans="1:10" ht="17.25" customHeight="1" x14ac:dyDescent="0.25">
      <c r="A1806" s="354"/>
      <c r="B1806" s="352"/>
      <c r="C1806" s="348" t="s">
        <v>10</v>
      </c>
      <c r="D1806" s="348"/>
      <c r="E1806" s="348"/>
      <c r="F1806" s="348"/>
      <c r="G1806" s="348"/>
      <c r="H1806" s="348"/>
      <c r="I1806" s="348"/>
      <c r="J1806" s="348"/>
    </row>
    <row r="1807" spans="1:10" ht="30" x14ac:dyDescent="0.25">
      <c r="A1807" s="354"/>
      <c r="B1807" s="352"/>
      <c r="C1807" s="59" t="s">
        <v>220</v>
      </c>
      <c r="D1807" s="352" t="s">
        <v>15</v>
      </c>
      <c r="E1807" s="51" t="s">
        <v>9</v>
      </c>
      <c r="F1807" s="107"/>
      <c r="G1807" s="107">
        <f>'Додаток 3'!I324</f>
        <v>1516.5309999999999</v>
      </c>
      <c r="H1807" s="107"/>
      <c r="I1807" s="170">
        <f>'Додаток 3'!K324</f>
        <v>123.81100000000001</v>
      </c>
      <c r="J1807" s="170">
        <f>'Додаток 3'!L324</f>
        <v>2137.2249999999999</v>
      </c>
    </row>
    <row r="1808" spans="1:10" ht="16.5" customHeight="1" x14ac:dyDescent="0.25">
      <c r="A1808" s="354"/>
      <c r="B1808" s="352"/>
      <c r="C1808" s="59" t="s">
        <v>357</v>
      </c>
      <c r="D1808" s="352"/>
      <c r="E1808" s="352"/>
      <c r="F1808" s="352"/>
      <c r="G1808" s="352"/>
      <c r="H1808" s="352"/>
      <c r="I1808" s="105"/>
      <c r="J1808" s="105"/>
    </row>
    <row r="1809" spans="1:14" x14ac:dyDescent="0.25">
      <c r="A1809" s="354"/>
      <c r="B1809" s="352"/>
      <c r="C1809" s="59" t="s">
        <v>1644</v>
      </c>
      <c r="D1809" s="352"/>
      <c r="E1809" s="51" t="s">
        <v>9</v>
      </c>
      <c r="F1809" s="107"/>
      <c r="G1809" s="107">
        <f>'Додаток 3'!I325</f>
        <v>49.8</v>
      </c>
      <c r="H1809" s="1"/>
      <c r="I1809" s="166"/>
      <c r="J1809" s="105"/>
    </row>
    <row r="1810" spans="1:14" ht="18" hidden="1" customHeight="1" x14ac:dyDescent="0.25">
      <c r="A1810" s="354"/>
      <c r="B1810" s="352"/>
      <c r="C1810" s="59" t="s">
        <v>2</v>
      </c>
      <c r="D1810" s="352"/>
      <c r="E1810" s="51" t="s">
        <v>9</v>
      </c>
      <c r="F1810" s="107"/>
      <c r="G1810" s="107">
        <f>'Додаток 3'!I326</f>
        <v>23.29</v>
      </c>
      <c r="H1810" s="1"/>
      <c r="I1810" s="105"/>
      <c r="J1810" s="105"/>
    </row>
    <row r="1811" spans="1:14" ht="18" customHeight="1" x14ac:dyDescent="0.25">
      <c r="A1811" s="354"/>
      <c r="B1811" s="352"/>
      <c r="C1811" s="59" t="s">
        <v>1650</v>
      </c>
      <c r="D1811" s="51"/>
      <c r="E1811" s="51" t="s">
        <v>19</v>
      </c>
      <c r="F1811" s="107"/>
      <c r="G1811" s="107"/>
      <c r="H1811" s="1"/>
      <c r="I1811" s="95">
        <f>'Додаток 3'!K328</f>
        <v>123.81100000000001</v>
      </c>
      <c r="J1811" s="105"/>
    </row>
    <row r="1812" spans="1:14" ht="16.5" customHeight="1" x14ac:dyDescent="0.25">
      <c r="A1812" s="354"/>
      <c r="B1812" s="352"/>
      <c r="C1812" s="348" t="s">
        <v>11</v>
      </c>
      <c r="D1812" s="348"/>
      <c r="E1812" s="348"/>
      <c r="F1812" s="348"/>
      <c r="G1812" s="348"/>
      <c r="H1812" s="348"/>
      <c r="I1812" s="348"/>
      <c r="J1812" s="348"/>
      <c r="K1812" s="41"/>
      <c r="M1812" s="41"/>
    </row>
    <row r="1813" spans="1:14" x14ac:dyDescent="0.25">
      <c r="A1813" s="354"/>
      <c r="B1813" s="352"/>
      <c r="C1813" s="59" t="s">
        <v>235</v>
      </c>
      <c r="D1813" s="51" t="s">
        <v>309</v>
      </c>
      <c r="E1813" s="51" t="s">
        <v>65</v>
      </c>
      <c r="F1813" s="107"/>
      <c r="G1813" s="107">
        <v>0.8</v>
      </c>
      <c r="H1813" s="9"/>
      <c r="I1813" s="95"/>
      <c r="J1813" s="135">
        <f>0.345+0.426</f>
        <v>0.77099999999999991</v>
      </c>
      <c r="K1813" s="301"/>
    </row>
    <row r="1814" spans="1:14" x14ac:dyDescent="0.25">
      <c r="A1814" s="354"/>
      <c r="B1814" s="352"/>
      <c r="C1814" s="59" t="s">
        <v>1640</v>
      </c>
      <c r="D1814" s="363" t="s">
        <v>91</v>
      </c>
      <c r="E1814" s="51" t="s">
        <v>17</v>
      </c>
      <c r="F1814" s="107"/>
      <c r="G1814" s="155">
        <v>1</v>
      </c>
      <c r="H1814" s="9"/>
      <c r="I1814" s="105"/>
      <c r="J1814" s="105"/>
      <c r="K1814" s="41"/>
    </row>
    <row r="1815" spans="1:14" x14ac:dyDescent="0.25">
      <c r="A1815" s="354"/>
      <c r="B1815" s="352"/>
      <c r="C1815" s="59" t="s">
        <v>1648</v>
      </c>
      <c r="D1815" s="364"/>
      <c r="E1815" s="51" t="s">
        <v>17</v>
      </c>
      <c r="F1815" s="107"/>
      <c r="G1815" s="107"/>
      <c r="H1815" s="9"/>
      <c r="I1815" s="166">
        <v>1</v>
      </c>
      <c r="J1815" s="166"/>
    </row>
    <row r="1816" spans="1:14" ht="16.5" customHeight="1" x14ac:dyDescent="0.25">
      <c r="A1816" s="354"/>
      <c r="B1816" s="352"/>
      <c r="C1816" s="348" t="s">
        <v>12</v>
      </c>
      <c r="D1816" s="348"/>
      <c r="E1816" s="348"/>
      <c r="F1816" s="348"/>
      <c r="G1816" s="348"/>
      <c r="H1816" s="348"/>
      <c r="I1816" s="348"/>
      <c r="J1816" s="348"/>
    </row>
    <row r="1817" spans="1:14" ht="34.5" customHeight="1" x14ac:dyDescent="0.25">
      <c r="A1817" s="354"/>
      <c r="B1817" s="352"/>
      <c r="C1817" s="59" t="s">
        <v>316</v>
      </c>
      <c r="D1817" s="363" t="s">
        <v>39</v>
      </c>
      <c r="E1817" s="51" t="s">
        <v>196</v>
      </c>
      <c r="F1817" s="156"/>
      <c r="G1817" s="107">
        <f>G1807/G1813</f>
        <v>1895.6637499999999</v>
      </c>
      <c r="H1817" s="107"/>
      <c r="I1817" s="95"/>
      <c r="J1817" s="95">
        <f>J1807/J1813</f>
        <v>2772.016861219196</v>
      </c>
      <c r="M1817" s="41"/>
      <c r="N1817" s="86"/>
    </row>
    <row r="1818" spans="1:14" ht="13.5" customHeight="1" x14ac:dyDescent="0.25">
      <c r="A1818" s="354"/>
      <c r="B1818" s="352"/>
      <c r="C1818" s="59" t="s">
        <v>1351</v>
      </c>
      <c r="D1818" s="377"/>
      <c r="E1818" s="363" t="s">
        <v>13</v>
      </c>
      <c r="F1818" s="156"/>
      <c r="G1818" s="107">
        <f>G1809/G1814</f>
        <v>49.8</v>
      </c>
      <c r="H1818" s="107"/>
      <c r="I1818" s="105"/>
      <c r="J1818" s="105"/>
    </row>
    <row r="1819" spans="1:14" ht="15" customHeight="1" x14ac:dyDescent="0.25">
      <c r="A1819" s="354"/>
      <c r="B1819" s="352"/>
      <c r="C1819" s="59" t="s">
        <v>1653</v>
      </c>
      <c r="D1819" s="364"/>
      <c r="E1819" s="364"/>
      <c r="F1819" s="156"/>
      <c r="G1819" s="107"/>
      <c r="H1819" s="107"/>
      <c r="I1819" s="166">
        <f>I1811/I1815</f>
        <v>123.81100000000001</v>
      </c>
      <c r="J1819" s="105"/>
    </row>
    <row r="1820" spans="1:14" ht="17.25" customHeight="1" x14ac:dyDescent="0.25">
      <c r="A1820" s="354"/>
      <c r="B1820" s="352"/>
      <c r="C1820" s="348" t="s">
        <v>14</v>
      </c>
      <c r="D1820" s="348"/>
      <c r="E1820" s="348"/>
      <c r="F1820" s="348"/>
      <c r="G1820" s="348"/>
      <c r="H1820" s="348"/>
      <c r="I1820" s="348"/>
      <c r="J1820" s="348"/>
      <c r="M1820" s="41"/>
    </row>
    <row r="1821" spans="1:14" ht="18.75" customHeight="1" x14ac:dyDescent="0.25">
      <c r="A1821" s="355"/>
      <c r="B1821" s="352"/>
      <c r="C1821" s="59" t="s">
        <v>359</v>
      </c>
      <c r="D1821" s="51" t="s">
        <v>42</v>
      </c>
      <c r="E1821" s="51" t="s">
        <v>40</v>
      </c>
      <c r="F1821" s="51"/>
      <c r="G1821" s="248">
        <v>41.8</v>
      </c>
      <c r="H1821" s="141"/>
      <c r="I1821" s="170">
        <v>100</v>
      </c>
      <c r="J1821" s="170">
        <v>100</v>
      </c>
    </row>
    <row r="1822" spans="1:14" ht="15" hidden="1" customHeight="1" x14ac:dyDescent="0.25">
      <c r="A1822" s="143"/>
      <c r="B1822" s="51"/>
      <c r="C1822" s="59"/>
      <c r="D1822" s="51"/>
      <c r="E1822" s="51"/>
      <c r="F1822" s="51"/>
      <c r="G1822" s="51"/>
      <c r="H1822" s="141"/>
      <c r="I1822" s="105"/>
      <c r="J1822" s="105"/>
    </row>
    <row r="1823" spans="1:14" hidden="1" x14ac:dyDescent="0.25">
      <c r="A1823" s="353" t="s">
        <v>837</v>
      </c>
      <c r="B1823" s="352" t="s">
        <v>116</v>
      </c>
      <c r="C1823" s="366" t="s">
        <v>1528</v>
      </c>
      <c r="D1823" s="366"/>
      <c r="E1823" s="366"/>
      <c r="F1823" s="366"/>
      <c r="G1823" s="366"/>
      <c r="H1823" s="366"/>
      <c r="I1823" s="366"/>
      <c r="J1823" s="366"/>
    </row>
    <row r="1824" spans="1:14" hidden="1" x14ac:dyDescent="0.25">
      <c r="A1824" s="354"/>
      <c r="B1824" s="352"/>
      <c r="C1824" s="348" t="s">
        <v>10</v>
      </c>
      <c r="D1824" s="348"/>
      <c r="E1824" s="348"/>
      <c r="F1824" s="348"/>
      <c r="G1824" s="348"/>
      <c r="H1824" s="348"/>
      <c r="I1824" s="348"/>
      <c r="J1824" s="348"/>
    </row>
    <row r="1825" spans="1:10" ht="30" hidden="1" x14ac:dyDescent="0.25">
      <c r="A1825" s="354"/>
      <c r="B1825" s="352"/>
      <c r="C1825" s="59" t="s">
        <v>1529</v>
      </c>
      <c r="D1825" s="51" t="s">
        <v>91</v>
      </c>
      <c r="E1825" s="51" t="s">
        <v>9</v>
      </c>
      <c r="F1825" s="107"/>
      <c r="G1825" s="107"/>
      <c r="H1825" s="107">
        <f>'Додаток 3'!J327</f>
        <v>0</v>
      </c>
      <c r="I1825" s="105"/>
      <c r="J1825" s="105"/>
    </row>
    <row r="1826" spans="1:10" hidden="1" x14ac:dyDescent="0.25">
      <c r="A1826" s="354"/>
      <c r="B1826" s="352"/>
      <c r="C1826" s="348" t="s">
        <v>11</v>
      </c>
      <c r="D1826" s="348"/>
      <c r="E1826" s="348"/>
      <c r="F1826" s="348"/>
      <c r="G1826" s="348"/>
      <c r="H1826" s="348"/>
      <c r="I1826" s="348"/>
      <c r="J1826" s="348"/>
    </row>
    <row r="1827" spans="1:10" hidden="1" x14ac:dyDescent="0.25">
      <c r="A1827" s="354"/>
      <c r="B1827" s="352"/>
      <c r="C1827" s="59" t="s">
        <v>1174</v>
      </c>
      <c r="D1827" s="51" t="s">
        <v>39</v>
      </c>
      <c r="E1827" s="51" t="s">
        <v>17</v>
      </c>
      <c r="F1827" s="155"/>
      <c r="G1827" s="155"/>
      <c r="H1827" s="155">
        <v>1</v>
      </c>
      <c r="I1827" s="105"/>
      <c r="J1827" s="105"/>
    </row>
    <row r="1828" spans="1:10" hidden="1" x14ac:dyDescent="0.25">
      <c r="A1828" s="354"/>
      <c r="B1828" s="352"/>
      <c r="C1828" s="348" t="s">
        <v>12</v>
      </c>
      <c r="D1828" s="348"/>
      <c r="E1828" s="348"/>
      <c r="F1828" s="348"/>
      <c r="G1828" s="348"/>
      <c r="H1828" s="348"/>
      <c r="I1828" s="348"/>
      <c r="J1828" s="348"/>
    </row>
    <row r="1829" spans="1:10" ht="30" hidden="1" x14ac:dyDescent="0.25">
      <c r="A1829" s="354"/>
      <c r="B1829" s="352"/>
      <c r="C1829" s="59" t="s">
        <v>1530</v>
      </c>
      <c r="D1829" s="51" t="s">
        <v>39</v>
      </c>
      <c r="E1829" s="51" t="s">
        <v>276</v>
      </c>
      <c r="F1829" s="107"/>
      <c r="G1829" s="107"/>
      <c r="H1829" s="107">
        <f>H1825/H1827</f>
        <v>0</v>
      </c>
      <c r="I1829" s="105"/>
      <c r="J1829" s="105"/>
    </row>
    <row r="1830" spans="1:10" hidden="1" x14ac:dyDescent="0.25">
      <c r="A1830" s="354"/>
      <c r="B1830" s="352"/>
      <c r="C1830" s="348" t="s">
        <v>14</v>
      </c>
      <c r="D1830" s="348"/>
      <c r="E1830" s="348"/>
      <c r="F1830" s="348"/>
      <c r="G1830" s="348"/>
      <c r="H1830" s="348"/>
      <c r="I1830" s="348"/>
      <c r="J1830" s="348"/>
    </row>
    <row r="1831" spans="1:10" hidden="1" x14ac:dyDescent="0.25">
      <c r="A1831" s="355"/>
      <c r="B1831" s="352"/>
      <c r="C1831" s="59" t="s">
        <v>1531</v>
      </c>
      <c r="D1831" s="51" t="s">
        <v>42</v>
      </c>
      <c r="E1831" s="51" t="s">
        <v>40</v>
      </c>
      <c r="F1831" s="51"/>
      <c r="G1831" s="51"/>
      <c r="H1831" s="51">
        <v>100</v>
      </c>
      <c r="I1831" s="105"/>
      <c r="J1831" s="105"/>
    </row>
    <row r="1832" spans="1:10" ht="16.5" hidden="1" customHeight="1" x14ac:dyDescent="0.25">
      <c r="A1832" s="353" t="s">
        <v>715</v>
      </c>
      <c r="B1832" s="352" t="s">
        <v>116</v>
      </c>
      <c r="C1832" s="366" t="s">
        <v>492</v>
      </c>
      <c r="D1832" s="366"/>
      <c r="E1832" s="366"/>
      <c r="F1832" s="366"/>
      <c r="G1832" s="366"/>
      <c r="H1832" s="366"/>
      <c r="I1832" s="366"/>
      <c r="J1832" s="366"/>
    </row>
    <row r="1833" spans="1:10" hidden="1" x14ac:dyDescent="0.25">
      <c r="A1833" s="354"/>
      <c r="B1833" s="352"/>
      <c r="C1833" s="348" t="s">
        <v>10</v>
      </c>
      <c r="D1833" s="348"/>
      <c r="E1833" s="348"/>
      <c r="F1833" s="348"/>
      <c r="G1833" s="348"/>
      <c r="H1833" s="348"/>
      <c r="I1833" s="348"/>
      <c r="J1833" s="348"/>
    </row>
    <row r="1834" spans="1:10" hidden="1" x14ac:dyDescent="0.25">
      <c r="A1834" s="354"/>
      <c r="B1834" s="352"/>
      <c r="C1834" s="59" t="s">
        <v>493</v>
      </c>
      <c r="D1834" s="51" t="s">
        <v>15</v>
      </c>
      <c r="E1834" s="51" t="s">
        <v>9</v>
      </c>
      <c r="F1834" s="107"/>
      <c r="G1834" s="107"/>
      <c r="H1834" s="107"/>
      <c r="I1834" s="105"/>
      <c r="J1834" s="165">
        <f>'Додаток 3'!L348</f>
        <v>0</v>
      </c>
    </row>
    <row r="1835" spans="1:10" hidden="1" x14ac:dyDescent="0.25">
      <c r="A1835" s="354"/>
      <c r="B1835" s="352"/>
      <c r="C1835" s="348" t="s">
        <v>11</v>
      </c>
      <c r="D1835" s="348"/>
      <c r="E1835" s="348"/>
      <c r="F1835" s="348"/>
      <c r="G1835" s="348"/>
      <c r="H1835" s="348"/>
      <c r="I1835" s="348"/>
      <c r="J1835" s="348"/>
    </row>
    <row r="1836" spans="1:10" ht="12.75" hidden="1" customHeight="1" x14ac:dyDescent="0.25">
      <c r="A1836" s="354"/>
      <c r="B1836" s="352"/>
      <c r="C1836" s="59" t="s">
        <v>494</v>
      </c>
      <c r="D1836" s="51" t="s">
        <v>309</v>
      </c>
      <c r="E1836" s="51" t="s">
        <v>65</v>
      </c>
      <c r="F1836" s="107"/>
      <c r="G1836" s="107"/>
      <c r="H1836" s="107"/>
      <c r="I1836" s="105"/>
      <c r="J1836" s="170">
        <v>0.38600000000000001</v>
      </c>
    </row>
    <row r="1837" spans="1:10" hidden="1" x14ac:dyDescent="0.25">
      <c r="A1837" s="354"/>
      <c r="B1837" s="352"/>
      <c r="C1837" s="348" t="s">
        <v>12</v>
      </c>
      <c r="D1837" s="348"/>
      <c r="E1837" s="348"/>
      <c r="F1837" s="348"/>
      <c r="G1837" s="348"/>
      <c r="H1837" s="348"/>
      <c r="I1837" s="348"/>
      <c r="J1837" s="348"/>
    </row>
    <row r="1838" spans="1:10" hidden="1" x14ac:dyDescent="0.25">
      <c r="A1838" s="354"/>
      <c r="B1838" s="352"/>
      <c r="C1838" s="59" t="s">
        <v>495</v>
      </c>
      <c r="D1838" s="51" t="s">
        <v>39</v>
      </c>
      <c r="E1838" s="51" t="s">
        <v>196</v>
      </c>
      <c r="F1838" s="107"/>
      <c r="G1838" s="107"/>
      <c r="H1838" s="107"/>
      <c r="I1838" s="105"/>
      <c r="J1838" s="135">
        <f>J1834/J1836</f>
        <v>0</v>
      </c>
    </row>
    <row r="1839" spans="1:10" hidden="1" x14ac:dyDescent="0.25">
      <c r="A1839" s="354"/>
      <c r="B1839" s="352"/>
      <c r="C1839" s="348" t="s">
        <v>14</v>
      </c>
      <c r="D1839" s="348"/>
      <c r="E1839" s="348"/>
      <c r="F1839" s="348"/>
      <c r="G1839" s="348"/>
      <c r="H1839" s="348"/>
      <c r="I1839" s="348"/>
      <c r="J1839" s="348"/>
    </row>
    <row r="1840" spans="1:10" ht="18.75" hidden="1" customHeight="1" x14ac:dyDescent="0.25">
      <c r="A1840" s="354"/>
      <c r="B1840" s="352"/>
      <c r="C1840" s="59" t="s">
        <v>359</v>
      </c>
      <c r="D1840" s="51" t="s">
        <v>42</v>
      </c>
      <c r="E1840" s="51" t="s">
        <v>40</v>
      </c>
      <c r="F1840" s="51"/>
      <c r="G1840" s="51"/>
      <c r="H1840" s="51"/>
      <c r="I1840" s="105"/>
      <c r="J1840" s="166">
        <v>100</v>
      </c>
    </row>
    <row r="1841" spans="1:10" ht="18" customHeight="1" x14ac:dyDescent="0.25">
      <c r="A1841" s="353" t="s">
        <v>715</v>
      </c>
      <c r="B1841" s="363" t="s">
        <v>116</v>
      </c>
      <c r="C1841" s="366" t="s">
        <v>926</v>
      </c>
      <c r="D1841" s="366"/>
      <c r="E1841" s="366"/>
      <c r="F1841" s="366"/>
      <c r="G1841" s="366"/>
      <c r="H1841" s="366"/>
      <c r="I1841" s="366"/>
      <c r="J1841" s="366"/>
    </row>
    <row r="1842" spans="1:10" x14ac:dyDescent="0.25">
      <c r="A1842" s="354"/>
      <c r="B1842" s="377"/>
      <c r="C1842" s="365" t="s">
        <v>10</v>
      </c>
      <c r="D1842" s="365"/>
      <c r="E1842" s="365"/>
      <c r="F1842" s="365"/>
      <c r="G1842" s="365"/>
      <c r="H1842" s="365"/>
      <c r="I1842" s="365"/>
      <c r="J1842" s="365"/>
    </row>
    <row r="1843" spans="1:10" x14ac:dyDescent="0.25">
      <c r="A1843" s="354"/>
      <c r="B1843" s="377"/>
      <c r="C1843" s="59" t="s">
        <v>835</v>
      </c>
      <c r="D1843" s="352" t="s">
        <v>15</v>
      </c>
      <c r="E1843" s="51" t="s">
        <v>9</v>
      </c>
      <c r="F1843" s="107"/>
      <c r="G1843" s="107"/>
      <c r="H1843" s="9"/>
      <c r="I1843" s="105"/>
      <c r="J1843" s="135">
        <f>'Додаток 3'!L329</f>
        <v>7500</v>
      </c>
    </row>
    <row r="1844" spans="1:10" x14ac:dyDescent="0.25">
      <c r="A1844" s="354"/>
      <c r="B1844" s="377"/>
      <c r="C1844" s="59" t="s">
        <v>41</v>
      </c>
      <c r="D1844" s="352"/>
      <c r="E1844" s="358"/>
      <c r="F1844" s="358"/>
      <c r="G1844" s="358"/>
      <c r="H1844" s="358"/>
      <c r="I1844" s="105"/>
      <c r="J1844" s="105"/>
    </row>
    <row r="1845" spans="1:10" x14ac:dyDescent="0.25">
      <c r="A1845" s="354"/>
      <c r="B1845" s="377"/>
      <c r="C1845" s="59" t="s">
        <v>882</v>
      </c>
      <c r="D1845" s="352"/>
      <c r="E1845" s="51" t="s">
        <v>9</v>
      </c>
      <c r="F1845" s="107"/>
      <c r="G1845" s="9">
        <f>'Додаток 3'!I330</f>
        <v>99.954999999999998</v>
      </c>
      <c r="H1845" s="9"/>
      <c r="I1845" s="105"/>
      <c r="J1845" s="105"/>
    </row>
    <row r="1846" spans="1:10" ht="15" hidden="1" customHeight="1" x14ac:dyDescent="0.25">
      <c r="A1846" s="354"/>
      <c r="B1846" s="377"/>
      <c r="C1846" s="59" t="s">
        <v>2</v>
      </c>
      <c r="D1846" s="352"/>
      <c r="E1846" s="51" t="s">
        <v>9</v>
      </c>
      <c r="F1846" s="107"/>
      <c r="G1846" s="9">
        <f>'Додаток 3'!I331</f>
        <v>55</v>
      </c>
      <c r="H1846" s="9"/>
      <c r="I1846" s="105"/>
      <c r="J1846" s="105"/>
    </row>
    <row r="1847" spans="1:10" ht="15" hidden="1" customHeight="1" x14ac:dyDescent="0.25">
      <c r="A1847" s="354"/>
      <c r="B1847" s="377"/>
      <c r="C1847" s="59" t="s">
        <v>25</v>
      </c>
      <c r="D1847" s="51"/>
      <c r="E1847" s="51" t="s">
        <v>9</v>
      </c>
      <c r="F1847" s="107"/>
      <c r="G1847" s="9">
        <f>'Додаток 3'!I332</f>
        <v>18</v>
      </c>
      <c r="H1847" s="9"/>
      <c r="I1847" s="105"/>
      <c r="J1847" s="105"/>
    </row>
    <row r="1848" spans="1:10" x14ac:dyDescent="0.25">
      <c r="A1848" s="354"/>
      <c r="B1848" s="377"/>
      <c r="C1848" s="348" t="s">
        <v>11</v>
      </c>
      <c r="D1848" s="348"/>
      <c r="E1848" s="348"/>
      <c r="F1848" s="348"/>
      <c r="G1848" s="348"/>
      <c r="H1848" s="348"/>
      <c r="I1848" s="348"/>
      <c r="J1848" s="348"/>
    </row>
    <row r="1849" spans="1:10" x14ac:dyDescent="0.25">
      <c r="A1849" s="354"/>
      <c r="B1849" s="377"/>
      <c r="C1849" s="59" t="s">
        <v>1418</v>
      </c>
      <c r="D1849" s="363" t="s">
        <v>39</v>
      </c>
      <c r="E1849" s="51" t="s">
        <v>58</v>
      </c>
      <c r="F1849" s="155"/>
      <c r="G1849" s="107"/>
      <c r="H1849" s="9"/>
      <c r="I1849" s="105"/>
      <c r="J1849" s="135">
        <v>0.61</v>
      </c>
    </row>
    <row r="1850" spans="1:10" x14ac:dyDescent="0.25">
      <c r="A1850" s="354"/>
      <c r="B1850" s="377"/>
      <c r="C1850" s="59" t="s">
        <v>1436</v>
      </c>
      <c r="D1850" s="364"/>
      <c r="E1850" s="51" t="s">
        <v>17</v>
      </c>
      <c r="F1850" s="155"/>
      <c r="G1850" s="155">
        <v>1</v>
      </c>
      <c r="H1850" s="9"/>
      <c r="I1850" s="105"/>
      <c r="J1850" s="105"/>
    </row>
    <row r="1851" spans="1:10" x14ac:dyDescent="0.25">
      <c r="A1851" s="354"/>
      <c r="B1851" s="377"/>
      <c r="C1851" s="348" t="s">
        <v>12</v>
      </c>
      <c r="D1851" s="348"/>
      <c r="E1851" s="348"/>
      <c r="F1851" s="348"/>
      <c r="G1851" s="348"/>
      <c r="H1851" s="348"/>
      <c r="I1851" s="348"/>
      <c r="J1851" s="348"/>
    </row>
    <row r="1852" spans="1:10" x14ac:dyDescent="0.25">
      <c r="A1852" s="354"/>
      <c r="B1852" s="377"/>
      <c r="C1852" s="59" t="s">
        <v>1419</v>
      </c>
      <c r="D1852" s="363" t="s">
        <v>39</v>
      </c>
      <c r="E1852" s="363" t="s">
        <v>1420</v>
      </c>
      <c r="F1852" s="107"/>
      <c r="G1852" s="107">
        <f>G1845/1</f>
        <v>99.954999999999998</v>
      </c>
      <c r="H1852" s="9"/>
      <c r="I1852" s="105"/>
      <c r="J1852" s="135">
        <f>J1843/J1849</f>
        <v>12295.081967213115</v>
      </c>
    </row>
    <row r="1853" spans="1:10" x14ac:dyDescent="0.25">
      <c r="A1853" s="354"/>
      <c r="B1853" s="377"/>
      <c r="C1853" s="59" t="s">
        <v>1368</v>
      </c>
      <c r="D1853" s="364"/>
      <c r="E1853" s="364"/>
      <c r="F1853" s="107"/>
      <c r="G1853" s="107"/>
      <c r="H1853" s="9"/>
      <c r="I1853" s="105"/>
      <c r="J1853" s="105"/>
    </row>
    <row r="1854" spans="1:10" x14ac:dyDescent="0.25">
      <c r="A1854" s="354"/>
      <c r="B1854" s="377"/>
      <c r="C1854" s="348" t="s">
        <v>14</v>
      </c>
      <c r="D1854" s="348"/>
      <c r="E1854" s="348"/>
      <c r="F1854" s="348"/>
      <c r="G1854" s="348"/>
      <c r="H1854" s="348"/>
      <c r="I1854" s="348"/>
      <c r="J1854" s="348"/>
    </row>
    <row r="1855" spans="1:10" ht="15" customHeight="1" x14ac:dyDescent="0.25">
      <c r="A1855" s="354"/>
      <c r="B1855" s="377"/>
      <c r="C1855" s="59" t="s">
        <v>360</v>
      </c>
      <c r="D1855" s="363" t="s">
        <v>42</v>
      </c>
      <c r="E1855" s="363" t="s">
        <v>40</v>
      </c>
      <c r="F1855" s="51"/>
      <c r="G1855" s="51"/>
      <c r="H1855" s="141"/>
      <c r="I1855" s="105"/>
      <c r="J1855" s="166">
        <v>100</v>
      </c>
    </row>
    <row r="1856" spans="1:10" ht="15" customHeight="1" x14ac:dyDescent="0.25">
      <c r="A1856" s="355"/>
      <c r="B1856" s="364"/>
      <c r="C1856" s="59" t="s">
        <v>864</v>
      </c>
      <c r="D1856" s="364"/>
      <c r="E1856" s="364"/>
      <c r="F1856" s="51"/>
      <c r="G1856" s="51">
        <v>100</v>
      </c>
      <c r="H1856" s="141"/>
      <c r="I1856" s="105"/>
      <c r="J1856" s="105"/>
    </row>
    <row r="1857" spans="1:10" ht="16.5" hidden="1" customHeight="1" x14ac:dyDescent="0.25">
      <c r="A1857" s="181"/>
      <c r="B1857" s="352" t="s">
        <v>116</v>
      </c>
      <c r="C1857" s="366" t="s">
        <v>910</v>
      </c>
      <c r="D1857" s="366"/>
      <c r="E1857" s="366"/>
      <c r="F1857" s="366"/>
      <c r="G1857" s="366"/>
      <c r="H1857" s="366"/>
      <c r="I1857" s="366"/>
      <c r="J1857" s="366"/>
    </row>
    <row r="1858" spans="1:10" ht="13.5" hidden="1" customHeight="1" x14ac:dyDescent="0.25">
      <c r="A1858" s="181"/>
      <c r="B1858" s="352"/>
      <c r="C1858" s="365" t="s">
        <v>10</v>
      </c>
      <c r="D1858" s="365"/>
      <c r="E1858" s="365"/>
      <c r="F1858" s="365"/>
      <c r="G1858" s="365"/>
      <c r="H1858" s="365"/>
      <c r="I1858" s="365"/>
      <c r="J1858" s="365"/>
    </row>
    <row r="1859" spans="1:10" ht="22.5" hidden="1" customHeight="1" x14ac:dyDescent="0.25">
      <c r="A1859" s="181"/>
      <c r="B1859" s="352"/>
      <c r="C1859" s="59" t="s">
        <v>927</v>
      </c>
      <c r="D1859" s="352" t="s">
        <v>15</v>
      </c>
      <c r="E1859" s="51" t="s">
        <v>9</v>
      </c>
      <c r="F1859" s="107"/>
      <c r="G1859" s="107">
        <f>'Додаток 3'!I333</f>
        <v>0</v>
      </c>
      <c r="H1859" s="1"/>
      <c r="I1859" s="105"/>
      <c r="J1859" s="105"/>
    </row>
    <row r="1860" spans="1:10" ht="20.25" hidden="1" customHeight="1" x14ac:dyDescent="0.25">
      <c r="A1860" s="181"/>
      <c r="B1860" s="352"/>
      <c r="C1860" s="59" t="s">
        <v>357</v>
      </c>
      <c r="D1860" s="352"/>
      <c r="E1860" s="358"/>
      <c r="F1860" s="358"/>
      <c r="G1860" s="358"/>
      <c r="H1860" s="358"/>
      <c r="I1860" s="105"/>
      <c r="J1860" s="105"/>
    </row>
    <row r="1861" spans="1:10" ht="15" hidden="1" customHeight="1" x14ac:dyDescent="0.25">
      <c r="A1861" s="182" t="s">
        <v>743</v>
      </c>
      <c r="B1861" s="352"/>
      <c r="C1861" s="59" t="s">
        <v>44</v>
      </c>
      <c r="D1861" s="352"/>
      <c r="E1861" s="51" t="s">
        <v>9</v>
      </c>
      <c r="F1861" s="107"/>
      <c r="G1861" s="9">
        <f>'Додаток 3'!I334</f>
        <v>350</v>
      </c>
      <c r="H1861" s="9"/>
      <c r="I1861" s="105"/>
      <c r="J1861" s="105"/>
    </row>
    <row r="1862" spans="1:10" ht="15" hidden="1" customHeight="1" x14ac:dyDescent="0.25">
      <c r="A1862" s="182"/>
      <c r="B1862" s="352"/>
      <c r="C1862" s="59" t="s">
        <v>2</v>
      </c>
      <c r="D1862" s="352"/>
      <c r="E1862" s="51" t="s">
        <v>9</v>
      </c>
      <c r="F1862" s="107"/>
      <c r="G1862" s="9">
        <f>'Додаток 3'!I335</f>
        <v>120</v>
      </c>
      <c r="H1862" s="9"/>
      <c r="I1862" s="105"/>
      <c r="J1862" s="105"/>
    </row>
    <row r="1863" spans="1:10" ht="16.5" hidden="1" customHeight="1" x14ac:dyDescent="0.25">
      <c r="A1863" s="182"/>
      <c r="B1863" s="352"/>
      <c r="C1863" s="59" t="s">
        <v>25</v>
      </c>
      <c r="D1863" s="51"/>
      <c r="E1863" s="51" t="s">
        <v>9</v>
      </c>
      <c r="F1863" s="107"/>
      <c r="G1863" s="9">
        <f>'Додаток 3'!I336</f>
        <v>35</v>
      </c>
      <c r="H1863" s="9"/>
      <c r="I1863" s="105"/>
      <c r="J1863" s="105"/>
    </row>
    <row r="1864" spans="1:10" ht="15.75" hidden="1" customHeight="1" x14ac:dyDescent="0.25">
      <c r="A1864" s="182"/>
      <c r="B1864" s="352"/>
      <c r="C1864" s="348" t="s">
        <v>11</v>
      </c>
      <c r="D1864" s="348"/>
      <c r="E1864" s="348"/>
      <c r="F1864" s="348"/>
      <c r="G1864" s="348"/>
      <c r="H1864" s="348"/>
      <c r="I1864" s="348"/>
      <c r="J1864" s="348"/>
    </row>
    <row r="1865" spans="1:10" ht="19.5" hidden="1" customHeight="1" x14ac:dyDescent="0.25">
      <c r="A1865" s="182"/>
      <c r="B1865" s="352"/>
      <c r="C1865" s="59" t="s">
        <v>911</v>
      </c>
      <c r="D1865" s="51" t="s">
        <v>39</v>
      </c>
      <c r="E1865" s="51" t="s">
        <v>17</v>
      </c>
      <c r="F1865" s="155"/>
      <c r="G1865" s="155">
        <v>1</v>
      </c>
      <c r="H1865" s="1"/>
      <c r="I1865" s="105"/>
      <c r="J1865" s="105"/>
    </row>
    <row r="1866" spans="1:10" ht="16.5" hidden="1" customHeight="1" x14ac:dyDescent="0.25">
      <c r="A1866" s="182"/>
      <c r="B1866" s="352"/>
      <c r="C1866" s="348" t="s">
        <v>12</v>
      </c>
      <c r="D1866" s="348"/>
      <c r="E1866" s="348"/>
      <c r="F1866" s="348"/>
      <c r="G1866" s="348"/>
      <c r="H1866" s="348"/>
      <c r="I1866" s="348"/>
      <c r="J1866" s="348"/>
    </row>
    <row r="1867" spans="1:10" ht="18.75" hidden="1" customHeight="1" x14ac:dyDescent="0.25">
      <c r="A1867" s="182"/>
      <c r="B1867" s="352"/>
      <c r="C1867" s="59" t="s">
        <v>912</v>
      </c>
      <c r="D1867" s="51" t="s">
        <v>39</v>
      </c>
      <c r="E1867" s="51" t="s">
        <v>68</v>
      </c>
      <c r="F1867" s="107"/>
      <c r="G1867" s="107">
        <f>G1859/G1865</f>
        <v>0</v>
      </c>
      <c r="H1867" s="9"/>
      <c r="I1867" s="105"/>
      <c r="J1867" s="105"/>
    </row>
    <row r="1868" spans="1:10" ht="18" hidden="1" customHeight="1" x14ac:dyDescent="0.25">
      <c r="A1868" s="182"/>
      <c r="B1868" s="352"/>
      <c r="C1868" s="348" t="s">
        <v>14</v>
      </c>
      <c r="D1868" s="348"/>
      <c r="E1868" s="348"/>
      <c r="F1868" s="348"/>
      <c r="G1868" s="348"/>
      <c r="H1868" s="348"/>
      <c r="I1868" s="348"/>
      <c r="J1868" s="348"/>
    </row>
    <row r="1869" spans="1:10" ht="15.75" hidden="1" customHeight="1" x14ac:dyDescent="0.25">
      <c r="A1869" s="182"/>
      <c r="B1869" s="352"/>
      <c r="C1869" s="59" t="s">
        <v>864</v>
      </c>
      <c r="D1869" s="51" t="s">
        <v>42</v>
      </c>
      <c r="E1869" s="51" t="s">
        <v>40</v>
      </c>
      <c r="F1869" s="51"/>
      <c r="G1869" s="51">
        <v>100</v>
      </c>
      <c r="H1869" s="141"/>
      <c r="I1869" s="105"/>
      <c r="J1869" s="105"/>
    </row>
    <row r="1870" spans="1:10" ht="32.25" hidden="1" customHeight="1" x14ac:dyDescent="0.25">
      <c r="A1870" s="182"/>
      <c r="B1870" s="352" t="s">
        <v>116</v>
      </c>
      <c r="C1870" s="366" t="s">
        <v>890</v>
      </c>
      <c r="D1870" s="368"/>
      <c r="E1870" s="368"/>
      <c r="F1870" s="368"/>
      <c r="G1870" s="368"/>
      <c r="H1870" s="368"/>
      <c r="I1870" s="105"/>
      <c r="J1870" s="105"/>
    </row>
    <row r="1871" spans="1:10" ht="16.5" hidden="1" customHeight="1" x14ac:dyDescent="0.25">
      <c r="A1871" s="182"/>
      <c r="B1871" s="352"/>
      <c r="C1871" s="365" t="s">
        <v>10</v>
      </c>
      <c r="D1871" s="365"/>
      <c r="E1871" s="365"/>
      <c r="F1871" s="365"/>
      <c r="G1871" s="365"/>
      <c r="H1871" s="365"/>
      <c r="I1871" s="105"/>
      <c r="J1871" s="105"/>
    </row>
    <row r="1872" spans="1:10" ht="28.5" hidden="1" customHeight="1" x14ac:dyDescent="0.25">
      <c r="A1872" s="188" t="s">
        <v>896</v>
      </c>
      <c r="B1872" s="352"/>
      <c r="C1872" s="59" t="s">
        <v>891</v>
      </c>
      <c r="D1872" s="352" t="s">
        <v>15</v>
      </c>
      <c r="E1872" s="51" t="s">
        <v>9</v>
      </c>
      <c r="F1872" s="51"/>
      <c r="G1872" s="51">
        <v>0</v>
      </c>
      <c r="H1872" s="141"/>
      <c r="I1872" s="105"/>
      <c r="J1872" s="105"/>
    </row>
    <row r="1873" spans="1:10" ht="19.5" hidden="1" customHeight="1" x14ac:dyDescent="0.25">
      <c r="A1873" s="208"/>
      <c r="B1873" s="352"/>
      <c r="C1873" s="59" t="s">
        <v>41</v>
      </c>
      <c r="D1873" s="352"/>
      <c r="E1873" s="352"/>
      <c r="F1873" s="352"/>
      <c r="G1873" s="352"/>
      <c r="H1873" s="352"/>
      <c r="I1873" s="105"/>
      <c r="J1873" s="105"/>
    </row>
    <row r="1874" spans="1:10" ht="21.75" hidden="1" customHeight="1" x14ac:dyDescent="0.25">
      <c r="A1874" s="208"/>
      <c r="B1874" s="352"/>
      <c r="C1874" s="59" t="s">
        <v>882</v>
      </c>
      <c r="D1874" s="352"/>
      <c r="E1874" s="51" t="s">
        <v>9</v>
      </c>
      <c r="F1874" s="51"/>
      <c r="G1874" s="51">
        <f>'Додаток 3'!I338</f>
        <v>100</v>
      </c>
      <c r="H1874" s="141"/>
      <c r="I1874" s="105"/>
      <c r="J1874" s="105"/>
    </row>
    <row r="1875" spans="1:10" ht="16.5" hidden="1" customHeight="1" x14ac:dyDescent="0.25">
      <c r="A1875" s="208"/>
      <c r="B1875" s="352"/>
      <c r="C1875" s="365" t="s">
        <v>11</v>
      </c>
      <c r="D1875" s="365"/>
      <c r="E1875" s="365"/>
      <c r="F1875" s="365"/>
      <c r="G1875" s="365"/>
      <c r="H1875" s="365"/>
      <c r="I1875" s="105"/>
      <c r="J1875" s="105"/>
    </row>
    <row r="1876" spans="1:10" ht="28.5" hidden="1" customHeight="1" x14ac:dyDescent="0.25">
      <c r="A1876" s="208"/>
      <c r="B1876" s="352"/>
      <c r="C1876" s="59" t="s">
        <v>892</v>
      </c>
      <c r="D1876" s="141" t="s">
        <v>39</v>
      </c>
      <c r="E1876" s="51" t="s">
        <v>17</v>
      </c>
      <c r="F1876" s="51"/>
      <c r="G1876" s="51">
        <v>1</v>
      </c>
      <c r="H1876" s="141"/>
      <c r="I1876" s="105"/>
      <c r="J1876" s="105"/>
    </row>
    <row r="1877" spans="1:10" ht="16.5" hidden="1" customHeight="1" x14ac:dyDescent="0.25">
      <c r="A1877" s="208"/>
      <c r="B1877" s="352"/>
      <c r="C1877" s="365" t="s">
        <v>12</v>
      </c>
      <c r="D1877" s="365"/>
      <c r="E1877" s="365"/>
      <c r="F1877" s="365"/>
      <c r="G1877" s="365"/>
      <c r="H1877" s="365"/>
      <c r="I1877" s="105"/>
      <c r="J1877" s="105"/>
    </row>
    <row r="1878" spans="1:10" ht="28.5" hidden="1" customHeight="1" x14ac:dyDescent="0.25">
      <c r="A1878" s="208"/>
      <c r="B1878" s="352"/>
      <c r="C1878" s="59" t="s">
        <v>893</v>
      </c>
      <c r="D1878" s="141" t="s">
        <v>39</v>
      </c>
      <c r="E1878" s="51" t="s">
        <v>13</v>
      </c>
      <c r="F1878" s="51"/>
      <c r="G1878" s="51">
        <f>G1872/G1876</f>
        <v>0</v>
      </c>
      <c r="H1878" s="141"/>
      <c r="I1878" s="105"/>
      <c r="J1878" s="105"/>
    </row>
    <row r="1879" spans="1:10" ht="18.75" hidden="1" customHeight="1" x14ac:dyDescent="0.25">
      <c r="A1879" s="208"/>
      <c r="B1879" s="352"/>
      <c r="C1879" s="365" t="s">
        <v>12</v>
      </c>
      <c r="D1879" s="365"/>
      <c r="E1879" s="365"/>
      <c r="F1879" s="365"/>
      <c r="G1879" s="365"/>
      <c r="H1879" s="365"/>
      <c r="I1879" s="105"/>
      <c r="J1879" s="105"/>
    </row>
    <row r="1880" spans="1:10" ht="28.5" hidden="1" customHeight="1" x14ac:dyDescent="0.25">
      <c r="A1880" s="208"/>
      <c r="B1880" s="352"/>
      <c r="C1880" s="59" t="s">
        <v>360</v>
      </c>
      <c r="D1880" s="141" t="s">
        <v>42</v>
      </c>
      <c r="E1880" s="51" t="s">
        <v>40</v>
      </c>
      <c r="F1880" s="51"/>
      <c r="G1880" s="51">
        <v>100</v>
      </c>
      <c r="H1880" s="141"/>
      <c r="I1880" s="105"/>
      <c r="J1880" s="105"/>
    </row>
    <row r="1881" spans="1:10" ht="25.5" customHeight="1" x14ac:dyDescent="0.25">
      <c r="A1881" s="375" t="s">
        <v>716</v>
      </c>
      <c r="B1881" s="363" t="s">
        <v>116</v>
      </c>
      <c r="C1881" s="394" t="s">
        <v>1532</v>
      </c>
      <c r="D1881" s="395"/>
      <c r="E1881" s="395"/>
      <c r="F1881" s="395"/>
      <c r="G1881" s="395"/>
      <c r="H1881" s="395"/>
      <c r="I1881" s="395"/>
      <c r="J1881" s="396"/>
    </row>
    <row r="1882" spans="1:10" ht="18.75" customHeight="1" x14ac:dyDescent="0.25">
      <c r="A1882" s="375"/>
      <c r="B1882" s="377"/>
      <c r="C1882" s="139" t="s">
        <v>10</v>
      </c>
      <c r="D1882" s="141"/>
      <c r="E1882" s="51"/>
      <c r="F1882" s="51"/>
      <c r="G1882" s="51"/>
      <c r="H1882" s="141"/>
      <c r="I1882" s="105"/>
      <c r="J1882" s="105"/>
    </row>
    <row r="1883" spans="1:10" ht="15.75" customHeight="1" x14ac:dyDescent="0.25">
      <c r="A1883" s="375"/>
      <c r="B1883" s="377"/>
      <c r="C1883" s="59" t="s">
        <v>1364</v>
      </c>
      <c r="D1883" s="51" t="s">
        <v>15</v>
      </c>
      <c r="E1883" s="363" t="s">
        <v>9</v>
      </c>
      <c r="F1883" s="51"/>
      <c r="G1883" s="51"/>
      <c r="H1883" s="107"/>
      <c r="I1883" s="135"/>
      <c r="J1883" s="135">
        <f>'Додаток 3'!L339</f>
        <v>10000</v>
      </c>
    </row>
    <row r="1884" spans="1:10" ht="35.25" customHeight="1" x14ac:dyDescent="0.25">
      <c r="A1884" s="375"/>
      <c r="B1884" s="377"/>
      <c r="C1884" s="59" t="s">
        <v>927</v>
      </c>
      <c r="D1884" s="51" t="s">
        <v>91</v>
      </c>
      <c r="E1884" s="364"/>
      <c r="F1884" s="51"/>
      <c r="G1884" s="51">
        <f>'Додаток 3'!I339</f>
        <v>994.68299999999999</v>
      </c>
      <c r="H1884" s="107"/>
      <c r="I1884" s="105"/>
      <c r="J1884" s="105"/>
    </row>
    <row r="1885" spans="1:10" ht="14.25" customHeight="1" x14ac:dyDescent="0.25">
      <c r="A1885" s="375"/>
      <c r="B1885" s="377"/>
      <c r="C1885" s="139" t="s">
        <v>11</v>
      </c>
      <c r="D1885" s="141"/>
      <c r="E1885" s="51"/>
      <c r="F1885" s="51"/>
      <c r="G1885" s="51"/>
      <c r="H1885" s="141"/>
      <c r="I1885" s="105"/>
      <c r="J1885" s="105"/>
    </row>
    <row r="1886" spans="1:10" ht="20.25" customHeight="1" x14ac:dyDescent="0.25">
      <c r="A1886" s="375"/>
      <c r="B1886" s="377"/>
      <c r="C1886" s="59" t="s">
        <v>1418</v>
      </c>
      <c r="D1886" s="51" t="s">
        <v>813</v>
      </c>
      <c r="E1886" s="51" t="s">
        <v>58</v>
      </c>
      <c r="F1886" s="51"/>
      <c r="G1886" s="51"/>
      <c r="H1886" s="51"/>
      <c r="I1886" s="170"/>
      <c r="J1886" s="170">
        <v>0.44500000000000001</v>
      </c>
    </row>
    <row r="1887" spans="1:10" ht="20.25" customHeight="1" x14ac:dyDescent="0.25">
      <c r="A1887" s="375"/>
      <c r="B1887" s="377"/>
      <c r="C1887" s="59" t="s">
        <v>911</v>
      </c>
      <c r="D1887" s="51" t="s">
        <v>39</v>
      </c>
      <c r="E1887" s="51" t="s">
        <v>17</v>
      </c>
      <c r="F1887" s="51"/>
      <c r="G1887" s="51">
        <v>1</v>
      </c>
      <c r="H1887" s="51"/>
      <c r="I1887" s="105"/>
      <c r="J1887" s="105"/>
    </row>
    <row r="1888" spans="1:10" ht="18.75" customHeight="1" x14ac:dyDescent="0.25">
      <c r="A1888" s="375"/>
      <c r="B1888" s="377"/>
      <c r="C1888" s="139" t="s">
        <v>12</v>
      </c>
      <c r="D1888" s="141"/>
      <c r="E1888" s="51"/>
      <c r="F1888" s="51"/>
      <c r="G1888" s="51"/>
      <c r="H1888" s="141"/>
      <c r="I1888" s="105"/>
      <c r="J1888" s="105"/>
    </row>
    <row r="1889" spans="1:10" ht="15.75" customHeight="1" x14ac:dyDescent="0.25">
      <c r="A1889" s="375"/>
      <c r="B1889" s="377"/>
      <c r="C1889" s="59" t="s">
        <v>1419</v>
      </c>
      <c r="D1889" s="363" t="s">
        <v>39</v>
      </c>
      <c r="E1889" s="51" t="s">
        <v>1420</v>
      </c>
      <c r="F1889" s="51"/>
      <c r="G1889" s="51"/>
      <c r="H1889" s="107"/>
      <c r="I1889" s="135"/>
      <c r="J1889" s="135">
        <f>J1883/J1886</f>
        <v>22471.91011235955</v>
      </c>
    </row>
    <row r="1890" spans="1:10" ht="15.75" customHeight="1" x14ac:dyDescent="0.25">
      <c r="A1890" s="375"/>
      <c r="B1890" s="377"/>
      <c r="C1890" s="59" t="s">
        <v>912</v>
      </c>
      <c r="D1890" s="364"/>
      <c r="E1890" s="51" t="s">
        <v>68</v>
      </c>
      <c r="F1890" s="51"/>
      <c r="G1890" s="51">
        <f>G1884/G1887</f>
        <v>994.68299999999999</v>
      </c>
      <c r="H1890" s="107"/>
      <c r="I1890" s="105"/>
      <c r="J1890" s="105"/>
    </row>
    <row r="1891" spans="1:10" ht="16.5" customHeight="1" x14ac:dyDescent="0.25">
      <c r="A1891" s="375"/>
      <c r="B1891" s="377"/>
      <c r="C1891" s="139" t="s">
        <v>14</v>
      </c>
      <c r="D1891" s="141"/>
      <c r="E1891" s="51"/>
      <c r="F1891" s="51"/>
      <c r="G1891" s="51"/>
      <c r="H1891" s="141"/>
      <c r="I1891" s="105"/>
      <c r="J1891" s="105"/>
    </row>
    <row r="1892" spans="1:10" ht="17.25" customHeight="1" x14ac:dyDescent="0.25">
      <c r="A1892" s="375"/>
      <c r="B1892" s="377"/>
      <c r="C1892" s="59" t="s">
        <v>358</v>
      </c>
      <c r="D1892" s="363" t="s">
        <v>42</v>
      </c>
      <c r="E1892" s="363" t="s">
        <v>40</v>
      </c>
      <c r="F1892" s="51"/>
      <c r="G1892" s="51"/>
      <c r="H1892" s="51"/>
      <c r="I1892" s="166"/>
      <c r="J1892" s="170">
        <v>100</v>
      </c>
    </row>
    <row r="1893" spans="1:10" ht="17.25" customHeight="1" x14ac:dyDescent="0.25">
      <c r="A1893" s="376"/>
      <c r="B1893" s="364"/>
      <c r="C1893" s="59" t="s">
        <v>864</v>
      </c>
      <c r="D1893" s="364"/>
      <c r="E1893" s="364"/>
      <c r="F1893" s="51"/>
      <c r="G1893" s="51">
        <v>100</v>
      </c>
      <c r="H1893" s="51"/>
      <c r="I1893" s="105"/>
      <c r="J1893" s="105"/>
    </row>
    <row r="1894" spans="1:10" ht="26.25" customHeight="1" x14ac:dyDescent="0.25">
      <c r="A1894" s="353" t="s">
        <v>743</v>
      </c>
      <c r="B1894" s="349" t="s">
        <v>116</v>
      </c>
      <c r="C1894" s="361" t="s">
        <v>943</v>
      </c>
      <c r="D1894" s="361"/>
      <c r="E1894" s="361"/>
      <c r="F1894" s="361"/>
      <c r="G1894" s="361"/>
      <c r="H1894" s="361"/>
      <c r="I1894" s="361"/>
      <c r="J1894" s="361"/>
    </row>
    <row r="1895" spans="1:10" x14ac:dyDescent="0.25">
      <c r="A1895" s="354"/>
      <c r="B1895" s="349"/>
      <c r="C1895" s="350" t="s">
        <v>10</v>
      </c>
      <c r="D1895" s="350"/>
      <c r="E1895" s="350"/>
      <c r="F1895" s="350"/>
      <c r="G1895" s="350"/>
      <c r="H1895" s="350"/>
      <c r="I1895" s="350"/>
      <c r="J1895" s="350"/>
    </row>
    <row r="1896" spans="1:10" ht="30" x14ac:dyDescent="0.25">
      <c r="A1896" s="354"/>
      <c r="B1896" s="349"/>
      <c r="C1896" s="59" t="s">
        <v>610</v>
      </c>
      <c r="D1896" s="352" t="s">
        <v>15</v>
      </c>
      <c r="E1896" s="51" t="s">
        <v>9</v>
      </c>
      <c r="F1896" s="107">
        <f>'Додаток 3'!H340</f>
        <v>6979.3959999999997</v>
      </c>
      <c r="G1896" s="107"/>
      <c r="H1896" s="1"/>
      <c r="I1896" s="105"/>
      <c r="J1896" s="105"/>
    </row>
    <row r="1897" spans="1:10" ht="15" hidden="1" customHeight="1" x14ac:dyDescent="0.25">
      <c r="A1897" s="354"/>
      <c r="B1897" s="349"/>
      <c r="C1897" s="59" t="s">
        <v>41</v>
      </c>
      <c r="D1897" s="352"/>
      <c r="E1897" s="358"/>
      <c r="F1897" s="358"/>
      <c r="G1897" s="358"/>
      <c r="H1897" s="358"/>
      <c r="I1897" s="105"/>
      <c r="J1897" s="105"/>
    </row>
    <row r="1898" spans="1:10" ht="15" hidden="1" customHeight="1" x14ac:dyDescent="0.25">
      <c r="A1898" s="354"/>
      <c r="B1898" s="349"/>
      <c r="C1898" s="59" t="s">
        <v>237</v>
      </c>
      <c r="D1898" s="352"/>
      <c r="E1898" s="51" t="s">
        <v>9</v>
      </c>
      <c r="F1898" s="107">
        <f>'Додаток 3'!H341</f>
        <v>70</v>
      </c>
      <c r="G1898" s="107"/>
      <c r="H1898" s="141"/>
      <c r="I1898" s="105"/>
      <c r="J1898" s="105"/>
    </row>
    <row r="1899" spans="1:10" ht="15" hidden="1" customHeight="1" x14ac:dyDescent="0.25">
      <c r="A1899" s="354"/>
      <c r="B1899" s="349"/>
      <c r="C1899" s="59" t="s">
        <v>2</v>
      </c>
      <c r="D1899" s="352"/>
      <c r="E1899" s="51" t="s">
        <v>9</v>
      </c>
      <c r="F1899" s="51">
        <f>'Додаток 3'!H342</f>
        <v>99.341999999999999</v>
      </c>
      <c r="G1899" s="51"/>
      <c r="H1899" s="141"/>
      <c r="I1899" s="105"/>
      <c r="J1899" s="105"/>
    </row>
    <row r="1900" spans="1:10" ht="15" hidden="1" customHeight="1" x14ac:dyDescent="0.25">
      <c r="A1900" s="354"/>
      <c r="B1900" s="349"/>
      <c r="C1900" s="59" t="s">
        <v>25</v>
      </c>
      <c r="D1900" s="352"/>
      <c r="E1900" s="51" t="s">
        <v>9</v>
      </c>
      <c r="F1900" s="107">
        <f>'Додаток 3'!H343</f>
        <v>26.039000000000001</v>
      </c>
      <c r="G1900" s="107"/>
      <c r="H1900" s="141"/>
      <c r="I1900" s="105"/>
      <c r="J1900" s="105"/>
    </row>
    <row r="1901" spans="1:10" ht="15" hidden="1" customHeight="1" x14ac:dyDescent="0.25">
      <c r="A1901" s="354"/>
      <c r="B1901" s="349"/>
      <c r="C1901" s="59" t="s">
        <v>631</v>
      </c>
      <c r="D1901" s="51"/>
      <c r="E1901" s="51" t="s">
        <v>9</v>
      </c>
      <c r="F1901" s="107">
        <v>9.6519999999999992</v>
      </c>
      <c r="G1901" s="107"/>
      <c r="H1901" s="141"/>
      <c r="I1901" s="105"/>
      <c r="J1901" s="105"/>
    </row>
    <row r="1902" spans="1:10" ht="15" hidden="1" customHeight="1" x14ac:dyDescent="0.25">
      <c r="A1902" s="354"/>
      <c r="B1902" s="349"/>
      <c r="C1902" s="59" t="s">
        <v>632</v>
      </c>
      <c r="D1902" s="51"/>
      <c r="E1902" s="51" t="s">
        <v>9</v>
      </c>
      <c r="F1902" s="107">
        <v>11.603</v>
      </c>
      <c r="G1902" s="107"/>
      <c r="H1902" s="141"/>
      <c r="I1902" s="105"/>
      <c r="J1902" s="105"/>
    </row>
    <row r="1903" spans="1:10" x14ac:dyDescent="0.25">
      <c r="A1903" s="354"/>
      <c r="B1903" s="349"/>
      <c r="C1903" s="348" t="s">
        <v>11</v>
      </c>
      <c r="D1903" s="348"/>
      <c r="E1903" s="348"/>
      <c r="F1903" s="348"/>
      <c r="G1903" s="348"/>
      <c r="H1903" s="348"/>
      <c r="I1903" s="348"/>
      <c r="J1903" s="348"/>
    </row>
    <row r="1904" spans="1:10" ht="18.75" customHeight="1" x14ac:dyDescent="0.25">
      <c r="A1904" s="354"/>
      <c r="B1904" s="349"/>
      <c r="C1904" s="59" t="s">
        <v>611</v>
      </c>
      <c r="D1904" s="51" t="s">
        <v>309</v>
      </c>
      <c r="E1904" s="51" t="s">
        <v>65</v>
      </c>
      <c r="F1904" s="107">
        <v>4.75</v>
      </c>
      <c r="G1904" s="107"/>
      <c r="H1904" s="1"/>
      <c r="I1904" s="105"/>
      <c r="J1904" s="105"/>
    </row>
    <row r="1905" spans="1:10" ht="16.5" customHeight="1" x14ac:dyDescent="0.25">
      <c r="A1905" s="354"/>
      <c r="B1905" s="349"/>
      <c r="C1905" s="348" t="s">
        <v>12</v>
      </c>
      <c r="D1905" s="348"/>
      <c r="E1905" s="348"/>
      <c r="F1905" s="348"/>
      <c r="G1905" s="348"/>
      <c r="H1905" s="348"/>
      <c r="I1905" s="348"/>
      <c r="J1905" s="348"/>
    </row>
    <row r="1906" spans="1:10" x14ac:dyDescent="0.25">
      <c r="A1906" s="354"/>
      <c r="B1906" s="349"/>
      <c r="C1906" s="59" t="s">
        <v>612</v>
      </c>
      <c r="D1906" s="51" t="s">
        <v>39</v>
      </c>
      <c r="E1906" s="51" t="s">
        <v>196</v>
      </c>
      <c r="F1906" s="107">
        <f>F1896/F1904</f>
        <v>1469.3465263157893</v>
      </c>
      <c r="G1906" s="107"/>
      <c r="H1906" s="9"/>
      <c r="I1906" s="105"/>
      <c r="J1906" s="105"/>
    </row>
    <row r="1907" spans="1:10" x14ac:dyDescent="0.25">
      <c r="A1907" s="354"/>
      <c r="B1907" s="349"/>
      <c r="C1907" s="348" t="s">
        <v>14</v>
      </c>
      <c r="D1907" s="348"/>
      <c r="E1907" s="348"/>
      <c r="F1907" s="348"/>
      <c r="G1907" s="348"/>
      <c r="H1907" s="348"/>
      <c r="I1907" s="348"/>
      <c r="J1907" s="348"/>
    </row>
    <row r="1908" spans="1:10" x14ac:dyDescent="0.25">
      <c r="A1908" s="355"/>
      <c r="B1908" s="349"/>
      <c r="C1908" s="59" t="s">
        <v>358</v>
      </c>
      <c r="D1908" s="51" t="s">
        <v>42</v>
      </c>
      <c r="E1908" s="51" t="s">
        <v>40</v>
      </c>
      <c r="F1908" s="51">
        <v>100</v>
      </c>
      <c r="G1908" s="51"/>
      <c r="H1908" s="141"/>
      <c r="I1908" s="105"/>
      <c r="J1908" s="105"/>
    </row>
    <row r="1909" spans="1:10" ht="18.75" hidden="1" customHeight="1" x14ac:dyDescent="0.25">
      <c r="A1909" s="353" t="s">
        <v>898</v>
      </c>
      <c r="B1909" s="352" t="s">
        <v>116</v>
      </c>
      <c r="C1909" s="366" t="s">
        <v>944</v>
      </c>
      <c r="D1909" s="366"/>
      <c r="E1909" s="366"/>
      <c r="F1909" s="366"/>
      <c r="G1909" s="366"/>
      <c r="H1909" s="366"/>
      <c r="I1909" s="366"/>
      <c r="J1909" s="366"/>
    </row>
    <row r="1910" spans="1:10" ht="16.5" hidden="1" customHeight="1" x14ac:dyDescent="0.25">
      <c r="A1910" s="354"/>
      <c r="B1910" s="352"/>
      <c r="C1910" s="348" t="s">
        <v>10</v>
      </c>
      <c r="D1910" s="348"/>
      <c r="E1910" s="348"/>
      <c r="F1910" s="348"/>
      <c r="G1910" s="348"/>
      <c r="H1910" s="348"/>
      <c r="I1910" s="348"/>
      <c r="J1910" s="348"/>
    </row>
    <row r="1911" spans="1:10" ht="15" hidden="1" customHeight="1" x14ac:dyDescent="0.25">
      <c r="A1911" s="354"/>
      <c r="B1911" s="352"/>
      <c r="C1911" s="59" t="s">
        <v>426</v>
      </c>
      <c r="D1911" s="352" t="s">
        <v>15</v>
      </c>
      <c r="E1911" s="51" t="s">
        <v>9</v>
      </c>
      <c r="F1911" s="107"/>
      <c r="G1911" s="107"/>
      <c r="H1911" s="156"/>
      <c r="I1911" s="105"/>
      <c r="J1911" s="106" t="str">
        <f>'Додаток 3'!L346</f>
        <v>0</v>
      </c>
    </row>
    <row r="1912" spans="1:10" ht="15" hidden="1" customHeight="1" x14ac:dyDescent="0.25">
      <c r="A1912" s="354"/>
      <c r="B1912" s="352"/>
      <c r="C1912" s="59" t="s">
        <v>41</v>
      </c>
      <c r="D1912" s="352"/>
      <c r="E1912" s="358"/>
      <c r="F1912" s="358"/>
      <c r="G1912" s="358"/>
      <c r="H1912" s="358"/>
      <c r="I1912" s="105"/>
      <c r="J1912" s="105"/>
    </row>
    <row r="1913" spans="1:10" ht="15" hidden="1" customHeight="1" x14ac:dyDescent="0.25">
      <c r="A1913" s="354"/>
      <c r="B1913" s="352"/>
      <c r="C1913" s="59" t="s">
        <v>38</v>
      </c>
      <c r="D1913" s="352"/>
      <c r="E1913" s="51" t="s">
        <v>9</v>
      </c>
      <c r="F1913" s="107"/>
      <c r="G1913" s="107">
        <f>'Додаток 3'!I347</f>
        <v>50</v>
      </c>
      <c r="H1913" s="141"/>
      <c r="I1913" s="105"/>
      <c r="J1913" s="105"/>
    </row>
    <row r="1914" spans="1:10" ht="15.75" hidden="1" customHeight="1" x14ac:dyDescent="0.25">
      <c r="A1914" s="354"/>
      <c r="B1914" s="352"/>
      <c r="C1914" s="59" t="s">
        <v>25</v>
      </c>
      <c r="D1914" s="352"/>
      <c r="E1914" s="51" t="s">
        <v>17</v>
      </c>
      <c r="F1914" s="107">
        <f>'Додаток 3'!H441</f>
        <v>1082.3819999999998</v>
      </c>
      <c r="G1914" s="107"/>
      <c r="H1914" s="141"/>
      <c r="I1914" s="105"/>
      <c r="J1914" s="105"/>
    </row>
    <row r="1915" spans="1:10" ht="18.75" hidden="1" customHeight="1" x14ac:dyDescent="0.25">
      <c r="A1915" s="354"/>
      <c r="B1915" s="352"/>
      <c r="C1915" s="348" t="s">
        <v>11</v>
      </c>
      <c r="D1915" s="348"/>
      <c r="E1915" s="348"/>
      <c r="F1915" s="348"/>
      <c r="G1915" s="348"/>
      <c r="H1915" s="348"/>
      <c r="I1915" s="348"/>
      <c r="J1915" s="348"/>
    </row>
    <row r="1916" spans="1:10" hidden="1" x14ac:dyDescent="0.25">
      <c r="A1916" s="354"/>
      <c r="B1916" s="352"/>
      <c r="C1916" s="59" t="s">
        <v>427</v>
      </c>
      <c r="D1916" s="51" t="s">
        <v>309</v>
      </c>
      <c r="E1916" s="51" t="s">
        <v>65</v>
      </c>
      <c r="F1916" s="107"/>
      <c r="G1916" s="107"/>
      <c r="H1916" s="107"/>
      <c r="I1916" s="105"/>
      <c r="J1916" s="135">
        <v>0.39</v>
      </c>
    </row>
    <row r="1917" spans="1:10" ht="18.75" hidden="1" customHeight="1" x14ac:dyDescent="0.25">
      <c r="A1917" s="354"/>
      <c r="B1917" s="352"/>
      <c r="C1917" s="348" t="s">
        <v>12</v>
      </c>
      <c r="D1917" s="348"/>
      <c r="E1917" s="348"/>
      <c r="F1917" s="348"/>
      <c r="G1917" s="348"/>
      <c r="H1917" s="348"/>
      <c r="I1917" s="348"/>
      <c r="J1917" s="348"/>
    </row>
    <row r="1918" spans="1:10" hidden="1" x14ac:dyDescent="0.25">
      <c r="A1918" s="354"/>
      <c r="B1918" s="352"/>
      <c r="C1918" s="59" t="s">
        <v>428</v>
      </c>
      <c r="D1918" s="51" t="s">
        <v>39</v>
      </c>
      <c r="E1918" s="51" t="s">
        <v>196</v>
      </c>
      <c r="F1918" s="156"/>
      <c r="G1918" s="107"/>
      <c r="H1918" s="107"/>
      <c r="I1918" s="105"/>
      <c r="J1918" s="135">
        <f>J1911/J1916</f>
        <v>0</v>
      </c>
    </row>
    <row r="1919" spans="1:10" ht="18.75" hidden="1" customHeight="1" x14ac:dyDescent="0.25">
      <c r="A1919" s="354"/>
      <c r="B1919" s="352"/>
      <c r="C1919" s="348" t="s">
        <v>14</v>
      </c>
      <c r="D1919" s="348"/>
      <c r="E1919" s="348"/>
      <c r="F1919" s="348"/>
      <c r="G1919" s="348"/>
      <c r="H1919" s="348"/>
      <c r="I1919" s="348"/>
      <c r="J1919" s="348"/>
    </row>
    <row r="1920" spans="1:10" hidden="1" x14ac:dyDescent="0.25">
      <c r="A1920" s="355"/>
      <c r="B1920" s="352"/>
      <c r="C1920" s="59" t="s">
        <v>360</v>
      </c>
      <c r="D1920" s="51" t="s">
        <v>42</v>
      </c>
      <c r="E1920" s="51" t="s">
        <v>40</v>
      </c>
      <c r="F1920" s="51"/>
      <c r="G1920" s="51"/>
      <c r="H1920" s="141"/>
      <c r="I1920" s="105"/>
      <c r="J1920" s="166">
        <v>100</v>
      </c>
    </row>
    <row r="1921" spans="1:10" ht="15" customHeight="1" x14ac:dyDescent="0.25">
      <c r="A1921" s="353" t="s">
        <v>744</v>
      </c>
      <c r="B1921" s="352" t="s">
        <v>629</v>
      </c>
      <c r="C1921" s="368" t="s">
        <v>573</v>
      </c>
      <c r="D1921" s="368"/>
      <c r="E1921" s="368"/>
      <c r="F1921" s="368"/>
      <c r="G1921" s="368"/>
      <c r="H1921" s="368"/>
      <c r="I1921" s="368"/>
      <c r="J1921" s="368"/>
    </row>
    <row r="1922" spans="1:10" ht="17.25" customHeight="1" x14ac:dyDescent="0.25">
      <c r="A1922" s="354"/>
      <c r="B1922" s="352"/>
      <c r="C1922" s="348" t="s">
        <v>10</v>
      </c>
      <c r="D1922" s="348"/>
      <c r="E1922" s="348"/>
      <c r="F1922" s="348"/>
      <c r="G1922" s="348"/>
      <c r="H1922" s="348"/>
      <c r="I1922" s="348"/>
      <c r="J1922" s="348"/>
    </row>
    <row r="1923" spans="1:10" ht="30" x14ac:dyDescent="0.25">
      <c r="A1923" s="354"/>
      <c r="B1923" s="352"/>
      <c r="C1923" s="59" t="s">
        <v>586</v>
      </c>
      <c r="D1923" s="51" t="s">
        <v>15</v>
      </c>
      <c r="E1923" s="51" t="s">
        <v>9</v>
      </c>
      <c r="F1923" s="107">
        <f>'Додаток 3'!H349</f>
        <v>114.3</v>
      </c>
      <c r="G1923" s="107"/>
      <c r="H1923" s="107"/>
      <c r="I1923" s="105"/>
      <c r="J1923" s="105"/>
    </row>
    <row r="1924" spans="1:10" x14ac:dyDescent="0.25">
      <c r="A1924" s="354"/>
      <c r="B1924" s="352"/>
      <c r="C1924" s="348" t="s">
        <v>11</v>
      </c>
      <c r="D1924" s="348"/>
      <c r="E1924" s="348"/>
      <c r="F1924" s="348"/>
      <c r="G1924" s="348"/>
      <c r="H1924" s="348"/>
      <c r="I1924" s="348"/>
      <c r="J1924" s="348"/>
    </row>
    <row r="1925" spans="1:10" x14ac:dyDescent="0.25">
      <c r="A1925" s="354"/>
      <c r="B1925" s="352"/>
      <c r="C1925" s="59" t="s">
        <v>587</v>
      </c>
      <c r="D1925" s="51" t="s">
        <v>309</v>
      </c>
      <c r="E1925" s="51" t="s">
        <v>188</v>
      </c>
      <c r="F1925" s="107">
        <v>0.18</v>
      </c>
      <c r="G1925" s="155"/>
      <c r="H1925" s="155"/>
      <c r="I1925" s="105"/>
      <c r="J1925" s="105"/>
    </row>
    <row r="1926" spans="1:10" x14ac:dyDescent="0.25">
      <c r="A1926" s="354"/>
      <c r="B1926" s="352"/>
      <c r="C1926" s="348" t="s">
        <v>12</v>
      </c>
      <c r="D1926" s="348"/>
      <c r="E1926" s="348"/>
      <c r="F1926" s="348"/>
      <c r="G1926" s="348"/>
      <c r="H1926" s="348"/>
      <c r="I1926" s="348"/>
      <c r="J1926" s="348"/>
    </row>
    <row r="1927" spans="1:10" ht="30" x14ac:dyDescent="0.25">
      <c r="A1927" s="354"/>
      <c r="B1927" s="352"/>
      <c r="C1927" s="59" t="s">
        <v>588</v>
      </c>
      <c r="D1927" s="51" t="s">
        <v>39</v>
      </c>
      <c r="E1927" s="51" t="s">
        <v>578</v>
      </c>
      <c r="F1927" s="107">
        <f>F1923/F1925</f>
        <v>635</v>
      </c>
      <c r="G1927" s="107"/>
      <c r="H1927" s="107"/>
      <c r="I1927" s="105"/>
      <c r="J1927" s="105"/>
    </row>
    <row r="1928" spans="1:10" x14ac:dyDescent="0.25">
      <c r="A1928" s="354"/>
      <c r="B1928" s="352"/>
      <c r="C1928" s="348" t="s">
        <v>14</v>
      </c>
      <c r="D1928" s="348"/>
      <c r="E1928" s="348"/>
      <c r="F1928" s="348"/>
      <c r="G1928" s="348"/>
      <c r="H1928" s="348"/>
      <c r="I1928" s="348"/>
      <c r="J1928" s="348"/>
    </row>
    <row r="1929" spans="1:10" ht="15" customHeight="1" x14ac:dyDescent="0.25">
      <c r="A1929" s="355"/>
      <c r="B1929" s="352"/>
      <c r="C1929" s="59" t="s">
        <v>568</v>
      </c>
      <c r="D1929" s="51" t="s">
        <v>42</v>
      </c>
      <c r="E1929" s="51" t="s">
        <v>40</v>
      </c>
      <c r="F1929" s="51">
        <v>100</v>
      </c>
      <c r="G1929" s="51"/>
      <c r="H1929" s="51"/>
      <c r="I1929" s="105"/>
      <c r="J1929" s="105"/>
    </row>
    <row r="1930" spans="1:10" ht="27" customHeight="1" x14ac:dyDescent="0.25">
      <c r="A1930" s="353" t="s">
        <v>751</v>
      </c>
      <c r="B1930" s="352" t="s">
        <v>116</v>
      </c>
      <c r="C1930" s="366" t="s">
        <v>1651</v>
      </c>
      <c r="D1930" s="366"/>
      <c r="E1930" s="366"/>
      <c r="F1930" s="366"/>
      <c r="G1930" s="366"/>
      <c r="H1930" s="366"/>
      <c r="I1930" s="366"/>
      <c r="J1930" s="366"/>
    </row>
    <row r="1931" spans="1:10" ht="16.5" customHeight="1" x14ac:dyDescent="0.25">
      <c r="A1931" s="354"/>
      <c r="B1931" s="352"/>
      <c r="C1931" s="348" t="s">
        <v>10</v>
      </c>
      <c r="D1931" s="348"/>
      <c r="E1931" s="348"/>
      <c r="F1931" s="348"/>
      <c r="G1931" s="348"/>
      <c r="H1931" s="348"/>
      <c r="I1931" s="348"/>
      <c r="J1931" s="348"/>
    </row>
    <row r="1932" spans="1:10" ht="20.25" customHeight="1" x14ac:dyDescent="0.25">
      <c r="A1932" s="354"/>
      <c r="B1932" s="352"/>
      <c r="C1932" s="59" t="s">
        <v>899</v>
      </c>
      <c r="D1932" s="363" t="s">
        <v>15</v>
      </c>
      <c r="E1932" s="51" t="s">
        <v>9</v>
      </c>
      <c r="F1932" s="107"/>
      <c r="G1932" s="107">
        <f>'Додаток 3'!I350</f>
        <v>6428.44</v>
      </c>
      <c r="H1932" s="107"/>
      <c r="I1932" s="95">
        <f>'Додаток 3'!K350</f>
        <v>2337.0839999999998</v>
      </c>
      <c r="J1932" s="105"/>
    </row>
    <row r="1933" spans="1:10" ht="18.75" customHeight="1" x14ac:dyDescent="0.25">
      <c r="A1933" s="354"/>
      <c r="B1933" s="352"/>
      <c r="C1933" s="59" t="s">
        <v>357</v>
      </c>
      <c r="D1933" s="377"/>
      <c r="E1933" s="358"/>
      <c r="F1933" s="358"/>
      <c r="G1933" s="358"/>
      <c r="H1933" s="358"/>
      <c r="I1933" s="105"/>
      <c r="J1933" s="105"/>
    </row>
    <row r="1934" spans="1:10" ht="21.75" customHeight="1" x14ac:dyDescent="0.25">
      <c r="A1934" s="354"/>
      <c r="B1934" s="352"/>
      <c r="C1934" s="59" t="s">
        <v>882</v>
      </c>
      <c r="D1934" s="377"/>
      <c r="E1934" s="363" t="s">
        <v>9</v>
      </c>
      <c r="F1934" s="107"/>
      <c r="G1934" s="107">
        <f>'Додаток 3'!I351</f>
        <v>64.600999999999999</v>
      </c>
      <c r="H1934" s="141"/>
      <c r="I1934" s="170"/>
      <c r="J1934" s="105"/>
    </row>
    <row r="1935" spans="1:10" ht="15" customHeight="1" x14ac:dyDescent="0.25">
      <c r="A1935" s="354"/>
      <c r="B1935" s="352"/>
      <c r="C1935" s="59" t="s">
        <v>1645</v>
      </c>
      <c r="D1935" s="364"/>
      <c r="E1935" s="364"/>
      <c r="F1935" s="107"/>
      <c r="G1935" s="107"/>
      <c r="H1935" s="141"/>
      <c r="I1935" s="95">
        <f>'Додаток 3'!K353</f>
        <v>31.042000000000002</v>
      </c>
      <c r="J1935" s="105"/>
    </row>
    <row r="1936" spans="1:10" ht="18" customHeight="1" x14ac:dyDescent="0.25">
      <c r="A1936" s="354"/>
      <c r="B1936" s="352"/>
      <c r="C1936" s="348" t="s">
        <v>11</v>
      </c>
      <c r="D1936" s="348"/>
      <c r="E1936" s="348"/>
      <c r="F1936" s="348"/>
      <c r="G1936" s="348"/>
      <c r="H1936" s="348"/>
      <c r="I1936" s="348"/>
      <c r="J1936" s="348"/>
    </row>
    <row r="1937" spans="1:10" ht="15.75" customHeight="1" x14ac:dyDescent="0.25">
      <c r="A1937" s="354"/>
      <c r="B1937" s="352"/>
      <c r="C1937" s="59" t="s">
        <v>901</v>
      </c>
      <c r="D1937" s="363" t="s">
        <v>39</v>
      </c>
      <c r="E1937" s="363" t="s">
        <v>17</v>
      </c>
      <c r="F1937" s="155"/>
      <c r="G1937" s="155">
        <v>1</v>
      </c>
      <c r="H1937" s="1"/>
      <c r="I1937" s="166">
        <v>1</v>
      </c>
      <c r="J1937" s="105"/>
    </row>
    <row r="1938" spans="1:10" ht="15.75" customHeight="1" x14ac:dyDescent="0.25">
      <c r="A1938" s="354"/>
      <c r="B1938" s="352"/>
      <c r="C1938" s="59" t="s">
        <v>1436</v>
      </c>
      <c r="D1938" s="377"/>
      <c r="E1938" s="377"/>
      <c r="F1938" s="155"/>
      <c r="G1938" s="155">
        <v>1</v>
      </c>
      <c r="H1938" s="1"/>
      <c r="I1938" s="166"/>
      <c r="J1938" s="105"/>
    </row>
    <row r="1939" spans="1:10" ht="18" customHeight="1" x14ac:dyDescent="0.25">
      <c r="A1939" s="354"/>
      <c r="B1939" s="352"/>
      <c r="C1939" s="59" t="s">
        <v>1652</v>
      </c>
      <c r="D1939" s="377"/>
      <c r="E1939" s="364"/>
      <c r="F1939" s="155"/>
      <c r="G1939" s="155"/>
      <c r="H1939" s="1"/>
      <c r="I1939" s="166">
        <v>1</v>
      </c>
      <c r="J1939" s="105"/>
    </row>
    <row r="1940" spans="1:10" ht="15.75" customHeight="1" x14ac:dyDescent="0.25">
      <c r="A1940" s="354"/>
      <c r="B1940" s="352"/>
      <c r="C1940" s="348" t="s">
        <v>12</v>
      </c>
      <c r="D1940" s="348"/>
      <c r="E1940" s="348"/>
      <c r="F1940" s="348"/>
      <c r="G1940" s="348"/>
      <c r="H1940" s="348"/>
      <c r="I1940" s="348"/>
      <c r="J1940" s="348"/>
    </row>
    <row r="1941" spans="1:10" ht="21" customHeight="1" x14ac:dyDescent="0.25">
      <c r="A1941" s="354"/>
      <c r="B1941" s="352"/>
      <c r="C1941" s="59" t="s">
        <v>902</v>
      </c>
      <c r="D1941" s="363" t="s">
        <v>39</v>
      </c>
      <c r="E1941" s="363" t="s">
        <v>68</v>
      </c>
      <c r="F1941" s="107"/>
      <c r="G1941" s="107">
        <f>G1932/G1937</f>
        <v>6428.44</v>
      </c>
      <c r="H1941" s="107"/>
      <c r="I1941" s="95">
        <f>I1932/I1937</f>
        <v>2337.0839999999998</v>
      </c>
      <c r="J1941" s="105"/>
    </row>
    <row r="1942" spans="1:10" ht="21" customHeight="1" x14ac:dyDescent="0.25">
      <c r="A1942" s="354"/>
      <c r="B1942" s="352"/>
      <c r="C1942" s="59" t="s">
        <v>1351</v>
      </c>
      <c r="D1942" s="377"/>
      <c r="E1942" s="377"/>
      <c r="F1942" s="107"/>
      <c r="G1942" s="107">
        <f>G1934/G1937</f>
        <v>64.600999999999999</v>
      </c>
      <c r="H1942" s="107"/>
      <c r="I1942" s="95"/>
      <c r="J1942" s="105"/>
    </row>
    <row r="1943" spans="1:10" ht="16.5" customHeight="1" x14ac:dyDescent="0.25">
      <c r="A1943" s="354"/>
      <c r="B1943" s="352"/>
      <c r="C1943" s="59" t="s">
        <v>1653</v>
      </c>
      <c r="D1943" s="377"/>
      <c r="E1943" s="364"/>
      <c r="F1943" s="107"/>
      <c r="G1943" s="107"/>
      <c r="H1943" s="107"/>
      <c r="I1943" s="95">
        <f>I1935/I1939</f>
        <v>31.042000000000002</v>
      </c>
      <c r="J1943" s="105"/>
    </row>
    <row r="1944" spans="1:10" ht="15" customHeight="1" x14ac:dyDescent="0.25">
      <c r="A1944" s="354"/>
      <c r="B1944" s="352"/>
      <c r="C1944" s="348" t="s">
        <v>14</v>
      </c>
      <c r="D1944" s="348"/>
      <c r="E1944" s="348"/>
      <c r="F1944" s="348"/>
      <c r="G1944" s="348"/>
      <c r="H1944" s="348"/>
      <c r="I1944" s="348"/>
      <c r="J1944" s="348"/>
    </row>
    <row r="1945" spans="1:10" ht="15.75" customHeight="1" x14ac:dyDescent="0.25">
      <c r="A1945" s="355"/>
      <c r="B1945" s="352"/>
      <c r="C1945" s="59" t="s">
        <v>358</v>
      </c>
      <c r="D1945" s="51" t="s">
        <v>42</v>
      </c>
      <c r="E1945" s="51" t="s">
        <v>40</v>
      </c>
      <c r="F1945" s="51"/>
      <c r="G1945" s="51">
        <v>79.7</v>
      </c>
      <c r="H1945" s="141"/>
      <c r="I1945" s="166">
        <v>100</v>
      </c>
      <c r="J1945" s="105"/>
    </row>
    <row r="1946" spans="1:10" ht="42.75" hidden="1" customHeight="1" x14ac:dyDescent="0.25">
      <c r="A1946" s="210"/>
      <c r="B1946" s="352" t="s">
        <v>116</v>
      </c>
      <c r="C1946" s="366" t="s">
        <v>900</v>
      </c>
      <c r="D1946" s="368"/>
      <c r="E1946" s="368"/>
      <c r="F1946" s="368"/>
      <c r="G1946" s="368"/>
      <c r="H1946" s="368"/>
      <c r="I1946" s="105"/>
      <c r="J1946" s="105"/>
    </row>
    <row r="1947" spans="1:10" ht="16.5" hidden="1" customHeight="1" x14ac:dyDescent="0.25">
      <c r="A1947" s="210"/>
      <c r="B1947" s="352"/>
      <c r="C1947" s="348" t="s">
        <v>10</v>
      </c>
      <c r="D1947" s="348"/>
      <c r="E1947" s="348"/>
      <c r="F1947" s="348"/>
      <c r="G1947" s="348"/>
      <c r="H1947" s="348"/>
      <c r="I1947" s="105"/>
      <c r="J1947" s="105"/>
    </row>
    <row r="1948" spans="1:10" ht="27.75" hidden="1" customHeight="1" x14ac:dyDescent="0.25">
      <c r="A1948" s="143" t="s">
        <v>1022</v>
      </c>
      <c r="B1948" s="352"/>
      <c r="C1948" s="59" t="s">
        <v>581</v>
      </c>
      <c r="D1948" s="352" t="s">
        <v>15</v>
      </c>
      <c r="E1948" s="51" t="s">
        <v>9</v>
      </c>
      <c r="F1948" s="107"/>
      <c r="G1948" s="107">
        <v>0</v>
      </c>
      <c r="H1948" s="1"/>
      <c r="I1948" s="105"/>
      <c r="J1948" s="105"/>
    </row>
    <row r="1949" spans="1:10" ht="16.5" hidden="1" customHeight="1" x14ac:dyDescent="0.25">
      <c r="A1949" s="143"/>
      <c r="B1949" s="352"/>
      <c r="C1949" s="59" t="s">
        <v>357</v>
      </c>
      <c r="D1949" s="352"/>
      <c r="E1949" s="358"/>
      <c r="F1949" s="358"/>
      <c r="G1949" s="358"/>
      <c r="H1949" s="358"/>
      <c r="I1949" s="105"/>
      <c r="J1949" s="105"/>
    </row>
    <row r="1950" spans="1:10" ht="21" hidden="1" customHeight="1" x14ac:dyDescent="0.25">
      <c r="A1950" s="143"/>
      <c r="B1950" s="352"/>
      <c r="C1950" s="59" t="s">
        <v>882</v>
      </c>
      <c r="D1950" s="352"/>
      <c r="E1950" s="51" t="s">
        <v>9</v>
      </c>
      <c r="F1950" s="107"/>
      <c r="G1950" s="107">
        <f>'Додаток 3'!I353</f>
        <v>0</v>
      </c>
      <c r="H1950" s="141"/>
      <c r="I1950" s="105"/>
      <c r="J1950" s="105"/>
    </row>
    <row r="1951" spans="1:10" ht="15.75" hidden="1" customHeight="1" x14ac:dyDescent="0.25">
      <c r="A1951" s="143"/>
      <c r="B1951" s="352"/>
      <c r="C1951" s="348" t="s">
        <v>11</v>
      </c>
      <c r="D1951" s="348"/>
      <c r="E1951" s="348"/>
      <c r="F1951" s="348"/>
      <c r="G1951" s="348"/>
      <c r="H1951" s="348"/>
      <c r="I1951" s="105"/>
      <c r="J1951" s="105"/>
    </row>
    <row r="1952" spans="1:10" ht="27.75" hidden="1" customHeight="1" x14ac:dyDescent="0.25">
      <c r="A1952" s="143"/>
      <c r="B1952" s="352"/>
      <c r="C1952" s="59" t="s">
        <v>901</v>
      </c>
      <c r="D1952" s="51" t="s">
        <v>39</v>
      </c>
      <c r="E1952" s="51" t="s">
        <v>17</v>
      </c>
      <c r="F1952" s="155"/>
      <c r="G1952" s="155">
        <v>1</v>
      </c>
      <c r="H1952" s="1"/>
      <c r="I1952" s="105"/>
      <c r="J1952" s="105"/>
    </row>
    <row r="1953" spans="1:10" ht="15" hidden="1" customHeight="1" x14ac:dyDescent="0.25">
      <c r="A1953" s="143"/>
      <c r="B1953" s="352"/>
      <c r="C1953" s="348" t="s">
        <v>12</v>
      </c>
      <c r="D1953" s="348"/>
      <c r="E1953" s="348"/>
      <c r="F1953" s="348"/>
      <c r="G1953" s="348"/>
      <c r="H1953" s="348"/>
      <c r="I1953" s="105"/>
      <c r="J1953" s="105"/>
    </row>
    <row r="1954" spans="1:10" ht="27.75" hidden="1" customHeight="1" x14ac:dyDescent="0.25">
      <c r="A1954" s="143"/>
      <c r="B1954" s="352"/>
      <c r="C1954" s="59" t="s">
        <v>902</v>
      </c>
      <c r="D1954" s="51" t="s">
        <v>39</v>
      </c>
      <c r="E1954" s="51" t="s">
        <v>68</v>
      </c>
      <c r="F1954" s="107"/>
      <c r="G1954" s="107">
        <f>G1948/G1952</f>
        <v>0</v>
      </c>
      <c r="H1954" s="9"/>
      <c r="I1954" s="105"/>
      <c r="J1954" s="105"/>
    </row>
    <row r="1955" spans="1:10" ht="15.75" hidden="1" customHeight="1" x14ac:dyDescent="0.25">
      <c r="A1955" s="143"/>
      <c r="B1955" s="352"/>
      <c r="C1955" s="348" t="s">
        <v>14</v>
      </c>
      <c r="D1955" s="348"/>
      <c r="E1955" s="348"/>
      <c r="F1955" s="348"/>
      <c r="G1955" s="348"/>
      <c r="H1955" s="348"/>
      <c r="I1955" s="105"/>
      <c r="J1955" s="105"/>
    </row>
    <row r="1956" spans="1:10" ht="27.75" hidden="1" customHeight="1" x14ac:dyDescent="0.25">
      <c r="A1956" s="143"/>
      <c r="B1956" s="352"/>
      <c r="C1956" s="59" t="s">
        <v>358</v>
      </c>
      <c r="D1956" s="51" t="s">
        <v>42</v>
      </c>
      <c r="E1956" s="51" t="s">
        <v>40</v>
      </c>
      <c r="F1956" s="51"/>
      <c r="G1956" s="51">
        <v>100</v>
      </c>
      <c r="H1956" s="141"/>
      <c r="I1956" s="105"/>
      <c r="J1956" s="105"/>
    </row>
    <row r="1957" spans="1:10" ht="12.75" customHeight="1" x14ac:dyDescent="0.25">
      <c r="A1957" s="353" t="s">
        <v>752</v>
      </c>
      <c r="B1957" s="352" t="s">
        <v>629</v>
      </c>
      <c r="C1957" s="368" t="s">
        <v>1711</v>
      </c>
      <c r="D1957" s="368"/>
      <c r="E1957" s="368"/>
      <c r="F1957" s="368"/>
      <c r="G1957" s="368"/>
      <c r="H1957" s="368"/>
      <c r="I1957" s="368"/>
      <c r="J1957" s="368"/>
    </row>
    <row r="1958" spans="1:10" ht="18" customHeight="1" x14ac:dyDescent="0.25">
      <c r="A1958" s="354"/>
      <c r="B1958" s="352"/>
      <c r="C1958" s="348" t="s">
        <v>10</v>
      </c>
      <c r="D1958" s="348"/>
      <c r="E1958" s="348"/>
      <c r="F1958" s="348"/>
      <c r="G1958" s="348"/>
      <c r="H1958" s="348"/>
      <c r="I1958" s="348"/>
      <c r="J1958" s="348"/>
    </row>
    <row r="1959" spans="1:10" ht="19.5" customHeight="1" x14ac:dyDescent="0.25">
      <c r="A1959" s="354"/>
      <c r="B1959" s="352"/>
      <c r="C1959" s="59" t="s">
        <v>624</v>
      </c>
      <c r="D1959" s="352" t="s">
        <v>15</v>
      </c>
      <c r="E1959" s="51" t="s">
        <v>9</v>
      </c>
      <c r="F1959" s="107"/>
      <c r="G1959" s="107">
        <f>'Додаток 3'!I354</f>
        <v>1026.6179999999999</v>
      </c>
      <c r="H1959" s="107"/>
      <c r="I1959" s="105"/>
      <c r="J1959" s="105"/>
    </row>
    <row r="1960" spans="1:10" ht="16.5" customHeight="1" x14ac:dyDescent="0.25">
      <c r="A1960" s="354"/>
      <c r="B1960" s="352"/>
      <c r="C1960" s="59" t="s">
        <v>357</v>
      </c>
      <c r="D1960" s="352"/>
      <c r="E1960" s="352"/>
      <c r="F1960" s="352"/>
      <c r="G1960" s="352"/>
      <c r="H1960" s="352"/>
      <c r="I1960" s="105"/>
      <c r="J1960" s="105"/>
    </row>
    <row r="1961" spans="1:10" ht="16.5" customHeight="1" x14ac:dyDescent="0.25">
      <c r="A1961" s="354"/>
      <c r="B1961" s="352"/>
      <c r="C1961" s="59" t="s">
        <v>882</v>
      </c>
      <c r="D1961" s="352"/>
      <c r="E1961" s="59" t="s">
        <v>9</v>
      </c>
      <c r="F1961" s="107"/>
      <c r="G1961" s="107">
        <f>'Додаток 3'!I355</f>
        <v>49.8</v>
      </c>
      <c r="H1961" s="107"/>
      <c r="I1961" s="105"/>
      <c r="J1961" s="105"/>
    </row>
    <row r="1962" spans="1:10" ht="16.5" customHeight="1" x14ac:dyDescent="0.25">
      <c r="A1962" s="354"/>
      <c r="B1962" s="352"/>
      <c r="C1962" s="348" t="s">
        <v>11</v>
      </c>
      <c r="D1962" s="348"/>
      <c r="E1962" s="348"/>
      <c r="F1962" s="348"/>
      <c r="G1962" s="348"/>
      <c r="H1962" s="348"/>
      <c r="I1962" s="348"/>
      <c r="J1962" s="348"/>
    </row>
    <row r="1963" spans="1:10" ht="18.75" customHeight="1" x14ac:dyDescent="0.25">
      <c r="A1963" s="354"/>
      <c r="B1963" s="352"/>
      <c r="C1963" s="59" t="s">
        <v>625</v>
      </c>
      <c r="D1963" s="51" t="s">
        <v>309</v>
      </c>
      <c r="E1963" s="51" t="s">
        <v>188</v>
      </c>
      <c r="F1963" s="107"/>
      <c r="G1963" s="107">
        <v>0.55300000000000005</v>
      </c>
      <c r="H1963" s="155"/>
      <c r="I1963" s="105"/>
      <c r="J1963" s="105"/>
    </row>
    <row r="1964" spans="1:10" ht="18" customHeight="1" x14ac:dyDescent="0.25">
      <c r="A1964" s="354"/>
      <c r="B1964" s="352"/>
      <c r="C1964" s="348" t="s">
        <v>12</v>
      </c>
      <c r="D1964" s="348"/>
      <c r="E1964" s="348"/>
      <c r="F1964" s="348"/>
      <c r="G1964" s="348"/>
      <c r="H1964" s="348"/>
      <c r="I1964" s="348"/>
      <c r="J1964" s="348"/>
    </row>
    <row r="1965" spans="1:10" ht="16.5" customHeight="1" x14ac:dyDescent="0.25">
      <c r="A1965" s="354"/>
      <c r="B1965" s="352"/>
      <c r="C1965" s="59" t="s">
        <v>630</v>
      </c>
      <c r="D1965" s="51" t="s">
        <v>39</v>
      </c>
      <c r="E1965" s="51" t="s">
        <v>578</v>
      </c>
      <c r="F1965" s="107"/>
      <c r="G1965" s="107">
        <f>G1959/G1963</f>
        <v>1856.4520795660032</v>
      </c>
      <c r="H1965" s="107"/>
      <c r="I1965" s="105"/>
      <c r="J1965" s="105"/>
    </row>
    <row r="1966" spans="1:10" ht="16.5" customHeight="1" x14ac:dyDescent="0.25">
      <c r="A1966" s="354"/>
      <c r="B1966" s="352"/>
      <c r="C1966" s="348" t="s">
        <v>14</v>
      </c>
      <c r="D1966" s="348"/>
      <c r="E1966" s="348"/>
      <c r="F1966" s="348"/>
      <c r="G1966" s="348"/>
      <c r="H1966" s="348"/>
      <c r="I1966" s="348"/>
      <c r="J1966" s="348"/>
    </row>
    <row r="1967" spans="1:10" ht="21" customHeight="1" x14ac:dyDescent="0.25">
      <c r="A1967" s="355"/>
      <c r="B1967" s="352"/>
      <c r="C1967" s="59" t="s">
        <v>568</v>
      </c>
      <c r="D1967" s="51" t="s">
        <v>42</v>
      </c>
      <c r="E1967" s="51" t="s">
        <v>40</v>
      </c>
      <c r="F1967" s="51"/>
      <c r="G1967" s="51">
        <v>100</v>
      </c>
      <c r="H1967" s="51"/>
      <c r="I1967" s="105"/>
      <c r="J1967" s="105"/>
    </row>
    <row r="1968" spans="1:10" ht="18" customHeight="1" x14ac:dyDescent="0.25">
      <c r="A1968" s="353" t="s">
        <v>753</v>
      </c>
      <c r="B1968" s="352" t="s">
        <v>116</v>
      </c>
      <c r="C1968" s="366" t="s">
        <v>945</v>
      </c>
      <c r="D1968" s="366"/>
      <c r="E1968" s="366"/>
      <c r="F1968" s="366"/>
      <c r="G1968" s="366"/>
      <c r="H1968" s="366"/>
      <c r="I1968" s="366"/>
      <c r="J1968" s="366"/>
    </row>
    <row r="1969" spans="1:10" ht="18" customHeight="1" x14ac:dyDescent="0.25">
      <c r="A1969" s="354"/>
      <c r="B1969" s="352"/>
      <c r="C1969" s="371" t="s">
        <v>10</v>
      </c>
      <c r="D1969" s="371"/>
      <c r="E1969" s="371"/>
      <c r="F1969" s="371"/>
      <c r="G1969" s="371"/>
      <c r="H1969" s="371"/>
      <c r="I1969" s="371"/>
      <c r="J1969" s="371"/>
    </row>
    <row r="1970" spans="1:10" ht="15.75" customHeight="1" x14ac:dyDescent="0.25">
      <c r="A1970" s="354"/>
      <c r="B1970" s="352"/>
      <c r="C1970" s="59" t="s">
        <v>581</v>
      </c>
      <c r="D1970" s="352" t="s">
        <v>15</v>
      </c>
      <c r="E1970" s="51" t="s">
        <v>9</v>
      </c>
      <c r="F1970" s="107"/>
      <c r="G1970" s="107"/>
      <c r="H1970" s="107"/>
      <c r="I1970" s="106"/>
      <c r="J1970" s="106" t="str">
        <f>'Додаток 3'!L356</f>
        <v>893,271</v>
      </c>
    </row>
    <row r="1971" spans="1:10" ht="16.5" hidden="1" customHeight="1" x14ac:dyDescent="0.25">
      <c r="A1971" s="354"/>
      <c r="B1971" s="352"/>
      <c r="C1971" s="59" t="s">
        <v>357</v>
      </c>
      <c r="D1971" s="352"/>
      <c r="E1971" s="358"/>
      <c r="F1971" s="358"/>
      <c r="G1971" s="358"/>
      <c r="H1971" s="358"/>
      <c r="I1971" s="105"/>
      <c r="J1971" s="105"/>
    </row>
    <row r="1972" spans="1:10" ht="15" hidden="1" customHeight="1" x14ac:dyDescent="0.25">
      <c r="A1972" s="354"/>
      <c r="B1972" s="352"/>
      <c r="C1972" s="59" t="s">
        <v>38</v>
      </c>
      <c r="D1972" s="352"/>
      <c r="E1972" s="51" t="s">
        <v>9</v>
      </c>
      <c r="F1972" s="107"/>
      <c r="G1972" s="107">
        <f>'Додаток 3'!I357</f>
        <v>73.408000000000001</v>
      </c>
      <c r="H1972" s="141"/>
      <c r="I1972" s="105"/>
      <c r="J1972" s="105"/>
    </row>
    <row r="1973" spans="1:10" ht="16.5" customHeight="1" x14ac:dyDescent="0.25">
      <c r="A1973" s="354"/>
      <c r="B1973" s="352"/>
      <c r="C1973" s="348" t="s">
        <v>11</v>
      </c>
      <c r="D1973" s="348"/>
      <c r="E1973" s="348"/>
      <c r="F1973" s="348"/>
      <c r="G1973" s="348"/>
      <c r="H1973" s="348"/>
      <c r="I1973" s="348"/>
      <c r="J1973" s="348"/>
    </row>
    <row r="1974" spans="1:10" ht="20.25" customHeight="1" x14ac:dyDescent="0.25">
      <c r="A1974" s="354"/>
      <c r="B1974" s="352"/>
      <c r="C1974" s="59" t="s">
        <v>582</v>
      </c>
      <c r="D1974" s="51" t="s">
        <v>39</v>
      </c>
      <c r="E1974" s="51" t="s">
        <v>17</v>
      </c>
      <c r="F1974" s="155"/>
      <c r="G1974" s="155"/>
      <c r="H1974" s="155"/>
      <c r="I1974" s="170"/>
      <c r="J1974" s="170">
        <v>1</v>
      </c>
    </row>
    <row r="1975" spans="1:10" x14ac:dyDescent="0.25">
      <c r="A1975" s="354"/>
      <c r="B1975" s="352"/>
      <c r="C1975" s="348" t="s">
        <v>12</v>
      </c>
      <c r="D1975" s="348"/>
      <c r="E1975" s="348"/>
      <c r="F1975" s="348"/>
      <c r="G1975" s="348"/>
      <c r="H1975" s="348"/>
      <c r="I1975" s="348"/>
      <c r="J1975" s="348"/>
    </row>
    <row r="1976" spans="1:10" ht="16.5" customHeight="1" x14ac:dyDescent="0.25">
      <c r="A1976" s="354"/>
      <c r="B1976" s="352"/>
      <c r="C1976" s="59" t="s">
        <v>583</v>
      </c>
      <c r="D1976" s="51" t="s">
        <v>39</v>
      </c>
      <c r="E1976" s="51" t="s">
        <v>68</v>
      </c>
      <c r="F1976" s="107"/>
      <c r="G1976" s="107"/>
      <c r="H1976" s="107"/>
      <c r="I1976" s="165"/>
      <c r="J1976" s="106">
        <f>J1970/J1974</f>
        <v>893.27099999999996</v>
      </c>
    </row>
    <row r="1977" spans="1:10" x14ac:dyDescent="0.25">
      <c r="A1977" s="354"/>
      <c r="B1977" s="352"/>
      <c r="C1977" s="348" t="s">
        <v>14</v>
      </c>
      <c r="D1977" s="348"/>
      <c r="E1977" s="348"/>
      <c r="F1977" s="348"/>
      <c r="G1977" s="348"/>
      <c r="H1977" s="348"/>
      <c r="I1977" s="348"/>
      <c r="J1977" s="348"/>
    </row>
    <row r="1978" spans="1:10" x14ac:dyDescent="0.25">
      <c r="A1978" s="355"/>
      <c r="B1978" s="352"/>
      <c r="C1978" s="59" t="s">
        <v>358</v>
      </c>
      <c r="D1978" s="51" t="s">
        <v>42</v>
      </c>
      <c r="E1978" s="51" t="s">
        <v>40</v>
      </c>
      <c r="F1978" s="51"/>
      <c r="G1978" s="51"/>
      <c r="H1978" s="141"/>
      <c r="I1978" s="170"/>
      <c r="J1978" s="170">
        <v>100</v>
      </c>
    </row>
    <row r="1979" spans="1:10" ht="11.25" customHeight="1" x14ac:dyDescent="0.25">
      <c r="A1979" s="353" t="s">
        <v>775</v>
      </c>
      <c r="B1979" s="352" t="s">
        <v>116</v>
      </c>
      <c r="C1979" s="368" t="s">
        <v>634</v>
      </c>
      <c r="D1979" s="368"/>
      <c r="E1979" s="368"/>
      <c r="F1979" s="368"/>
      <c r="G1979" s="368"/>
      <c r="H1979" s="368"/>
      <c r="I1979" s="368"/>
      <c r="J1979" s="368"/>
    </row>
    <row r="1980" spans="1:10" ht="18" customHeight="1" x14ac:dyDescent="0.25">
      <c r="A1980" s="354"/>
      <c r="B1980" s="352"/>
      <c r="C1980" s="365" t="s">
        <v>10</v>
      </c>
      <c r="D1980" s="365"/>
      <c r="E1980" s="365"/>
      <c r="F1980" s="365"/>
      <c r="G1980" s="365"/>
      <c r="H1980" s="365"/>
      <c r="I1980" s="365"/>
      <c r="J1980" s="365"/>
    </row>
    <row r="1981" spans="1:10" ht="30" customHeight="1" x14ac:dyDescent="0.25">
      <c r="A1981" s="354"/>
      <c r="B1981" s="352"/>
      <c r="C1981" s="59" t="s">
        <v>635</v>
      </c>
      <c r="D1981" s="51" t="s">
        <v>640</v>
      </c>
      <c r="E1981" s="51" t="s">
        <v>9</v>
      </c>
      <c r="F1981" s="107">
        <v>337.5</v>
      </c>
      <c r="G1981" s="51"/>
      <c r="H1981" s="141"/>
      <c r="I1981" s="105"/>
      <c r="J1981" s="105"/>
    </row>
    <row r="1982" spans="1:10" ht="16.5" customHeight="1" x14ac:dyDescent="0.25">
      <c r="A1982" s="354"/>
      <c r="B1982" s="352"/>
      <c r="C1982" s="365" t="s">
        <v>11</v>
      </c>
      <c r="D1982" s="365"/>
      <c r="E1982" s="365"/>
      <c r="F1982" s="365"/>
      <c r="G1982" s="365"/>
      <c r="H1982" s="365"/>
      <c r="I1982" s="365"/>
      <c r="J1982" s="365"/>
    </row>
    <row r="1983" spans="1:10" ht="18" customHeight="1" x14ac:dyDescent="0.25">
      <c r="A1983" s="354"/>
      <c r="B1983" s="352"/>
      <c r="C1983" s="59" t="s">
        <v>636</v>
      </c>
      <c r="D1983" s="51" t="s">
        <v>39</v>
      </c>
      <c r="E1983" s="51" t="s">
        <v>17</v>
      </c>
      <c r="F1983" s="51">
        <v>1</v>
      </c>
      <c r="G1983" s="51"/>
      <c r="H1983" s="141"/>
      <c r="I1983" s="105"/>
      <c r="J1983" s="105"/>
    </row>
    <row r="1984" spans="1:10" ht="18" customHeight="1" x14ac:dyDescent="0.25">
      <c r="A1984" s="354"/>
      <c r="B1984" s="352"/>
      <c r="C1984" s="365" t="s">
        <v>12</v>
      </c>
      <c r="D1984" s="365"/>
      <c r="E1984" s="365"/>
      <c r="F1984" s="365"/>
      <c r="G1984" s="365"/>
      <c r="H1984" s="365"/>
      <c r="I1984" s="365"/>
      <c r="J1984" s="365"/>
    </row>
    <row r="1985" spans="1:10" ht="16.5" customHeight="1" x14ac:dyDescent="0.25">
      <c r="A1985" s="354"/>
      <c r="B1985" s="352"/>
      <c r="C1985" s="59" t="s">
        <v>641</v>
      </c>
      <c r="D1985" s="51" t="s">
        <v>39</v>
      </c>
      <c r="E1985" s="51" t="s">
        <v>68</v>
      </c>
      <c r="F1985" s="107">
        <f>F1981/F1983</f>
        <v>337.5</v>
      </c>
      <c r="G1985" s="51"/>
      <c r="H1985" s="141"/>
      <c r="I1985" s="105"/>
      <c r="J1985" s="105"/>
    </row>
    <row r="1986" spans="1:10" ht="18" customHeight="1" x14ac:dyDescent="0.25">
      <c r="A1986" s="354"/>
      <c r="B1986" s="352"/>
      <c r="C1986" s="365" t="s">
        <v>14</v>
      </c>
      <c r="D1986" s="365"/>
      <c r="E1986" s="365"/>
      <c r="F1986" s="365"/>
      <c r="G1986" s="365"/>
      <c r="H1986" s="365"/>
      <c r="I1986" s="365"/>
      <c r="J1986" s="365"/>
    </row>
    <row r="1987" spans="1:10" ht="16.5" customHeight="1" x14ac:dyDescent="0.25">
      <c r="A1987" s="355"/>
      <c r="B1987" s="352"/>
      <c r="C1987" s="59" t="s">
        <v>637</v>
      </c>
      <c r="D1987" s="51" t="s">
        <v>42</v>
      </c>
      <c r="E1987" s="51" t="s">
        <v>40</v>
      </c>
      <c r="F1987" s="51">
        <v>100</v>
      </c>
      <c r="G1987" s="51"/>
      <c r="H1987" s="141"/>
      <c r="I1987" s="105"/>
      <c r="J1987" s="105"/>
    </row>
    <row r="1988" spans="1:10" ht="20.25" hidden="1" customHeight="1" x14ac:dyDescent="0.25">
      <c r="A1988" s="374" t="s">
        <v>1087</v>
      </c>
      <c r="B1988" s="352" t="s">
        <v>116</v>
      </c>
      <c r="C1988" s="381" t="s">
        <v>913</v>
      </c>
      <c r="D1988" s="382"/>
      <c r="E1988" s="382"/>
      <c r="F1988" s="382"/>
      <c r="G1988" s="382"/>
      <c r="H1988" s="382"/>
      <c r="I1988" s="382"/>
      <c r="J1988" s="383"/>
    </row>
    <row r="1989" spans="1:10" ht="16.5" hidden="1" customHeight="1" x14ac:dyDescent="0.25">
      <c r="A1989" s="375"/>
      <c r="B1989" s="352"/>
      <c r="C1989" s="132" t="s">
        <v>10</v>
      </c>
      <c r="D1989" s="132"/>
      <c r="E1989" s="132"/>
      <c r="F1989" s="132"/>
      <c r="G1989" s="132"/>
      <c r="H1989" s="132"/>
      <c r="I1989" s="132"/>
      <c r="J1989" s="132"/>
    </row>
    <row r="1990" spans="1:10" ht="30.75" hidden="1" customHeight="1" x14ac:dyDescent="0.25">
      <c r="A1990" s="375"/>
      <c r="B1990" s="352"/>
      <c r="C1990" s="59" t="s">
        <v>914</v>
      </c>
      <c r="D1990" s="51" t="s">
        <v>15</v>
      </c>
      <c r="E1990" s="51" t="s">
        <v>19</v>
      </c>
      <c r="F1990" s="51"/>
      <c r="G1990" s="107"/>
      <c r="H1990" s="107"/>
      <c r="I1990" s="95"/>
      <c r="J1990" s="95">
        <f>'Додаток 3'!L359</f>
        <v>0</v>
      </c>
    </row>
    <row r="1991" spans="1:10" ht="18.75" hidden="1" customHeight="1" x14ac:dyDescent="0.25">
      <c r="A1991" s="375"/>
      <c r="B1991" s="352"/>
      <c r="C1991" s="365" t="s">
        <v>11</v>
      </c>
      <c r="D1991" s="365"/>
      <c r="E1991" s="365"/>
      <c r="F1991" s="365"/>
      <c r="G1991" s="365"/>
      <c r="H1991" s="365"/>
      <c r="I1991" s="105"/>
      <c r="J1991" s="105"/>
    </row>
    <row r="1992" spans="1:10" ht="16.5" hidden="1" customHeight="1" x14ac:dyDescent="0.25">
      <c r="A1992" s="375"/>
      <c r="B1992" s="352"/>
      <c r="C1992" s="59" t="s">
        <v>872</v>
      </c>
      <c r="D1992" s="51" t="s">
        <v>39</v>
      </c>
      <c r="E1992" s="51" t="s">
        <v>17</v>
      </c>
      <c r="F1992" s="51"/>
      <c r="G1992" s="51"/>
      <c r="H1992" s="141"/>
      <c r="I1992" s="166"/>
      <c r="J1992" s="166">
        <v>1</v>
      </c>
    </row>
    <row r="1993" spans="1:10" ht="20.25" hidden="1" customHeight="1" x14ac:dyDescent="0.25">
      <c r="A1993" s="375"/>
      <c r="B1993" s="352"/>
      <c r="C1993" s="365" t="s">
        <v>12</v>
      </c>
      <c r="D1993" s="365"/>
      <c r="E1993" s="365"/>
      <c r="F1993" s="365"/>
      <c r="G1993" s="365"/>
      <c r="H1993" s="365"/>
      <c r="I1993" s="365"/>
      <c r="J1993" s="365"/>
    </row>
    <row r="1994" spans="1:10" ht="28.5" hidden="1" customHeight="1" x14ac:dyDescent="0.25">
      <c r="A1994" s="375"/>
      <c r="B1994" s="352"/>
      <c r="C1994" s="59" t="s">
        <v>915</v>
      </c>
      <c r="D1994" s="51" t="s">
        <v>39</v>
      </c>
      <c r="E1994" s="51" t="s">
        <v>68</v>
      </c>
      <c r="F1994" s="51"/>
      <c r="G1994" s="107"/>
      <c r="H1994" s="107"/>
      <c r="I1994" s="95"/>
      <c r="J1994" s="95">
        <f>J1990/J1992</f>
        <v>0</v>
      </c>
    </row>
    <row r="1995" spans="1:10" ht="13.5" hidden="1" customHeight="1" x14ac:dyDescent="0.25">
      <c r="A1995" s="375"/>
      <c r="B1995" s="352"/>
      <c r="C1995" s="365" t="s">
        <v>14</v>
      </c>
      <c r="D1995" s="365"/>
      <c r="E1995" s="365"/>
      <c r="F1995" s="365"/>
      <c r="G1995" s="365"/>
      <c r="H1995" s="365"/>
      <c r="I1995" s="365"/>
      <c r="J1995" s="365"/>
    </row>
    <row r="1996" spans="1:10" ht="16.5" hidden="1" customHeight="1" x14ac:dyDescent="0.25">
      <c r="A1996" s="376"/>
      <c r="B1996" s="352"/>
      <c r="C1996" s="59" t="s">
        <v>864</v>
      </c>
      <c r="D1996" s="51" t="s">
        <v>42</v>
      </c>
      <c r="E1996" s="51" t="s">
        <v>40</v>
      </c>
      <c r="F1996" s="51"/>
      <c r="G1996" s="51"/>
      <c r="H1996" s="141"/>
      <c r="I1996" s="166"/>
      <c r="J1996" s="166">
        <v>100</v>
      </c>
    </row>
    <row r="1997" spans="1:10" ht="22.5" hidden="1" customHeight="1" x14ac:dyDescent="0.25">
      <c r="A1997" s="143" t="s">
        <v>1091</v>
      </c>
      <c r="B1997" s="349" t="s">
        <v>116</v>
      </c>
      <c r="C1997" s="361" t="s">
        <v>175</v>
      </c>
      <c r="D1997" s="361"/>
      <c r="E1997" s="361"/>
      <c r="F1997" s="361"/>
      <c r="G1997" s="361"/>
      <c r="H1997" s="361"/>
      <c r="I1997" s="361"/>
      <c r="J1997" s="361"/>
    </row>
    <row r="1998" spans="1:10" ht="15" hidden="1" customHeight="1" x14ac:dyDescent="0.25">
      <c r="A1998" s="143"/>
      <c r="B1998" s="349"/>
      <c r="C1998" s="350" t="s">
        <v>10</v>
      </c>
      <c r="D1998" s="350"/>
      <c r="E1998" s="350"/>
      <c r="F1998" s="350"/>
      <c r="G1998" s="350"/>
      <c r="H1998" s="350"/>
      <c r="I1998" s="350"/>
      <c r="J1998" s="350"/>
    </row>
    <row r="1999" spans="1:10" ht="33" hidden="1" customHeight="1" x14ac:dyDescent="0.25">
      <c r="A1999" s="143"/>
      <c r="B1999" s="349"/>
      <c r="C1999" s="7" t="s">
        <v>238</v>
      </c>
      <c r="D1999" s="140" t="s">
        <v>15</v>
      </c>
      <c r="E1999" s="140" t="s">
        <v>9</v>
      </c>
      <c r="F1999" s="107"/>
      <c r="G1999" s="157"/>
      <c r="H1999" s="157" t="str">
        <f>'Додаток 3'!J360</f>
        <v>0</v>
      </c>
      <c r="I1999" s="105"/>
      <c r="J1999" s="105"/>
    </row>
    <row r="2000" spans="1:10" ht="15" hidden="1" customHeight="1" x14ac:dyDescent="0.25">
      <c r="A2000" s="143"/>
      <c r="B2000" s="349"/>
      <c r="C2000" s="350" t="s">
        <v>11</v>
      </c>
      <c r="D2000" s="350"/>
      <c r="E2000" s="350"/>
      <c r="F2000" s="350"/>
      <c r="G2000" s="350"/>
      <c r="H2000" s="350"/>
      <c r="I2000" s="350"/>
      <c r="J2000" s="350"/>
    </row>
    <row r="2001" spans="1:10" ht="22.5" hidden="1" customHeight="1" x14ac:dyDescent="0.25">
      <c r="A2001" s="143"/>
      <c r="B2001" s="349"/>
      <c r="C2001" s="7" t="s">
        <v>239</v>
      </c>
      <c r="D2001" s="140" t="s">
        <v>309</v>
      </c>
      <c r="E2001" s="140" t="s">
        <v>65</v>
      </c>
      <c r="F2001" s="107"/>
      <c r="G2001" s="157"/>
      <c r="H2001" s="157">
        <v>0.52300000000000002</v>
      </c>
      <c r="I2001" s="105"/>
      <c r="J2001" s="105"/>
    </row>
    <row r="2002" spans="1:10" ht="15" hidden="1" customHeight="1" x14ac:dyDescent="0.25">
      <c r="A2002" s="143"/>
      <c r="B2002" s="349"/>
      <c r="C2002" s="350" t="s">
        <v>12</v>
      </c>
      <c r="D2002" s="350"/>
      <c r="E2002" s="350"/>
      <c r="F2002" s="350"/>
      <c r="G2002" s="350"/>
      <c r="H2002" s="350"/>
      <c r="I2002" s="350"/>
      <c r="J2002" s="350"/>
    </row>
    <row r="2003" spans="1:10" ht="31.5" hidden="1" customHeight="1" x14ac:dyDescent="0.25">
      <c r="A2003" s="143"/>
      <c r="B2003" s="349"/>
      <c r="C2003" s="7" t="s">
        <v>317</v>
      </c>
      <c r="D2003" s="140" t="s">
        <v>39</v>
      </c>
      <c r="E2003" s="140" t="s">
        <v>196</v>
      </c>
      <c r="F2003" s="107"/>
      <c r="G2003" s="161"/>
      <c r="H2003" s="157">
        <f>H1999/H2001</f>
        <v>0</v>
      </c>
      <c r="I2003" s="105"/>
      <c r="J2003" s="105"/>
    </row>
    <row r="2004" spans="1:10" ht="15" hidden="1" customHeight="1" x14ac:dyDescent="0.25">
      <c r="A2004" s="143"/>
      <c r="B2004" s="349"/>
      <c r="C2004" s="350" t="s">
        <v>14</v>
      </c>
      <c r="D2004" s="350"/>
      <c r="E2004" s="350"/>
      <c r="F2004" s="350"/>
      <c r="G2004" s="350"/>
      <c r="H2004" s="350"/>
      <c r="I2004" s="350"/>
      <c r="J2004" s="350"/>
    </row>
    <row r="2005" spans="1:10" ht="20.25" hidden="1" customHeight="1" x14ac:dyDescent="0.25">
      <c r="A2005" s="143"/>
      <c r="B2005" s="349"/>
      <c r="C2005" s="59" t="s">
        <v>359</v>
      </c>
      <c r="D2005" s="140" t="s">
        <v>42</v>
      </c>
      <c r="E2005" s="140" t="s">
        <v>40</v>
      </c>
      <c r="F2005" s="140"/>
      <c r="G2005" s="140"/>
      <c r="H2005" s="140">
        <v>100</v>
      </c>
      <c r="I2005" s="105"/>
      <c r="J2005" s="105"/>
    </row>
    <row r="2006" spans="1:10" ht="27.75" customHeight="1" x14ac:dyDescent="0.25">
      <c r="A2006" s="353" t="s">
        <v>776</v>
      </c>
      <c r="B2006" s="352" t="s">
        <v>116</v>
      </c>
      <c r="C2006" s="366" t="s">
        <v>917</v>
      </c>
      <c r="D2006" s="366"/>
      <c r="E2006" s="366"/>
      <c r="F2006" s="366"/>
      <c r="G2006" s="366"/>
      <c r="H2006" s="366"/>
      <c r="I2006" s="366"/>
      <c r="J2006" s="366"/>
    </row>
    <row r="2007" spans="1:10" ht="15.75" customHeight="1" x14ac:dyDescent="0.25">
      <c r="A2007" s="354"/>
      <c r="B2007" s="352"/>
      <c r="C2007" s="365" t="s">
        <v>10</v>
      </c>
      <c r="D2007" s="365"/>
      <c r="E2007" s="365"/>
      <c r="F2007" s="365"/>
      <c r="G2007" s="365"/>
      <c r="H2007" s="365"/>
      <c r="I2007" s="365"/>
      <c r="J2007" s="365"/>
    </row>
    <row r="2008" spans="1:10" ht="18" customHeight="1" x14ac:dyDescent="0.25">
      <c r="A2008" s="354"/>
      <c r="B2008" s="352"/>
      <c r="C2008" s="59" t="s">
        <v>918</v>
      </c>
      <c r="D2008" s="352" t="s">
        <v>15</v>
      </c>
      <c r="E2008" s="51" t="s">
        <v>9</v>
      </c>
      <c r="F2008" s="51"/>
      <c r="G2008" s="107">
        <f>'Додаток 3'!I361</f>
        <v>3145.8</v>
      </c>
      <c r="H2008" s="141"/>
      <c r="I2008" s="105"/>
      <c r="J2008" s="105"/>
    </row>
    <row r="2009" spans="1:10" ht="21.75" customHeight="1" x14ac:dyDescent="0.25">
      <c r="A2009" s="354"/>
      <c r="B2009" s="352"/>
      <c r="C2009" s="59" t="s">
        <v>41</v>
      </c>
      <c r="D2009" s="352"/>
      <c r="E2009" s="352"/>
      <c r="F2009" s="352"/>
      <c r="G2009" s="352"/>
      <c r="H2009" s="352"/>
      <c r="I2009" s="105"/>
      <c r="J2009" s="105"/>
    </row>
    <row r="2010" spans="1:10" ht="15.75" customHeight="1" x14ac:dyDescent="0.25">
      <c r="A2010" s="354"/>
      <c r="B2010" s="352"/>
      <c r="C2010" s="59" t="s">
        <v>882</v>
      </c>
      <c r="D2010" s="352"/>
      <c r="E2010" s="51" t="s">
        <v>9</v>
      </c>
      <c r="F2010" s="51"/>
      <c r="G2010" s="107">
        <f>'Додаток 3'!I362</f>
        <v>100</v>
      </c>
      <c r="H2010" s="141"/>
      <c r="I2010" s="105"/>
      <c r="J2010" s="105"/>
    </row>
    <row r="2011" spans="1:10" ht="16.5" customHeight="1" x14ac:dyDescent="0.25">
      <c r="A2011" s="354"/>
      <c r="B2011" s="352"/>
      <c r="C2011" s="365" t="s">
        <v>11</v>
      </c>
      <c r="D2011" s="365"/>
      <c r="E2011" s="365"/>
      <c r="F2011" s="365"/>
      <c r="G2011" s="365"/>
      <c r="H2011" s="365"/>
      <c r="I2011" s="365"/>
      <c r="J2011" s="365"/>
    </row>
    <row r="2012" spans="1:10" ht="16.5" customHeight="1" x14ac:dyDescent="0.25">
      <c r="A2012" s="354"/>
      <c r="B2012" s="352"/>
      <c r="C2012" s="59" t="s">
        <v>919</v>
      </c>
      <c r="D2012" s="51" t="s">
        <v>39</v>
      </c>
      <c r="E2012" s="51" t="s">
        <v>17</v>
      </c>
      <c r="F2012" s="51"/>
      <c r="G2012" s="51">
        <v>1</v>
      </c>
      <c r="H2012" s="141"/>
      <c r="I2012" s="105"/>
      <c r="J2012" s="105"/>
    </row>
    <row r="2013" spans="1:10" ht="15.75" customHeight="1" x14ac:dyDescent="0.25">
      <c r="A2013" s="354"/>
      <c r="B2013" s="352"/>
      <c r="C2013" s="365" t="s">
        <v>12</v>
      </c>
      <c r="D2013" s="365"/>
      <c r="E2013" s="365"/>
      <c r="F2013" s="365"/>
      <c r="G2013" s="365"/>
      <c r="H2013" s="365"/>
      <c r="I2013" s="365"/>
      <c r="J2013" s="365"/>
    </row>
    <row r="2014" spans="1:10" ht="20.25" customHeight="1" x14ac:dyDescent="0.25">
      <c r="A2014" s="354"/>
      <c r="B2014" s="352"/>
      <c r="C2014" s="59" t="s">
        <v>920</v>
      </c>
      <c r="D2014" s="51" t="s">
        <v>39</v>
      </c>
      <c r="E2014" s="51" t="s">
        <v>13</v>
      </c>
      <c r="F2014" s="51"/>
      <c r="G2014" s="107">
        <f>G2008/G2012</f>
        <v>3145.8</v>
      </c>
      <c r="H2014" s="141"/>
      <c r="I2014" s="105"/>
      <c r="J2014" s="105"/>
    </row>
    <row r="2015" spans="1:10" ht="20.25" customHeight="1" x14ac:dyDescent="0.25">
      <c r="A2015" s="354"/>
      <c r="B2015" s="352"/>
      <c r="C2015" s="365" t="s">
        <v>12</v>
      </c>
      <c r="D2015" s="365"/>
      <c r="E2015" s="365"/>
      <c r="F2015" s="365"/>
      <c r="G2015" s="365"/>
      <c r="H2015" s="365"/>
      <c r="I2015" s="365"/>
      <c r="J2015" s="365"/>
    </row>
    <row r="2016" spans="1:10" ht="12.75" customHeight="1" x14ac:dyDescent="0.25">
      <c r="A2016" s="355"/>
      <c r="B2016" s="352"/>
      <c r="C2016" s="59" t="s">
        <v>360</v>
      </c>
      <c r="D2016" s="51" t="s">
        <v>42</v>
      </c>
      <c r="E2016" s="51" t="s">
        <v>40</v>
      </c>
      <c r="F2016" s="51"/>
      <c r="G2016" s="51">
        <v>100</v>
      </c>
      <c r="H2016" s="141"/>
      <c r="I2016" s="105"/>
      <c r="J2016" s="105"/>
    </row>
    <row r="2017" spans="1:10" ht="14.25" customHeight="1" x14ac:dyDescent="0.25">
      <c r="A2017" s="353" t="s">
        <v>836</v>
      </c>
      <c r="B2017" s="349" t="s">
        <v>116</v>
      </c>
      <c r="C2017" s="351" t="s">
        <v>986</v>
      </c>
      <c r="D2017" s="351"/>
      <c r="E2017" s="351"/>
      <c r="F2017" s="351"/>
      <c r="G2017" s="351"/>
      <c r="H2017" s="351"/>
      <c r="I2017" s="351"/>
      <c r="J2017" s="351"/>
    </row>
    <row r="2018" spans="1:10" ht="12.75" customHeight="1" x14ac:dyDescent="0.25">
      <c r="A2018" s="354"/>
      <c r="B2018" s="349"/>
      <c r="C2018" s="357" t="s">
        <v>10</v>
      </c>
      <c r="D2018" s="357"/>
      <c r="E2018" s="357"/>
      <c r="F2018" s="357"/>
      <c r="G2018" s="357"/>
      <c r="H2018" s="357"/>
      <c r="I2018" s="357"/>
      <c r="J2018" s="357"/>
    </row>
    <row r="2019" spans="1:10" ht="30" customHeight="1" x14ac:dyDescent="0.25">
      <c r="A2019" s="354"/>
      <c r="B2019" s="349"/>
      <c r="C2019" s="7" t="s">
        <v>858</v>
      </c>
      <c r="D2019" s="140" t="s">
        <v>91</v>
      </c>
      <c r="E2019" s="140" t="s">
        <v>19</v>
      </c>
      <c r="F2019" s="157"/>
      <c r="G2019" s="157">
        <f>'Додаток 3'!I363</f>
        <v>185</v>
      </c>
      <c r="H2019" s="24"/>
      <c r="I2019" s="105"/>
      <c r="J2019" s="105"/>
    </row>
    <row r="2020" spans="1:10" ht="16.5" customHeight="1" x14ac:dyDescent="0.25">
      <c r="A2020" s="354"/>
      <c r="B2020" s="349"/>
      <c r="C2020" s="350" t="s">
        <v>11</v>
      </c>
      <c r="D2020" s="350"/>
      <c r="E2020" s="350"/>
      <c r="F2020" s="350"/>
      <c r="G2020" s="350"/>
      <c r="H2020" s="350"/>
      <c r="I2020" s="350"/>
      <c r="J2020" s="350"/>
    </row>
    <row r="2021" spans="1:10" ht="16.5" customHeight="1" x14ac:dyDescent="0.25">
      <c r="A2021" s="354"/>
      <c r="B2021" s="349"/>
      <c r="C2021" s="7" t="s">
        <v>859</v>
      </c>
      <c r="D2021" s="140" t="s">
        <v>39</v>
      </c>
      <c r="E2021" s="140" t="s">
        <v>17</v>
      </c>
      <c r="F2021" s="167"/>
      <c r="G2021" s="167">
        <v>1</v>
      </c>
      <c r="H2021" s="10"/>
      <c r="I2021" s="105"/>
      <c r="J2021" s="105"/>
    </row>
    <row r="2022" spans="1:10" ht="15.75" customHeight="1" x14ac:dyDescent="0.25">
      <c r="A2022" s="354"/>
      <c r="B2022" s="349"/>
      <c r="C2022" s="350" t="s">
        <v>12</v>
      </c>
      <c r="D2022" s="350"/>
      <c r="E2022" s="350"/>
      <c r="F2022" s="350"/>
      <c r="G2022" s="350"/>
      <c r="H2022" s="350"/>
      <c r="I2022" s="350"/>
      <c r="J2022" s="350"/>
    </row>
    <row r="2023" spans="1:10" ht="31.5" customHeight="1" x14ac:dyDescent="0.25">
      <c r="A2023" s="354"/>
      <c r="B2023" s="349"/>
      <c r="C2023" s="7" t="s">
        <v>860</v>
      </c>
      <c r="D2023" s="140" t="s">
        <v>39</v>
      </c>
      <c r="E2023" s="140" t="s">
        <v>353</v>
      </c>
      <c r="F2023" s="157"/>
      <c r="G2023" s="157">
        <f>G2019/G2021</f>
        <v>185</v>
      </c>
      <c r="H2023" s="24"/>
      <c r="I2023" s="105"/>
      <c r="J2023" s="105"/>
    </row>
    <row r="2024" spans="1:10" ht="15.75" customHeight="1" x14ac:dyDescent="0.25">
      <c r="A2024" s="354"/>
      <c r="B2024" s="349"/>
      <c r="C2024" s="350" t="s">
        <v>14</v>
      </c>
      <c r="D2024" s="350"/>
      <c r="E2024" s="350"/>
      <c r="F2024" s="350"/>
      <c r="G2024" s="350"/>
      <c r="H2024" s="350"/>
      <c r="I2024" s="350"/>
      <c r="J2024" s="350"/>
    </row>
    <row r="2025" spans="1:10" ht="31.5" customHeight="1" x14ac:dyDescent="0.25">
      <c r="A2025" s="355"/>
      <c r="B2025" s="349"/>
      <c r="C2025" s="59" t="s">
        <v>844</v>
      </c>
      <c r="D2025" s="140" t="s">
        <v>42</v>
      </c>
      <c r="E2025" s="140" t="s">
        <v>40</v>
      </c>
      <c r="F2025" s="140"/>
      <c r="G2025" s="140">
        <v>100</v>
      </c>
      <c r="H2025" s="7"/>
      <c r="I2025" s="105"/>
      <c r="J2025" s="105"/>
    </row>
    <row r="2026" spans="1:10" ht="20.25" hidden="1" customHeight="1" x14ac:dyDescent="0.25">
      <c r="A2026" s="353" t="s">
        <v>1095</v>
      </c>
      <c r="B2026" s="349" t="s">
        <v>116</v>
      </c>
      <c r="C2026" s="361" t="s">
        <v>1004</v>
      </c>
      <c r="D2026" s="361"/>
      <c r="E2026" s="361"/>
      <c r="F2026" s="361"/>
      <c r="G2026" s="361"/>
      <c r="H2026" s="361"/>
      <c r="I2026" s="361"/>
      <c r="J2026" s="361"/>
    </row>
    <row r="2027" spans="1:10" ht="15.75" hidden="1" customHeight="1" x14ac:dyDescent="0.25">
      <c r="A2027" s="354"/>
      <c r="B2027" s="349"/>
      <c r="C2027" s="350" t="s">
        <v>10</v>
      </c>
      <c r="D2027" s="350"/>
      <c r="E2027" s="350"/>
      <c r="F2027" s="350"/>
      <c r="G2027" s="350"/>
      <c r="H2027" s="350"/>
      <c r="I2027" s="350"/>
      <c r="J2027" s="350"/>
    </row>
    <row r="2028" spans="1:10" ht="13.5" hidden="1" customHeight="1" x14ac:dyDescent="0.25">
      <c r="A2028" s="354"/>
      <c r="B2028" s="349"/>
      <c r="C2028" s="7" t="s">
        <v>1005</v>
      </c>
      <c r="D2028" s="349" t="s">
        <v>15</v>
      </c>
      <c r="E2028" s="140" t="s">
        <v>9</v>
      </c>
      <c r="F2028" s="107"/>
      <c r="G2028" s="157"/>
      <c r="H2028" s="157"/>
      <c r="I2028" s="105"/>
      <c r="J2028" s="165" t="str">
        <f>'Додаток 3'!L364</f>
        <v>0</v>
      </c>
    </row>
    <row r="2029" spans="1:10" ht="18" hidden="1" customHeight="1" x14ac:dyDescent="0.25">
      <c r="A2029" s="354"/>
      <c r="B2029" s="349"/>
      <c r="C2029" s="59" t="s">
        <v>41</v>
      </c>
      <c r="D2029" s="349"/>
      <c r="E2029" s="349"/>
      <c r="F2029" s="349"/>
      <c r="G2029" s="349"/>
      <c r="H2029" s="349"/>
      <c r="I2029" s="105"/>
      <c r="J2029" s="105"/>
    </row>
    <row r="2030" spans="1:10" ht="18.75" hidden="1" customHeight="1" x14ac:dyDescent="0.25">
      <c r="A2030" s="354"/>
      <c r="B2030" s="349"/>
      <c r="C2030" s="59" t="s">
        <v>882</v>
      </c>
      <c r="D2030" s="349"/>
      <c r="E2030" s="140" t="s">
        <v>9</v>
      </c>
      <c r="F2030" s="107"/>
      <c r="G2030" s="157"/>
      <c r="H2030" s="157"/>
      <c r="I2030" s="105"/>
      <c r="J2030" s="95">
        <v>150</v>
      </c>
    </row>
    <row r="2031" spans="1:10" ht="16.5" hidden="1" customHeight="1" x14ac:dyDescent="0.25">
      <c r="A2031" s="354"/>
      <c r="B2031" s="349"/>
      <c r="C2031" s="350" t="s">
        <v>11</v>
      </c>
      <c r="D2031" s="350"/>
      <c r="E2031" s="350"/>
      <c r="F2031" s="350"/>
      <c r="G2031" s="350"/>
      <c r="H2031" s="350"/>
      <c r="I2031" s="350"/>
      <c r="J2031" s="350"/>
    </row>
    <row r="2032" spans="1:10" ht="19.5" hidden="1" customHeight="1" x14ac:dyDescent="0.25">
      <c r="A2032" s="354"/>
      <c r="B2032" s="349"/>
      <c r="C2032" s="7" t="s">
        <v>1008</v>
      </c>
      <c r="D2032" s="140" t="s">
        <v>309</v>
      </c>
      <c r="E2032" s="140" t="s">
        <v>17</v>
      </c>
      <c r="F2032" s="107"/>
      <c r="G2032" s="167"/>
      <c r="H2032" s="155"/>
      <c r="I2032" s="105"/>
      <c r="J2032" s="170">
        <v>1</v>
      </c>
    </row>
    <row r="2033" spans="1:10" ht="16.5" hidden="1" customHeight="1" x14ac:dyDescent="0.25">
      <c r="A2033" s="354"/>
      <c r="B2033" s="349"/>
      <c r="C2033" s="350" t="s">
        <v>12</v>
      </c>
      <c r="D2033" s="350"/>
      <c r="E2033" s="350"/>
      <c r="F2033" s="350"/>
      <c r="G2033" s="350"/>
      <c r="H2033" s="350"/>
      <c r="I2033" s="350"/>
      <c r="J2033" s="350"/>
    </row>
    <row r="2034" spans="1:10" ht="13.5" hidden="1" customHeight="1" x14ac:dyDescent="0.25">
      <c r="A2034" s="354"/>
      <c r="B2034" s="349"/>
      <c r="C2034" s="7" t="s">
        <v>1009</v>
      </c>
      <c r="D2034" s="140" t="s">
        <v>39</v>
      </c>
      <c r="E2034" s="140" t="s">
        <v>13</v>
      </c>
      <c r="F2034" s="107"/>
      <c r="G2034" s="157"/>
      <c r="H2034" s="107"/>
      <c r="I2034" s="105"/>
      <c r="J2034" s="170">
        <v>1549.2750000000001</v>
      </c>
    </row>
    <row r="2035" spans="1:10" ht="14.25" hidden="1" customHeight="1" x14ac:dyDescent="0.25">
      <c r="A2035" s="354"/>
      <c r="B2035" s="349"/>
      <c r="C2035" s="350" t="s">
        <v>14</v>
      </c>
      <c r="D2035" s="350"/>
      <c r="E2035" s="350"/>
      <c r="F2035" s="350"/>
      <c r="G2035" s="350"/>
      <c r="H2035" s="350"/>
      <c r="I2035" s="350"/>
      <c r="J2035" s="350"/>
    </row>
    <row r="2036" spans="1:10" ht="19.5" hidden="1" customHeight="1" x14ac:dyDescent="0.25">
      <c r="A2036" s="355"/>
      <c r="B2036" s="349"/>
      <c r="C2036" s="59" t="s">
        <v>360</v>
      </c>
      <c r="D2036" s="140" t="s">
        <v>42</v>
      </c>
      <c r="E2036" s="140" t="s">
        <v>40</v>
      </c>
      <c r="F2036" s="140"/>
      <c r="G2036" s="140"/>
      <c r="H2036" s="140"/>
      <c r="I2036" s="105"/>
      <c r="J2036" s="170">
        <v>100</v>
      </c>
    </row>
    <row r="2037" spans="1:10" ht="29.25" customHeight="1" x14ac:dyDescent="0.25">
      <c r="A2037" s="353" t="s">
        <v>837</v>
      </c>
      <c r="B2037" s="349" t="s">
        <v>116</v>
      </c>
      <c r="C2037" s="361" t="s">
        <v>1182</v>
      </c>
      <c r="D2037" s="361"/>
      <c r="E2037" s="361"/>
      <c r="F2037" s="361"/>
      <c r="G2037" s="361"/>
      <c r="H2037" s="361"/>
      <c r="I2037" s="361"/>
      <c r="J2037" s="361"/>
    </row>
    <row r="2038" spans="1:10" ht="15.75" customHeight="1" x14ac:dyDescent="0.25">
      <c r="A2038" s="354"/>
      <c r="B2038" s="349"/>
      <c r="C2038" s="378" t="s">
        <v>10</v>
      </c>
      <c r="D2038" s="379"/>
      <c r="E2038" s="379"/>
      <c r="F2038" s="379"/>
      <c r="G2038" s="379"/>
      <c r="H2038" s="379"/>
      <c r="I2038" s="379"/>
      <c r="J2038" s="380"/>
    </row>
    <row r="2039" spans="1:10" ht="18.75" customHeight="1" x14ac:dyDescent="0.25">
      <c r="A2039" s="354"/>
      <c r="B2039" s="349"/>
      <c r="C2039" s="7" t="s">
        <v>1006</v>
      </c>
      <c r="D2039" s="349" t="s">
        <v>15</v>
      </c>
      <c r="E2039" s="140" t="s">
        <v>9</v>
      </c>
      <c r="F2039" s="107"/>
      <c r="G2039" s="157" t="str">
        <f>'Додаток 3'!I366</f>
        <v>2839,893</v>
      </c>
      <c r="H2039" s="157"/>
      <c r="I2039" s="95">
        <f>'Додаток 3'!K366</f>
        <v>1893.104</v>
      </c>
      <c r="J2039" s="105"/>
    </row>
    <row r="2040" spans="1:10" ht="18" hidden="1" customHeight="1" x14ac:dyDescent="0.25">
      <c r="A2040" s="354"/>
      <c r="B2040" s="349"/>
      <c r="C2040" s="59" t="s">
        <v>41</v>
      </c>
      <c r="D2040" s="349"/>
      <c r="E2040" s="349"/>
      <c r="F2040" s="349"/>
      <c r="G2040" s="349"/>
      <c r="H2040" s="349"/>
      <c r="I2040" s="105"/>
      <c r="J2040" s="105"/>
    </row>
    <row r="2041" spans="1:10" ht="17.25" customHeight="1" x14ac:dyDescent="0.25">
      <c r="A2041" s="354"/>
      <c r="B2041" s="349"/>
      <c r="C2041" s="59" t="s">
        <v>1645</v>
      </c>
      <c r="D2041" s="349"/>
      <c r="E2041" s="140" t="s">
        <v>9</v>
      </c>
      <c r="F2041" s="107"/>
      <c r="G2041" s="157"/>
      <c r="H2041" s="157"/>
      <c r="I2041" s="95">
        <f>'Додаток 3'!K369</f>
        <v>30.686</v>
      </c>
      <c r="J2041" s="105"/>
    </row>
    <row r="2042" spans="1:10" ht="15" customHeight="1" x14ac:dyDescent="0.25">
      <c r="A2042" s="354"/>
      <c r="B2042" s="349"/>
      <c r="C2042" s="378" t="s">
        <v>11</v>
      </c>
      <c r="D2042" s="379"/>
      <c r="E2042" s="379"/>
      <c r="F2042" s="379"/>
      <c r="G2042" s="379"/>
      <c r="H2042" s="379"/>
      <c r="I2042" s="379"/>
      <c r="J2042" s="380"/>
    </row>
    <row r="2043" spans="1:10" ht="17.25" customHeight="1" x14ac:dyDescent="0.25">
      <c r="A2043" s="354"/>
      <c r="B2043" s="349"/>
      <c r="C2043" s="7" t="s">
        <v>1007</v>
      </c>
      <c r="D2043" s="384" t="s">
        <v>309</v>
      </c>
      <c r="E2043" s="384" t="s">
        <v>17</v>
      </c>
      <c r="F2043" s="107"/>
      <c r="G2043" s="167">
        <v>1</v>
      </c>
      <c r="H2043" s="155"/>
      <c r="I2043" s="170">
        <v>1</v>
      </c>
      <c r="J2043" s="105"/>
    </row>
    <row r="2044" spans="1:10" ht="13.5" customHeight="1" x14ac:dyDescent="0.25">
      <c r="A2044" s="354"/>
      <c r="B2044" s="349"/>
      <c r="C2044" s="250" t="s">
        <v>1652</v>
      </c>
      <c r="D2044" s="385"/>
      <c r="E2044" s="385"/>
      <c r="F2044" s="107"/>
      <c r="G2044" s="167"/>
      <c r="H2044" s="155"/>
      <c r="I2044" s="170">
        <v>1</v>
      </c>
      <c r="J2044" s="105"/>
    </row>
    <row r="2045" spans="1:10" ht="16.5" customHeight="1" x14ac:dyDescent="0.25">
      <c r="A2045" s="354"/>
      <c r="B2045" s="349"/>
      <c r="C2045" s="378" t="s">
        <v>12</v>
      </c>
      <c r="D2045" s="379"/>
      <c r="E2045" s="379"/>
      <c r="F2045" s="379"/>
      <c r="G2045" s="379"/>
      <c r="H2045" s="379"/>
      <c r="I2045" s="379"/>
      <c r="J2045" s="380"/>
    </row>
    <row r="2046" spans="1:10" ht="20.25" customHeight="1" x14ac:dyDescent="0.25">
      <c r="A2046" s="354"/>
      <c r="B2046" s="349"/>
      <c r="C2046" s="7" t="s">
        <v>1010</v>
      </c>
      <c r="D2046" s="384" t="s">
        <v>39</v>
      </c>
      <c r="E2046" s="384" t="s">
        <v>13</v>
      </c>
      <c r="F2046" s="107"/>
      <c r="G2046" s="157">
        <f>G2039/G2043</f>
        <v>2839.893</v>
      </c>
      <c r="H2046" s="107"/>
      <c r="I2046" s="170">
        <f>I2039/I2043</f>
        <v>1893.104</v>
      </c>
      <c r="J2046" s="105"/>
    </row>
    <row r="2047" spans="1:10" ht="15" customHeight="1" x14ac:dyDescent="0.25">
      <c r="A2047" s="354"/>
      <c r="B2047" s="349"/>
      <c r="C2047" s="250" t="s">
        <v>1653</v>
      </c>
      <c r="D2047" s="385"/>
      <c r="E2047" s="385"/>
      <c r="F2047" s="107"/>
      <c r="G2047" s="157"/>
      <c r="H2047" s="107"/>
      <c r="I2047" s="170">
        <f>I2041/I2043</f>
        <v>30.686</v>
      </c>
      <c r="J2047" s="105"/>
    </row>
    <row r="2048" spans="1:10" ht="15" customHeight="1" x14ac:dyDescent="0.25">
      <c r="A2048" s="354"/>
      <c r="B2048" s="349"/>
      <c r="C2048" s="378" t="s">
        <v>14</v>
      </c>
      <c r="D2048" s="379"/>
      <c r="E2048" s="379"/>
      <c r="F2048" s="379"/>
      <c r="G2048" s="379"/>
      <c r="H2048" s="379"/>
      <c r="I2048" s="379"/>
      <c r="J2048" s="380"/>
    </row>
    <row r="2049" spans="1:10" ht="16.5" customHeight="1" x14ac:dyDescent="0.25">
      <c r="A2049" s="355"/>
      <c r="B2049" s="349"/>
      <c r="C2049" s="59" t="s">
        <v>358</v>
      </c>
      <c r="D2049" s="140" t="s">
        <v>42</v>
      </c>
      <c r="E2049" s="140" t="s">
        <v>40</v>
      </c>
      <c r="F2049" s="140"/>
      <c r="G2049" s="51">
        <v>61.74</v>
      </c>
      <c r="H2049" s="140"/>
      <c r="I2049" s="170">
        <v>100</v>
      </c>
      <c r="J2049" s="105"/>
    </row>
    <row r="2050" spans="1:10" ht="28.5" hidden="1" customHeight="1" x14ac:dyDescent="0.25">
      <c r="A2050" s="143" t="s">
        <v>1116</v>
      </c>
      <c r="B2050" s="349" t="s">
        <v>116</v>
      </c>
      <c r="C2050" s="361" t="s">
        <v>1185</v>
      </c>
      <c r="D2050" s="361"/>
      <c r="E2050" s="361"/>
      <c r="F2050" s="361"/>
      <c r="G2050" s="361"/>
      <c r="H2050" s="361"/>
      <c r="I2050" s="361"/>
      <c r="J2050" s="361"/>
    </row>
    <row r="2051" spans="1:10" ht="18.75" hidden="1" customHeight="1" x14ac:dyDescent="0.25">
      <c r="A2051" s="143"/>
      <c r="B2051" s="349"/>
      <c r="C2051" s="350" t="s">
        <v>10</v>
      </c>
      <c r="D2051" s="350"/>
      <c r="E2051" s="350"/>
      <c r="F2051" s="350"/>
      <c r="G2051" s="350"/>
      <c r="H2051" s="350"/>
      <c r="I2051" s="350"/>
      <c r="J2051" s="350"/>
    </row>
    <row r="2052" spans="1:10" ht="27" hidden="1" customHeight="1" x14ac:dyDescent="0.25">
      <c r="A2052" s="143"/>
      <c r="B2052" s="349"/>
      <c r="C2052" s="7" t="s">
        <v>1186</v>
      </c>
      <c r="D2052" s="140" t="s">
        <v>15</v>
      </c>
      <c r="E2052" s="140" t="s">
        <v>9</v>
      </c>
      <c r="F2052" s="107"/>
      <c r="G2052" s="157"/>
      <c r="H2052" s="157"/>
      <c r="I2052" s="105"/>
      <c r="J2052" s="105"/>
    </row>
    <row r="2053" spans="1:10" ht="19.5" hidden="1" customHeight="1" x14ac:dyDescent="0.25">
      <c r="A2053" s="143"/>
      <c r="B2053" s="349"/>
      <c r="C2053" s="350" t="s">
        <v>11</v>
      </c>
      <c r="D2053" s="350"/>
      <c r="E2053" s="350"/>
      <c r="F2053" s="350"/>
      <c r="G2053" s="350"/>
      <c r="H2053" s="350"/>
      <c r="I2053" s="350"/>
      <c r="J2053" s="350"/>
    </row>
    <row r="2054" spans="1:10" ht="18.75" hidden="1" customHeight="1" x14ac:dyDescent="0.25">
      <c r="A2054" s="143"/>
      <c r="B2054" s="349"/>
      <c r="C2054" s="7" t="s">
        <v>911</v>
      </c>
      <c r="D2054" s="140" t="s">
        <v>309</v>
      </c>
      <c r="E2054" s="140" t="s">
        <v>17</v>
      </c>
      <c r="F2054" s="107"/>
      <c r="G2054" s="167">
        <v>1</v>
      </c>
      <c r="H2054" s="107"/>
      <c r="I2054" s="105"/>
      <c r="J2054" s="105"/>
    </row>
    <row r="2055" spans="1:10" ht="14.25" hidden="1" customHeight="1" x14ac:dyDescent="0.25">
      <c r="A2055" s="143"/>
      <c r="B2055" s="349"/>
      <c r="C2055" s="350" t="s">
        <v>12</v>
      </c>
      <c r="D2055" s="350"/>
      <c r="E2055" s="350"/>
      <c r="F2055" s="350"/>
      <c r="G2055" s="350"/>
      <c r="H2055" s="350"/>
      <c r="I2055" s="350"/>
      <c r="J2055" s="350"/>
    </row>
    <row r="2056" spans="1:10" ht="27.75" hidden="1" customHeight="1" x14ac:dyDescent="0.25">
      <c r="A2056" s="143"/>
      <c r="B2056" s="349"/>
      <c r="C2056" s="7" t="s">
        <v>1187</v>
      </c>
      <c r="D2056" s="140" t="s">
        <v>39</v>
      </c>
      <c r="E2056" s="140" t="s">
        <v>13</v>
      </c>
      <c r="F2056" s="107"/>
      <c r="G2056" s="157">
        <f>G2052/G2054</f>
        <v>0</v>
      </c>
      <c r="H2056" s="22"/>
      <c r="I2056" s="105"/>
      <c r="J2056" s="105"/>
    </row>
    <row r="2057" spans="1:10" ht="15.75" hidden="1" customHeight="1" x14ac:dyDescent="0.25">
      <c r="A2057" s="143"/>
      <c r="B2057" s="349"/>
      <c r="C2057" s="350" t="s">
        <v>14</v>
      </c>
      <c r="D2057" s="350"/>
      <c r="E2057" s="350"/>
      <c r="F2057" s="350"/>
      <c r="G2057" s="350"/>
      <c r="H2057" s="350"/>
      <c r="I2057" s="350"/>
      <c r="J2057" s="350"/>
    </row>
    <row r="2058" spans="1:10" ht="14.25" hidden="1" customHeight="1" x14ac:dyDescent="0.25">
      <c r="A2058" s="143"/>
      <c r="B2058" s="349"/>
      <c r="C2058" s="59" t="s">
        <v>864</v>
      </c>
      <c r="D2058" s="140" t="s">
        <v>42</v>
      </c>
      <c r="E2058" s="140" t="s">
        <v>40</v>
      </c>
      <c r="F2058" s="140"/>
      <c r="G2058" s="140">
        <v>100</v>
      </c>
      <c r="H2058" s="140"/>
      <c r="I2058" s="105"/>
      <c r="J2058" s="105"/>
    </row>
    <row r="2059" spans="1:10" ht="16.5" customHeight="1" x14ac:dyDescent="0.25">
      <c r="A2059" s="353" t="s">
        <v>857</v>
      </c>
      <c r="B2059" s="352" t="s">
        <v>116</v>
      </c>
      <c r="C2059" s="366" t="str">
        <f>'Додаток 3'!B370</f>
        <v>Коригування проектно-кошторисної документації "Реконструкція проспекту Миру  м. Южного Одеської області"</v>
      </c>
      <c r="D2059" s="366"/>
      <c r="E2059" s="366"/>
      <c r="F2059" s="366"/>
      <c r="G2059" s="366"/>
      <c r="H2059" s="366"/>
      <c r="I2059" s="366"/>
      <c r="J2059" s="366"/>
    </row>
    <row r="2060" spans="1:10" ht="17.25" customHeight="1" x14ac:dyDescent="0.25">
      <c r="A2060" s="354"/>
      <c r="B2060" s="352"/>
      <c r="C2060" s="348" t="s">
        <v>10</v>
      </c>
      <c r="D2060" s="348"/>
      <c r="E2060" s="348"/>
      <c r="F2060" s="348"/>
      <c r="G2060" s="348"/>
      <c r="H2060" s="348"/>
      <c r="I2060" s="348"/>
      <c r="J2060" s="348"/>
    </row>
    <row r="2061" spans="1:10" ht="31.5" customHeight="1" x14ac:dyDescent="0.25">
      <c r="A2061" s="354"/>
      <c r="B2061" s="352"/>
      <c r="C2061" s="59" t="s">
        <v>1173</v>
      </c>
      <c r="D2061" s="51" t="s">
        <v>91</v>
      </c>
      <c r="E2061" s="51" t="s">
        <v>9</v>
      </c>
      <c r="F2061" s="107"/>
      <c r="G2061" s="107"/>
      <c r="H2061" s="107"/>
      <c r="I2061" s="95"/>
      <c r="J2061" s="95">
        <f>'Додаток 3'!L370</f>
        <v>49.8</v>
      </c>
    </row>
    <row r="2062" spans="1:10" ht="15.75" customHeight="1" x14ac:dyDescent="0.25">
      <c r="A2062" s="354"/>
      <c r="B2062" s="352"/>
      <c r="C2062" s="348" t="s">
        <v>11</v>
      </c>
      <c r="D2062" s="348"/>
      <c r="E2062" s="348"/>
      <c r="F2062" s="348"/>
      <c r="G2062" s="348"/>
      <c r="H2062" s="348"/>
      <c r="I2062" s="348"/>
      <c r="J2062" s="348"/>
    </row>
    <row r="2063" spans="1:10" ht="16.5" customHeight="1" x14ac:dyDescent="0.25">
      <c r="A2063" s="354"/>
      <c r="B2063" s="352"/>
      <c r="C2063" s="59" t="s">
        <v>1174</v>
      </c>
      <c r="D2063" s="51" t="s">
        <v>39</v>
      </c>
      <c r="E2063" s="51" t="s">
        <v>17</v>
      </c>
      <c r="F2063" s="155"/>
      <c r="G2063" s="155"/>
      <c r="H2063" s="155"/>
      <c r="I2063" s="166"/>
      <c r="J2063" s="166">
        <v>1</v>
      </c>
    </row>
    <row r="2064" spans="1:10" ht="19.5" customHeight="1" x14ac:dyDescent="0.25">
      <c r="A2064" s="354"/>
      <c r="B2064" s="352"/>
      <c r="C2064" s="348" t="s">
        <v>12</v>
      </c>
      <c r="D2064" s="348"/>
      <c r="E2064" s="348"/>
      <c r="F2064" s="348"/>
      <c r="G2064" s="348"/>
      <c r="H2064" s="348"/>
      <c r="I2064" s="348"/>
      <c r="J2064" s="348"/>
    </row>
    <row r="2065" spans="1:10" ht="31.5" customHeight="1" x14ac:dyDescent="0.25">
      <c r="A2065" s="354"/>
      <c r="B2065" s="352"/>
      <c r="C2065" s="59" t="s">
        <v>1175</v>
      </c>
      <c r="D2065" s="51" t="s">
        <v>39</v>
      </c>
      <c r="E2065" s="51" t="s">
        <v>276</v>
      </c>
      <c r="F2065" s="107"/>
      <c r="G2065" s="107"/>
      <c r="H2065" s="107"/>
      <c r="I2065" s="95"/>
      <c r="J2065" s="95">
        <f>J2061/J2063</f>
        <v>49.8</v>
      </c>
    </row>
    <row r="2066" spans="1:10" ht="18" customHeight="1" x14ac:dyDescent="0.25">
      <c r="A2066" s="354"/>
      <c r="B2066" s="352"/>
      <c r="C2066" s="348" t="s">
        <v>14</v>
      </c>
      <c r="D2066" s="348"/>
      <c r="E2066" s="348"/>
      <c r="F2066" s="348"/>
      <c r="G2066" s="348"/>
      <c r="H2066" s="348"/>
      <c r="I2066" s="348"/>
      <c r="J2066" s="348"/>
    </row>
    <row r="2067" spans="1:10" ht="20.25" customHeight="1" x14ac:dyDescent="0.25">
      <c r="A2067" s="355"/>
      <c r="B2067" s="352"/>
      <c r="C2067" s="59" t="s">
        <v>1176</v>
      </c>
      <c r="D2067" s="51" t="s">
        <v>42</v>
      </c>
      <c r="E2067" s="51" t="s">
        <v>40</v>
      </c>
      <c r="F2067" s="51"/>
      <c r="G2067" s="51"/>
      <c r="H2067" s="51"/>
      <c r="I2067" s="170"/>
      <c r="J2067" s="166">
        <v>100</v>
      </c>
    </row>
    <row r="2068" spans="1:10" ht="15" customHeight="1" x14ac:dyDescent="0.25">
      <c r="A2068" s="353" t="s">
        <v>888</v>
      </c>
      <c r="B2068" s="352" t="s">
        <v>703</v>
      </c>
      <c r="C2068" s="366" t="str">
        <f>'Додаток 3'!B371</f>
        <v>Поточний ремонт загальноміських територій на перехресті вул. Хіміків та житлового будинку по просп. Григорівського десанту, 23 м. Южного Одеської області</v>
      </c>
      <c r="D2068" s="366"/>
      <c r="E2068" s="366"/>
      <c r="F2068" s="366"/>
      <c r="G2068" s="366"/>
      <c r="H2068" s="366"/>
      <c r="I2068" s="366"/>
      <c r="J2068" s="366"/>
    </row>
    <row r="2069" spans="1:10" ht="18" customHeight="1" x14ac:dyDescent="0.25">
      <c r="A2069" s="354"/>
      <c r="B2069" s="352"/>
      <c r="C2069" s="348" t="s">
        <v>10</v>
      </c>
      <c r="D2069" s="348"/>
      <c r="E2069" s="348"/>
      <c r="F2069" s="348"/>
      <c r="G2069" s="348"/>
      <c r="H2069" s="348"/>
      <c r="I2069" s="348"/>
      <c r="J2069" s="348"/>
    </row>
    <row r="2070" spans="1:10" ht="20.25" customHeight="1" x14ac:dyDescent="0.25">
      <c r="A2070" s="354"/>
      <c r="B2070" s="352"/>
      <c r="C2070" s="59" t="s">
        <v>1092</v>
      </c>
      <c r="D2070" s="51" t="s">
        <v>15</v>
      </c>
      <c r="E2070" s="51" t="s">
        <v>9</v>
      </c>
      <c r="F2070" s="107"/>
      <c r="G2070" s="107">
        <f>'Додаток 3'!I371</f>
        <v>199.16499999999999</v>
      </c>
      <c r="H2070" s="107"/>
      <c r="I2070" s="105"/>
      <c r="J2070" s="105"/>
    </row>
    <row r="2071" spans="1:10" ht="16.5" customHeight="1" x14ac:dyDescent="0.25">
      <c r="A2071" s="354"/>
      <c r="B2071" s="352"/>
      <c r="C2071" s="348" t="s">
        <v>11</v>
      </c>
      <c r="D2071" s="348"/>
      <c r="E2071" s="348"/>
      <c r="F2071" s="348"/>
      <c r="G2071" s="348"/>
      <c r="H2071" s="348"/>
      <c r="I2071" s="348"/>
      <c r="J2071" s="348"/>
    </row>
    <row r="2072" spans="1:10" ht="12.75" customHeight="1" x14ac:dyDescent="0.25">
      <c r="A2072" s="354"/>
      <c r="B2072" s="352"/>
      <c r="C2072" s="59" t="s">
        <v>625</v>
      </c>
      <c r="D2072" s="51" t="s">
        <v>309</v>
      </c>
      <c r="E2072" s="51" t="s">
        <v>62</v>
      </c>
      <c r="F2072" s="155"/>
      <c r="G2072" s="31">
        <v>1.6215E-2</v>
      </c>
      <c r="H2072" s="155"/>
      <c r="I2072" s="105"/>
      <c r="J2072" s="105"/>
    </row>
    <row r="2073" spans="1:10" ht="17.25" customHeight="1" x14ac:dyDescent="0.25">
      <c r="A2073" s="354"/>
      <c r="B2073" s="352"/>
      <c r="C2073" s="348" t="s">
        <v>12</v>
      </c>
      <c r="D2073" s="348"/>
      <c r="E2073" s="348"/>
      <c r="F2073" s="348"/>
      <c r="G2073" s="348"/>
      <c r="H2073" s="348"/>
      <c r="I2073" s="348"/>
      <c r="J2073" s="348"/>
    </row>
    <row r="2074" spans="1:10" ht="12" customHeight="1" x14ac:dyDescent="0.25">
      <c r="A2074" s="354"/>
      <c r="B2074" s="352"/>
      <c r="C2074" s="59" t="s">
        <v>1179</v>
      </c>
      <c r="D2074" s="51" t="s">
        <v>39</v>
      </c>
      <c r="E2074" s="51" t="s">
        <v>1181</v>
      </c>
      <c r="F2074" s="107"/>
      <c r="G2074" s="107">
        <f>G2070/G2072</f>
        <v>12282.762873882208</v>
      </c>
      <c r="H2074" s="107"/>
      <c r="I2074" s="105"/>
      <c r="J2074" s="105"/>
    </row>
    <row r="2075" spans="1:10" ht="16.5" customHeight="1" x14ac:dyDescent="0.25">
      <c r="A2075" s="354"/>
      <c r="B2075" s="352"/>
      <c r="C2075" s="348" t="s">
        <v>14</v>
      </c>
      <c r="D2075" s="348"/>
      <c r="E2075" s="348"/>
      <c r="F2075" s="348"/>
      <c r="G2075" s="348"/>
      <c r="H2075" s="348"/>
      <c r="I2075" s="348"/>
      <c r="J2075" s="348"/>
    </row>
    <row r="2076" spans="1:10" ht="20.25" customHeight="1" x14ac:dyDescent="0.25">
      <c r="A2076" s="355"/>
      <c r="B2076" s="352"/>
      <c r="C2076" s="59" t="s">
        <v>568</v>
      </c>
      <c r="D2076" s="51" t="s">
        <v>42</v>
      </c>
      <c r="E2076" s="51" t="s">
        <v>40</v>
      </c>
      <c r="F2076" s="51"/>
      <c r="G2076" s="51">
        <v>100</v>
      </c>
      <c r="H2076" s="51"/>
      <c r="I2076" s="105"/>
      <c r="J2076" s="105"/>
    </row>
    <row r="2077" spans="1:10" ht="18.75" customHeight="1" x14ac:dyDescent="0.25">
      <c r="A2077" s="374" t="s">
        <v>896</v>
      </c>
      <c r="B2077" s="352" t="s">
        <v>703</v>
      </c>
      <c r="C2077" s="366" t="s">
        <v>1145</v>
      </c>
      <c r="D2077" s="366"/>
      <c r="E2077" s="366"/>
      <c r="F2077" s="366"/>
      <c r="G2077" s="366"/>
      <c r="H2077" s="366"/>
      <c r="I2077" s="366"/>
      <c r="J2077" s="366"/>
    </row>
    <row r="2078" spans="1:10" ht="15" customHeight="1" x14ac:dyDescent="0.25">
      <c r="A2078" s="375"/>
      <c r="B2078" s="352"/>
      <c r="C2078" s="348" t="s">
        <v>10</v>
      </c>
      <c r="D2078" s="348"/>
      <c r="E2078" s="348"/>
      <c r="F2078" s="348"/>
      <c r="G2078" s="348"/>
      <c r="H2078" s="348"/>
      <c r="I2078" s="348"/>
      <c r="J2078" s="348"/>
    </row>
    <row r="2079" spans="1:10" ht="28.5" customHeight="1" x14ac:dyDescent="0.25">
      <c r="A2079" s="375"/>
      <c r="B2079" s="352"/>
      <c r="C2079" s="59" t="s">
        <v>1180</v>
      </c>
      <c r="D2079" s="51" t="s">
        <v>15</v>
      </c>
      <c r="E2079" s="51" t="s">
        <v>9</v>
      </c>
      <c r="F2079" s="107"/>
      <c r="G2079" s="107">
        <f>'Додаток 3'!I372</f>
        <v>150.97300000000001</v>
      </c>
      <c r="H2079" s="107"/>
      <c r="I2079" s="105"/>
      <c r="J2079" s="105"/>
    </row>
    <row r="2080" spans="1:10" ht="18" customHeight="1" x14ac:dyDescent="0.25">
      <c r="A2080" s="375"/>
      <c r="B2080" s="352"/>
      <c r="C2080" s="348" t="s">
        <v>11</v>
      </c>
      <c r="D2080" s="348"/>
      <c r="E2080" s="348"/>
      <c r="F2080" s="348"/>
      <c r="G2080" s="348"/>
      <c r="H2080" s="348"/>
      <c r="I2080" s="348"/>
      <c r="J2080" s="348"/>
    </row>
    <row r="2081" spans="1:10" ht="27.75" customHeight="1" x14ac:dyDescent="0.25">
      <c r="A2081" s="375"/>
      <c r="B2081" s="352"/>
      <c r="C2081" s="59" t="s">
        <v>625</v>
      </c>
      <c r="D2081" s="51" t="s">
        <v>309</v>
      </c>
      <c r="E2081" s="51" t="s">
        <v>62</v>
      </c>
      <c r="F2081" s="155"/>
      <c r="G2081" s="107">
        <v>0.15</v>
      </c>
      <c r="H2081" s="155"/>
      <c r="I2081" s="105"/>
      <c r="J2081" s="105"/>
    </row>
    <row r="2082" spans="1:10" ht="17.25" customHeight="1" x14ac:dyDescent="0.25">
      <c r="A2082" s="375"/>
      <c r="B2082" s="352"/>
      <c r="C2082" s="348" t="s">
        <v>12</v>
      </c>
      <c r="D2082" s="348"/>
      <c r="E2082" s="348"/>
      <c r="F2082" s="348"/>
      <c r="G2082" s="348"/>
      <c r="H2082" s="348"/>
      <c r="I2082" s="348"/>
      <c r="J2082" s="348"/>
    </row>
    <row r="2083" spans="1:10" ht="26.25" customHeight="1" x14ac:dyDescent="0.25">
      <c r="A2083" s="375"/>
      <c r="B2083" s="352"/>
      <c r="C2083" s="59" t="s">
        <v>1179</v>
      </c>
      <c r="D2083" s="51" t="s">
        <v>39</v>
      </c>
      <c r="E2083" s="51" t="s">
        <v>1181</v>
      </c>
      <c r="F2083" s="107"/>
      <c r="G2083" s="107">
        <f>G2079/G2081</f>
        <v>1006.4866666666668</v>
      </c>
      <c r="H2083" s="107"/>
      <c r="I2083" s="105"/>
      <c r="J2083" s="105"/>
    </row>
    <row r="2084" spans="1:10" ht="15.75" customHeight="1" x14ac:dyDescent="0.25">
      <c r="A2084" s="375"/>
      <c r="B2084" s="352"/>
      <c r="C2084" s="348" t="s">
        <v>14</v>
      </c>
      <c r="D2084" s="348"/>
      <c r="E2084" s="348"/>
      <c r="F2084" s="348"/>
      <c r="G2084" s="348"/>
      <c r="H2084" s="348"/>
      <c r="I2084" s="348"/>
      <c r="J2084" s="348"/>
    </row>
    <row r="2085" spans="1:10" ht="25.5" customHeight="1" x14ac:dyDescent="0.25">
      <c r="A2085" s="376"/>
      <c r="B2085" s="352"/>
      <c r="C2085" s="59" t="s">
        <v>568</v>
      </c>
      <c r="D2085" s="51" t="s">
        <v>42</v>
      </c>
      <c r="E2085" s="51" t="s">
        <v>40</v>
      </c>
      <c r="F2085" s="51"/>
      <c r="G2085" s="51">
        <v>100</v>
      </c>
      <c r="H2085" s="51"/>
      <c r="I2085" s="105"/>
      <c r="J2085" s="105"/>
    </row>
    <row r="2086" spans="1:10" ht="17.25" customHeight="1" x14ac:dyDescent="0.25">
      <c r="A2086" s="353" t="s">
        <v>898</v>
      </c>
      <c r="B2086" s="349" t="s">
        <v>200</v>
      </c>
      <c r="C2086" s="351" t="s">
        <v>163</v>
      </c>
      <c r="D2086" s="351"/>
      <c r="E2086" s="351"/>
      <c r="F2086" s="351"/>
      <c r="G2086" s="351"/>
      <c r="H2086" s="351"/>
      <c r="I2086" s="351"/>
      <c r="J2086" s="351"/>
    </row>
    <row r="2087" spans="1:10" ht="17.25" customHeight="1" x14ac:dyDescent="0.25">
      <c r="A2087" s="354"/>
      <c r="B2087" s="349"/>
      <c r="C2087" s="350" t="s">
        <v>10</v>
      </c>
      <c r="D2087" s="350"/>
      <c r="E2087" s="350"/>
      <c r="F2087" s="350"/>
      <c r="G2087" s="350"/>
      <c r="H2087" s="350"/>
      <c r="I2087" s="350"/>
      <c r="J2087" s="350"/>
    </row>
    <row r="2088" spans="1:10" ht="31.5" customHeight="1" x14ac:dyDescent="0.25">
      <c r="A2088" s="354"/>
      <c r="B2088" s="349"/>
      <c r="C2088" s="23" t="s">
        <v>1477</v>
      </c>
      <c r="D2088" s="140" t="s">
        <v>15</v>
      </c>
      <c r="E2088" s="140" t="s">
        <v>9</v>
      </c>
      <c r="F2088" s="107"/>
      <c r="G2088" s="157"/>
      <c r="H2088" s="157">
        <f>'Додаток 3'!J373</f>
        <v>49.677</v>
      </c>
      <c r="I2088" s="95">
        <f>'Додаток 3'!K373</f>
        <v>46.776000000000003</v>
      </c>
      <c r="J2088" s="95">
        <f>'Додаток 3'!L373</f>
        <v>55.899000000000001</v>
      </c>
    </row>
    <row r="2089" spans="1:10" ht="16.5" customHeight="1" x14ac:dyDescent="0.25">
      <c r="A2089" s="354"/>
      <c r="B2089" s="349"/>
      <c r="C2089" s="350" t="s">
        <v>11</v>
      </c>
      <c r="D2089" s="350"/>
      <c r="E2089" s="350"/>
      <c r="F2089" s="350"/>
      <c r="G2089" s="350"/>
      <c r="H2089" s="350"/>
      <c r="I2089" s="350"/>
      <c r="J2089" s="350"/>
    </row>
    <row r="2090" spans="1:10" ht="31.5" customHeight="1" x14ac:dyDescent="0.25">
      <c r="A2090" s="354"/>
      <c r="B2090" s="349"/>
      <c r="C2090" s="7" t="s">
        <v>1486</v>
      </c>
      <c r="D2090" s="140" t="s">
        <v>39</v>
      </c>
      <c r="E2090" s="140" t="s">
        <v>17</v>
      </c>
      <c r="F2090" s="155"/>
      <c r="G2090" s="167"/>
      <c r="H2090" s="155">
        <v>58</v>
      </c>
      <c r="I2090" s="170">
        <v>50</v>
      </c>
      <c r="J2090" s="170">
        <v>2</v>
      </c>
    </row>
    <row r="2091" spans="1:10" ht="14.25" customHeight="1" x14ac:dyDescent="0.25">
      <c r="A2091" s="354"/>
      <c r="B2091" s="349"/>
      <c r="C2091" s="350" t="s">
        <v>12</v>
      </c>
      <c r="D2091" s="350"/>
      <c r="E2091" s="350"/>
      <c r="F2091" s="350"/>
      <c r="G2091" s="350"/>
      <c r="H2091" s="350"/>
      <c r="I2091" s="350"/>
      <c r="J2091" s="350"/>
    </row>
    <row r="2092" spans="1:10" ht="21.75" customHeight="1" x14ac:dyDescent="0.25">
      <c r="A2092" s="354"/>
      <c r="B2092" s="349"/>
      <c r="C2092" s="7" t="s">
        <v>1435</v>
      </c>
      <c r="D2092" s="140" t="s">
        <v>39</v>
      </c>
      <c r="E2092" s="140" t="s">
        <v>68</v>
      </c>
      <c r="F2092" s="107"/>
      <c r="G2092" s="107"/>
      <c r="H2092" s="107">
        <f>H2088/H2090</f>
        <v>0.85650000000000004</v>
      </c>
      <c r="I2092" s="266">
        <f>I2088/I2090</f>
        <v>0.93552000000000002</v>
      </c>
      <c r="J2092" s="95">
        <f>J2088/J2090</f>
        <v>27.9495</v>
      </c>
    </row>
    <row r="2093" spans="1:10" ht="18" customHeight="1" x14ac:dyDescent="0.25">
      <c r="A2093" s="354"/>
      <c r="B2093" s="349"/>
      <c r="C2093" s="350" t="s">
        <v>14</v>
      </c>
      <c r="D2093" s="350"/>
      <c r="E2093" s="350"/>
      <c r="F2093" s="350"/>
      <c r="G2093" s="350"/>
      <c r="H2093" s="350"/>
      <c r="I2093" s="350"/>
      <c r="J2093" s="350"/>
    </row>
    <row r="2094" spans="1:10" ht="14.25" customHeight="1" x14ac:dyDescent="0.25">
      <c r="A2094" s="355"/>
      <c r="B2094" s="349"/>
      <c r="C2094" s="59" t="s">
        <v>1478</v>
      </c>
      <c r="D2094" s="140" t="s">
        <v>42</v>
      </c>
      <c r="E2094" s="140" t="s">
        <v>40</v>
      </c>
      <c r="F2094" s="140"/>
      <c r="G2094" s="140"/>
      <c r="H2094" s="140">
        <v>100</v>
      </c>
      <c r="I2094" s="170">
        <v>100</v>
      </c>
      <c r="J2094" s="170">
        <v>100</v>
      </c>
    </row>
    <row r="2095" spans="1:10" ht="30" customHeight="1" x14ac:dyDescent="0.25">
      <c r="A2095" s="374" t="s">
        <v>1000</v>
      </c>
      <c r="B2095" s="349" t="s">
        <v>116</v>
      </c>
      <c r="C2095" s="361" t="s">
        <v>1422</v>
      </c>
      <c r="D2095" s="361"/>
      <c r="E2095" s="361"/>
      <c r="F2095" s="361"/>
      <c r="G2095" s="361"/>
      <c r="H2095" s="361"/>
      <c r="I2095" s="361"/>
      <c r="J2095" s="361"/>
    </row>
    <row r="2096" spans="1:10" ht="14.25" customHeight="1" x14ac:dyDescent="0.25">
      <c r="A2096" s="375"/>
      <c r="B2096" s="349"/>
      <c r="C2096" s="378" t="s">
        <v>10</v>
      </c>
      <c r="D2096" s="379"/>
      <c r="E2096" s="379"/>
      <c r="F2096" s="379"/>
      <c r="G2096" s="379"/>
      <c r="H2096" s="379"/>
      <c r="I2096" s="379"/>
      <c r="J2096" s="380"/>
    </row>
    <row r="2097" spans="1:10" ht="20.25" customHeight="1" x14ac:dyDescent="0.25">
      <c r="A2097" s="375"/>
      <c r="B2097" s="349"/>
      <c r="C2097" s="7" t="s">
        <v>1006</v>
      </c>
      <c r="D2097" s="349" t="s">
        <v>15</v>
      </c>
      <c r="E2097" s="140" t="s">
        <v>9</v>
      </c>
      <c r="F2097" s="107"/>
      <c r="G2097" s="157">
        <f>'Додаток 3'!I374</f>
        <v>1617.557</v>
      </c>
      <c r="H2097" s="157"/>
      <c r="I2097" s="105"/>
      <c r="J2097" s="105"/>
    </row>
    <row r="2098" spans="1:10" ht="18" customHeight="1" x14ac:dyDescent="0.25">
      <c r="A2098" s="375"/>
      <c r="B2098" s="349"/>
      <c r="C2098" s="59" t="s">
        <v>41</v>
      </c>
      <c r="D2098" s="349"/>
      <c r="E2098" s="349"/>
      <c r="F2098" s="349"/>
      <c r="G2098" s="349"/>
      <c r="H2098" s="349"/>
      <c r="I2098" s="105"/>
      <c r="J2098" s="105"/>
    </row>
    <row r="2099" spans="1:10" ht="24" customHeight="1" x14ac:dyDescent="0.25">
      <c r="A2099" s="375"/>
      <c r="B2099" s="349"/>
      <c r="C2099" s="59" t="s">
        <v>882</v>
      </c>
      <c r="D2099" s="349"/>
      <c r="E2099" s="140" t="s">
        <v>9</v>
      </c>
      <c r="F2099" s="107"/>
      <c r="G2099" s="157">
        <f>'Додаток 3'!I375</f>
        <v>68</v>
      </c>
      <c r="H2099" s="157"/>
      <c r="I2099" s="105"/>
      <c r="J2099" s="105"/>
    </row>
    <row r="2100" spans="1:10" ht="19.5" customHeight="1" x14ac:dyDescent="0.25">
      <c r="A2100" s="375"/>
      <c r="B2100" s="349"/>
      <c r="C2100" s="378" t="s">
        <v>11</v>
      </c>
      <c r="D2100" s="379"/>
      <c r="E2100" s="379"/>
      <c r="F2100" s="379"/>
      <c r="G2100" s="379"/>
      <c r="H2100" s="379"/>
      <c r="I2100" s="379"/>
      <c r="J2100" s="380"/>
    </row>
    <row r="2101" spans="1:10" ht="18.75" customHeight="1" x14ac:dyDescent="0.25">
      <c r="A2101" s="375"/>
      <c r="B2101" s="349"/>
      <c r="C2101" s="7" t="s">
        <v>1007</v>
      </c>
      <c r="D2101" s="140" t="s">
        <v>309</v>
      </c>
      <c r="E2101" s="140" t="s">
        <v>17</v>
      </c>
      <c r="F2101" s="107"/>
      <c r="G2101" s="167">
        <v>1</v>
      </c>
      <c r="H2101" s="155"/>
      <c r="I2101" s="105"/>
      <c r="J2101" s="105"/>
    </row>
    <row r="2102" spans="1:10" ht="16.5" customHeight="1" x14ac:dyDescent="0.25">
      <c r="A2102" s="375"/>
      <c r="B2102" s="349"/>
      <c r="C2102" s="378" t="s">
        <v>12</v>
      </c>
      <c r="D2102" s="379"/>
      <c r="E2102" s="379"/>
      <c r="F2102" s="379"/>
      <c r="G2102" s="379"/>
      <c r="H2102" s="379"/>
      <c r="I2102" s="379"/>
      <c r="J2102" s="380"/>
    </row>
    <row r="2103" spans="1:10" ht="20.25" customHeight="1" x14ac:dyDescent="0.25">
      <c r="A2103" s="375"/>
      <c r="B2103" s="349"/>
      <c r="C2103" s="7" t="s">
        <v>1010</v>
      </c>
      <c r="D2103" s="140" t="s">
        <v>39</v>
      </c>
      <c r="E2103" s="140" t="s">
        <v>13</v>
      </c>
      <c r="F2103" s="107"/>
      <c r="G2103" s="157">
        <f>G2097/G2101</f>
        <v>1617.557</v>
      </c>
      <c r="H2103" s="107"/>
      <c r="I2103" s="105"/>
      <c r="J2103" s="105"/>
    </row>
    <row r="2104" spans="1:10" ht="16.5" customHeight="1" x14ac:dyDescent="0.25">
      <c r="A2104" s="375"/>
      <c r="B2104" s="349"/>
      <c r="C2104" s="378" t="s">
        <v>14</v>
      </c>
      <c r="D2104" s="379"/>
      <c r="E2104" s="379"/>
      <c r="F2104" s="379"/>
      <c r="G2104" s="379"/>
      <c r="H2104" s="379"/>
      <c r="I2104" s="379"/>
      <c r="J2104" s="380"/>
    </row>
    <row r="2105" spans="1:10" ht="18.75" customHeight="1" x14ac:dyDescent="0.25">
      <c r="A2105" s="376"/>
      <c r="B2105" s="349"/>
      <c r="C2105" s="59" t="s">
        <v>358</v>
      </c>
      <c r="D2105" s="140" t="s">
        <v>42</v>
      </c>
      <c r="E2105" s="140" t="s">
        <v>40</v>
      </c>
      <c r="F2105" s="140"/>
      <c r="G2105" s="140">
        <v>100</v>
      </c>
      <c r="H2105" s="140"/>
      <c r="I2105" s="105"/>
      <c r="J2105" s="105"/>
    </row>
    <row r="2106" spans="1:10" ht="20.25" hidden="1" customHeight="1" x14ac:dyDescent="0.25">
      <c r="A2106" s="374" t="s">
        <v>1184</v>
      </c>
      <c r="B2106" s="349" t="s">
        <v>116</v>
      </c>
      <c r="C2106" s="361" t="s">
        <v>946</v>
      </c>
      <c r="D2106" s="361"/>
      <c r="E2106" s="361"/>
      <c r="F2106" s="361"/>
      <c r="G2106" s="361"/>
      <c r="H2106" s="361"/>
      <c r="I2106" s="361"/>
      <c r="J2106" s="361"/>
    </row>
    <row r="2107" spans="1:10" hidden="1" x14ac:dyDescent="0.25">
      <c r="A2107" s="375"/>
      <c r="B2107" s="349"/>
      <c r="C2107" s="350" t="s">
        <v>10</v>
      </c>
      <c r="D2107" s="350"/>
      <c r="E2107" s="350"/>
      <c r="F2107" s="350"/>
      <c r="G2107" s="350"/>
      <c r="H2107" s="350"/>
      <c r="I2107" s="350"/>
      <c r="J2107" s="350"/>
    </row>
    <row r="2108" spans="1:10" ht="38.25" hidden="1" customHeight="1" x14ac:dyDescent="0.25">
      <c r="A2108" s="375"/>
      <c r="B2108" s="349"/>
      <c r="C2108" s="7" t="s">
        <v>220</v>
      </c>
      <c r="D2108" s="140" t="s">
        <v>15</v>
      </c>
      <c r="E2108" s="140" t="s">
        <v>9</v>
      </c>
      <c r="F2108" s="107"/>
      <c r="G2108" s="157"/>
      <c r="H2108" s="157"/>
      <c r="I2108" s="105"/>
      <c r="J2108" s="95">
        <f>'Додаток 3'!L376</f>
        <v>0</v>
      </c>
    </row>
    <row r="2109" spans="1:10" hidden="1" x14ac:dyDescent="0.25">
      <c r="A2109" s="375"/>
      <c r="B2109" s="349"/>
      <c r="C2109" s="350" t="s">
        <v>11</v>
      </c>
      <c r="D2109" s="350"/>
      <c r="E2109" s="350"/>
      <c r="F2109" s="350"/>
      <c r="G2109" s="350"/>
      <c r="H2109" s="350"/>
      <c r="I2109" s="350"/>
      <c r="J2109" s="350"/>
    </row>
    <row r="2110" spans="1:10" hidden="1" x14ac:dyDescent="0.25">
      <c r="A2110" s="375"/>
      <c r="B2110" s="349"/>
      <c r="C2110" s="7" t="s">
        <v>235</v>
      </c>
      <c r="D2110" s="140" t="s">
        <v>309</v>
      </c>
      <c r="E2110" s="140" t="s">
        <v>65</v>
      </c>
      <c r="F2110" s="107"/>
      <c r="G2110" s="157"/>
      <c r="H2110" s="107"/>
      <c r="I2110" s="105"/>
      <c r="J2110" s="166">
        <v>1.2789999999999999</v>
      </c>
    </row>
    <row r="2111" spans="1:10" hidden="1" x14ac:dyDescent="0.25">
      <c r="A2111" s="375"/>
      <c r="B2111" s="349"/>
      <c r="C2111" s="350" t="s">
        <v>12</v>
      </c>
      <c r="D2111" s="350"/>
      <c r="E2111" s="350"/>
      <c r="F2111" s="350"/>
      <c r="G2111" s="350"/>
      <c r="H2111" s="350"/>
      <c r="I2111" s="350"/>
      <c r="J2111" s="350"/>
    </row>
    <row r="2112" spans="1:10" ht="30" hidden="1" x14ac:dyDescent="0.25">
      <c r="A2112" s="375"/>
      <c r="B2112" s="349"/>
      <c r="C2112" s="7" t="s">
        <v>316</v>
      </c>
      <c r="D2112" s="140" t="s">
        <v>39</v>
      </c>
      <c r="E2112" s="140" t="s">
        <v>196</v>
      </c>
      <c r="F2112" s="107"/>
      <c r="G2112" s="157"/>
      <c r="H2112" s="22"/>
      <c r="I2112" s="105"/>
      <c r="J2112" s="95">
        <f>J2108/J2110</f>
        <v>0</v>
      </c>
    </row>
    <row r="2113" spans="1:10" hidden="1" x14ac:dyDescent="0.25">
      <c r="A2113" s="375"/>
      <c r="B2113" s="349"/>
      <c r="C2113" s="39" t="s">
        <v>14</v>
      </c>
      <c r="D2113" s="39"/>
      <c r="E2113" s="39"/>
      <c r="F2113" s="39"/>
      <c r="G2113" s="39"/>
      <c r="H2113" s="39"/>
      <c r="I2113" s="105"/>
      <c r="J2113" s="105"/>
    </row>
    <row r="2114" spans="1:10" hidden="1" x14ac:dyDescent="0.25">
      <c r="A2114" s="376"/>
      <c r="B2114" s="349"/>
      <c r="C2114" s="59" t="s">
        <v>359</v>
      </c>
      <c r="D2114" s="140" t="s">
        <v>42</v>
      </c>
      <c r="E2114" s="140" t="s">
        <v>40</v>
      </c>
      <c r="F2114" s="140"/>
      <c r="G2114" s="140"/>
      <c r="H2114" s="140"/>
      <c r="I2114" s="105"/>
      <c r="J2114" s="166">
        <v>100</v>
      </c>
    </row>
    <row r="2115" spans="1:10" ht="16.5" hidden="1" customHeight="1" x14ac:dyDescent="0.25">
      <c r="A2115" s="353" t="s">
        <v>1363</v>
      </c>
      <c r="B2115" s="349" t="s">
        <v>116</v>
      </c>
      <c r="C2115" s="361" t="s">
        <v>947</v>
      </c>
      <c r="D2115" s="361"/>
      <c r="E2115" s="361"/>
      <c r="F2115" s="361"/>
      <c r="G2115" s="361"/>
      <c r="H2115" s="361"/>
      <c r="I2115" s="361"/>
      <c r="J2115" s="361"/>
    </row>
    <row r="2116" spans="1:10" ht="19.5" hidden="1" customHeight="1" x14ac:dyDescent="0.25">
      <c r="A2116" s="354"/>
      <c r="B2116" s="349"/>
      <c r="C2116" s="350" t="s">
        <v>10</v>
      </c>
      <c r="D2116" s="350"/>
      <c r="E2116" s="350"/>
      <c r="F2116" s="350"/>
      <c r="G2116" s="350"/>
      <c r="H2116" s="350"/>
      <c r="I2116" s="350"/>
      <c r="J2116" s="350"/>
    </row>
    <row r="2117" spans="1:10" ht="30" hidden="1" x14ac:dyDescent="0.25">
      <c r="A2117" s="354"/>
      <c r="B2117" s="349"/>
      <c r="C2117" s="7" t="s">
        <v>220</v>
      </c>
      <c r="D2117" s="349" t="s">
        <v>15</v>
      </c>
      <c r="E2117" s="140" t="s">
        <v>9</v>
      </c>
      <c r="F2117" s="107"/>
      <c r="G2117" s="157"/>
      <c r="H2117" s="157"/>
      <c r="I2117" s="105"/>
      <c r="J2117" s="95">
        <f>'Додаток 3'!L378</f>
        <v>0</v>
      </c>
    </row>
    <row r="2118" spans="1:10" ht="15" hidden="1" customHeight="1" x14ac:dyDescent="0.25">
      <c r="A2118" s="354"/>
      <c r="B2118" s="349"/>
      <c r="C2118" s="7" t="s">
        <v>357</v>
      </c>
      <c r="D2118" s="349"/>
      <c r="E2118" s="140"/>
      <c r="F2118" s="107"/>
      <c r="G2118" s="157"/>
      <c r="H2118" s="10"/>
      <c r="I2118" s="105"/>
      <c r="J2118" s="105"/>
    </row>
    <row r="2119" spans="1:10" ht="18" hidden="1" customHeight="1" x14ac:dyDescent="0.25">
      <c r="A2119" s="354"/>
      <c r="B2119" s="349"/>
      <c r="C2119" s="7" t="s">
        <v>38</v>
      </c>
      <c r="D2119" s="349"/>
      <c r="E2119" s="140" t="s">
        <v>9</v>
      </c>
      <c r="F2119" s="107"/>
      <c r="G2119" s="157"/>
      <c r="H2119" s="157">
        <f>'Додаток 3'!J379</f>
        <v>105</v>
      </c>
      <c r="I2119" s="105"/>
      <c r="J2119" s="105"/>
    </row>
    <row r="2120" spans="1:10" ht="18.75" hidden="1" customHeight="1" x14ac:dyDescent="0.25">
      <c r="A2120" s="354"/>
      <c r="B2120" s="349"/>
      <c r="C2120" s="350" t="s">
        <v>11</v>
      </c>
      <c r="D2120" s="350"/>
      <c r="E2120" s="350"/>
      <c r="F2120" s="350"/>
      <c r="G2120" s="350"/>
      <c r="H2120" s="350"/>
      <c r="I2120" s="350"/>
      <c r="J2120" s="350"/>
    </row>
    <row r="2121" spans="1:10" hidden="1" x14ac:dyDescent="0.25">
      <c r="A2121" s="354"/>
      <c r="B2121" s="349"/>
      <c r="C2121" s="7" t="s">
        <v>235</v>
      </c>
      <c r="D2121" s="140" t="s">
        <v>309</v>
      </c>
      <c r="E2121" s="140" t="s">
        <v>65</v>
      </c>
      <c r="F2121" s="107"/>
      <c r="G2121" s="157"/>
      <c r="H2121" s="107"/>
      <c r="I2121" s="105"/>
      <c r="J2121" s="166">
        <v>0.24299999999999999</v>
      </c>
    </row>
    <row r="2122" spans="1:10" ht="19.5" hidden="1" customHeight="1" x14ac:dyDescent="0.25">
      <c r="A2122" s="354"/>
      <c r="B2122" s="349"/>
      <c r="C2122" s="350" t="s">
        <v>12</v>
      </c>
      <c r="D2122" s="350"/>
      <c r="E2122" s="350"/>
      <c r="F2122" s="350"/>
      <c r="G2122" s="350"/>
      <c r="H2122" s="350"/>
      <c r="I2122" s="350"/>
      <c r="J2122" s="350"/>
    </row>
    <row r="2123" spans="1:10" ht="30" hidden="1" x14ac:dyDescent="0.25">
      <c r="A2123" s="354"/>
      <c r="B2123" s="349"/>
      <c r="C2123" s="7" t="s">
        <v>316</v>
      </c>
      <c r="D2123" s="140" t="s">
        <v>39</v>
      </c>
      <c r="E2123" s="140" t="s">
        <v>196</v>
      </c>
      <c r="F2123" s="107"/>
      <c r="G2123" s="157"/>
      <c r="H2123" s="156"/>
      <c r="I2123" s="105"/>
      <c r="J2123" s="95">
        <f>J2117/J2121</f>
        <v>0</v>
      </c>
    </row>
    <row r="2124" spans="1:10" ht="15" hidden="1" customHeight="1" x14ac:dyDescent="0.25">
      <c r="A2124" s="354"/>
      <c r="B2124" s="349"/>
      <c r="C2124" s="350" t="s">
        <v>14</v>
      </c>
      <c r="D2124" s="350"/>
      <c r="E2124" s="350"/>
      <c r="F2124" s="350"/>
      <c r="G2124" s="350"/>
      <c r="H2124" s="350"/>
      <c r="I2124" s="350"/>
      <c r="J2124" s="350"/>
    </row>
    <row r="2125" spans="1:10" ht="29.25" hidden="1" customHeight="1" x14ac:dyDescent="0.25">
      <c r="A2125" s="355"/>
      <c r="B2125" s="349"/>
      <c r="C2125" s="59" t="s">
        <v>359</v>
      </c>
      <c r="D2125" s="140" t="s">
        <v>42</v>
      </c>
      <c r="E2125" s="140" t="s">
        <v>40</v>
      </c>
      <c r="F2125" s="140"/>
      <c r="G2125" s="140"/>
      <c r="H2125" s="140"/>
      <c r="I2125" s="105"/>
      <c r="J2125" s="170">
        <v>100</v>
      </c>
    </row>
    <row r="2126" spans="1:10" ht="35.25" hidden="1" customHeight="1" x14ac:dyDescent="0.25">
      <c r="A2126" s="181" t="s">
        <v>1390</v>
      </c>
      <c r="B2126" s="349" t="s">
        <v>116</v>
      </c>
      <c r="C2126" s="361" t="s">
        <v>1200</v>
      </c>
      <c r="D2126" s="351"/>
      <c r="E2126" s="351"/>
      <c r="F2126" s="351"/>
      <c r="G2126" s="351"/>
      <c r="H2126" s="351"/>
      <c r="I2126" s="105"/>
      <c r="J2126" s="105"/>
    </row>
    <row r="2127" spans="1:10" ht="15.75" hidden="1" customHeight="1" x14ac:dyDescent="0.25">
      <c r="A2127" s="181"/>
      <c r="B2127" s="349"/>
      <c r="C2127" s="350" t="s">
        <v>10</v>
      </c>
      <c r="D2127" s="350"/>
      <c r="E2127" s="350"/>
      <c r="F2127" s="350"/>
      <c r="G2127" s="350"/>
      <c r="H2127" s="350"/>
      <c r="I2127" s="105"/>
      <c r="J2127" s="105"/>
    </row>
    <row r="2128" spans="1:10" ht="30.75" hidden="1" customHeight="1" x14ac:dyDescent="0.25">
      <c r="A2128" s="181"/>
      <c r="B2128" s="349"/>
      <c r="C2128" s="7" t="s">
        <v>1203</v>
      </c>
      <c r="D2128" s="140" t="s">
        <v>15</v>
      </c>
      <c r="E2128" s="140" t="s">
        <v>9</v>
      </c>
      <c r="F2128" s="107"/>
      <c r="G2128" s="157"/>
      <c r="H2128" s="157">
        <f>'Додаток 3'!J380</f>
        <v>0</v>
      </c>
      <c r="I2128" s="105"/>
      <c r="J2128" s="105"/>
    </row>
    <row r="2129" spans="1:10" ht="18.75" hidden="1" customHeight="1" x14ac:dyDescent="0.25">
      <c r="A2129" s="181"/>
      <c r="B2129" s="349"/>
      <c r="C2129" s="350" t="s">
        <v>11</v>
      </c>
      <c r="D2129" s="350"/>
      <c r="E2129" s="350"/>
      <c r="F2129" s="350"/>
      <c r="G2129" s="350"/>
      <c r="H2129" s="350"/>
      <c r="I2129" s="105"/>
      <c r="J2129" s="105"/>
    </row>
    <row r="2130" spans="1:10" ht="27" hidden="1" customHeight="1" x14ac:dyDescent="0.25">
      <c r="A2130" s="181"/>
      <c r="B2130" s="349"/>
      <c r="C2130" s="7" t="s">
        <v>911</v>
      </c>
      <c r="D2130" s="140" t="s">
        <v>309</v>
      </c>
      <c r="E2130" s="140" t="s">
        <v>17</v>
      </c>
      <c r="F2130" s="107"/>
      <c r="G2130" s="167"/>
      <c r="H2130" s="155">
        <v>1</v>
      </c>
      <c r="I2130" s="105"/>
      <c r="J2130" s="105"/>
    </row>
    <row r="2131" spans="1:10" ht="18" hidden="1" customHeight="1" x14ac:dyDescent="0.25">
      <c r="A2131" s="181"/>
      <c r="B2131" s="349"/>
      <c r="C2131" s="350" t="s">
        <v>12</v>
      </c>
      <c r="D2131" s="350"/>
      <c r="E2131" s="350"/>
      <c r="F2131" s="350"/>
      <c r="G2131" s="350"/>
      <c r="H2131" s="350"/>
      <c r="I2131" s="105"/>
      <c r="J2131" s="105"/>
    </row>
    <row r="2132" spans="1:10" ht="43.5" hidden="1" customHeight="1" x14ac:dyDescent="0.25">
      <c r="A2132" s="181"/>
      <c r="B2132" s="349"/>
      <c r="C2132" s="7" t="s">
        <v>1204</v>
      </c>
      <c r="D2132" s="140" t="s">
        <v>39</v>
      </c>
      <c r="E2132" s="140" t="s">
        <v>13</v>
      </c>
      <c r="F2132" s="107"/>
      <c r="G2132" s="157"/>
      <c r="H2132" s="22"/>
      <c r="I2132" s="105"/>
      <c r="J2132" s="105"/>
    </row>
    <row r="2133" spans="1:10" ht="17.25" hidden="1" customHeight="1" x14ac:dyDescent="0.25">
      <c r="A2133" s="181"/>
      <c r="B2133" s="349"/>
      <c r="C2133" s="350" t="s">
        <v>14</v>
      </c>
      <c r="D2133" s="350"/>
      <c r="E2133" s="350"/>
      <c r="F2133" s="350"/>
      <c r="G2133" s="350"/>
      <c r="H2133" s="350"/>
      <c r="I2133" s="105"/>
      <c r="J2133" s="105"/>
    </row>
    <row r="2134" spans="1:10" ht="17.25" hidden="1" customHeight="1" x14ac:dyDescent="0.25">
      <c r="A2134" s="181"/>
      <c r="B2134" s="349"/>
      <c r="C2134" s="59" t="s">
        <v>864</v>
      </c>
      <c r="D2134" s="140" t="s">
        <v>42</v>
      </c>
      <c r="E2134" s="140" t="s">
        <v>40</v>
      </c>
      <c r="F2134" s="140"/>
      <c r="G2134" s="140"/>
      <c r="H2134" s="140">
        <v>100</v>
      </c>
      <c r="I2134" s="105"/>
      <c r="J2134" s="105"/>
    </row>
    <row r="2135" spans="1:10" ht="29.25" hidden="1" customHeight="1" x14ac:dyDescent="0.25">
      <c r="A2135" s="181" t="s">
        <v>1390</v>
      </c>
      <c r="B2135" s="349" t="s">
        <v>116</v>
      </c>
      <c r="C2135" s="361" t="s">
        <v>1389</v>
      </c>
      <c r="D2135" s="361"/>
      <c r="E2135" s="361"/>
      <c r="F2135" s="361"/>
      <c r="G2135" s="361"/>
      <c r="H2135" s="361"/>
      <c r="I2135" s="361"/>
      <c r="J2135" s="361"/>
    </row>
    <row r="2136" spans="1:10" ht="17.25" hidden="1" customHeight="1" x14ac:dyDescent="0.25">
      <c r="A2136" s="181"/>
      <c r="B2136" s="349"/>
      <c r="C2136" s="350" t="s">
        <v>10</v>
      </c>
      <c r="D2136" s="350"/>
      <c r="E2136" s="350"/>
      <c r="F2136" s="350"/>
      <c r="G2136" s="350"/>
      <c r="H2136" s="350"/>
      <c r="I2136" s="350"/>
      <c r="J2136" s="350"/>
    </row>
    <row r="2137" spans="1:10" ht="30.75" hidden="1" customHeight="1" x14ac:dyDescent="0.25">
      <c r="A2137" s="181"/>
      <c r="B2137" s="349"/>
      <c r="C2137" s="7" t="s">
        <v>1186</v>
      </c>
      <c r="D2137" s="140" t="s">
        <v>91</v>
      </c>
      <c r="E2137" s="140" t="s">
        <v>9</v>
      </c>
      <c r="F2137" s="107"/>
      <c r="G2137" s="157">
        <f>'Додаток 3'!I381</f>
        <v>0</v>
      </c>
      <c r="H2137" s="157"/>
      <c r="I2137" s="105"/>
      <c r="J2137" s="105"/>
    </row>
    <row r="2138" spans="1:10" ht="17.25" hidden="1" customHeight="1" x14ac:dyDescent="0.25">
      <c r="A2138" s="181"/>
      <c r="B2138" s="349"/>
      <c r="C2138" s="350" t="s">
        <v>11</v>
      </c>
      <c r="D2138" s="350"/>
      <c r="E2138" s="350"/>
      <c r="F2138" s="350"/>
      <c r="G2138" s="350"/>
      <c r="H2138" s="350"/>
      <c r="I2138" s="350"/>
      <c r="J2138" s="350"/>
    </row>
    <row r="2139" spans="1:10" ht="17.25" hidden="1" customHeight="1" x14ac:dyDescent="0.25">
      <c r="A2139" s="181"/>
      <c r="B2139" s="349"/>
      <c r="C2139" s="7" t="s">
        <v>911</v>
      </c>
      <c r="D2139" s="140" t="s">
        <v>309</v>
      </c>
      <c r="E2139" s="140" t="s">
        <v>17</v>
      </c>
      <c r="F2139" s="107"/>
      <c r="G2139" s="167">
        <v>1</v>
      </c>
      <c r="H2139" s="107"/>
      <c r="I2139" s="105"/>
      <c r="J2139" s="105"/>
    </row>
    <row r="2140" spans="1:10" ht="21.75" hidden="1" customHeight="1" x14ac:dyDescent="0.25">
      <c r="A2140" s="181"/>
      <c r="B2140" s="349"/>
      <c r="C2140" s="350" t="s">
        <v>12</v>
      </c>
      <c r="D2140" s="350"/>
      <c r="E2140" s="350"/>
      <c r="F2140" s="350"/>
      <c r="G2140" s="350"/>
      <c r="H2140" s="350"/>
      <c r="I2140" s="350"/>
      <c r="J2140" s="350"/>
    </row>
    <row r="2141" spans="1:10" ht="26.25" hidden="1" customHeight="1" x14ac:dyDescent="0.25">
      <c r="A2141" s="181"/>
      <c r="B2141" s="349"/>
      <c r="C2141" s="7" t="s">
        <v>1187</v>
      </c>
      <c r="D2141" s="140" t="s">
        <v>39</v>
      </c>
      <c r="E2141" s="140" t="s">
        <v>13</v>
      </c>
      <c r="F2141" s="107"/>
      <c r="G2141" s="157">
        <f>G2137/G2139</f>
        <v>0</v>
      </c>
      <c r="H2141" s="22"/>
      <c r="I2141" s="105"/>
      <c r="J2141" s="105"/>
    </row>
    <row r="2142" spans="1:10" ht="20.25" hidden="1" customHeight="1" x14ac:dyDescent="0.25">
      <c r="A2142" s="181"/>
      <c r="B2142" s="349"/>
      <c r="C2142" s="350" t="s">
        <v>14</v>
      </c>
      <c r="D2142" s="350"/>
      <c r="E2142" s="350"/>
      <c r="F2142" s="350"/>
      <c r="G2142" s="350"/>
      <c r="H2142" s="350"/>
      <c r="I2142" s="350"/>
      <c r="J2142" s="350"/>
    </row>
    <row r="2143" spans="1:10" ht="16.5" hidden="1" customHeight="1" x14ac:dyDescent="0.25">
      <c r="A2143" s="181"/>
      <c r="B2143" s="349"/>
      <c r="C2143" s="59" t="s">
        <v>864</v>
      </c>
      <c r="D2143" s="140" t="s">
        <v>42</v>
      </c>
      <c r="E2143" s="140" t="s">
        <v>40</v>
      </c>
      <c r="F2143" s="140"/>
      <c r="G2143" s="140">
        <v>100</v>
      </c>
      <c r="H2143" s="140"/>
      <c r="I2143" s="105"/>
      <c r="J2143" s="105"/>
    </row>
    <row r="2144" spans="1:10" ht="16.5" hidden="1" customHeight="1" x14ac:dyDescent="0.25">
      <c r="A2144" s="353" t="s">
        <v>1386</v>
      </c>
      <c r="B2144" s="352" t="s">
        <v>116</v>
      </c>
      <c r="C2144" s="386" t="s">
        <v>1393</v>
      </c>
      <c r="D2144" s="386"/>
      <c r="E2144" s="386"/>
      <c r="F2144" s="386"/>
      <c r="G2144" s="386"/>
      <c r="H2144" s="386"/>
      <c r="I2144" s="386"/>
      <c r="J2144" s="386"/>
    </row>
    <row r="2145" spans="1:10" ht="16.5" hidden="1" customHeight="1" x14ac:dyDescent="0.25">
      <c r="A2145" s="354"/>
      <c r="B2145" s="352"/>
      <c r="C2145" s="348" t="s">
        <v>10</v>
      </c>
      <c r="D2145" s="348"/>
      <c r="E2145" s="348"/>
      <c r="F2145" s="348"/>
      <c r="G2145" s="348"/>
      <c r="H2145" s="348"/>
      <c r="I2145" s="348"/>
      <c r="J2145" s="348"/>
    </row>
    <row r="2146" spans="1:10" ht="16.5" hidden="1" customHeight="1" x14ac:dyDescent="0.25">
      <c r="A2146" s="354"/>
      <c r="B2146" s="352"/>
      <c r="C2146" s="59" t="s">
        <v>1394</v>
      </c>
      <c r="D2146" s="352" t="s">
        <v>15</v>
      </c>
      <c r="E2146" s="51" t="s">
        <v>9</v>
      </c>
      <c r="F2146" s="107"/>
      <c r="G2146" s="107"/>
      <c r="H2146" s="107"/>
      <c r="I2146" s="105"/>
      <c r="J2146" s="135">
        <f>'Додаток 3'!L382</f>
        <v>0</v>
      </c>
    </row>
    <row r="2147" spans="1:10" ht="16.5" hidden="1" customHeight="1" x14ac:dyDescent="0.25">
      <c r="A2147" s="354"/>
      <c r="B2147" s="352"/>
      <c r="C2147" s="59" t="s">
        <v>41</v>
      </c>
      <c r="D2147" s="352"/>
      <c r="E2147" s="352"/>
      <c r="F2147" s="352"/>
      <c r="G2147" s="352"/>
      <c r="H2147" s="352"/>
      <c r="I2147" s="105"/>
      <c r="J2147" s="105"/>
    </row>
    <row r="2148" spans="1:10" ht="16.5" hidden="1" customHeight="1" x14ac:dyDescent="0.25">
      <c r="A2148" s="354"/>
      <c r="B2148" s="352"/>
      <c r="C2148" s="59" t="s">
        <v>882</v>
      </c>
      <c r="D2148" s="352"/>
      <c r="E2148" s="51" t="s">
        <v>9</v>
      </c>
      <c r="F2148" s="107"/>
      <c r="G2148" s="107"/>
      <c r="H2148" s="107"/>
      <c r="I2148" s="105"/>
      <c r="J2148" s="95">
        <v>150</v>
      </c>
    </row>
    <row r="2149" spans="1:10" ht="16.5" hidden="1" customHeight="1" x14ac:dyDescent="0.25">
      <c r="A2149" s="354"/>
      <c r="B2149" s="352"/>
      <c r="C2149" s="348" t="s">
        <v>11</v>
      </c>
      <c r="D2149" s="348"/>
      <c r="E2149" s="348"/>
      <c r="F2149" s="348"/>
      <c r="G2149" s="348"/>
      <c r="H2149" s="348"/>
      <c r="I2149" s="348"/>
      <c r="J2149" s="348"/>
    </row>
    <row r="2150" spans="1:10" ht="16.5" hidden="1" customHeight="1" x14ac:dyDescent="0.25">
      <c r="A2150" s="354"/>
      <c r="B2150" s="352"/>
      <c r="C2150" s="59" t="s">
        <v>1395</v>
      </c>
      <c r="D2150" s="51" t="s">
        <v>309</v>
      </c>
      <c r="E2150" s="51" t="s">
        <v>17</v>
      </c>
      <c r="F2150" s="107"/>
      <c r="G2150" s="155"/>
      <c r="H2150" s="155"/>
      <c r="I2150" s="105"/>
      <c r="J2150" s="170">
        <v>1</v>
      </c>
    </row>
    <row r="2151" spans="1:10" ht="16.5" hidden="1" customHeight="1" x14ac:dyDescent="0.25">
      <c r="A2151" s="354"/>
      <c r="B2151" s="352"/>
      <c r="C2151" s="348" t="s">
        <v>12</v>
      </c>
      <c r="D2151" s="348"/>
      <c r="E2151" s="348"/>
      <c r="F2151" s="348"/>
      <c r="G2151" s="348"/>
      <c r="H2151" s="348"/>
      <c r="I2151" s="348"/>
      <c r="J2151" s="348"/>
    </row>
    <row r="2152" spans="1:10" ht="16.5" hidden="1" customHeight="1" x14ac:dyDescent="0.25">
      <c r="A2152" s="354"/>
      <c r="B2152" s="352"/>
      <c r="C2152" s="59" t="s">
        <v>1396</v>
      </c>
      <c r="D2152" s="51" t="s">
        <v>39</v>
      </c>
      <c r="E2152" s="51" t="s">
        <v>13</v>
      </c>
      <c r="F2152" s="107"/>
      <c r="G2152" s="107"/>
      <c r="H2152" s="107"/>
      <c r="I2152" s="105"/>
      <c r="J2152" s="98">
        <f>J2146/J2150</f>
        <v>0</v>
      </c>
    </row>
    <row r="2153" spans="1:10" ht="16.5" hidden="1" customHeight="1" x14ac:dyDescent="0.25">
      <c r="A2153" s="354"/>
      <c r="B2153" s="352"/>
      <c r="C2153" s="348" t="s">
        <v>14</v>
      </c>
      <c r="D2153" s="348"/>
      <c r="E2153" s="348"/>
      <c r="F2153" s="348"/>
      <c r="G2153" s="348"/>
      <c r="H2153" s="348"/>
      <c r="I2153" s="348"/>
      <c r="J2153" s="348"/>
    </row>
    <row r="2154" spans="1:10" ht="16.5" hidden="1" customHeight="1" x14ac:dyDescent="0.25">
      <c r="A2154" s="355"/>
      <c r="B2154" s="352"/>
      <c r="C2154" s="59" t="s">
        <v>360</v>
      </c>
      <c r="D2154" s="51" t="s">
        <v>42</v>
      </c>
      <c r="E2154" s="51" t="s">
        <v>40</v>
      </c>
      <c r="F2154" s="51"/>
      <c r="G2154" s="51"/>
      <c r="H2154" s="51"/>
      <c r="I2154" s="105"/>
      <c r="J2154" s="170">
        <v>100</v>
      </c>
    </row>
    <row r="2155" spans="1:10" ht="13.5" customHeight="1" x14ac:dyDescent="0.25">
      <c r="A2155" s="353" t="s">
        <v>1001</v>
      </c>
      <c r="B2155" s="349" t="s">
        <v>717</v>
      </c>
      <c r="C2155" s="351" t="s">
        <v>1444</v>
      </c>
      <c r="D2155" s="351"/>
      <c r="E2155" s="351"/>
      <c r="F2155" s="351"/>
      <c r="G2155" s="351"/>
      <c r="H2155" s="351"/>
      <c r="I2155" s="351"/>
      <c r="J2155" s="351"/>
    </row>
    <row r="2156" spans="1:10" ht="16.5" customHeight="1" x14ac:dyDescent="0.25">
      <c r="A2156" s="354"/>
      <c r="B2156" s="349"/>
      <c r="C2156" s="350" t="s">
        <v>10</v>
      </c>
      <c r="D2156" s="350"/>
      <c r="E2156" s="350"/>
      <c r="F2156" s="350"/>
      <c r="G2156" s="350"/>
      <c r="H2156" s="350"/>
      <c r="I2156" s="350"/>
      <c r="J2156" s="350"/>
    </row>
    <row r="2157" spans="1:10" ht="30.75" customHeight="1" x14ac:dyDescent="0.25">
      <c r="A2157" s="354"/>
      <c r="B2157" s="349"/>
      <c r="C2157" s="7" t="s">
        <v>762</v>
      </c>
      <c r="D2157" s="140" t="s">
        <v>91</v>
      </c>
      <c r="E2157" s="140" t="s">
        <v>13</v>
      </c>
      <c r="F2157" s="107"/>
      <c r="G2157" s="107"/>
      <c r="H2157" s="157"/>
      <c r="I2157" s="95">
        <f>'Додаток 3'!K383</f>
        <v>19.38</v>
      </c>
      <c r="J2157" s="95"/>
    </row>
    <row r="2158" spans="1:10" ht="16.5" customHeight="1" x14ac:dyDescent="0.25">
      <c r="A2158" s="354"/>
      <c r="B2158" s="349"/>
      <c r="C2158" s="350" t="s">
        <v>11</v>
      </c>
      <c r="D2158" s="350"/>
      <c r="E2158" s="350"/>
      <c r="F2158" s="350"/>
      <c r="G2158" s="350"/>
      <c r="H2158" s="350"/>
      <c r="I2158" s="350"/>
      <c r="J2158" s="350"/>
    </row>
    <row r="2159" spans="1:10" ht="21.75" customHeight="1" x14ac:dyDescent="0.25">
      <c r="A2159" s="354"/>
      <c r="B2159" s="349"/>
      <c r="C2159" s="7" t="s">
        <v>780</v>
      </c>
      <c r="D2159" s="140" t="s">
        <v>39</v>
      </c>
      <c r="E2159" s="140" t="s">
        <v>17</v>
      </c>
      <c r="F2159" s="107"/>
      <c r="G2159" s="167"/>
      <c r="H2159" s="167"/>
      <c r="I2159" s="170">
        <v>1</v>
      </c>
      <c r="J2159" s="170"/>
    </row>
    <row r="2160" spans="1:10" ht="16.5" customHeight="1" x14ac:dyDescent="0.25">
      <c r="A2160" s="354"/>
      <c r="B2160" s="349"/>
      <c r="C2160" s="350" t="s">
        <v>12</v>
      </c>
      <c r="D2160" s="350"/>
      <c r="E2160" s="350"/>
      <c r="F2160" s="350"/>
      <c r="G2160" s="350"/>
      <c r="H2160" s="350"/>
      <c r="I2160" s="350"/>
      <c r="J2160" s="350"/>
    </row>
    <row r="2161" spans="1:10" ht="35.25" customHeight="1" x14ac:dyDescent="0.25">
      <c r="A2161" s="354"/>
      <c r="B2161" s="349"/>
      <c r="C2161" s="7" t="s">
        <v>763</v>
      </c>
      <c r="D2161" s="140" t="s">
        <v>39</v>
      </c>
      <c r="E2161" s="140" t="s">
        <v>13</v>
      </c>
      <c r="F2161" s="156"/>
      <c r="G2161" s="157"/>
      <c r="H2161" s="157"/>
      <c r="I2161" s="95" t="s">
        <v>1658</v>
      </c>
      <c r="J2161" s="95"/>
    </row>
    <row r="2162" spans="1:10" ht="16.5" customHeight="1" x14ac:dyDescent="0.25">
      <c r="A2162" s="354"/>
      <c r="B2162" s="349"/>
      <c r="C2162" s="350" t="s">
        <v>14</v>
      </c>
      <c r="D2162" s="350"/>
      <c r="E2162" s="350"/>
      <c r="F2162" s="350"/>
      <c r="G2162" s="350"/>
      <c r="H2162" s="350"/>
      <c r="I2162" s="350"/>
      <c r="J2162" s="350"/>
    </row>
    <row r="2163" spans="1:10" ht="15" customHeight="1" x14ac:dyDescent="0.25">
      <c r="A2163" s="355"/>
      <c r="B2163" s="349"/>
      <c r="C2163" s="59" t="s">
        <v>781</v>
      </c>
      <c r="D2163" s="140" t="s">
        <v>42</v>
      </c>
      <c r="E2163" s="140" t="s">
        <v>40</v>
      </c>
      <c r="F2163" s="140"/>
      <c r="G2163" s="140"/>
      <c r="H2163" s="140"/>
      <c r="I2163" s="166">
        <v>100</v>
      </c>
      <c r="J2163" s="166"/>
    </row>
    <row r="2164" spans="1:10" ht="17.25" customHeight="1" x14ac:dyDescent="0.25">
      <c r="A2164" s="353" t="s">
        <v>1015</v>
      </c>
      <c r="B2164" s="349" t="s">
        <v>717</v>
      </c>
      <c r="C2164" s="361" t="str">
        <f>'Додаток 3'!B384</f>
        <v xml:space="preserve">Проведення незалежної оцінки для постановки на баланс кладовища с.Григорівка на Южненському кладовищі Южненської міської територіальної громади Одеського району Одеської області </v>
      </c>
      <c r="D2164" s="351"/>
      <c r="E2164" s="351"/>
      <c r="F2164" s="351"/>
      <c r="G2164" s="351"/>
      <c r="H2164" s="351"/>
      <c r="I2164" s="351"/>
      <c r="J2164" s="351"/>
    </row>
    <row r="2165" spans="1:10" ht="15" customHeight="1" x14ac:dyDescent="0.25">
      <c r="A2165" s="354"/>
      <c r="B2165" s="349"/>
      <c r="C2165" s="350" t="s">
        <v>10</v>
      </c>
      <c r="D2165" s="350"/>
      <c r="E2165" s="350"/>
      <c r="F2165" s="350"/>
      <c r="G2165" s="350"/>
      <c r="H2165" s="350"/>
      <c r="I2165" s="350"/>
      <c r="J2165" s="350"/>
    </row>
    <row r="2166" spans="1:10" ht="15" customHeight="1" x14ac:dyDescent="0.25">
      <c r="A2166" s="354"/>
      <c r="B2166" s="349"/>
      <c r="C2166" s="7" t="s">
        <v>1446</v>
      </c>
      <c r="D2166" s="140" t="s">
        <v>91</v>
      </c>
      <c r="E2166" s="140" t="s">
        <v>19</v>
      </c>
      <c r="F2166" s="107"/>
      <c r="G2166" s="107"/>
      <c r="H2166" s="157"/>
      <c r="I2166" s="135">
        <f>'Додаток 3'!K384</f>
        <v>6.3</v>
      </c>
      <c r="J2166" s="135"/>
    </row>
    <row r="2167" spans="1:10" ht="15" customHeight="1" x14ac:dyDescent="0.25">
      <c r="A2167" s="354"/>
      <c r="B2167" s="349"/>
      <c r="C2167" s="350" t="s">
        <v>11</v>
      </c>
      <c r="D2167" s="350"/>
      <c r="E2167" s="350"/>
      <c r="F2167" s="350"/>
      <c r="G2167" s="350"/>
      <c r="H2167" s="350"/>
      <c r="I2167" s="350"/>
      <c r="J2167" s="350"/>
    </row>
    <row r="2168" spans="1:10" ht="15" customHeight="1" x14ac:dyDescent="0.25">
      <c r="A2168" s="354"/>
      <c r="B2168" s="349"/>
      <c r="C2168" s="7" t="s">
        <v>1447</v>
      </c>
      <c r="D2168" s="140" t="s">
        <v>39</v>
      </c>
      <c r="E2168" s="140" t="s">
        <v>17</v>
      </c>
      <c r="F2168" s="107"/>
      <c r="G2168" s="167"/>
      <c r="H2168" s="167"/>
      <c r="I2168" s="166">
        <v>1</v>
      </c>
      <c r="J2168" s="166"/>
    </row>
    <row r="2169" spans="1:10" ht="15" customHeight="1" x14ac:dyDescent="0.25">
      <c r="A2169" s="354"/>
      <c r="B2169" s="349"/>
      <c r="C2169" s="350" t="s">
        <v>12</v>
      </c>
      <c r="D2169" s="350"/>
      <c r="E2169" s="350"/>
      <c r="F2169" s="350"/>
      <c r="G2169" s="350"/>
      <c r="H2169" s="350"/>
      <c r="I2169" s="350"/>
      <c r="J2169" s="350"/>
    </row>
    <row r="2170" spans="1:10" ht="15" customHeight="1" x14ac:dyDescent="0.25">
      <c r="A2170" s="354"/>
      <c r="B2170" s="349"/>
      <c r="C2170" s="7" t="s">
        <v>1448</v>
      </c>
      <c r="D2170" s="140" t="s">
        <v>39</v>
      </c>
      <c r="E2170" s="140" t="s">
        <v>13</v>
      </c>
      <c r="F2170" s="156"/>
      <c r="G2170" s="157"/>
      <c r="H2170" s="157"/>
      <c r="I2170" s="135" t="s">
        <v>1659</v>
      </c>
      <c r="J2170" s="135"/>
    </row>
    <row r="2171" spans="1:10" ht="15" customHeight="1" x14ac:dyDescent="0.25">
      <c r="A2171" s="354"/>
      <c r="B2171" s="349"/>
      <c r="C2171" s="350" t="s">
        <v>14</v>
      </c>
      <c r="D2171" s="350"/>
      <c r="E2171" s="350"/>
      <c r="F2171" s="350"/>
      <c r="G2171" s="350"/>
      <c r="H2171" s="350"/>
      <c r="I2171" s="350"/>
      <c r="J2171" s="350"/>
    </row>
    <row r="2172" spans="1:10" ht="15" customHeight="1" x14ac:dyDescent="0.25">
      <c r="A2172" s="355"/>
      <c r="B2172" s="349"/>
      <c r="C2172" s="59" t="s">
        <v>1449</v>
      </c>
      <c r="D2172" s="140" t="s">
        <v>42</v>
      </c>
      <c r="E2172" s="140" t="s">
        <v>40</v>
      </c>
      <c r="F2172" s="140"/>
      <c r="G2172" s="140"/>
      <c r="H2172" s="140"/>
      <c r="I2172" s="166">
        <v>100</v>
      </c>
      <c r="J2172" s="166"/>
    </row>
    <row r="2173" spans="1:10" ht="14.25" customHeight="1" x14ac:dyDescent="0.25">
      <c r="A2173" s="347" t="s">
        <v>1022</v>
      </c>
      <c r="B2173" s="349" t="s">
        <v>717</v>
      </c>
      <c r="C2173" s="351" t="s">
        <v>1690</v>
      </c>
      <c r="D2173" s="351"/>
      <c r="E2173" s="351"/>
      <c r="F2173" s="351"/>
      <c r="G2173" s="351"/>
      <c r="H2173" s="351"/>
      <c r="I2173" s="351"/>
      <c r="J2173" s="351"/>
    </row>
    <row r="2174" spans="1:10" ht="15" customHeight="1" x14ac:dyDescent="0.25">
      <c r="A2174" s="347"/>
      <c r="B2174" s="349"/>
      <c r="C2174" s="350" t="s">
        <v>10</v>
      </c>
      <c r="D2174" s="350"/>
      <c r="E2174" s="350"/>
      <c r="F2174" s="350"/>
      <c r="G2174" s="350"/>
      <c r="H2174" s="350"/>
      <c r="I2174" s="350"/>
      <c r="J2174" s="350"/>
    </row>
    <row r="2175" spans="1:10" ht="24.75" customHeight="1" x14ac:dyDescent="0.25">
      <c r="A2175" s="347"/>
      <c r="B2175" s="349"/>
      <c r="C2175" s="7" t="s">
        <v>762</v>
      </c>
      <c r="D2175" s="140" t="s">
        <v>91</v>
      </c>
      <c r="E2175" s="140" t="s">
        <v>13</v>
      </c>
      <c r="F2175" s="107"/>
      <c r="G2175" s="107"/>
      <c r="H2175" s="157"/>
      <c r="I2175" s="95">
        <f>'Додаток 3'!K385</f>
        <v>49.28</v>
      </c>
      <c r="J2175" s="95"/>
    </row>
    <row r="2176" spans="1:10" ht="15" customHeight="1" x14ac:dyDescent="0.25">
      <c r="A2176" s="347"/>
      <c r="B2176" s="349"/>
      <c r="C2176" s="350" t="s">
        <v>11</v>
      </c>
      <c r="D2176" s="350"/>
      <c r="E2176" s="350"/>
      <c r="F2176" s="350"/>
      <c r="G2176" s="350"/>
      <c r="H2176" s="350"/>
      <c r="I2176" s="350"/>
      <c r="J2176" s="350"/>
    </row>
    <row r="2177" spans="1:10" ht="24" customHeight="1" x14ac:dyDescent="0.25">
      <c r="A2177" s="347"/>
      <c r="B2177" s="349"/>
      <c r="C2177" s="7" t="s">
        <v>780</v>
      </c>
      <c r="D2177" s="140" t="s">
        <v>39</v>
      </c>
      <c r="E2177" s="140" t="s">
        <v>17</v>
      </c>
      <c r="F2177" s="107"/>
      <c r="G2177" s="167"/>
      <c r="H2177" s="167"/>
      <c r="I2177" s="170">
        <v>1</v>
      </c>
      <c r="J2177" s="170"/>
    </row>
    <row r="2178" spans="1:10" ht="15" customHeight="1" x14ac:dyDescent="0.25">
      <c r="A2178" s="347"/>
      <c r="B2178" s="349"/>
      <c r="C2178" s="350" t="s">
        <v>12</v>
      </c>
      <c r="D2178" s="350"/>
      <c r="E2178" s="350"/>
      <c r="F2178" s="350"/>
      <c r="G2178" s="350"/>
      <c r="H2178" s="350"/>
      <c r="I2178" s="350"/>
      <c r="J2178" s="350"/>
    </row>
    <row r="2179" spans="1:10" ht="26.25" customHeight="1" x14ac:dyDescent="0.25">
      <c r="A2179" s="347"/>
      <c r="B2179" s="349"/>
      <c r="C2179" s="7" t="s">
        <v>763</v>
      </c>
      <c r="D2179" s="140" t="s">
        <v>39</v>
      </c>
      <c r="E2179" s="140" t="s">
        <v>13</v>
      </c>
      <c r="F2179" s="156"/>
      <c r="G2179" s="157"/>
      <c r="H2179" s="157"/>
      <c r="I2179" s="95" t="s">
        <v>1660</v>
      </c>
      <c r="J2179" s="95"/>
    </row>
    <row r="2180" spans="1:10" ht="15" customHeight="1" x14ac:dyDescent="0.25">
      <c r="A2180" s="347"/>
      <c r="B2180" s="349"/>
      <c r="C2180" s="350" t="s">
        <v>14</v>
      </c>
      <c r="D2180" s="350"/>
      <c r="E2180" s="350"/>
      <c r="F2180" s="350"/>
      <c r="G2180" s="350"/>
      <c r="H2180" s="350"/>
      <c r="I2180" s="350"/>
      <c r="J2180" s="350"/>
    </row>
    <row r="2181" spans="1:10" ht="15" customHeight="1" x14ac:dyDescent="0.25">
      <c r="A2181" s="347"/>
      <c r="B2181" s="349"/>
      <c r="C2181" s="59" t="s">
        <v>781</v>
      </c>
      <c r="D2181" s="140" t="s">
        <v>42</v>
      </c>
      <c r="E2181" s="140" t="s">
        <v>40</v>
      </c>
      <c r="F2181" s="140"/>
      <c r="G2181" s="140"/>
      <c r="H2181" s="140"/>
      <c r="I2181" s="166">
        <v>100</v>
      </c>
      <c r="J2181" s="166"/>
    </row>
    <row r="2182" spans="1:10" ht="18" customHeight="1" x14ac:dyDescent="0.25">
      <c r="A2182" s="347" t="s">
        <v>1042</v>
      </c>
      <c r="B2182" s="349" t="s">
        <v>717</v>
      </c>
      <c r="C2182" s="361" t="str">
        <f>'Додаток 3'!B386</f>
        <v xml:space="preserve">Проведення незалежної оцінки для постановки на баланс Южненське кладовище (комплекс) Южненської міської територіальної громади Одеського району Одеської області </v>
      </c>
      <c r="D2182" s="351"/>
      <c r="E2182" s="351"/>
      <c r="F2182" s="351"/>
      <c r="G2182" s="351"/>
      <c r="H2182" s="351"/>
      <c r="I2182" s="351"/>
      <c r="J2182" s="351"/>
    </row>
    <row r="2183" spans="1:10" ht="15" customHeight="1" x14ac:dyDescent="0.25">
      <c r="A2183" s="347"/>
      <c r="B2183" s="349"/>
      <c r="C2183" s="350" t="s">
        <v>10</v>
      </c>
      <c r="D2183" s="350"/>
      <c r="E2183" s="350"/>
      <c r="F2183" s="350"/>
      <c r="G2183" s="350"/>
      <c r="H2183" s="350"/>
      <c r="I2183" s="350"/>
      <c r="J2183" s="350"/>
    </row>
    <row r="2184" spans="1:10" ht="15" customHeight="1" x14ac:dyDescent="0.25">
      <c r="A2184" s="347"/>
      <c r="B2184" s="349"/>
      <c r="C2184" s="7" t="s">
        <v>1446</v>
      </c>
      <c r="D2184" s="140" t="s">
        <v>91</v>
      </c>
      <c r="E2184" s="140" t="s">
        <v>19</v>
      </c>
      <c r="F2184" s="107"/>
      <c r="G2184" s="107"/>
      <c r="H2184" s="157"/>
      <c r="I2184" s="135">
        <f>'Додаток 3'!K386</f>
        <v>16.2</v>
      </c>
      <c r="J2184" s="135"/>
    </row>
    <row r="2185" spans="1:10" ht="15" customHeight="1" x14ac:dyDescent="0.25">
      <c r="A2185" s="347"/>
      <c r="B2185" s="349"/>
      <c r="C2185" s="350" t="s">
        <v>11</v>
      </c>
      <c r="D2185" s="350"/>
      <c r="E2185" s="350"/>
      <c r="F2185" s="350"/>
      <c r="G2185" s="350"/>
      <c r="H2185" s="350"/>
      <c r="I2185" s="350"/>
      <c r="J2185" s="350"/>
    </row>
    <row r="2186" spans="1:10" ht="15" customHeight="1" x14ac:dyDescent="0.25">
      <c r="A2186" s="347"/>
      <c r="B2186" s="349"/>
      <c r="C2186" s="7" t="s">
        <v>1447</v>
      </c>
      <c r="D2186" s="140" t="s">
        <v>39</v>
      </c>
      <c r="E2186" s="140" t="s">
        <v>17</v>
      </c>
      <c r="F2186" s="107"/>
      <c r="G2186" s="167"/>
      <c r="H2186" s="167"/>
      <c r="I2186" s="166">
        <v>1</v>
      </c>
      <c r="J2186" s="166"/>
    </row>
    <row r="2187" spans="1:10" ht="15" customHeight="1" x14ac:dyDescent="0.25">
      <c r="A2187" s="347"/>
      <c r="B2187" s="349"/>
      <c r="C2187" s="350" t="s">
        <v>12</v>
      </c>
      <c r="D2187" s="350"/>
      <c r="E2187" s="350"/>
      <c r="F2187" s="350"/>
      <c r="G2187" s="350"/>
      <c r="H2187" s="350"/>
      <c r="I2187" s="350"/>
      <c r="J2187" s="350"/>
    </row>
    <row r="2188" spans="1:10" ht="15" customHeight="1" x14ac:dyDescent="0.25">
      <c r="A2188" s="347"/>
      <c r="B2188" s="349"/>
      <c r="C2188" s="7" t="s">
        <v>1448</v>
      </c>
      <c r="D2188" s="140" t="s">
        <v>39</v>
      </c>
      <c r="E2188" s="140" t="s">
        <v>13</v>
      </c>
      <c r="F2188" s="156"/>
      <c r="G2188" s="157"/>
      <c r="H2188" s="157"/>
      <c r="I2188" s="135" t="s">
        <v>1661</v>
      </c>
      <c r="J2188" s="135"/>
    </row>
    <row r="2189" spans="1:10" ht="15" customHeight="1" x14ac:dyDescent="0.25">
      <c r="A2189" s="347"/>
      <c r="B2189" s="349"/>
      <c r="C2189" s="350" t="s">
        <v>14</v>
      </c>
      <c r="D2189" s="350"/>
      <c r="E2189" s="350"/>
      <c r="F2189" s="350"/>
      <c r="G2189" s="350"/>
      <c r="H2189" s="350"/>
      <c r="I2189" s="350"/>
      <c r="J2189" s="350"/>
    </row>
    <row r="2190" spans="1:10" ht="15" customHeight="1" x14ac:dyDescent="0.25">
      <c r="A2190" s="347"/>
      <c r="B2190" s="349"/>
      <c r="C2190" s="59" t="s">
        <v>1449</v>
      </c>
      <c r="D2190" s="140" t="s">
        <v>42</v>
      </c>
      <c r="E2190" s="140" t="s">
        <v>40</v>
      </c>
      <c r="F2190" s="140"/>
      <c r="G2190" s="140"/>
      <c r="H2190" s="140"/>
      <c r="I2190" s="166">
        <v>100</v>
      </c>
      <c r="J2190" s="185"/>
    </row>
    <row r="2191" spans="1:10" ht="12" customHeight="1" x14ac:dyDescent="0.25">
      <c r="A2191" s="374" t="s">
        <v>1087</v>
      </c>
      <c r="B2191" s="356" t="s">
        <v>741</v>
      </c>
      <c r="C2191" s="362" t="s">
        <v>166</v>
      </c>
      <c r="D2191" s="362"/>
      <c r="E2191" s="362"/>
      <c r="F2191" s="362"/>
      <c r="G2191" s="362"/>
      <c r="H2191" s="362"/>
      <c r="I2191" s="362"/>
      <c r="J2191" s="362"/>
    </row>
    <row r="2192" spans="1:10" ht="15.75" customHeight="1" x14ac:dyDescent="0.25">
      <c r="A2192" s="375"/>
      <c r="B2192" s="356"/>
      <c r="C2192" s="350" t="s">
        <v>10</v>
      </c>
      <c r="D2192" s="350"/>
      <c r="E2192" s="350"/>
      <c r="F2192" s="350"/>
      <c r="G2192" s="350"/>
      <c r="H2192" s="350"/>
      <c r="I2192" s="350"/>
      <c r="J2192" s="350"/>
    </row>
    <row r="2193" spans="1:10" ht="27.75" customHeight="1" x14ac:dyDescent="0.25">
      <c r="A2193" s="375"/>
      <c r="B2193" s="356"/>
      <c r="C2193" s="7" t="s">
        <v>207</v>
      </c>
      <c r="D2193" s="140" t="s">
        <v>91</v>
      </c>
      <c r="E2193" s="140" t="s">
        <v>19</v>
      </c>
      <c r="F2193" s="107"/>
      <c r="G2193" s="157"/>
      <c r="H2193" s="107"/>
      <c r="I2193" s="170">
        <f>'Додаток 3'!K387</f>
        <v>76.046999999999997</v>
      </c>
      <c r="J2193" s="105"/>
    </row>
    <row r="2194" spans="1:10" ht="15" customHeight="1" x14ac:dyDescent="0.25">
      <c r="A2194" s="375"/>
      <c r="B2194" s="356"/>
      <c r="C2194" s="350" t="s">
        <v>11</v>
      </c>
      <c r="D2194" s="350"/>
      <c r="E2194" s="350"/>
      <c r="F2194" s="350"/>
      <c r="G2194" s="350"/>
      <c r="H2194" s="350"/>
      <c r="I2194" s="350"/>
      <c r="J2194" s="350"/>
    </row>
    <row r="2195" spans="1:10" ht="19.5" customHeight="1" x14ac:dyDescent="0.25">
      <c r="A2195" s="375"/>
      <c r="B2195" s="356"/>
      <c r="C2195" s="7" t="s">
        <v>208</v>
      </c>
      <c r="D2195" s="140" t="s">
        <v>39</v>
      </c>
      <c r="E2195" s="140" t="s">
        <v>17</v>
      </c>
      <c r="F2195" s="155"/>
      <c r="G2195" s="167"/>
      <c r="H2195" s="155"/>
      <c r="I2195" s="166">
        <v>3</v>
      </c>
      <c r="J2195" s="105"/>
    </row>
    <row r="2196" spans="1:10" ht="13.5" customHeight="1" x14ac:dyDescent="0.25">
      <c r="A2196" s="375"/>
      <c r="B2196" s="356"/>
      <c r="C2196" s="350" t="s">
        <v>12</v>
      </c>
      <c r="D2196" s="350"/>
      <c r="E2196" s="350"/>
      <c r="F2196" s="350"/>
      <c r="G2196" s="350"/>
      <c r="H2196" s="350"/>
      <c r="I2196" s="350"/>
      <c r="J2196" s="350"/>
    </row>
    <row r="2197" spans="1:10" ht="15" customHeight="1" x14ac:dyDescent="0.25">
      <c r="A2197" s="375"/>
      <c r="B2197" s="356"/>
      <c r="C2197" s="7" t="s">
        <v>209</v>
      </c>
      <c r="D2197" s="140" t="s">
        <v>39</v>
      </c>
      <c r="E2197" s="140" t="s">
        <v>68</v>
      </c>
      <c r="F2197" s="107"/>
      <c r="G2197" s="107"/>
      <c r="H2197" s="107"/>
      <c r="I2197" s="166">
        <f>I2193/I2195</f>
        <v>25.349</v>
      </c>
      <c r="J2197" s="105"/>
    </row>
    <row r="2198" spans="1:10" ht="14.25" customHeight="1" x14ac:dyDescent="0.25">
      <c r="A2198" s="375"/>
      <c r="B2198" s="356"/>
      <c r="C2198" s="350" t="s">
        <v>14</v>
      </c>
      <c r="D2198" s="350"/>
      <c r="E2198" s="350"/>
      <c r="F2198" s="350"/>
      <c r="G2198" s="350"/>
      <c r="H2198" s="350"/>
      <c r="I2198" s="350"/>
      <c r="J2198" s="350"/>
    </row>
    <row r="2199" spans="1:10" ht="28.5" customHeight="1" x14ac:dyDescent="0.25">
      <c r="A2199" s="376"/>
      <c r="B2199" s="356"/>
      <c r="C2199" s="59" t="s">
        <v>363</v>
      </c>
      <c r="D2199" s="140" t="s">
        <v>42</v>
      </c>
      <c r="E2199" s="140" t="s">
        <v>40</v>
      </c>
      <c r="F2199" s="140"/>
      <c r="G2199" s="140"/>
      <c r="H2199" s="140"/>
      <c r="I2199" s="170">
        <v>100</v>
      </c>
      <c r="J2199" s="105"/>
    </row>
    <row r="2200" spans="1:10" ht="18.75" customHeight="1" x14ac:dyDescent="0.25">
      <c r="A2200" s="374" t="s">
        <v>1088</v>
      </c>
      <c r="B2200" s="356" t="s">
        <v>741</v>
      </c>
      <c r="C2200" s="367" t="s">
        <v>165</v>
      </c>
      <c r="D2200" s="367"/>
      <c r="E2200" s="367"/>
      <c r="F2200" s="367"/>
      <c r="G2200" s="367"/>
      <c r="H2200" s="367"/>
      <c r="I2200" s="367"/>
      <c r="J2200" s="367"/>
    </row>
    <row r="2201" spans="1:10" ht="15.75" customHeight="1" x14ac:dyDescent="0.25">
      <c r="A2201" s="375"/>
      <c r="B2201" s="356"/>
      <c r="C2201" s="350" t="s">
        <v>10</v>
      </c>
      <c r="D2201" s="350"/>
      <c r="E2201" s="350"/>
      <c r="F2201" s="350"/>
      <c r="G2201" s="350"/>
      <c r="H2201" s="350"/>
      <c r="I2201" s="350"/>
      <c r="J2201" s="350"/>
    </row>
    <row r="2202" spans="1:10" ht="28.5" customHeight="1" x14ac:dyDescent="0.25">
      <c r="A2202" s="375"/>
      <c r="B2202" s="356"/>
      <c r="C2202" s="7" t="s">
        <v>204</v>
      </c>
      <c r="D2202" s="140" t="s">
        <v>91</v>
      </c>
      <c r="E2202" s="140" t="s">
        <v>19</v>
      </c>
      <c r="F2202" s="107"/>
      <c r="G2202" s="157"/>
      <c r="H2202" s="107"/>
      <c r="I2202" s="170">
        <f>'Додаток 3'!K388</f>
        <v>24.248999999999999</v>
      </c>
      <c r="J2202" s="105"/>
    </row>
    <row r="2203" spans="1:10" ht="15.75" customHeight="1" x14ac:dyDescent="0.25">
      <c r="A2203" s="375"/>
      <c r="B2203" s="356"/>
      <c r="C2203" s="350" t="s">
        <v>11</v>
      </c>
      <c r="D2203" s="350"/>
      <c r="E2203" s="350"/>
      <c r="F2203" s="350"/>
      <c r="G2203" s="350"/>
      <c r="H2203" s="350"/>
      <c r="I2203" s="350"/>
      <c r="J2203" s="350"/>
    </row>
    <row r="2204" spans="1:10" ht="25.5" customHeight="1" x14ac:dyDescent="0.25">
      <c r="A2204" s="375"/>
      <c r="B2204" s="356"/>
      <c r="C2204" s="7" t="s">
        <v>205</v>
      </c>
      <c r="D2204" s="140" t="s">
        <v>39</v>
      </c>
      <c r="E2204" s="140" t="s">
        <v>17</v>
      </c>
      <c r="F2204" s="155"/>
      <c r="G2204" s="167"/>
      <c r="H2204" s="155"/>
      <c r="I2204" s="170">
        <v>1</v>
      </c>
      <c r="J2204" s="105"/>
    </row>
    <row r="2205" spans="1:10" ht="17.25" customHeight="1" x14ac:dyDescent="0.25">
      <c r="A2205" s="375"/>
      <c r="B2205" s="356"/>
      <c r="C2205" s="350" t="s">
        <v>12</v>
      </c>
      <c r="D2205" s="350"/>
      <c r="E2205" s="350"/>
      <c r="F2205" s="350"/>
      <c r="G2205" s="350"/>
      <c r="H2205" s="350"/>
      <c r="I2205" s="350"/>
      <c r="J2205" s="350"/>
    </row>
    <row r="2206" spans="1:10" ht="18" customHeight="1" x14ac:dyDescent="0.25">
      <c r="A2206" s="375"/>
      <c r="B2206" s="356"/>
      <c r="C2206" s="7" t="s">
        <v>206</v>
      </c>
      <c r="D2206" s="140" t="s">
        <v>39</v>
      </c>
      <c r="E2206" s="140" t="s">
        <v>68</v>
      </c>
      <c r="F2206" s="107"/>
      <c r="G2206" s="107"/>
      <c r="H2206" s="107"/>
      <c r="I2206" s="170">
        <f>I2202/I2204</f>
        <v>24.248999999999999</v>
      </c>
      <c r="J2206" s="105"/>
    </row>
    <row r="2207" spans="1:10" ht="15.75" customHeight="1" x14ac:dyDescent="0.25">
      <c r="A2207" s="375"/>
      <c r="B2207" s="356"/>
      <c r="C2207" s="350" t="s">
        <v>14</v>
      </c>
      <c r="D2207" s="350"/>
      <c r="E2207" s="350"/>
      <c r="F2207" s="350"/>
      <c r="G2207" s="350"/>
      <c r="H2207" s="350"/>
      <c r="I2207" s="350"/>
      <c r="J2207" s="350"/>
    </row>
    <row r="2208" spans="1:10" ht="30.75" customHeight="1" x14ac:dyDescent="0.25">
      <c r="A2208" s="376"/>
      <c r="B2208" s="356"/>
      <c r="C2208" s="59" t="s">
        <v>363</v>
      </c>
      <c r="D2208" s="140" t="s">
        <v>42</v>
      </c>
      <c r="E2208" s="140" t="s">
        <v>40</v>
      </c>
      <c r="F2208" s="140"/>
      <c r="G2208" s="140"/>
      <c r="H2208" s="140"/>
      <c r="I2208" s="170">
        <v>100</v>
      </c>
      <c r="J2208" s="105"/>
    </row>
    <row r="2209" spans="1:10" ht="12.75" customHeight="1" x14ac:dyDescent="0.25">
      <c r="A2209" s="374" t="s">
        <v>1091</v>
      </c>
      <c r="B2209" s="356" t="s">
        <v>741</v>
      </c>
      <c r="C2209" s="367" t="s">
        <v>1548</v>
      </c>
      <c r="D2209" s="367"/>
      <c r="E2209" s="367"/>
      <c r="F2209" s="367"/>
      <c r="G2209" s="367"/>
      <c r="H2209" s="367"/>
      <c r="I2209" s="367"/>
      <c r="J2209" s="367"/>
    </row>
    <row r="2210" spans="1:10" ht="15" customHeight="1" x14ac:dyDescent="0.25">
      <c r="A2210" s="375"/>
      <c r="B2210" s="356"/>
      <c r="C2210" s="350" t="s">
        <v>10</v>
      </c>
      <c r="D2210" s="350"/>
      <c r="E2210" s="350"/>
      <c r="F2210" s="350"/>
      <c r="G2210" s="350"/>
      <c r="H2210" s="350"/>
      <c r="I2210" s="350"/>
      <c r="J2210" s="350"/>
    </row>
    <row r="2211" spans="1:10" ht="27.75" customHeight="1" x14ac:dyDescent="0.25">
      <c r="A2211" s="375"/>
      <c r="B2211" s="356"/>
      <c r="C2211" s="7" t="s">
        <v>1552</v>
      </c>
      <c r="D2211" s="140" t="s">
        <v>91</v>
      </c>
      <c r="E2211" s="140" t="s">
        <v>19</v>
      </c>
      <c r="F2211" s="107"/>
      <c r="G2211" s="157"/>
      <c r="H2211" s="107"/>
      <c r="I2211" s="170">
        <f>'Додаток 3'!K389</f>
        <v>25.349</v>
      </c>
      <c r="J2211" s="105"/>
    </row>
    <row r="2212" spans="1:10" ht="15" customHeight="1" x14ac:dyDescent="0.25">
      <c r="A2212" s="375"/>
      <c r="B2212" s="356"/>
      <c r="C2212" s="350" t="s">
        <v>11</v>
      </c>
      <c r="D2212" s="350"/>
      <c r="E2212" s="350"/>
      <c r="F2212" s="350"/>
      <c r="G2212" s="350"/>
      <c r="H2212" s="350"/>
      <c r="I2212" s="350"/>
      <c r="J2212" s="350"/>
    </row>
    <row r="2213" spans="1:10" ht="24.75" customHeight="1" x14ac:dyDescent="0.25">
      <c r="A2213" s="375"/>
      <c r="B2213" s="356"/>
      <c r="C2213" s="7" t="s">
        <v>1553</v>
      </c>
      <c r="D2213" s="140" t="s">
        <v>39</v>
      </c>
      <c r="E2213" s="140" t="s">
        <v>17</v>
      </c>
      <c r="F2213" s="155"/>
      <c r="G2213" s="167"/>
      <c r="H2213" s="155"/>
      <c r="I2213" s="170">
        <v>1</v>
      </c>
      <c r="J2213" s="105"/>
    </row>
    <row r="2214" spans="1:10" ht="15.75" customHeight="1" x14ac:dyDescent="0.25">
      <c r="A2214" s="375"/>
      <c r="B2214" s="356"/>
      <c r="C2214" s="350" t="s">
        <v>12</v>
      </c>
      <c r="D2214" s="350"/>
      <c r="E2214" s="350"/>
      <c r="F2214" s="350"/>
      <c r="G2214" s="350"/>
      <c r="H2214" s="350"/>
      <c r="I2214" s="350"/>
      <c r="J2214" s="350"/>
    </row>
    <row r="2215" spans="1:10" ht="22.5" customHeight="1" x14ac:dyDescent="0.25">
      <c r="A2215" s="375"/>
      <c r="B2215" s="356"/>
      <c r="C2215" s="7" t="s">
        <v>1554</v>
      </c>
      <c r="D2215" s="140" t="s">
        <v>39</v>
      </c>
      <c r="E2215" s="140" t="s">
        <v>68</v>
      </c>
      <c r="F2215" s="107"/>
      <c r="G2215" s="107"/>
      <c r="H2215" s="107"/>
      <c r="I2215" s="170">
        <f>I2211/I2213</f>
        <v>25.349</v>
      </c>
      <c r="J2215" s="105"/>
    </row>
    <row r="2216" spans="1:10" ht="15" customHeight="1" x14ac:dyDescent="0.25">
      <c r="A2216" s="375"/>
      <c r="B2216" s="356"/>
      <c r="C2216" s="350" t="s">
        <v>14</v>
      </c>
      <c r="D2216" s="350"/>
      <c r="E2216" s="350"/>
      <c r="F2216" s="350"/>
      <c r="G2216" s="350"/>
      <c r="H2216" s="350"/>
      <c r="I2216" s="350"/>
      <c r="J2216" s="350"/>
    </row>
    <row r="2217" spans="1:10" ht="33" customHeight="1" x14ac:dyDescent="0.25">
      <c r="A2217" s="376"/>
      <c r="B2217" s="356"/>
      <c r="C2217" s="59" t="s">
        <v>363</v>
      </c>
      <c r="D2217" s="140" t="s">
        <v>42</v>
      </c>
      <c r="E2217" s="140" t="s">
        <v>40</v>
      </c>
      <c r="F2217" s="140"/>
      <c r="G2217" s="140"/>
      <c r="H2217" s="140"/>
      <c r="I2217" s="170">
        <v>100</v>
      </c>
      <c r="J2217" s="105"/>
    </row>
    <row r="2218" spans="1:10" ht="27.75" hidden="1" customHeight="1" x14ac:dyDescent="0.25">
      <c r="A2218" s="353" t="s">
        <v>1586</v>
      </c>
      <c r="B2218" s="352" t="s">
        <v>116</v>
      </c>
      <c r="C2218" s="366" t="s">
        <v>1592</v>
      </c>
      <c r="D2218" s="366"/>
      <c r="E2218" s="366"/>
      <c r="F2218" s="366"/>
      <c r="G2218" s="366"/>
      <c r="H2218" s="366"/>
      <c r="I2218" s="366"/>
      <c r="J2218" s="366"/>
    </row>
    <row r="2219" spans="1:10" ht="15" hidden="1" customHeight="1" x14ac:dyDescent="0.25">
      <c r="A2219" s="354"/>
      <c r="B2219" s="352"/>
      <c r="C2219" s="348" t="s">
        <v>10</v>
      </c>
      <c r="D2219" s="348"/>
      <c r="E2219" s="348"/>
      <c r="F2219" s="348"/>
      <c r="G2219" s="348"/>
      <c r="H2219" s="348"/>
      <c r="I2219" s="348"/>
      <c r="J2219" s="348"/>
    </row>
    <row r="2220" spans="1:10" ht="27.75" hidden="1" customHeight="1" x14ac:dyDescent="0.25">
      <c r="A2220" s="354"/>
      <c r="B2220" s="352"/>
      <c r="C2220" s="59" t="s">
        <v>1593</v>
      </c>
      <c r="D2220" s="51" t="s">
        <v>91</v>
      </c>
      <c r="E2220" s="51" t="s">
        <v>9</v>
      </c>
      <c r="F2220" s="107"/>
      <c r="G2220" s="107"/>
      <c r="H2220" s="107"/>
      <c r="I2220" s="95">
        <f>'Додаток 3'!K390</f>
        <v>0</v>
      </c>
      <c r="J2220" s="105"/>
    </row>
    <row r="2221" spans="1:10" ht="15" hidden="1" customHeight="1" x14ac:dyDescent="0.25">
      <c r="A2221" s="354"/>
      <c r="B2221" s="352"/>
      <c r="C2221" s="348" t="s">
        <v>11</v>
      </c>
      <c r="D2221" s="348"/>
      <c r="E2221" s="348"/>
      <c r="F2221" s="348"/>
      <c r="G2221" s="348"/>
      <c r="H2221" s="348"/>
      <c r="I2221" s="348"/>
      <c r="J2221" s="348"/>
    </row>
    <row r="2222" spans="1:10" ht="27.75" hidden="1" customHeight="1" x14ac:dyDescent="0.25">
      <c r="A2222" s="354"/>
      <c r="B2222" s="352"/>
      <c r="C2222" s="59" t="s">
        <v>1585</v>
      </c>
      <c r="D2222" s="51" t="s">
        <v>39</v>
      </c>
      <c r="E2222" s="51" t="s">
        <v>17</v>
      </c>
      <c r="F2222" s="155"/>
      <c r="G2222" s="155"/>
      <c r="H2222" s="155"/>
      <c r="I2222" s="170">
        <v>1</v>
      </c>
      <c r="J2222" s="105"/>
    </row>
    <row r="2223" spans="1:10" ht="18" hidden="1" customHeight="1" x14ac:dyDescent="0.25">
      <c r="A2223" s="354"/>
      <c r="B2223" s="352"/>
      <c r="C2223" s="348" t="s">
        <v>12</v>
      </c>
      <c r="D2223" s="348"/>
      <c r="E2223" s="348"/>
      <c r="F2223" s="348"/>
      <c r="G2223" s="348"/>
      <c r="H2223" s="348"/>
      <c r="I2223" s="348"/>
      <c r="J2223" s="348"/>
    </row>
    <row r="2224" spans="1:10" ht="27.75" hidden="1" customHeight="1" x14ac:dyDescent="0.25">
      <c r="A2224" s="354"/>
      <c r="B2224" s="352"/>
      <c r="C2224" s="59" t="s">
        <v>1594</v>
      </c>
      <c r="D2224" s="51" t="s">
        <v>39</v>
      </c>
      <c r="E2224" s="51" t="s">
        <v>276</v>
      </c>
      <c r="F2224" s="107"/>
      <c r="G2224" s="107"/>
      <c r="H2224" s="107"/>
      <c r="I2224" s="95">
        <f>I2220/I2222</f>
        <v>0</v>
      </c>
      <c r="J2224" s="105"/>
    </row>
    <row r="2225" spans="1:10" ht="18" hidden="1" customHeight="1" x14ac:dyDescent="0.25">
      <c r="A2225" s="354"/>
      <c r="B2225" s="352"/>
      <c r="C2225" s="348" t="s">
        <v>14</v>
      </c>
      <c r="D2225" s="348"/>
      <c r="E2225" s="348"/>
      <c r="F2225" s="348"/>
      <c r="G2225" s="348"/>
      <c r="H2225" s="348"/>
      <c r="I2225" s="348"/>
      <c r="J2225" s="348"/>
    </row>
    <row r="2226" spans="1:10" ht="27.75" hidden="1" customHeight="1" x14ac:dyDescent="0.25">
      <c r="A2226" s="355"/>
      <c r="B2226" s="352"/>
      <c r="C2226" s="59" t="s">
        <v>1595</v>
      </c>
      <c r="D2226" s="51" t="s">
        <v>42</v>
      </c>
      <c r="E2226" s="51" t="s">
        <v>40</v>
      </c>
      <c r="F2226" s="51"/>
      <c r="G2226" s="51"/>
      <c r="H2226" s="51"/>
      <c r="I2226" s="170">
        <v>100</v>
      </c>
      <c r="J2226" s="105"/>
    </row>
    <row r="2227" spans="1:10" ht="15.75" hidden="1" customHeight="1" x14ac:dyDescent="0.25">
      <c r="A2227" s="353" t="s">
        <v>1586</v>
      </c>
      <c r="B2227" s="352" t="s">
        <v>116</v>
      </c>
      <c r="C2227" s="366" t="s">
        <v>1587</v>
      </c>
      <c r="D2227" s="366"/>
      <c r="E2227" s="366"/>
      <c r="F2227" s="366"/>
      <c r="G2227" s="366"/>
      <c r="H2227" s="366"/>
      <c r="I2227" s="366"/>
      <c r="J2227" s="366"/>
    </row>
    <row r="2228" spans="1:10" ht="15" hidden="1" customHeight="1" x14ac:dyDescent="0.25">
      <c r="A2228" s="354"/>
      <c r="B2228" s="352"/>
      <c r="C2228" s="348" t="s">
        <v>10</v>
      </c>
      <c r="D2228" s="348"/>
      <c r="E2228" s="348"/>
      <c r="F2228" s="348"/>
      <c r="G2228" s="348"/>
      <c r="H2228" s="348"/>
      <c r="I2228" s="348"/>
      <c r="J2228" s="348"/>
    </row>
    <row r="2229" spans="1:10" ht="27.75" hidden="1" customHeight="1" x14ac:dyDescent="0.25">
      <c r="A2229" s="354"/>
      <c r="B2229" s="352"/>
      <c r="C2229" s="59" t="s">
        <v>1601</v>
      </c>
      <c r="D2229" s="51" t="s">
        <v>91</v>
      </c>
      <c r="E2229" s="51" t="s">
        <v>9</v>
      </c>
      <c r="F2229" s="107"/>
      <c r="G2229" s="107"/>
      <c r="H2229" s="107"/>
      <c r="I2229" s="95">
        <f>'Додаток 3'!K391</f>
        <v>0</v>
      </c>
      <c r="J2229" s="105"/>
    </row>
    <row r="2230" spans="1:10" ht="20.25" hidden="1" customHeight="1" x14ac:dyDescent="0.25">
      <c r="A2230" s="354"/>
      <c r="B2230" s="352"/>
      <c r="C2230" s="348" t="s">
        <v>11</v>
      </c>
      <c r="D2230" s="348"/>
      <c r="E2230" s="348"/>
      <c r="F2230" s="348"/>
      <c r="G2230" s="348"/>
      <c r="H2230" s="348"/>
      <c r="I2230" s="348"/>
      <c r="J2230" s="348"/>
    </row>
    <row r="2231" spans="1:10" ht="27.75" hidden="1" customHeight="1" x14ac:dyDescent="0.25">
      <c r="A2231" s="354"/>
      <c r="B2231" s="352"/>
      <c r="C2231" s="59" t="s">
        <v>1600</v>
      </c>
      <c r="D2231" s="51" t="s">
        <v>39</v>
      </c>
      <c r="E2231" s="51" t="s">
        <v>17</v>
      </c>
      <c r="F2231" s="155"/>
      <c r="G2231" s="155"/>
      <c r="H2231" s="155"/>
      <c r="I2231" s="170">
        <v>1</v>
      </c>
      <c r="J2231" s="105"/>
    </row>
    <row r="2232" spans="1:10" ht="18" hidden="1" customHeight="1" x14ac:dyDescent="0.25">
      <c r="A2232" s="354"/>
      <c r="B2232" s="352"/>
      <c r="C2232" s="348" t="s">
        <v>12</v>
      </c>
      <c r="D2232" s="348"/>
      <c r="E2232" s="348"/>
      <c r="F2232" s="348"/>
      <c r="G2232" s="348"/>
      <c r="H2232" s="348"/>
      <c r="I2232" s="348"/>
      <c r="J2232" s="348"/>
    </row>
    <row r="2233" spans="1:10" ht="27.75" hidden="1" customHeight="1" x14ac:dyDescent="0.25">
      <c r="A2233" s="354"/>
      <c r="B2233" s="352"/>
      <c r="C2233" s="59" t="s">
        <v>1602</v>
      </c>
      <c r="D2233" s="51" t="s">
        <v>39</v>
      </c>
      <c r="E2233" s="51" t="s">
        <v>276</v>
      </c>
      <c r="F2233" s="107"/>
      <c r="G2233" s="107"/>
      <c r="H2233" s="107"/>
      <c r="I2233" s="95">
        <f>I2229/I2231</f>
        <v>0</v>
      </c>
      <c r="J2233" s="105"/>
    </row>
    <row r="2234" spans="1:10" ht="18" hidden="1" customHeight="1" x14ac:dyDescent="0.25">
      <c r="A2234" s="354"/>
      <c r="B2234" s="352"/>
      <c r="C2234" s="348" t="s">
        <v>14</v>
      </c>
      <c r="D2234" s="348"/>
      <c r="E2234" s="348"/>
      <c r="F2234" s="348"/>
      <c r="G2234" s="348"/>
      <c r="H2234" s="348"/>
      <c r="I2234" s="348"/>
      <c r="J2234" s="348"/>
    </row>
    <row r="2235" spans="1:10" ht="27.75" hidden="1" customHeight="1" x14ac:dyDescent="0.25">
      <c r="A2235" s="355"/>
      <c r="B2235" s="352"/>
      <c r="C2235" s="59" t="s">
        <v>1603</v>
      </c>
      <c r="D2235" s="51" t="s">
        <v>42</v>
      </c>
      <c r="E2235" s="51" t="s">
        <v>40</v>
      </c>
      <c r="F2235" s="51"/>
      <c r="G2235" s="51"/>
      <c r="H2235" s="51"/>
      <c r="I2235" s="170">
        <v>100</v>
      </c>
      <c r="J2235" s="105"/>
    </row>
    <row r="2236" spans="1:10" ht="27.75" hidden="1" customHeight="1" x14ac:dyDescent="0.25">
      <c r="A2236" s="353" t="s">
        <v>1588</v>
      </c>
      <c r="B2236" s="352" t="s">
        <v>116</v>
      </c>
      <c r="C2236" s="366" t="s">
        <v>1596</v>
      </c>
      <c r="D2236" s="366"/>
      <c r="E2236" s="366"/>
      <c r="F2236" s="366"/>
      <c r="G2236" s="366"/>
      <c r="H2236" s="366"/>
      <c r="I2236" s="366"/>
      <c r="J2236" s="366"/>
    </row>
    <row r="2237" spans="1:10" ht="16.5" hidden="1" customHeight="1" x14ac:dyDescent="0.25">
      <c r="A2237" s="354"/>
      <c r="B2237" s="352"/>
      <c r="C2237" s="348" t="s">
        <v>10</v>
      </c>
      <c r="D2237" s="348"/>
      <c r="E2237" s="348"/>
      <c r="F2237" s="348"/>
      <c r="G2237" s="348"/>
      <c r="H2237" s="348"/>
      <c r="I2237" s="348"/>
      <c r="J2237" s="348"/>
    </row>
    <row r="2238" spans="1:10" ht="27.75" hidden="1" customHeight="1" x14ac:dyDescent="0.25">
      <c r="A2238" s="354"/>
      <c r="B2238" s="352"/>
      <c r="C2238" s="59" t="s">
        <v>1597</v>
      </c>
      <c r="D2238" s="51" t="s">
        <v>91</v>
      </c>
      <c r="E2238" s="51" t="s">
        <v>9</v>
      </c>
      <c r="F2238" s="107"/>
      <c r="G2238" s="107"/>
      <c r="H2238" s="107"/>
      <c r="I2238" s="95">
        <f>'Додаток 3'!K392</f>
        <v>0</v>
      </c>
      <c r="J2238" s="105"/>
    </row>
    <row r="2239" spans="1:10" ht="15" hidden="1" customHeight="1" x14ac:dyDescent="0.25">
      <c r="A2239" s="354"/>
      <c r="B2239" s="352"/>
      <c r="C2239" s="348" t="s">
        <v>11</v>
      </c>
      <c r="D2239" s="348"/>
      <c r="E2239" s="348"/>
      <c r="F2239" s="348"/>
      <c r="G2239" s="348"/>
      <c r="H2239" s="348"/>
      <c r="I2239" s="348"/>
      <c r="J2239" s="348"/>
    </row>
    <row r="2240" spans="1:10" ht="27.75" hidden="1" customHeight="1" x14ac:dyDescent="0.25">
      <c r="A2240" s="354"/>
      <c r="B2240" s="352"/>
      <c r="C2240" s="59" t="s">
        <v>1585</v>
      </c>
      <c r="D2240" s="51" t="s">
        <v>39</v>
      </c>
      <c r="E2240" s="51" t="s">
        <v>17</v>
      </c>
      <c r="F2240" s="155"/>
      <c r="G2240" s="155"/>
      <c r="H2240" s="155"/>
      <c r="I2240" s="170">
        <v>1</v>
      </c>
      <c r="J2240" s="105"/>
    </row>
    <row r="2241" spans="1:10" ht="15.75" hidden="1" customHeight="1" x14ac:dyDescent="0.25">
      <c r="A2241" s="354"/>
      <c r="B2241" s="352"/>
      <c r="C2241" s="348" t="s">
        <v>12</v>
      </c>
      <c r="D2241" s="348"/>
      <c r="E2241" s="348"/>
      <c r="F2241" s="348"/>
      <c r="G2241" s="348"/>
      <c r="H2241" s="348"/>
      <c r="I2241" s="348"/>
      <c r="J2241" s="348"/>
    </row>
    <row r="2242" spans="1:10" ht="27.75" hidden="1" customHeight="1" x14ac:dyDescent="0.25">
      <c r="A2242" s="354"/>
      <c r="B2242" s="352"/>
      <c r="C2242" s="59" t="s">
        <v>1598</v>
      </c>
      <c r="D2242" s="51" t="s">
        <v>39</v>
      </c>
      <c r="E2242" s="51" t="s">
        <v>276</v>
      </c>
      <c r="F2242" s="107"/>
      <c r="G2242" s="107"/>
      <c r="H2242" s="107"/>
      <c r="I2242" s="95">
        <f>I2238/I2240</f>
        <v>0</v>
      </c>
      <c r="J2242" s="105"/>
    </row>
    <row r="2243" spans="1:10" ht="15.75" hidden="1" customHeight="1" x14ac:dyDescent="0.25">
      <c r="A2243" s="354"/>
      <c r="B2243" s="352"/>
      <c r="C2243" s="348" t="s">
        <v>14</v>
      </c>
      <c r="D2243" s="348"/>
      <c r="E2243" s="348"/>
      <c r="F2243" s="348"/>
      <c r="G2243" s="348"/>
      <c r="H2243" s="348"/>
      <c r="I2243" s="348"/>
      <c r="J2243" s="348"/>
    </row>
    <row r="2244" spans="1:10" ht="27.75" hidden="1" customHeight="1" x14ac:dyDescent="0.25">
      <c r="A2244" s="355"/>
      <c r="B2244" s="352"/>
      <c r="C2244" s="59" t="s">
        <v>1599</v>
      </c>
      <c r="D2244" s="51" t="s">
        <v>42</v>
      </c>
      <c r="E2244" s="51" t="s">
        <v>40</v>
      </c>
      <c r="F2244" s="51"/>
      <c r="G2244" s="51"/>
      <c r="H2244" s="51"/>
      <c r="I2244" s="170">
        <v>100</v>
      </c>
      <c r="J2244" s="105"/>
    </row>
    <row r="2245" spans="1:10" ht="22.5" hidden="1" customHeight="1" x14ac:dyDescent="0.25">
      <c r="A2245" s="353" t="s">
        <v>1588</v>
      </c>
      <c r="B2245" s="352" t="s">
        <v>116</v>
      </c>
      <c r="C2245" s="366" t="s">
        <v>1605</v>
      </c>
      <c r="D2245" s="366"/>
      <c r="E2245" s="366"/>
      <c r="F2245" s="366"/>
      <c r="G2245" s="366"/>
      <c r="H2245" s="366"/>
      <c r="I2245" s="366"/>
      <c r="J2245" s="366"/>
    </row>
    <row r="2246" spans="1:10" ht="19.5" hidden="1" customHeight="1" x14ac:dyDescent="0.25">
      <c r="A2246" s="354"/>
      <c r="B2246" s="352"/>
      <c r="C2246" s="348" t="s">
        <v>10</v>
      </c>
      <c r="D2246" s="348"/>
      <c r="E2246" s="348"/>
      <c r="F2246" s="348"/>
      <c r="G2246" s="348"/>
      <c r="H2246" s="348"/>
      <c r="I2246" s="348"/>
      <c r="J2246" s="348"/>
    </row>
    <row r="2247" spans="1:10" ht="27.75" hidden="1" customHeight="1" x14ac:dyDescent="0.25">
      <c r="A2247" s="354"/>
      <c r="B2247" s="352"/>
      <c r="C2247" s="59" t="s">
        <v>1606</v>
      </c>
      <c r="D2247" s="51" t="s">
        <v>91</v>
      </c>
      <c r="E2247" s="51" t="s">
        <v>9</v>
      </c>
      <c r="F2247" s="107"/>
      <c r="G2247" s="107"/>
      <c r="H2247" s="107"/>
      <c r="I2247" s="95">
        <f>'Додаток 3'!K393</f>
        <v>0</v>
      </c>
      <c r="J2247" s="105"/>
    </row>
    <row r="2248" spans="1:10" ht="18" hidden="1" customHeight="1" x14ac:dyDescent="0.25">
      <c r="A2248" s="354"/>
      <c r="B2248" s="352"/>
      <c r="C2248" s="348" t="s">
        <v>11</v>
      </c>
      <c r="D2248" s="348"/>
      <c r="E2248" s="348"/>
      <c r="F2248" s="348"/>
      <c r="G2248" s="348"/>
      <c r="H2248" s="348"/>
      <c r="I2248" s="348"/>
      <c r="J2248" s="348"/>
    </row>
    <row r="2249" spans="1:10" ht="27.75" hidden="1" customHeight="1" x14ac:dyDescent="0.25">
      <c r="A2249" s="354"/>
      <c r="B2249" s="352"/>
      <c r="C2249" s="59" t="s">
        <v>1607</v>
      </c>
      <c r="D2249" s="51" t="s">
        <v>39</v>
      </c>
      <c r="E2249" s="51" t="s">
        <v>17</v>
      </c>
      <c r="F2249" s="155"/>
      <c r="G2249" s="155"/>
      <c r="H2249" s="155"/>
      <c r="I2249" s="170">
        <v>1</v>
      </c>
      <c r="J2249" s="105"/>
    </row>
    <row r="2250" spans="1:10" ht="19.5" hidden="1" customHeight="1" x14ac:dyDescent="0.25">
      <c r="A2250" s="354"/>
      <c r="B2250" s="352"/>
      <c r="C2250" s="348" t="s">
        <v>12</v>
      </c>
      <c r="D2250" s="348"/>
      <c r="E2250" s="348"/>
      <c r="F2250" s="348"/>
      <c r="G2250" s="348"/>
      <c r="H2250" s="348"/>
      <c r="I2250" s="348"/>
      <c r="J2250" s="348"/>
    </row>
    <row r="2251" spans="1:10" ht="27.75" hidden="1" customHeight="1" x14ac:dyDescent="0.25">
      <c r="A2251" s="354"/>
      <c r="B2251" s="352"/>
      <c r="C2251" s="59" t="s">
        <v>1608</v>
      </c>
      <c r="D2251" s="51" t="s">
        <v>39</v>
      </c>
      <c r="E2251" s="51" t="s">
        <v>276</v>
      </c>
      <c r="F2251" s="107"/>
      <c r="G2251" s="107"/>
      <c r="H2251" s="107"/>
      <c r="I2251" s="95">
        <f>I2247/I2249</f>
        <v>0</v>
      </c>
      <c r="J2251" s="105"/>
    </row>
    <row r="2252" spans="1:10" ht="19.5" hidden="1" customHeight="1" x14ac:dyDescent="0.25">
      <c r="A2252" s="354"/>
      <c r="B2252" s="352"/>
      <c r="C2252" s="348" t="s">
        <v>14</v>
      </c>
      <c r="D2252" s="348"/>
      <c r="E2252" s="348"/>
      <c r="F2252" s="348"/>
      <c r="G2252" s="348"/>
      <c r="H2252" s="348"/>
      <c r="I2252" s="348"/>
      <c r="J2252" s="348"/>
    </row>
    <row r="2253" spans="1:10" ht="27.75" hidden="1" customHeight="1" x14ac:dyDescent="0.25">
      <c r="A2253" s="355"/>
      <c r="B2253" s="352"/>
      <c r="C2253" s="59" t="s">
        <v>1609</v>
      </c>
      <c r="D2253" s="51" t="s">
        <v>42</v>
      </c>
      <c r="E2253" s="51" t="s">
        <v>40</v>
      </c>
      <c r="F2253" s="51"/>
      <c r="G2253" s="51"/>
      <c r="H2253" s="51"/>
      <c r="I2253" s="170">
        <v>100</v>
      </c>
      <c r="J2253" s="105"/>
    </row>
    <row r="2254" spans="1:10" ht="15" customHeight="1" x14ac:dyDescent="0.25">
      <c r="A2254" s="353" t="s">
        <v>1095</v>
      </c>
      <c r="B2254" s="352" t="s">
        <v>629</v>
      </c>
      <c r="C2254" s="368" t="s">
        <v>1712</v>
      </c>
      <c r="D2254" s="368"/>
      <c r="E2254" s="368"/>
      <c r="F2254" s="368"/>
      <c r="G2254" s="368"/>
      <c r="H2254" s="368"/>
      <c r="I2254" s="368"/>
      <c r="J2254" s="368"/>
    </row>
    <row r="2255" spans="1:10" ht="18.75" customHeight="1" x14ac:dyDescent="0.25">
      <c r="A2255" s="354"/>
      <c r="B2255" s="352"/>
      <c r="C2255" s="348" t="s">
        <v>10</v>
      </c>
      <c r="D2255" s="348"/>
      <c r="E2255" s="348"/>
      <c r="F2255" s="348"/>
      <c r="G2255" s="348"/>
      <c r="H2255" s="348"/>
      <c r="I2255" s="348"/>
      <c r="J2255" s="348"/>
    </row>
    <row r="2256" spans="1:10" ht="18.75" customHeight="1" x14ac:dyDescent="0.25">
      <c r="A2256" s="354"/>
      <c r="B2256" s="352"/>
      <c r="C2256" s="59" t="s">
        <v>1686</v>
      </c>
      <c r="D2256" s="51" t="s">
        <v>15</v>
      </c>
      <c r="E2256" s="51" t="s">
        <v>9</v>
      </c>
      <c r="F2256" s="107"/>
      <c r="G2256" s="107"/>
      <c r="H2256" s="107"/>
      <c r="I2256" s="95">
        <f>'Додаток 3'!K394</f>
        <v>18.391999999999999</v>
      </c>
      <c r="J2256" s="105"/>
    </row>
    <row r="2257" spans="1:10" ht="18.75" customHeight="1" x14ac:dyDescent="0.25">
      <c r="A2257" s="354"/>
      <c r="B2257" s="352"/>
      <c r="C2257" s="348" t="s">
        <v>11</v>
      </c>
      <c r="D2257" s="348"/>
      <c r="E2257" s="348"/>
      <c r="F2257" s="348"/>
      <c r="G2257" s="348"/>
      <c r="H2257" s="348"/>
      <c r="I2257" s="348"/>
      <c r="J2257" s="348"/>
    </row>
    <row r="2258" spans="1:10" ht="24" customHeight="1" x14ac:dyDescent="0.25">
      <c r="A2258" s="354"/>
      <c r="B2258" s="352"/>
      <c r="C2258" s="59" t="s">
        <v>1685</v>
      </c>
      <c r="D2258" s="51" t="s">
        <v>309</v>
      </c>
      <c r="E2258" s="51" t="s">
        <v>188</v>
      </c>
      <c r="F2258" s="107"/>
      <c r="G2258" s="155"/>
      <c r="H2258" s="155"/>
      <c r="I2258" s="170">
        <v>0.1384</v>
      </c>
      <c r="J2258" s="105"/>
    </row>
    <row r="2259" spans="1:10" ht="18" customHeight="1" x14ac:dyDescent="0.25">
      <c r="A2259" s="354"/>
      <c r="B2259" s="352"/>
      <c r="C2259" s="348" t="s">
        <v>12</v>
      </c>
      <c r="D2259" s="348"/>
      <c r="E2259" s="348"/>
      <c r="F2259" s="348"/>
      <c r="G2259" s="348"/>
      <c r="H2259" s="348"/>
      <c r="I2259" s="348"/>
      <c r="J2259" s="348"/>
    </row>
    <row r="2260" spans="1:10" ht="21.75" customHeight="1" x14ac:dyDescent="0.25">
      <c r="A2260" s="354"/>
      <c r="B2260" s="352"/>
      <c r="C2260" s="59" t="s">
        <v>1687</v>
      </c>
      <c r="D2260" s="51" t="s">
        <v>39</v>
      </c>
      <c r="E2260" s="51" t="s">
        <v>578</v>
      </c>
      <c r="F2260" s="107"/>
      <c r="G2260" s="107"/>
      <c r="H2260" s="107"/>
      <c r="I2260" s="95">
        <f>I2256/I2258</f>
        <v>132.89017341040463</v>
      </c>
      <c r="J2260" s="105"/>
    </row>
    <row r="2261" spans="1:10" ht="18" customHeight="1" x14ac:dyDescent="0.25">
      <c r="A2261" s="354"/>
      <c r="B2261" s="352"/>
      <c r="C2261" s="348" t="s">
        <v>14</v>
      </c>
      <c r="D2261" s="348"/>
      <c r="E2261" s="348"/>
      <c r="F2261" s="348"/>
      <c r="G2261" s="348"/>
      <c r="H2261" s="348"/>
      <c r="I2261" s="348"/>
      <c r="J2261" s="348"/>
    </row>
    <row r="2262" spans="1:10" ht="24" customHeight="1" x14ac:dyDescent="0.25">
      <c r="A2262" s="355"/>
      <c r="B2262" s="352"/>
      <c r="C2262" s="59" t="s">
        <v>568</v>
      </c>
      <c r="D2262" s="51" t="s">
        <v>42</v>
      </c>
      <c r="E2262" s="51" t="s">
        <v>40</v>
      </c>
      <c r="F2262" s="51"/>
      <c r="G2262" s="51"/>
      <c r="H2262" s="51"/>
      <c r="I2262" s="170">
        <v>100</v>
      </c>
      <c r="J2262" s="105"/>
    </row>
    <row r="2263" spans="1:10" ht="12.75" customHeight="1" x14ac:dyDescent="0.25">
      <c r="A2263" s="353" t="s">
        <v>1105</v>
      </c>
      <c r="B2263" s="352" t="s">
        <v>629</v>
      </c>
      <c r="C2263" s="366" t="str">
        <f>'Додаток 3'!B395</f>
        <v>Поточний ремонт пішохідної та велосипедної доріжок  по просп. Григорівського десанту від знаку "Якір" до вул. Приморської м.Южного Одеського району Одеської області</v>
      </c>
      <c r="D2263" s="368"/>
      <c r="E2263" s="368"/>
      <c r="F2263" s="368"/>
      <c r="G2263" s="368"/>
      <c r="H2263" s="368"/>
      <c r="I2263" s="368"/>
      <c r="J2263" s="368"/>
    </row>
    <row r="2264" spans="1:10" ht="18.75" customHeight="1" x14ac:dyDescent="0.25">
      <c r="A2264" s="354"/>
      <c r="B2264" s="352"/>
      <c r="C2264" s="348" t="s">
        <v>10</v>
      </c>
      <c r="D2264" s="348"/>
      <c r="E2264" s="348"/>
      <c r="F2264" s="348"/>
      <c r="G2264" s="348"/>
      <c r="H2264" s="348"/>
      <c r="I2264" s="348"/>
      <c r="J2264" s="348"/>
    </row>
    <row r="2265" spans="1:10" ht="18.75" customHeight="1" x14ac:dyDescent="0.25">
      <c r="A2265" s="354"/>
      <c r="B2265" s="352"/>
      <c r="C2265" s="59" t="s">
        <v>1686</v>
      </c>
      <c r="D2265" s="51" t="s">
        <v>15</v>
      </c>
      <c r="E2265" s="51" t="s">
        <v>9</v>
      </c>
      <c r="F2265" s="107"/>
      <c r="G2265" s="107"/>
      <c r="H2265" s="107"/>
      <c r="I2265" s="95">
        <f>'Додаток 3'!K395</f>
        <v>22.702999999999999</v>
      </c>
      <c r="J2265" s="105"/>
    </row>
    <row r="2266" spans="1:10" ht="16.5" customHeight="1" x14ac:dyDescent="0.25">
      <c r="A2266" s="354"/>
      <c r="B2266" s="352"/>
      <c r="C2266" s="348" t="s">
        <v>11</v>
      </c>
      <c r="D2266" s="348"/>
      <c r="E2266" s="348"/>
      <c r="F2266" s="348"/>
      <c r="G2266" s="348"/>
      <c r="H2266" s="348"/>
      <c r="I2266" s="348"/>
      <c r="J2266" s="348"/>
    </row>
    <row r="2267" spans="1:10" ht="24" customHeight="1" x14ac:dyDescent="0.25">
      <c r="A2267" s="354"/>
      <c r="B2267" s="352"/>
      <c r="C2267" s="59" t="s">
        <v>1685</v>
      </c>
      <c r="D2267" s="51" t="s">
        <v>309</v>
      </c>
      <c r="E2267" s="51" t="s">
        <v>188</v>
      </c>
      <c r="F2267" s="107"/>
      <c r="G2267" s="155"/>
      <c r="H2267" s="155"/>
      <c r="I2267" s="95">
        <v>0.17</v>
      </c>
      <c r="J2267" s="105"/>
    </row>
    <row r="2268" spans="1:10" ht="15.75" customHeight="1" x14ac:dyDescent="0.25">
      <c r="A2268" s="354"/>
      <c r="B2268" s="352"/>
      <c r="C2268" s="348" t="s">
        <v>12</v>
      </c>
      <c r="D2268" s="348"/>
      <c r="E2268" s="348"/>
      <c r="F2268" s="348"/>
      <c r="G2268" s="348"/>
      <c r="H2268" s="348"/>
      <c r="I2268" s="348"/>
      <c r="J2268" s="348"/>
    </row>
    <row r="2269" spans="1:10" ht="21.75" customHeight="1" x14ac:dyDescent="0.25">
      <c r="A2269" s="354"/>
      <c r="B2269" s="352"/>
      <c r="C2269" s="59" t="s">
        <v>1687</v>
      </c>
      <c r="D2269" s="51" t="s">
        <v>39</v>
      </c>
      <c r="E2269" s="51" t="s">
        <v>578</v>
      </c>
      <c r="F2269" s="107"/>
      <c r="G2269" s="107"/>
      <c r="H2269" s="107"/>
      <c r="I2269" s="95">
        <f>I2265/I2267</f>
        <v>133.5470588235294</v>
      </c>
      <c r="J2269" s="105"/>
    </row>
    <row r="2270" spans="1:10" ht="18.75" customHeight="1" x14ac:dyDescent="0.25">
      <c r="A2270" s="354"/>
      <c r="B2270" s="352"/>
      <c r="C2270" s="348" t="s">
        <v>14</v>
      </c>
      <c r="D2270" s="348"/>
      <c r="E2270" s="348"/>
      <c r="F2270" s="348"/>
      <c r="G2270" s="348"/>
      <c r="H2270" s="348"/>
      <c r="I2270" s="348"/>
      <c r="J2270" s="348"/>
    </row>
    <row r="2271" spans="1:10" ht="27.75" customHeight="1" x14ac:dyDescent="0.25">
      <c r="A2271" s="355"/>
      <c r="B2271" s="352"/>
      <c r="C2271" s="59" t="s">
        <v>568</v>
      </c>
      <c r="D2271" s="51" t="s">
        <v>42</v>
      </c>
      <c r="E2271" s="51" t="s">
        <v>40</v>
      </c>
      <c r="F2271" s="51"/>
      <c r="G2271" s="51"/>
      <c r="H2271" s="51"/>
      <c r="I2271" s="170">
        <v>100</v>
      </c>
      <c r="J2271" s="105"/>
    </row>
    <row r="2272" spans="1:10" ht="21" customHeight="1" x14ac:dyDescent="0.25">
      <c r="A2272" s="353" t="s">
        <v>1115</v>
      </c>
      <c r="B2272" s="352" t="s">
        <v>629</v>
      </c>
      <c r="C2272" s="366" t="s">
        <v>1701</v>
      </c>
      <c r="D2272" s="368"/>
      <c r="E2272" s="368"/>
      <c r="F2272" s="368"/>
      <c r="G2272" s="368"/>
      <c r="H2272" s="368"/>
      <c r="I2272" s="368"/>
      <c r="J2272" s="368"/>
    </row>
    <row r="2273" spans="1:10" ht="18" customHeight="1" x14ac:dyDescent="0.25">
      <c r="A2273" s="354"/>
      <c r="B2273" s="352"/>
      <c r="C2273" s="348" t="s">
        <v>10</v>
      </c>
      <c r="D2273" s="348"/>
      <c r="E2273" s="348"/>
      <c r="F2273" s="348"/>
      <c r="G2273" s="348"/>
      <c r="H2273" s="348"/>
      <c r="I2273" s="348"/>
      <c r="J2273" s="348"/>
    </row>
    <row r="2274" spans="1:10" ht="27.75" customHeight="1" x14ac:dyDescent="0.25">
      <c r="A2274" s="354"/>
      <c r="B2274" s="352"/>
      <c r="C2274" s="59" t="s">
        <v>1686</v>
      </c>
      <c r="D2274" s="51" t="s">
        <v>15</v>
      </c>
      <c r="E2274" s="51" t="s">
        <v>9</v>
      </c>
      <c r="F2274" s="107"/>
      <c r="G2274" s="107"/>
      <c r="H2274" s="107"/>
      <c r="I2274" s="95">
        <f>'Додаток 3'!K396</f>
        <v>4.47</v>
      </c>
      <c r="J2274" s="105"/>
    </row>
    <row r="2275" spans="1:10" ht="18" customHeight="1" x14ac:dyDescent="0.25">
      <c r="A2275" s="354"/>
      <c r="B2275" s="352"/>
      <c r="C2275" s="348" t="s">
        <v>11</v>
      </c>
      <c r="D2275" s="348"/>
      <c r="E2275" s="348"/>
      <c r="F2275" s="348"/>
      <c r="G2275" s="348"/>
      <c r="H2275" s="348"/>
      <c r="I2275" s="348"/>
      <c r="J2275" s="348"/>
    </row>
    <row r="2276" spans="1:10" ht="27.75" customHeight="1" x14ac:dyDescent="0.25">
      <c r="A2276" s="354"/>
      <c r="B2276" s="352"/>
      <c r="C2276" s="59" t="s">
        <v>1685</v>
      </c>
      <c r="D2276" s="51" t="s">
        <v>309</v>
      </c>
      <c r="E2276" s="51" t="s">
        <v>188</v>
      </c>
      <c r="F2276" s="107"/>
      <c r="G2276" s="155"/>
      <c r="H2276" s="155"/>
      <c r="I2276" s="170">
        <v>3.3700000000000001E-2</v>
      </c>
      <c r="J2276" s="105"/>
    </row>
    <row r="2277" spans="1:10" ht="15.75" customHeight="1" x14ac:dyDescent="0.25">
      <c r="A2277" s="354"/>
      <c r="B2277" s="352"/>
      <c r="C2277" s="348" t="s">
        <v>12</v>
      </c>
      <c r="D2277" s="348"/>
      <c r="E2277" s="348"/>
      <c r="F2277" s="348"/>
      <c r="G2277" s="348"/>
      <c r="H2277" s="348"/>
      <c r="I2277" s="348"/>
      <c r="J2277" s="348"/>
    </row>
    <row r="2278" spans="1:10" ht="27.75" customHeight="1" x14ac:dyDescent="0.25">
      <c r="A2278" s="354"/>
      <c r="B2278" s="352"/>
      <c r="C2278" s="59" t="s">
        <v>1687</v>
      </c>
      <c r="D2278" s="51" t="s">
        <v>39</v>
      </c>
      <c r="E2278" s="51" t="s">
        <v>578</v>
      </c>
      <c r="F2278" s="107"/>
      <c r="G2278" s="107"/>
      <c r="H2278" s="107"/>
      <c r="I2278" s="95">
        <f>I2274/I2276</f>
        <v>132.64094955489614</v>
      </c>
      <c r="J2278" s="105"/>
    </row>
    <row r="2279" spans="1:10" ht="18" customHeight="1" x14ac:dyDescent="0.25">
      <c r="A2279" s="354"/>
      <c r="B2279" s="352"/>
      <c r="C2279" s="348" t="s">
        <v>14</v>
      </c>
      <c r="D2279" s="348"/>
      <c r="E2279" s="348"/>
      <c r="F2279" s="348"/>
      <c r="G2279" s="348"/>
      <c r="H2279" s="348"/>
      <c r="I2279" s="348"/>
      <c r="J2279" s="348"/>
    </row>
    <row r="2280" spans="1:10" ht="27.75" customHeight="1" x14ac:dyDescent="0.25">
      <c r="A2280" s="355"/>
      <c r="B2280" s="352"/>
      <c r="C2280" s="59" t="s">
        <v>568</v>
      </c>
      <c r="D2280" s="51" t="s">
        <v>42</v>
      </c>
      <c r="E2280" s="51" t="s">
        <v>40</v>
      </c>
      <c r="F2280" s="51"/>
      <c r="G2280" s="51"/>
      <c r="H2280" s="51"/>
      <c r="I2280" s="170">
        <v>100</v>
      </c>
      <c r="J2280" s="105"/>
    </row>
    <row r="2281" spans="1:10" ht="28.5" customHeight="1" x14ac:dyDescent="0.25">
      <c r="A2281" s="353" t="s">
        <v>1116</v>
      </c>
      <c r="B2281" s="352" t="s">
        <v>629</v>
      </c>
      <c r="C2281" s="366" t="s">
        <v>1702</v>
      </c>
      <c r="D2281" s="368"/>
      <c r="E2281" s="368"/>
      <c r="F2281" s="368"/>
      <c r="G2281" s="368"/>
      <c r="H2281" s="368"/>
      <c r="I2281" s="368"/>
      <c r="J2281" s="368"/>
    </row>
    <row r="2282" spans="1:10" ht="15.75" customHeight="1" x14ac:dyDescent="0.25">
      <c r="A2282" s="354"/>
      <c r="B2282" s="352"/>
      <c r="C2282" s="348" t="s">
        <v>10</v>
      </c>
      <c r="D2282" s="348"/>
      <c r="E2282" s="348"/>
      <c r="F2282" s="348"/>
      <c r="G2282" s="348"/>
      <c r="H2282" s="348"/>
      <c r="I2282" s="348"/>
      <c r="J2282" s="348"/>
    </row>
    <row r="2283" spans="1:10" ht="24.75" customHeight="1" x14ac:dyDescent="0.25">
      <c r="A2283" s="354"/>
      <c r="B2283" s="352"/>
      <c r="C2283" s="59" t="s">
        <v>1686</v>
      </c>
      <c r="D2283" s="51" t="s">
        <v>15</v>
      </c>
      <c r="E2283" s="51" t="s">
        <v>9</v>
      </c>
      <c r="F2283" s="107"/>
      <c r="G2283" s="107"/>
      <c r="H2283" s="107"/>
      <c r="I2283" s="95">
        <f>'Додаток 3'!K397</f>
        <v>13.603</v>
      </c>
      <c r="J2283" s="105"/>
    </row>
    <row r="2284" spans="1:10" ht="16.5" customHeight="1" x14ac:dyDescent="0.25">
      <c r="A2284" s="354"/>
      <c r="B2284" s="352"/>
      <c r="C2284" s="348" t="s">
        <v>11</v>
      </c>
      <c r="D2284" s="348"/>
      <c r="E2284" s="348"/>
      <c r="F2284" s="348"/>
      <c r="G2284" s="348"/>
      <c r="H2284" s="348"/>
      <c r="I2284" s="348"/>
      <c r="J2284" s="348"/>
    </row>
    <row r="2285" spans="1:10" ht="25.5" customHeight="1" x14ac:dyDescent="0.25">
      <c r="A2285" s="354"/>
      <c r="B2285" s="352"/>
      <c r="C2285" s="59" t="s">
        <v>1685</v>
      </c>
      <c r="D2285" s="51" t="s">
        <v>309</v>
      </c>
      <c r="E2285" s="51" t="s">
        <v>188</v>
      </c>
      <c r="F2285" s="107"/>
      <c r="G2285" s="155"/>
      <c r="H2285" s="155"/>
      <c r="I2285" s="170">
        <v>0.1017</v>
      </c>
      <c r="J2285" s="105"/>
    </row>
    <row r="2286" spans="1:10" ht="18" customHeight="1" x14ac:dyDescent="0.25">
      <c r="A2286" s="354"/>
      <c r="B2286" s="352"/>
      <c r="C2286" s="348" t="s">
        <v>12</v>
      </c>
      <c r="D2286" s="348"/>
      <c r="E2286" s="348"/>
      <c r="F2286" s="348"/>
      <c r="G2286" s="348"/>
      <c r="H2286" s="348"/>
      <c r="I2286" s="348"/>
      <c r="J2286" s="348"/>
    </row>
    <row r="2287" spans="1:10" ht="27.75" customHeight="1" x14ac:dyDescent="0.25">
      <c r="A2287" s="354"/>
      <c r="B2287" s="352"/>
      <c r="C2287" s="59" t="s">
        <v>1687</v>
      </c>
      <c r="D2287" s="51" t="s">
        <v>39</v>
      </c>
      <c r="E2287" s="51" t="s">
        <v>578</v>
      </c>
      <c r="F2287" s="107"/>
      <c r="G2287" s="107"/>
      <c r="H2287" s="107"/>
      <c r="I2287" s="95">
        <f>I2283/I2285</f>
        <v>133.75614552605703</v>
      </c>
      <c r="J2287" s="105"/>
    </row>
    <row r="2288" spans="1:10" ht="18" customHeight="1" x14ac:dyDescent="0.25">
      <c r="A2288" s="354"/>
      <c r="B2288" s="352"/>
      <c r="C2288" s="348" t="s">
        <v>14</v>
      </c>
      <c r="D2288" s="348"/>
      <c r="E2288" s="348"/>
      <c r="F2288" s="348"/>
      <c r="G2288" s="348"/>
      <c r="H2288" s="348"/>
      <c r="I2288" s="348"/>
      <c r="J2288" s="348"/>
    </row>
    <row r="2289" spans="1:15" ht="27.75" customHeight="1" x14ac:dyDescent="0.25">
      <c r="A2289" s="355"/>
      <c r="B2289" s="352"/>
      <c r="C2289" s="59" t="s">
        <v>568</v>
      </c>
      <c r="D2289" s="51" t="s">
        <v>42</v>
      </c>
      <c r="E2289" s="51" t="s">
        <v>40</v>
      </c>
      <c r="F2289" s="51"/>
      <c r="G2289" s="51"/>
      <c r="H2289" s="51"/>
      <c r="I2289" s="170">
        <v>100</v>
      </c>
      <c r="J2289" s="105"/>
    </row>
    <row r="2290" spans="1:15" ht="22.5" customHeight="1" x14ac:dyDescent="0.25">
      <c r="A2290" s="353" t="s">
        <v>1117</v>
      </c>
      <c r="B2290" s="352" t="s">
        <v>629</v>
      </c>
      <c r="C2290" s="366" t="str">
        <f>'Додаток 3'!B398</f>
        <v xml:space="preserve">Поточний ремонт асфальтобетонного покриття загальноміської території по просп. Миру, 13 м. Южного Одеського району Одеської області </v>
      </c>
      <c r="D2290" s="368"/>
      <c r="E2290" s="368"/>
      <c r="F2290" s="368"/>
      <c r="G2290" s="368"/>
      <c r="H2290" s="368"/>
      <c r="I2290" s="368"/>
      <c r="J2290" s="368"/>
    </row>
    <row r="2291" spans="1:15" ht="18" customHeight="1" x14ac:dyDescent="0.25">
      <c r="A2291" s="354"/>
      <c r="B2291" s="352"/>
      <c r="C2291" s="348" t="s">
        <v>10</v>
      </c>
      <c r="D2291" s="348"/>
      <c r="E2291" s="348"/>
      <c r="F2291" s="348"/>
      <c r="G2291" s="348"/>
      <c r="H2291" s="348"/>
      <c r="I2291" s="348"/>
      <c r="J2291" s="348"/>
    </row>
    <row r="2292" spans="1:15" ht="26.25" customHeight="1" x14ac:dyDescent="0.25">
      <c r="A2292" s="354"/>
      <c r="B2292" s="352"/>
      <c r="C2292" s="59" t="s">
        <v>1696</v>
      </c>
      <c r="D2292" s="51" t="s">
        <v>15</v>
      </c>
      <c r="E2292" s="51" t="s">
        <v>9</v>
      </c>
      <c r="F2292" s="107"/>
      <c r="G2292" s="107"/>
      <c r="H2292" s="107"/>
      <c r="I2292" s="95">
        <f>'Додаток 3'!K398</f>
        <v>75.262</v>
      </c>
      <c r="J2292" s="105"/>
    </row>
    <row r="2293" spans="1:15" ht="12.75" customHeight="1" x14ac:dyDescent="0.25">
      <c r="A2293" s="354"/>
      <c r="B2293" s="352"/>
      <c r="C2293" s="348" t="s">
        <v>11</v>
      </c>
      <c r="D2293" s="348"/>
      <c r="E2293" s="348"/>
      <c r="F2293" s="348"/>
      <c r="G2293" s="348"/>
      <c r="H2293" s="348"/>
      <c r="I2293" s="348"/>
      <c r="J2293" s="348"/>
    </row>
    <row r="2294" spans="1:15" ht="21" customHeight="1" x14ac:dyDescent="0.25">
      <c r="A2294" s="354"/>
      <c r="B2294" s="352"/>
      <c r="C2294" s="59" t="s">
        <v>1697</v>
      </c>
      <c r="D2294" s="51" t="s">
        <v>309</v>
      </c>
      <c r="E2294" s="51" t="s">
        <v>188</v>
      </c>
      <c r="F2294" s="107"/>
      <c r="G2294" s="155"/>
      <c r="H2294" s="155"/>
      <c r="I2294" s="170">
        <v>4.8250000000000001E-2</v>
      </c>
      <c r="J2294" s="105"/>
    </row>
    <row r="2295" spans="1:15" ht="15.75" customHeight="1" x14ac:dyDescent="0.25">
      <c r="A2295" s="354"/>
      <c r="B2295" s="352"/>
      <c r="C2295" s="348" t="s">
        <v>12</v>
      </c>
      <c r="D2295" s="348"/>
      <c r="E2295" s="348"/>
      <c r="F2295" s="348"/>
      <c r="G2295" s="348"/>
      <c r="H2295" s="348"/>
      <c r="I2295" s="348"/>
      <c r="J2295" s="348"/>
    </row>
    <row r="2296" spans="1:15" ht="29.25" customHeight="1" x14ac:dyDescent="0.25">
      <c r="A2296" s="354"/>
      <c r="B2296" s="352"/>
      <c r="C2296" s="59" t="s">
        <v>1698</v>
      </c>
      <c r="D2296" s="51" t="s">
        <v>39</v>
      </c>
      <c r="E2296" s="51" t="s">
        <v>578</v>
      </c>
      <c r="F2296" s="107"/>
      <c r="G2296" s="107"/>
      <c r="H2296" s="107"/>
      <c r="I2296" s="95">
        <f>I2292/I2294</f>
        <v>1559.8341968911916</v>
      </c>
      <c r="J2296" s="105"/>
    </row>
    <row r="2297" spans="1:15" ht="18" customHeight="1" x14ac:dyDescent="0.25">
      <c r="A2297" s="354"/>
      <c r="B2297" s="352"/>
      <c r="C2297" s="348" t="s">
        <v>14</v>
      </c>
      <c r="D2297" s="348"/>
      <c r="E2297" s="348"/>
      <c r="F2297" s="348"/>
      <c r="G2297" s="348"/>
      <c r="H2297" s="348"/>
      <c r="I2297" s="348"/>
      <c r="J2297" s="348"/>
    </row>
    <row r="2298" spans="1:15" ht="18.75" customHeight="1" x14ac:dyDescent="0.25">
      <c r="A2298" s="355"/>
      <c r="B2298" s="352"/>
      <c r="C2298" s="59" t="s">
        <v>568</v>
      </c>
      <c r="D2298" s="51" t="s">
        <v>42</v>
      </c>
      <c r="E2298" s="51" t="s">
        <v>40</v>
      </c>
      <c r="F2298" s="51"/>
      <c r="G2298" s="51"/>
      <c r="H2298" s="51"/>
      <c r="I2298" s="170">
        <v>100</v>
      </c>
      <c r="J2298" s="105"/>
    </row>
    <row r="2299" spans="1:15" ht="18.75" customHeight="1" x14ac:dyDescent="0.25">
      <c r="A2299" s="353" t="s">
        <v>1118</v>
      </c>
      <c r="B2299" s="352" t="s">
        <v>629</v>
      </c>
      <c r="C2299" s="366" t="s">
        <v>1707</v>
      </c>
      <c r="D2299" s="368"/>
      <c r="E2299" s="368"/>
      <c r="F2299" s="368"/>
      <c r="G2299" s="368"/>
      <c r="H2299" s="368"/>
      <c r="I2299" s="368"/>
      <c r="J2299" s="368"/>
      <c r="O2299" s="447" t="s">
        <v>629</v>
      </c>
    </row>
    <row r="2300" spans="1:15" ht="18.75" customHeight="1" x14ac:dyDescent="0.25">
      <c r="A2300" s="354"/>
      <c r="B2300" s="352"/>
      <c r="C2300" s="348" t="s">
        <v>10</v>
      </c>
      <c r="D2300" s="348"/>
      <c r="E2300" s="348"/>
      <c r="F2300" s="348"/>
      <c r="G2300" s="348"/>
      <c r="H2300" s="348"/>
      <c r="I2300" s="348"/>
      <c r="J2300" s="348"/>
      <c r="O2300" s="447"/>
    </row>
    <row r="2301" spans="1:15" ht="27" customHeight="1" x14ac:dyDescent="0.25">
      <c r="A2301" s="354"/>
      <c r="B2301" s="352"/>
      <c r="C2301" s="59" t="s">
        <v>1696</v>
      </c>
      <c r="D2301" s="51" t="s">
        <v>15</v>
      </c>
      <c r="E2301" s="51" t="s">
        <v>9</v>
      </c>
      <c r="F2301" s="107"/>
      <c r="G2301" s="107"/>
      <c r="H2301" s="107"/>
      <c r="I2301" s="95">
        <f>'Додаток 3'!K399</f>
        <v>472.34399999999999</v>
      </c>
      <c r="J2301" s="95">
        <f>'Додаток 3'!L399</f>
        <v>26.059000000000001</v>
      </c>
      <c r="O2301" s="447"/>
    </row>
    <row r="2302" spans="1:15" ht="18.75" customHeight="1" x14ac:dyDescent="0.25">
      <c r="A2302" s="354"/>
      <c r="B2302" s="352"/>
      <c r="C2302" s="348" t="s">
        <v>11</v>
      </c>
      <c r="D2302" s="348"/>
      <c r="E2302" s="348"/>
      <c r="F2302" s="348"/>
      <c r="G2302" s="348"/>
      <c r="H2302" s="348"/>
      <c r="I2302" s="348"/>
      <c r="J2302" s="348"/>
      <c r="O2302" s="447"/>
    </row>
    <row r="2303" spans="1:15" ht="18.75" customHeight="1" x14ac:dyDescent="0.25">
      <c r="A2303" s="354"/>
      <c r="B2303" s="352"/>
      <c r="C2303" s="59" t="s">
        <v>1697</v>
      </c>
      <c r="D2303" s="51" t="s">
        <v>309</v>
      </c>
      <c r="E2303" s="51" t="s">
        <v>188</v>
      </c>
      <c r="F2303" s="107"/>
      <c r="G2303" s="155"/>
      <c r="H2303" s="155"/>
      <c r="I2303" s="170">
        <v>0.32621</v>
      </c>
      <c r="J2303" s="170">
        <v>2.164E-2</v>
      </c>
      <c r="O2303" s="447"/>
    </row>
    <row r="2304" spans="1:15" ht="18.75" customHeight="1" x14ac:dyDescent="0.25">
      <c r="A2304" s="354"/>
      <c r="B2304" s="352"/>
      <c r="C2304" s="348" t="s">
        <v>12</v>
      </c>
      <c r="D2304" s="348"/>
      <c r="E2304" s="348"/>
      <c r="F2304" s="348"/>
      <c r="G2304" s="348"/>
      <c r="H2304" s="348"/>
      <c r="I2304" s="348"/>
      <c r="J2304" s="348"/>
      <c r="O2304" s="447"/>
    </row>
    <row r="2305" spans="1:15" ht="27" customHeight="1" x14ac:dyDescent="0.25">
      <c r="A2305" s="354"/>
      <c r="B2305" s="352"/>
      <c r="C2305" s="59" t="s">
        <v>1698</v>
      </c>
      <c r="D2305" s="51" t="s">
        <v>39</v>
      </c>
      <c r="E2305" s="51" t="s">
        <v>578</v>
      </c>
      <c r="F2305" s="107"/>
      <c r="G2305" s="107"/>
      <c r="H2305" s="107"/>
      <c r="I2305" s="95">
        <f>I2301/I2303</f>
        <v>1447.9752306796236</v>
      </c>
      <c r="J2305" s="98">
        <f>J2301/J2303</f>
        <v>1204.2051756007395</v>
      </c>
      <c r="O2305" s="447"/>
    </row>
    <row r="2306" spans="1:15" ht="18.75" customHeight="1" x14ac:dyDescent="0.25">
      <c r="A2306" s="354"/>
      <c r="B2306" s="352"/>
      <c r="C2306" s="348" t="s">
        <v>14</v>
      </c>
      <c r="D2306" s="348"/>
      <c r="E2306" s="348"/>
      <c r="F2306" s="348"/>
      <c r="G2306" s="348"/>
      <c r="H2306" s="348"/>
      <c r="I2306" s="348"/>
      <c r="J2306" s="348"/>
      <c r="O2306" s="447"/>
    </row>
    <row r="2307" spans="1:15" ht="18.75" customHeight="1" x14ac:dyDescent="0.25">
      <c r="A2307" s="355"/>
      <c r="B2307" s="352"/>
      <c r="C2307" s="59" t="s">
        <v>568</v>
      </c>
      <c r="D2307" s="51" t="s">
        <v>42</v>
      </c>
      <c r="E2307" s="51" t="s">
        <v>40</v>
      </c>
      <c r="F2307" s="51"/>
      <c r="G2307" s="51"/>
      <c r="H2307" s="51"/>
      <c r="I2307" s="170">
        <v>100</v>
      </c>
      <c r="J2307" s="170">
        <v>100</v>
      </c>
      <c r="O2307" s="447"/>
    </row>
    <row r="2308" spans="1:15" ht="18.75" customHeight="1" x14ac:dyDescent="0.25">
      <c r="A2308" s="353" t="s">
        <v>1166</v>
      </c>
      <c r="B2308" s="352" t="s">
        <v>629</v>
      </c>
      <c r="C2308" s="366" t="s">
        <v>1955</v>
      </c>
      <c r="D2308" s="368"/>
      <c r="E2308" s="368"/>
      <c r="F2308" s="368"/>
      <c r="G2308" s="368"/>
      <c r="H2308" s="368"/>
      <c r="I2308" s="368"/>
      <c r="J2308" s="368"/>
      <c r="O2308" s="447" t="s">
        <v>629</v>
      </c>
    </row>
    <row r="2309" spans="1:15" ht="18.75" customHeight="1" x14ac:dyDescent="0.25">
      <c r="A2309" s="354"/>
      <c r="B2309" s="352"/>
      <c r="C2309" s="348" t="s">
        <v>10</v>
      </c>
      <c r="D2309" s="348"/>
      <c r="E2309" s="348"/>
      <c r="F2309" s="348"/>
      <c r="G2309" s="348"/>
      <c r="H2309" s="348"/>
      <c r="I2309" s="348"/>
      <c r="J2309" s="348"/>
      <c r="O2309" s="447"/>
    </row>
    <row r="2310" spans="1:15" ht="30" customHeight="1" x14ac:dyDescent="0.25">
      <c r="A2310" s="354"/>
      <c r="B2310" s="352"/>
      <c r="C2310" s="59" t="s">
        <v>1708</v>
      </c>
      <c r="D2310" s="51" t="s">
        <v>15</v>
      </c>
      <c r="E2310" s="51" t="s">
        <v>9</v>
      </c>
      <c r="F2310" s="107"/>
      <c r="G2310" s="107"/>
      <c r="H2310" s="107"/>
      <c r="I2310" s="95">
        <f>'Додаток 3'!K400</f>
        <v>324.524</v>
      </c>
      <c r="J2310" s="170">
        <f>'Додаток 3'!L400</f>
        <v>29.094000000000001</v>
      </c>
      <c r="O2310" s="447"/>
    </row>
    <row r="2311" spans="1:15" ht="18.75" customHeight="1" x14ac:dyDescent="0.25">
      <c r="A2311" s="354"/>
      <c r="B2311" s="352"/>
      <c r="C2311" s="348" t="s">
        <v>11</v>
      </c>
      <c r="D2311" s="348"/>
      <c r="E2311" s="348"/>
      <c r="F2311" s="348"/>
      <c r="G2311" s="348"/>
      <c r="H2311" s="348"/>
      <c r="I2311" s="348"/>
      <c r="J2311" s="348"/>
      <c r="O2311" s="447"/>
    </row>
    <row r="2312" spans="1:15" ht="18.75" customHeight="1" x14ac:dyDescent="0.25">
      <c r="A2312" s="354"/>
      <c r="B2312" s="352"/>
      <c r="C2312" s="59" t="s">
        <v>1709</v>
      </c>
      <c r="D2312" s="51" t="s">
        <v>309</v>
      </c>
      <c r="E2312" s="51" t="s">
        <v>188</v>
      </c>
      <c r="F2312" s="107"/>
      <c r="G2312" s="155"/>
      <c r="H2312" s="155"/>
      <c r="I2312" s="170">
        <v>0.20376</v>
      </c>
      <c r="J2312" s="170">
        <v>2.3699999999999999E-2</v>
      </c>
      <c r="O2312" s="447"/>
    </row>
    <row r="2313" spans="1:15" ht="18.75" customHeight="1" x14ac:dyDescent="0.25">
      <c r="A2313" s="354"/>
      <c r="B2313" s="352"/>
      <c r="C2313" s="348" t="s">
        <v>12</v>
      </c>
      <c r="D2313" s="348"/>
      <c r="E2313" s="348"/>
      <c r="F2313" s="348"/>
      <c r="G2313" s="348"/>
      <c r="H2313" s="348"/>
      <c r="I2313" s="348"/>
      <c r="J2313" s="348"/>
      <c r="O2313" s="447"/>
    </row>
    <row r="2314" spans="1:15" ht="27" customHeight="1" x14ac:dyDescent="0.25">
      <c r="A2314" s="354"/>
      <c r="B2314" s="352"/>
      <c r="C2314" s="59" t="s">
        <v>1710</v>
      </c>
      <c r="D2314" s="51" t="s">
        <v>39</v>
      </c>
      <c r="E2314" s="51" t="s">
        <v>578</v>
      </c>
      <c r="F2314" s="107"/>
      <c r="G2314" s="107"/>
      <c r="H2314" s="107"/>
      <c r="I2314" s="95">
        <f>I2310/I2312</f>
        <v>1592.6776599921477</v>
      </c>
      <c r="J2314" s="98">
        <f>J2310/J2312</f>
        <v>1227.5949367088608</v>
      </c>
      <c r="O2314" s="447"/>
    </row>
    <row r="2315" spans="1:15" ht="18.75" customHeight="1" x14ac:dyDescent="0.25">
      <c r="A2315" s="354"/>
      <c r="B2315" s="352"/>
      <c r="C2315" s="348" t="s">
        <v>14</v>
      </c>
      <c r="D2315" s="348"/>
      <c r="E2315" s="348"/>
      <c r="F2315" s="348"/>
      <c r="G2315" s="348"/>
      <c r="H2315" s="348"/>
      <c r="I2315" s="348"/>
      <c r="J2315" s="348"/>
      <c r="O2315" s="447"/>
    </row>
    <row r="2316" spans="1:15" ht="18.75" customHeight="1" x14ac:dyDescent="0.25">
      <c r="A2316" s="355"/>
      <c r="B2316" s="352"/>
      <c r="C2316" s="59" t="s">
        <v>568</v>
      </c>
      <c r="D2316" s="51" t="s">
        <v>42</v>
      </c>
      <c r="E2316" s="51" t="s">
        <v>40</v>
      </c>
      <c r="F2316" s="51"/>
      <c r="G2316" s="51"/>
      <c r="H2316" s="51"/>
      <c r="I2316" s="170">
        <v>100</v>
      </c>
      <c r="J2316" s="170">
        <v>100</v>
      </c>
      <c r="O2316" s="447"/>
    </row>
    <row r="2317" spans="1:15" ht="18.75" customHeight="1" x14ac:dyDescent="0.25">
      <c r="A2317" s="347" t="s">
        <v>1184</v>
      </c>
      <c r="B2317" s="352" t="str">
        <f>B3173</f>
        <v>Організація належного утримання міських доріг</v>
      </c>
      <c r="C2317" s="351" t="s">
        <v>1672</v>
      </c>
      <c r="D2317" s="351"/>
      <c r="E2317" s="351"/>
      <c r="F2317" s="351"/>
      <c r="G2317" s="351"/>
      <c r="H2317" s="351"/>
      <c r="I2317" s="351"/>
      <c r="J2317" s="351"/>
    </row>
    <row r="2318" spans="1:15" ht="18.75" customHeight="1" x14ac:dyDescent="0.25">
      <c r="A2318" s="347"/>
      <c r="B2318" s="352"/>
      <c r="C2318" s="350" t="s">
        <v>10</v>
      </c>
      <c r="D2318" s="350"/>
      <c r="E2318" s="350"/>
      <c r="F2318" s="350"/>
      <c r="G2318" s="350"/>
      <c r="H2318" s="350"/>
      <c r="I2318" s="350"/>
      <c r="J2318" s="350"/>
    </row>
    <row r="2319" spans="1:15" ht="18.75" customHeight="1" x14ac:dyDescent="0.25">
      <c r="A2319" s="347"/>
      <c r="B2319" s="352"/>
      <c r="C2319" s="5" t="s">
        <v>73</v>
      </c>
      <c r="D2319" s="51" t="s">
        <v>15</v>
      </c>
      <c r="E2319" s="51" t="s">
        <v>9</v>
      </c>
      <c r="F2319" s="107"/>
      <c r="G2319" s="107"/>
      <c r="H2319" s="107"/>
      <c r="I2319" s="170">
        <f>'Додаток 3'!K401</f>
        <v>77.918000000000006</v>
      </c>
      <c r="J2319" s="105"/>
    </row>
    <row r="2320" spans="1:15" ht="18.75" customHeight="1" x14ac:dyDescent="0.25">
      <c r="A2320" s="347"/>
      <c r="B2320" s="352"/>
      <c r="C2320" s="348" t="s">
        <v>11</v>
      </c>
      <c r="D2320" s="348"/>
      <c r="E2320" s="348"/>
      <c r="F2320" s="348"/>
      <c r="G2320" s="348"/>
      <c r="H2320" s="348"/>
      <c r="I2320" s="348"/>
      <c r="J2320" s="348"/>
    </row>
    <row r="2321" spans="1:10" ht="18.75" customHeight="1" x14ac:dyDescent="0.25">
      <c r="A2321" s="347"/>
      <c r="B2321" s="352"/>
      <c r="C2321" s="59" t="s">
        <v>76</v>
      </c>
      <c r="D2321" s="51" t="s">
        <v>309</v>
      </c>
      <c r="E2321" s="51" t="s">
        <v>65</v>
      </c>
      <c r="F2321" s="107"/>
      <c r="G2321" s="107"/>
      <c r="H2321" s="107"/>
      <c r="I2321" s="228">
        <v>6.7900000000000002E-2</v>
      </c>
      <c r="J2321" s="105"/>
    </row>
    <row r="2322" spans="1:10" ht="18.75" customHeight="1" x14ac:dyDescent="0.25">
      <c r="A2322" s="347"/>
      <c r="B2322" s="352"/>
      <c r="C2322" s="348" t="s">
        <v>12</v>
      </c>
      <c r="D2322" s="348"/>
      <c r="E2322" s="348"/>
      <c r="F2322" s="348"/>
      <c r="G2322" s="348"/>
      <c r="H2322" s="348"/>
      <c r="I2322" s="348"/>
      <c r="J2322" s="348"/>
    </row>
    <row r="2323" spans="1:10" ht="18.75" customHeight="1" x14ac:dyDescent="0.25">
      <c r="A2323" s="347"/>
      <c r="B2323" s="352"/>
      <c r="C2323" s="59" t="s">
        <v>598</v>
      </c>
      <c r="D2323" s="141" t="s">
        <v>39</v>
      </c>
      <c r="E2323" s="51" t="s">
        <v>196</v>
      </c>
      <c r="F2323" s="156"/>
      <c r="G2323" s="156"/>
      <c r="H2323" s="156"/>
      <c r="I2323" s="135">
        <f>I2319/I2321</f>
        <v>1147.540500736377</v>
      </c>
      <c r="J2323" s="105"/>
    </row>
    <row r="2324" spans="1:10" ht="18.75" customHeight="1" x14ac:dyDescent="0.25">
      <c r="A2324" s="347"/>
      <c r="B2324" s="352"/>
      <c r="C2324" s="350" t="s">
        <v>14</v>
      </c>
      <c r="D2324" s="350"/>
      <c r="E2324" s="350"/>
      <c r="F2324" s="350"/>
      <c r="G2324" s="350"/>
      <c r="H2324" s="350"/>
      <c r="I2324" s="350"/>
      <c r="J2324" s="350"/>
    </row>
    <row r="2325" spans="1:10" ht="32.25" customHeight="1" x14ac:dyDescent="0.25">
      <c r="A2325" s="347"/>
      <c r="B2325" s="352"/>
      <c r="C2325" s="59" t="s">
        <v>375</v>
      </c>
      <c r="D2325" s="140" t="s">
        <v>42</v>
      </c>
      <c r="E2325" s="140" t="s">
        <v>40</v>
      </c>
      <c r="F2325" s="140"/>
      <c r="G2325" s="140"/>
      <c r="H2325" s="140"/>
      <c r="I2325" s="170">
        <v>100</v>
      </c>
      <c r="J2325" s="105"/>
    </row>
    <row r="2326" spans="1:10" ht="15.75" customHeight="1" x14ac:dyDescent="0.25">
      <c r="A2326" s="347" t="s">
        <v>1363</v>
      </c>
      <c r="B2326" s="352" t="str">
        <f>B2317</f>
        <v>Організація належного утримання міських доріг</v>
      </c>
      <c r="C2326" s="351" t="s">
        <v>1673</v>
      </c>
      <c r="D2326" s="351"/>
      <c r="E2326" s="351"/>
      <c r="F2326" s="351"/>
      <c r="G2326" s="351"/>
      <c r="H2326" s="351"/>
      <c r="I2326" s="351"/>
      <c r="J2326" s="351"/>
    </row>
    <row r="2327" spans="1:10" ht="18.75" customHeight="1" x14ac:dyDescent="0.25">
      <c r="A2327" s="347"/>
      <c r="B2327" s="352"/>
      <c r="C2327" s="350" t="s">
        <v>10</v>
      </c>
      <c r="D2327" s="350"/>
      <c r="E2327" s="350"/>
      <c r="F2327" s="350"/>
      <c r="G2327" s="350"/>
      <c r="H2327" s="350"/>
      <c r="I2327" s="350"/>
      <c r="J2327" s="350"/>
    </row>
    <row r="2328" spans="1:10" ht="18.75" customHeight="1" x14ac:dyDescent="0.25">
      <c r="A2328" s="347"/>
      <c r="B2328" s="352"/>
      <c r="C2328" s="5" t="s">
        <v>1207</v>
      </c>
      <c r="D2328" s="51" t="s">
        <v>15</v>
      </c>
      <c r="E2328" s="51" t="s">
        <v>9</v>
      </c>
      <c r="F2328" s="107"/>
      <c r="G2328" s="107"/>
      <c r="H2328" s="107"/>
      <c r="I2328" s="95">
        <f>'Додаток 3'!K402</f>
        <v>520.65800000000002</v>
      </c>
      <c r="J2328" s="95">
        <f>'Додаток 3'!L402</f>
        <v>0</v>
      </c>
    </row>
    <row r="2329" spans="1:10" ht="18.75" customHeight="1" x14ac:dyDescent="0.25">
      <c r="A2329" s="347"/>
      <c r="B2329" s="352"/>
      <c r="C2329" s="348" t="s">
        <v>11</v>
      </c>
      <c r="D2329" s="348"/>
      <c r="E2329" s="348"/>
      <c r="F2329" s="348"/>
      <c r="G2329" s="348"/>
      <c r="H2329" s="348"/>
      <c r="I2329" s="348"/>
      <c r="J2329" s="348"/>
    </row>
    <row r="2330" spans="1:10" ht="18.75" customHeight="1" x14ac:dyDescent="0.25">
      <c r="A2330" s="347"/>
      <c r="B2330" s="352"/>
      <c r="C2330" s="59" t="s">
        <v>1208</v>
      </c>
      <c r="D2330" s="51" t="s">
        <v>309</v>
      </c>
      <c r="E2330" s="51" t="s">
        <v>65</v>
      </c>
      <c r="F2330" s="107"/>
      <c r="G2330" s="107"/>
      <c r="H2330" s="107"/>
      <c r="I2330" s="228">
        <v>0.4511</v>
      </c>
      <c r="J2330" s="166">
        <v>0</v>
      </c>
    </row>
    <row r="2331" spans="1:10" ht="18.75" customHeight="1" x14ac:dyDescent="0.25">
      <c r="A2331" s="347"/>
      <c r="B2331" s="352"/>
      <c r="C2331" s="348" t="s">
        <v>12</v>
      </c>
      <c r="D2331" s="348"/>
      <c r="E2331" s="348"/>
      <c r="F2331" s="348"/>
      <c r="G2331" s="348"/>
      <c r="H2331" s="348"/>
      <c r="I2331" s="348"/>
      <c r="J2331" s="348"/>
    </row>
    <row r="2332" spans="1:10" ht="18.75" customHeight="1" x14ac:dyDescent="0.25">
      <c r="A2332" s="347"/>
      <c r="B2332" s="352"/>
      <c r="C2332" s="59" t="s">
        <v>598</v>
      </c>
      <c r="D2332" s="141" t="s">
        <v>39</v>
      </c>
      <c r="E2332" s="51" t="s">
        <v>196</v>
      </c>
      <c r="F2332" s="156"/>
      <c r="G2332" s="156"/>
      <c r="H2332" s="156"/>
      <c r="I2332" s="104">
        <f>I2328/I2330</f>
        <v>1154.1964087785414</v>
      </c>
      <c r="J2332" s="104"/>
    </row>
    <row r="2333" spans="1:10" ht="18.75" customHeight="1" x14ac:dyDescent="0.25">
      <c r="A2333" s="347"/>
      <c r="B2333" s="352"/>
      <c r="C2333" s="350" t="s">
        <v>14</v>
      </c>
      <c r="D2333" s="350"/>
      <c r="E2333" s="350"/>
      <c r="F2333" s="350"/>
      <c r="G2333" s="350"/>
      <c r="H2333" s="350"/>
      <c r="I2333" s="350"/>
      <c r="J2333" s="350"/>
    </row>
    <row r="2334" spans="1:10" ht="29.25" customHeight="1" x14ac:dyDescent="0.25">
      <c r="A2334" s="347"/>
      <c r="B2334" s="352"/>
      <c r="C2334" s="59" t="s">
        <v>375</v>
      </c>
      <c r="D2334" s="140" t="s">
        <v>42</v>
      </c>
      <c r="E2334" s="140" t="s">
        <v>40</v>
      </c>
      <c r="F2334" s="140"/>
      <c r="G2334" s="140"/>
      <c r="H2334" s="140"/>
      <c r="I2334" s="170">
        <v>100</v>
      </c>
      <c r="J2334" s="170"/>
    </row>
    <row r="2335" spans="1:10" ht="15.75" customHeight="1" x14ac:dyDescent="0.25">
      <c r="A2335" s="347" t="s">
        <v>1386</v>
      </c>
      <c r="B2335" s="352" t="str">
        <f>B2326</f>
        <v>Організація належного утримання міських доріг</v>
      </c>
      <c r="C2335" s="351" t="s">
        <v>1674</v>
      </c>
      <c r="D2335" s="351"/>
      <c r="E2335" s="351"/>
      <c r="F2335" s="351"/>
      <c r="G2335" s="351"/>
      <c r="H2335" s="351"/>
      <c r="I2335" s="351"/>
      <c r="J2335" s="351"/>
    </row>
    <row r="2336" spans="1:10" ht="18.75" customHeight="1" x14ac:dyDescent="0.25">
      <c r="A2336" s="347"/>
      <c r="B2336" s="352"/>
      <c r="C2336" s="350" t="s">
        <v>10</v>
      </c>
      <c r="D2336" s="350"/>
      <c r="E2336" s="350"/>
      <c r="F2336" s="350"/>
      <c r="G2336" s="350"/>
      <c r="H2336" s="350"/>
      <c r="I2336" s="350"/>
      <c r="J2336" s="350"/>
    </row>
    <row r="2337" spans="1:10" ht="18.75" customHeight="1" x14ac:dyDescent="0.25">
      <c r="A2337" s="347"/>
      <c r="B2337" s="352"/>
      <c r="C2337" s="5" t="s">
        <v>1207</v>
      </c>
      <c r="D2337" s="51" t="s">
        <v>15</v>
      </c>
      <c r="E2337" s="51" t="s">
        <v>9</v>
      </c>
      <c r="F2337" s="107"/>
      <c r="G2337" s="107"/>
      <c r="H2337" s="107"/>
      <c r="I2337" s="170">
        <f>'Додаток 3'!K403</f>
        <v>1478.348</v>
      </c>
      <c r="J2337" s="170">
        <f>'Додаток 3'!L403</f>
        <v>0</v>
      </c>
    </row>
    <row r="2338" spans="1:10" ht="18.75" customHeight="1" x14ac:dyDescent="0.25">
      <c r="A2338" s="347"/>
      <c r="B2338" s="352"/>
      <c r="C2338" s="348" t="s">
        <v>11</v>
      </c>
      <c r="D2338" s="348"/>
      <c r="E2338" s="348"/>
      <c r="F2338" s="348"/>
      <c r="G2338" s="348"/>
      <c r="H2338" s="348"/>
      <c r="I2338" s="348"/>
      <c r="J2338" s="348"/>
    </row>
    <row r="2339" spans="1:10" ht="18.75" customHeight="1" x14ac:dyDescent="0.25">
      <c r="A2339" s="347"/>
      <c r="B2339" s="352"/>
      <c r="C2339" s="59" t="s">
        <v>1208</v>
      </c>
      <c r="D2339" s="51" t="s">
        <v>309</v>
      </c>
      <c r="E2339" s="51" t="s">
        <v>65</v>
      </c>
      <c r="F2339" s="107"/>
      <c r="G2339" s="107"/>
      <c r="H2339" s="107"/>
      <c r="I2339" s="228">
        <v>1.2926</v>
      </c>
      <c r="J2339" s="166"/>
    </row>
    <row r="2340" spans="1:10" ht="18.75" customHeight="1" x14ac:dyDescent="0.25">
      <c r="A2340" s="347"/>
      <c r="B2340" s="352"/>
      <c r="C2340" s="348" t="s">
        <v>12</v>
      </c>
      <c r="D2340" s="348"/>
      <c r="E2340" s="348"/>
      <c r="F2340" s="348"/>
      <c r="G2340" s="348"/>
      <c r="H2340" s="348"/>
      <c r="I2340" s="348"/>
      <c r="J2340" s="348"/>
    </row>
    <row r="2341" spans="1:10" ht="18.75" customHeight="1" x14ac:dyDescent="0.25">
      <c r="A2341" s="347"/>
      <c r="B2341" s="352"/>
      <c r="C2341" s="59" t="s">
        <v>598</v>
      </c>
      <c r="D2341" s="141" t="s">
        <v>39</v>
      </c>
      <c r="E2341" s="51" t="s">
        <v>196</v>
      </c>
      <c r="F2341" s="156"/>
      <c r="G2341" s="156"/>
      <c r="H2341" s="156"/>
      <c r="I2341" s="104">
        <f>I2337/I2339</f>
        <v>1143.7010676156583</v>
      </c>
      <c r="J2341" s="104"/>
    </row>
    <row r="2342" spans="1:10" ht="18.75" customHeight="1" x14ac:dyDescent="0.25">
      <c r="A2342" s="347"/>
      <c r="B2342" s="352"/>
      <c r="C2342" s="350" t="s">
        <v>14</v>
      </c>
      <c r="D2342" s="350"/>
      <c r="E2342" s="350"/>
      <c r="F2342" s="350"/>
      <c r="G2342" s="350"/>
      <c r="H2342" s="350"/>
      <c r="I2342" s="350"/>
      <c r="J2342" s="350"/>
    </row>
    <row r="2343" spans="1:10" ht="23.25" customHeight="1" x14ac:dyDescent="0.25">
      <c r="A2343" s="347"/>
      <c r="B2343" s="352"/>
      <c r="C2343" s="59" t="s">
        <v>375</v>
      </c>
      <c r="D2343" s="140" t="s">
        <v>42</v>
      </c>
      <c r="E2343" s="140" t="s">
        <v>40</v>
      </c>
      <c r="F2343" s="140"/>
      <c r="G2343" s="140"/>
      <c r="H2343" s="140"/>
      <c r="I2343" s="170">
        <v>100</v>
      </c>
      <c r="J2343" s="170"/>
    </row>
    <row r="2344" spans="1:10" ht="12.75" customHeight="1" x14ac:dyDescent="0.25">
      <c r="A2344" s="347" t="s">
        <v>1390</v>
      </c>
      <c r="B2344" s="352" t="str">
        <f>B2335</f>
        <v>Організація належного утримання міських доріг</v>
      </c>
      <c r="C2344" s="351" t="s">
        <v>1675</v>
      </c>
      <c r="D2344" s="351"/>
      <c r="E2344" s="351"/>
      <c r="F2344" s="351"/>
      <c r="G2344" s="351"/>
      <c r="H2344" s="351"/>
      <c r="I2344" s="351"/>
      <c r="J2344" s="351"/>
    </row>
    <row r="2345" spans="1:10" ht="18.75" customHeight="1" x14ac:dyDescent="0.25">
      <c r="A2345" s="347"/>
      <c r="B2345" s="352"/>
      <c r="C2345" s="350" t="s">
        <v>10</v>
      </c>
      <c r="D2345" s="350"/>
      <c r="E2345" s="350"/>
      <c r="F2345" s="350"/>
      <c r="G2345" s="350"/>
      <c r="H2345" s="350"/>
      <c r="I2345" s="350"/>
      <c r="J2345" s="350"/>
    </row>
    <row r="2346" spans="1:10" ht="18.75" customHeight="1" x14ac:dyDescent="0.25">
      <c r="A2346" s="347"/>
      <c r="B2346" s="352"/>
      <c r="C2346" s="5" t="s">
        <v>1207</v>
      </c>
      <c r="D2346" s="51" t="s">
        <v>15</v>
      </c>
      <c r="E2346" s="51" t="s">
        <v>9</v>
      </c>
      <c r="F2346" s="107"/>
      <c r="G2346" s="107"/>
      <c r="H2346" s="107"/>
      <c r="I2346" s="95">
        <f>'Додаток 3'!K404</f>
        <v>169.52</v>
      </c>
      <c r="J2346" s="95">
        <f>'Додаток 3'!L404</f>
        <v>0</v>
      </c>
    </row>
    <row r="2347" spans="1:10" ht="18.75" customHeight="1" x14ac:dyDescent="0.25">
      <c r="A2347" s="347"/>
      <c r="B2347" s="352"/>
      <c r="C2347" s="348" t="s">
        <v>11</v>
      </c>
      <c r="D2347" s="348"/>
      <c r="E2347" s="348"/>
      <c r="F2347" s="348"/>
      <c r="G2347" s="348"/>
      <c r="H2347" s="348"/>
      <c r="I2347" s="348"/>
      <c r="J2347" s="348"/>
    </row>
    <row r="2348" spans="1:10" ht="18.75" customHeight="1" x14ac:dyDescent="0.25">
      <c r="A2348" s="347"/>
      <c r="B2348" s="352"/>
      <c r="C2348" s="59" t="s">
        <v>1208</v>
      </c>
      <c r="D2348" s="51" t="s">
        <v>309</v>
      </c>
      <c r="E2348" s="51" t="s">
        <v>65</v>
      </c>
      <c r="F2348" s="107"/>
      <c r="G2348" s="107"/>
      <c r="H2348" s="107"/>
      <c r="I2348" s="228">
        <v>0.1474</v>
      </c>
      <c r="J2348" s="166"/>
    </row>
    <row r="2349" spans="1:10" ht="18.75" customHeight="1" x14ac:dyDescent="0.25">
      <c r="A2349" s="347"/>
      <c r="B2349" s="352"/>
      <c r="C2349" s="348" t="s">
        <v>12</v>
      </c>
      <c r="D2349" s="348"/>
      <c r="E2349" s="348"/>
      <c r="F2349" s="348"/>
      <c r="G2349" s="348"/>
      <c r="H2349" s="348"/>
      <c r="I2349" s="348"/>
      <c r="J2349" s="348"/>
    </row>
    <row r="2350" spans="1:10" ht="18.75" customHeight="1" x14ac:dyDescent="0.25">
      <c r="A2350" s="347"/>
      <c r="B2350" s="352"/>
      <c r="C2350" s="59" t="s">
        <v>598</v>
      </c>
      <c r="D2350" s="141" t="s">
        <v>39</v>
      </c>
      <c r="E2350" s="51" t="s">
        <v>196</v>
      </c>
      <c r="F2350" s="156"/>
      <c r="G2350" s="156"/>
      <c r="H2350" s="156"/>
      <c r="I2350" s="104">
        <f>I2346/I2348</f>
        <v>1150.0678426051561</v>
      </c>
      <c r="J2350" s="104"/>
    </row>
    <row r="2351" spans="1:10" ht="18.75" customHeight="1" x14ac:dyDescent="0.25">
      <c r="A2351" s="347"/>
      <c r="B2351" s="352"/>
      <c r="C2351" s="350" t="s">
        <v>14</v>
      </c>
      <c r="D2351" s="350"/>
      <c r="E2351" s="350"/>
      <c r="F2351" s="350"/>
      <c r="G2351" s="350"/>
      <c r="H2351" s="350"/>
      <c r="I2351" s="350"/>
      <c r="J2351" s="350"/>
    </row>
    <row r="2352" spans="1:10" ht="30.75" customHeight="1" x14ac:dyDescent="0.25">
      <c r="A2352" s="347"/>
      <c r="B2352" s="352"/>
      <c r="C2352" s="59" t="s">
        <v>375</v>
      </c>
      <c r="D2352" s="140" t="s">
        <v>42</v>
      </c>
      <c r="E2352" s="140" t="s">
        <v>40</v>
      </c>
      <c r="F2352" s="140"/>
      <c r="G2352" s="140"/>
      <c r="H2352" s="140"/>
      <c r="I2352" s="170">
        <v>100</v>
      </c>
      <c r="J2352" s="170"/>
    </row>
    <row r="2353" spans="1:10" ht="12.75" customHeight="1" x14ac:dyDescent="0.25">
      <c r="A2353" s="347" t="s">
        <v>1427</v>
      </c>
      <c r="B2353" s="352" t="str">
        <f>B2344</f>
        <v>Організація належного утримання міських доріг</v>
      </c>
      <c r="C2353" s="351" t="s">
        <v>1676</v>
      </c>
      <c r="D2353" s="351"/>
      <c r="E2353" s="351"/>
      <c r="F2353" s="351"/>
      <c r="G2353" s="351"/>
      <c r="H2353" s="351"/>
      <c r="I2353" s="351"/>
      <c r="J2353" s="351"/>
    </row>
    <row r="2354" spans="1:10" ht="18.75" customHeight="1" x14ac:dyDescent="0.25">
      <c r="A2354" s="347"/>
      <c r="B2354" s="352"/>
      <c r="C2354" s="350" t="s">
        <v>10</v>
      </c>
      <c r="D2354" s="350"/>
      <c r="E2354" s="350"/>
      <c r="F2354" s="350"/>
      <c r="G2354" s="350"/>
      <c r="H2354" s="350"/>
      <c r="I2354" s="350"/>
      <c r="J2354" s="350"/>
    </row>
    <row r="2355" spans="1:10" ht="18.75" customHeight="1" x14ac:dyDescent="0.25">
      <c r="A2355" s="347"/>
      <c r="B2355" s="352"/>
      <c r="C2355" s="5" t="s">
        <v>1207</v>
      </c>
      <c r="D2355" s="51" t="s">
        <v>15</v>
      </c>
      <c r="E2355" s="51" t="s">
        <v>9</v>
      </c>
      <c r="F2355" s="107"/>
      <c r="G2355" s="107"/>
      <c r="H2355" s="107"/>
      <c r="I2355" s="170">
        <f>'Додаток 3'!K405</f>
        <v>165.95500000000001</v>
      </c>
      <c r="J2355" s="95">
        <v>0</v>
      </c>
    </row>
    <row r="2356" spans="1:10" ht="18.75" customHeight="1" x14ac:dyDescent="0.25">
      <c r="A2356" s="347"/>
      <c r="B2356" s="352"/>
      <c r="C2356" s="348" t="s">
        <v>11</v>
      </c>
      <c r="D2356" s="348"/>
      <c r="E2356" s="348"/>
      <c r="F2356" s="348"/>
      <c r="G2356" s="348"/>
      <c r="H2356" s="348"/>
      <c r="I2356" s="348"/>
      <c r="J2356" s="348"/>
    </row>
    <row r="2357" spans="1:10" ht="18.75" customHeight="1" x14ac:dyDescent="0.25">
      <c r="A2357" s="347"/>
      <c r="B2357" s="352"/>
      <c r="C2357" s="59" t="s">
        <v>1208</v>
      </c>
      <c r="D2357" s="51" t="s">
        <v>309</v>
      </c>
      <c r="E2357" s="51" t="s">
        <v>65</v>
      </c>
      <c r="F2357" s="107"/>
      <c r="G2357" s="107"/>
      <c r="H2357" s="107"/>
      <c r="I2357" s="258">
        <v>0.10854</v>
      </c>
      <c r="J2357" s="105"/>
    </row>
    <row r="2358" spans="1:10" ht="18.75" customHeight="1" x14ac:dyDescent="0.25">
      <c r="A2358" s="347"/>
      <c r="B2358" s="352"/>
      <c r="C2358" s="348" t="s">
        <v>12</v>
      </c>
      <c r="D2358" s="348"/>
      <c r="E2358" s="348"/>
      <c r="F2358" s="348"/>
      <c r="G2358" s="348"/>
      <c r="H2358" s="348"/>
      <c r="I2358" s="348"/>
      <c r="J2358" s="348"/>
    </row>
    <row r="2359" spans="1:10" ht="18.75" customHeight="1" x14ac:dyDescent="0.25">
      <c r="A2359" s="347"/>
      <c r="B2359" s="352"/>
      <c r="C2359" s="59" t="s">
        <v>598</v>
      </c>
      <c r="D2359" s="141" t="s">
        <v>39</v>
      </c>
      <c r="E2359" s="51" t="s">
        <v>196</v>
      </c>
      <c r="F2359" s="156"/>
      <c r="G2359" s="156"/>
      <c r="H2359" s="156"/>
      <c r="I2359" s="104">
        <f>I2355/I2357</f>
        <v>1528.9754929058413</v>
      </c>
      <c r="J2359" s="105"/>
    </row>
    <row r="2360" spans="1:10" ht="18.75" customHeight="1" x14ac:dyDescent="0.25">
      <c r="A2360" s="347"/>
      <c r="B2360" s="352"/>
      <c r="C2360" s="350" t="s">
        <v>14</v>
      </c>
      <c r="D2360" s="350"/>
      <c r="E2360" s="350"/>
      <c r="F2360" s="350"/>
      <c r="G2360" s="350"/>
      <c r="H2360" s="350"/>
      <c r="I2360" s="350"/>
      <c r="J2360" s="350"/>
    </row>
    <row r="2361" spans="1:10" ht="24.75" customHeight="1" x14ac:dyDescent="0.25">
      <c r="A2361" s="347"/>
      <c r="B2361" s="352"/>
      <c r="C2361" s="59" t="s">
        <v>375</v>
      </c>
      <c r="D2361" s="140" t="s">
        <v>42</v>
      </c>
      <c r="E2361" s="140" t="s">
        <v>40</v>
      </c>
      <c r="F2361" s="140"/>
      <c r="G2361" s="140"/>
      <c r="H2361" s="140"/>
      <c r="I2361" s="170">
        <v>100</v>
      </c>
      <c r="J2361" s="105"/>
    </row>
    <row r="2362" spans="1:10" ht="18.75" customHeight="1" x14ac:dyDescent="0.25">
      <c r="A2362" s="347" t="s">
        <v>1431</v>
      </c>
      <c r="B2362" s="352" t="str">
        <f>B2353</f>
        <v>Організація належного утримання міських доріг</v>
      </c>
      <c r="C2362" s="351" t="s">
        <v>1917</v>
      </c>
      <c r="D2362" s="351"/>
      <c r="E2362" s="351"/>
      <c r="F2362" s="351"/>
      <c r="G2362" s="351"/>
      <c r="H2362" s="351"/>
      <c r="I2362" s="351"/>
      <c r="J2362" s="351"/>
    </row>
    <row r="2363" spans="1:10" ht="18.75" customHeight="1" x14ac:dyDescent="0.25">
      <c r="A2363" s="347"/>
      <c r="B2363" s="352"/>
      <c r="C2363" s="350" t="s">
        <v>10</v>
      </c>
      <c r="D2363" s="350"/>
      <c r="E2363" s="350"/>
      <c r="F2363" s="350"/>
      <c r="G2363" s="350"/>
      <c r="H2363" s="350"/>
      <c r="I2363" s="350"/>
      <c r="J2363" s="350"/>
    </row>
    <row r="2364" spans="1:10" ht="18.75" customHeight="1" x14ac:dyDescent="0.25">
      <c r="A2364" s="347"/>
      <c r="B2364" s="352"/>
      <c r="C2364" s="5" t="s">
        <v>1207</v>
      </c>
      <c r="D2364" s="51" t="s">
        <v>15</v>
      </c>
      <c r="E2364" s="51" t="s">
        <v>9</v>
      </c>
      <c r="F2364" s="107"/>
      <c r="G2364" s="107"/>
      <c r="H2364" s="107"/>
      <c r="I2364" s="170">
        <f>'Додаток 3'!K406</f>
        <v>43.438000000000002</v>
      </c>
      <c r="J2364" s="95">
        <f>'Додаток 3'!L406</f>
        <v>0</v>
      </c>
    </row>
    <row r="2365" spans="1:10" ht="18.75" customHeight="1" x14ac:dyDescent="0.25">
      <c r="A2365" s="347"/>
      <c r="B2365" s="352"/>
      <c r="C2365" s="348" t="s">
        <v>11</v>
      </c>
      <c r="D2365" s="348"/>
      <c r="E2365" s="348"/>
      <c r="F2365" s="348"/>
      <c r="G2365" s="348"/>
      <c r="H2365" s="348"/>
      <c r="I2365" s="348"/>
      <c r="J2365" s="348"/>
    </row>
    <row r="2366" spans="1:10" ht="18.75" customHeight="1" x14ac:dyDescent="0.25">
      <c r="A2366" s="347"/>
      <c r="B2366" s="352"/>
      <c r="C2366" s="59" t="s">
        <v>1208</v>
      </c>
      <c r="D2366" s="51" t="s">
        <v>309</v>
      </c>
      <c r="E2366" s="51" t="s">
        <v>65</v>
      </c>
      <c r="F2366" s="107"/>
      <c r="G2366" s="107"/>
      <c r="H2366" s="107"/>
      <c r="I2366" s="258">
        <v>3.773E-2</v>
      </c>
      <c r="J2366" s="166">
        <v>0</v>
      </c>
    </row>
    <row r="2367" spans="1:10" ht="18.75" customHeight="1" x14ac:dyDescent="0.25">
      <c r="A2367" s="347"/>
      <c r="B2367" s="352"/>
      <c r="C2367" s="348" t="s">
        <v>12</v>
      </c>
      <c r="D2367" s="348"/>
      <c r="E2367" s="348"/>
      <c r="F2367" s="348"/>
      <c r="G2367" s="348"/>
      <c r="H2367" s="348"/>
      <c r="I2367" s="348"/>
      <c r="J2367" s="348"/>
    </row>
    <row r="2368" spans="1:10" ht="18.75" customHeight="1" x14ac:dyDescent="0.25">
      <c r="A2368" s="347"/>
      <c r="B2368" s="352"/>
      <c r="C2368" s="59" t="s">
        <v>598</v>
      </c>
      <c r="D2368" s="141" t="s">
        <v>39</v>
      </c>
      <c r="E2368" s="51" t="s">
        <v>196</v>
      </c>
      <c r="F2368" s="156"/>
      <c r="G2368" s="156"/>
      <c r="H2368" s="156"/>
      <c r="I2368" s="104">
        <f>I2364/I2366</f>
        <v>1151.2854492446329</v>
      </c>
      <c r="J2368" s="104"/>
    </row>
    <row r="2369" spans="1:10" ht="18.75" customHeight="1" x14ac:dyDescent="0.25">
      <c r="A2369" s="347"/>
      <c r="B2369" s="352"/>
      <c r="C2369" s="350" t="s">
        <v>14</v>
      </c>
      <c r="D2369" s="350"/>
      <c r="E2369" s="350"/>
      <c r="F2369" s="350"/>
      <c r="G2369" s="350"/>
      <c r="H2369" s="350"/>
      <c r="I2369" s="350"/>
      <c r="J2369" s="350"/>
    </row>
    <row r="2370" spans="1:10" ht="23.25" customHeight="1" x14ac:dyDescent="0.25">
      <c r="A2370" s="347"/>
      <c r="B2370" s="352"/>
      <c r="C2370" s="59" t="s">
        <v>375</v>
      </c>
      <c r="D2370" s="140" t="s">
        <v>42</v>
      </c>
      <c r="E2370" s="140" t="s">
        <v>40</v>
      </c>
      <c r="F2370" s="140"/>
      <c r="G2370" s="140"/>
      <c r="H2370" s="140"/>
      <c r="I2370" s="170">
        <v>100</v>
      </c>
      <c r="J2370" s="170"/>
    </row>
    <row r="2371" spans="1:10" ht="12.75" customHeight="1" x14ac:dyDescent="0.25">
      <c r="A2371" s="347" t="s">
        <v>1432</v>
      </c>
      <c r="B2371" s="352" t="str">
        <f>B2362</f>
        <v>Організація належного утримання міських доріг</v>
      </c>
      <c r="C2371" s="351" t="s">
        <v>1916</v>
      </c>
      <c r="D2371" s="351"/>
      <c r="E2371" s="351"/>
      <c r="F2371" s="351"/>
      <c r="G2371" s="351"/>
      <c r="H2371" s="351"/>
      <c r="I2371" s="351"/>
      <c r="J2371" s="351"/>
    </row>
    <row r="2372" spans="1:10" ht="18.75" customHeight="1" x14ac:dyDescent="0.25">
      <c r="A2372" s="347"/>
      <c r="B2372" s="352"/>
      <c r="C2372" s="350" t="s">
        <v>10</v>
      </c>
      <c r="D2372" s="350"/>
      <c r="E2372" s="350"/>
      <c r="F2372" s="350"/>
      <c r="G2372" s="350"/>
      <c r="H2372" s="350"/>
      <c r="I2372" s="350"/>
      <c r="J2372" s="350"/>
    </row>
    <row r="2373" spans="1:10" ht="18.75" customHeight="1" x14ac:dyDescent="0.25">
      <c r="A2373" s="347"/>
      <c r="B2373" s="352"/>
      <c r="C2373" s="5" t="s">
        <v>1207</v>
      </c>
      <c r="D2373" s="51" t="s">
        <v>15</v>
      </c>
      <c r="E2373" s="51" t="s">
        <v>9</v>
      </c>
      <c r="F2373" s="107"/>
      <c r="G2373" s="107"/>
      <c r="H2373" s="107"/>
      <c r="I2373" s="95">
        <f>'Додаток 3'!K407</f>
        <v>25.6</v>
      </c>
      <c r="J2373" s="95">
        <f>'Додаток 3'!L407</f>
        <v>0</v>
      </c>
    </row>
    <row r="2374" spans="1:10" ht="18.75" customHeight="1" x14ac:dyDescent="0.25">
      <c r="A2374" s="347"/>
      <c r="B2374" s="352"/>
      <c r="C2374" s="348" t="s">
        <v>11</v>
      </c>
      <c r="D2374" s="348"/>
      <c r="E2374" s="348"/>
      <c r="F2374" s="348"/>
      <c r="G2374" s="348"/>
      <c r="H2374" s="348"/>
      <c r="I2374" s="348"/>
      <c r="J2374" s="348"/>
    </row>
    <row r="2375" spans="1:10" ht="18.75" customHeight="1" x14ac:dyDescent="0.25">
      <c r="A2375" s="347"/>
      <c r="B2375" s="352"/>
      <c r="C2375" s="59" t="s">
        <v>1208</v>
      </c>
      <c r="D2375" s="51" t="s">
        <v>309</v>
      </c>
      <c r="E2375" s="51" t="s">
        <v>65</v>
      </c>
      <c r="F2375" s="107"/>
      <c r="G2375" s="107"/>
      <c r="H2375" s="107"/>
      <c r="I2375" s="258">
        <v>2.1819999999999999E-2</v>
      </c>
      <c r="J2375" s="166"/>
    </row>
    <row r="2376" spans="1:10" ht="18.75" customHeight="1" x14ac:dyDescent="0.25">
      <c r="A2376" s="347"/>
      <c r="B2376" s="352"/>
      <c r="C2376" s="348" t="s">
        <v>12</v>
      </c>
      <c r="D2376" s="348"/>
      <c r="E2376" s="348"/>
      <c r="F2376" s="348"/>
      <c r="G2376" s="348"/>
      <c r="H2376" s="348"/>
      <c r="I2376" s="348"/>
      <c r="J2376" s="348"/>
    </row>
    <row r="2377" spans="1:10" ht="18.75" customHeight="1" x14ac:dyDescent="0.25">
      <c r="A2377" s="347"/>
      <c r="B2377" s="352"/>
      <c r="C2377" s="59" t="s">
        <v>598</v>
      </c>
      <c r="D2377" s="141" t="s">
        <v>39</v>
      </c>
      <c r="E2377" s="51" t="s">
        <v>196</v>
      </c>
      <c r="F2377" s="156"/>
      <c r="G2377" s="156"/>
      <c r="H2377" s="156"/>
      <c r="I2377" s="104">
        <f>I2373/I2375</f>
        <v>1173.2355637030248</v>
      </c>
      <c r="J2377" s="104"/>
    </row>
    <row r="2378" spans="1:10" ht="18.75" customHeight="1" x14ac:dyDescent="0.25">
      <c r="A2378" s="347"/>
      <c r="B2378" s="352"/>
      <c r="C2378" s="350" t="s">
        <v>14</v>
      </c>
      <c r="D2378" s="350"/>
      <c r="E2378" s="350"/>
      <c r="F2378" s="350"/>
      <c r="G2378" s="350"/>
      <c r="H2378" s="350"/>
      <c r="I2378" s="350"/>
      <c r="J2378" s="350"/>
    </row>
    <row r="2379" spans="1:10" ht="25.5" customHeight="1" x14ac:dyDescent="0.25">
      <c r="A2379" s="347"/>
      <c r="B2379" s="352"/>
      <c r="C2379" s="59" t="s">
        <v>375</v>
      </c>
      <c r="D2379" s="140" t="s">
        <v>42</v>
      </c>
      <c r="E2379" s="140" t="s">
        <v>40</v>
      </c>
      <c r="F2379" s="140"/>
      <c r="G2379" s="140"/>
      <c r="H2379" s="140"/>
      <c r="I2379" s="170">
        <v>100</v>
      </c>
      <c r="J2379" s="170"/>
    </row>
    <row r="2380" spans="1:10" ht="12.75" customHeight="1" x14ac:dyDescent="0.25">
      <c r="A2380" s="347" t="s">
        <v>1450</v>
      </c>
      <c r="B2380" s="352" t="str">
        <f>B2371</f>
        <v>Організація належного утримання міських доріг</v>
      </c>
      <c r="C2380" s="351" t="s">
        <v>1677</v>
      </c>
      <c r="D2380" s="351"/>
      <c r="E2380" s="351"/>
      <c r="F2380" s="351"/>
      <c r="G2380" s="351"/>
      <c r="H2380" s="351"/>
      <c r="I2380" s="351"/>
      <c r="J2380" s="351"/>
    </row>
    <row r="2381" spans="1:10" ht="18.75" customHeight="1" x14ac:dyDescent="0.25">
      <c r="A2381" s="347"/>
      <c r="B2381" s="352"/>
      <c r="C2381" s="350" t="s">
        <v>10</v>
      </c>
      <c r="D2381" s="350"/>
      <c r="E2381" s="350"/>
      <c r="F2381" s="350"/>
      <c r="G2381" s="350"/>
      <c r="H2381" s="350"/>
      <c r="I2381" s="350"/>
      <c r="J2381" s="350"/>
    </row>
    <row r="2382" spans="1:10" ht="18.75" customHeight="1" x14ac:dyDescent="0.25">
      <c r="A2382" s="347"/>
      <c r="B2382" s="352"/>
      <c r="C2382" s="5" t="s">
        <v>1207</v>
      </c>
      <c r="D2382" s="51" t="s">
        <v>15</v>
      </c>
      <c r="E2382" s="51" t="s">
        <v>9</v>
      </c>
      <c r="F2382" s="107"/>
      <c r="G2382" s="107"/>
      <c r="H2382" s="107"/>
      <c r="I2382" s="170">
        <f>'Додаток 3'!K408</f>
        <v>64.715999999999994</v>
      </c>
      <c r="J2382" s="105"/>
    </row>
    <row r="2383" spans="1:10" ht="18.75" customHeight="1" x14ac:dyDescent="0.25">
      <c r="A2383" s="347"/>
      <c r="B2383" s="352"/>
      <c r="C2383" s="348" t="s">
        <v>11</v>
      </c>
      <c r="D2383" s="348"/>
      <c r="E2383" s="348"/>
      <c r="F2383" s="348"/>
      <c r="G2383" s="348"/>
      <c r="H2383" s="348"/>
      <c r="I2383" s="348"/>
      <c r="J2383" s="348"/>
    </row>
    <row r="2384" spans="1:10" ht="18.75" customHeight="1" x14ac:dyDescent="0.25">
      <c r="A2384" s="347"/>
      <c r="B2384" s="352"/>
      <c r="C2384" s="59" t="s">
        <v>1208</v>
      </c>
      <c r="D2384" s="51" t="s">
        <v>309</v>
      </c>
      <c r="E2384" s="51" t="s">
        <v>65</v>
      </c>
      <c r="F2384" s="107"/>
      <c r="G2384" s="107"/>
      <c r="H2384" s="107"/>
      <c r="I2384" s="135">
        <v>5.6000000000000001E-2</v>
      </c>
      <c r="J2384" s="105"/>
    </row>
    <row r="2385" spans="1:10" ht="18.75" customHeight="1" x14ac:dyDescent="0.25">
      <c r="A2385" s="347"/>
      <c r="B2385" s="352"/>
      <c r="C2385" s="348" t="s">
        <v>12</v>
      </c>
      <c r="D2385" s="348"/>
      <c r="E2385" s="348"/>
      <c r="F2385" s="348"/>
      <c r="G2385" s="348"/>
      <c r="H2385" s="348"/>
      <c r="I2385" s="348"/>
      <c r="J2385" s="348"/>
    </row>
    <row r="2386" spans="1:10" ht="18.75" customHeight="1" x14ac:dyDescent="0.25">
      <c r="A2386" s="347"/>
      <c r="B2386" s="352"/>
      <c r="C2386" s="59" t="s">
        <v>598</v>
      </c>
      <c r="D2386" s="141" t="s">
        <v>39</v>
      </c>
      <c r="E2386" s="51" t="s">
        <v>196</v>
      </c>
      <c r="F2386" s="156"/>
      <c r="G2386" s="156"/>
      <c r="H2386" s="156"/>
      <c r="I2386" s="104">
        <f>I2382/I2384</f>
        <v>1155.6428571428571</v>
      </c>
      <c r="J2386" s="105"/>
    </row>
    <row r="2387" spans="1:10" ht="18.75" customHeight="1" x14ac:dyDescent="0.25">
      <c r="A2387" s="347"/>
      <c r="B2387" s="352"/>
      <c r="C2387" s="350" t="s">
        <v>14</v>
      </c>
      <c r="D2387" s="350"/>
      <c r="E2387" s="350"/>
      <c r="F2387" s="350"/>
      <c r="G2387" s="350"/>
      <c r="H2387" s="350"/>
      <c r="I2387" s="350"/>
      <c r="J2387" s="350"/>
    </row>
    <row r="2388" spans="1:10" ht="30" customHeight="1" x14ac:dyDescent="0.25">
      <c r="A2388" s="347"/>
      <c r="B2388" s="352"/>
      <c r="C2388" s="59" t="s">
        <v>375</v>
      </c>
      <c r="D2388" s="140" t="s">
        <v>42</v>
      </c>
      <c r="E2388" s="140" t="s">
        <v>40</v>
      </c>
      <c r="F2388" s="140"/>
      <c r="G2388" s="140"/>
      <c r="H2388" s="140"/>
      <c r="I2388" s="170">
        <v>100</v>
      </c>
      <c r="J2388" s="105"/>
    </row>
    <row r="2389" spans="1:10" ht="15" customHeight="1" x14ac:dyDescent="0.25">
      <c r="A2389" s="347" t="s">
        <v>1555</v>
      </c>
      <c r="B2389" s="352" t="str">
        <f>B2380</f>
        <v>Організація належного утримання міських доріг</v>
      </c>
      <c r="C2389" s="351" t="s">
        <v>1678</v>
      </c>
      <c r="D2389" s="351"/>
      <c r="E2389" s="351"/>
      <c r="F2389" s="351"/>
      <c r="G2389" s="351"/>
      <c r="H2389" s="351"/>
      <c r="I2389" s="351"/>
      <c r="J2389" s="351"/>
    </row>
    <row r="2390" spans="1:10" ht="18.75" customHeight="1" x14ac:dyDescent="0.25">
      <c r="A2390" s="347"/>
      <c r="B2390" s="352"/>
      <c r="C2390" s="350" t="s">
        <v>10</v>
      </c>
      <c r="D2390" s="350"/>
      <c r="E2390" s="350"/>
      <c r="F2390" s="350"/>
      <c r="G2390" s="350"/>
      <c r="H2390" s="350"/>
      <c r="I2390" s="350"/>
      <c r="J2390" s="350"/>
    </row>
    <row r="2391" spans="1:10" ht="18.75" customHeight="1" x14ac:dyDescent="0.25">
      <c r="A2391" s="347"/>
      <c r="B2391" s="352"/>
      <c r="C2391" s="5" t="s">
        <v>1207</v>
      </c>
      <c r="D2391" s="51" t="s">
        <v>15</v>
      </c>
      <c r="E2391" s="51" t="s">
        <v>9</v>
      </c>
      <c r="F2391" s="107"/>
      <c r="G2391" s="107"/>
      <c r="H2391" s="107"/>
      <c r="I2391" s="95">
        <f>'Додаток 3'!K409</f>
        <v>33.9</v>
      </c>
      <c r="J2391" s="105"/>
    </row>
    <row r="2392" spans="1:10" ht="18.75" customHeight="1" x14ac:dyDescent="0.25">
      <c r="A2392" s="347"/>
      <c r="B2392" s="352"/>
      <c r="C2392" s="348" t="s">
        <v>11</v>
      </c>
      <c r="D2392" s="348"/>
      <c r="E2392" s="348"/>
      <c r="F2392" s="348"/>
      <c r="G2392" s="348"/>
      <c r="H2392" s="348"/>
      <c r="I2392" s="348"/>
      <c r="J2392" s="348"/>
    </row>
    <row r="2393" spans="1:10" ht="18.75" customHeight="1" x14ac:dyDescent="0.25">
      <c r="A2393" s="347"/>
      <c r="B2393" s="352"/>
      <c r="C2393" s="59" t="s">
        <v>1208</v>
      </c>
      <c r="D2393" s="51" t="s">
        <v>309</v>
      </c>
      <c r="E2393" s="51" t="s">
        <v>65</v>
      </c>
      <c r="F2393" s="107"/>
      <c r="G2393" s="107"/>
      <c r="H2393" s="107"/>
      <c r="I2393" s="135">
        <v>2.9000000000000001E-2</v>
      </c>
      <c r="J2393" s="105"/>
    </row>
    <row r="2394" spans="1:10" ht="18.75" customHeight="1" x14ac:dyDescent="0.25">
      <c r="A2394" s="347"/>
      <c r="B2394" s="352"/>
      <c r="C2394" s="348" t="s">
        <v>12</v>
      </c>
      <c r="D2394" s="348"/>
      <c r="E2394" s="348"/>
      <c r="F2394" s="348"/>
      <c r="G2394" s="348"/>
      <c r="H2394" s="348"/>
      <c r="I2394" s="348"/>
      <c r="J2394" s="348"/>
    </row>
    <row r="2395" spans="1:10" ht="18.75" customHeight="1" x14ac:dyDescent="0.25">
      <c r="A2395" s="347"/>
      <c r="B2395" s="352"/>
      <c r="C2395" s="59" t="s">
        <v>598</v>
      </c>
      <c r="D2395" s="141" t="s">
        <v>39</v>
      </c>
      <c r="E2395" s="51" t="s">
        <v>196</v>
      </c>
      <c r="F2395" s="156"/>
      <c r="G2395" s="156"/>
      <c r="H2395" s="156"/>
      <c r="I2395" s="104">
        <f>I2391/I2393</f>
        <v>1168.9655172413793</v>
      </c>
      <c r="J2395" s="105"/>
    </row>
    <row r="2396" spans="1:10" ht="18.75" customHeight="1" x14ac:dyDescent="0.25">
      <c r="A2396" s="347"/>
      <c r="B2396" s="352"/>
      <c r="C2396" s="350" t="s">
        <v>14</v>
      </c>
      <c r="D2396" s="350"/>
      <c r="E2396" s="350"/>
      <c r="F2396" s="350"/>
      <c r="G2396" s="350"/>
      <c r="H2396" s="350"/>
      <c r="I2396" s="350"/>
      <c r="J2396" s="350"/>
    </row>
    <row r="2397" spans="1:10" ht="28.5" customHeight="1" x14ac:dyDescent="0.25">
      <c r="A2397" s="347"/>
      <c r="B2397" s="352"/>
      <c r="C2397" s="59" t="s">
        <v>375</v>
      </c>
      <c r="D2397" s="140" t="s">
        <v>42</v>
      </c>
      <c r="E2397" s="140" t="s">
        <v>40</v>
      </c>
      <c r="F2397" s="140"/>
      <c r="G2397" s="140"/>
      <c r="H2397" s="140"/>
      <c r="I2397" s="170">
        <v>100</v>
      </c>
      <c r="J2397" s="105"/>
    </row>
    <row r="2398" spans="1:10" ht="18.75" customHeight="1" x14ac:dyDescent="0.25">
      <c r="A2398" s="347" t="s">
        <v>1556</v>
      </c>
      <c r="B2398" s="352" t="str">
        <f>B2389</f>
        <v>Організація належного утримання міських доріг</v>
      </c>
      <c r="C2398" s="351" t="s">
        <v>1679</v>
      </c>
      <c r="D2398" s="351"/>
      <c r="E2398" s="351"/>
      <c r="F2398" s="351"/>
      <c r="G2398" s="351"/>
      <c r="H2398" s="351"/>
      <c r="I2398" s="351"/>
      <c r="J2398" s="351"/>
    </row>
    <row r="2399" spans="1:10" ht="18.75" customHeight="1" x14ac:dyDescent="0.25">
      <c r="A2399" s="347"/>
      <c r="B2399" s="352"/>
      <c r="C2399" s="350" t="s">
        <v>10</v>
      </c>
      <c r="D2399" s="350"/>
      <c r="E2399" s="350"/>
      <c r="F2399" s="350"/>
      <c r="G2399" s="350"/>
      <c r="H2399" s="350"/>
      <c r="I2399" s="350"/>
      <c r="J2399" s="350"/>
    </row>
    <row r="2400" spans="1:10" ht="18.75" customHeight="1" x14ac:dyDescent="0.25">
      <c r="A2400" s="347"/>
      <c r="B2400" s="352"/>
      <c r="C2400" s="5" t="s">
        <v>1207</v>
      </c>
      <c r="D2400" s="51" t="s">
        <v>15</v>
      </c>
      <c r="E2400" s="51" t="s">
        <v>9</v>
      </c>
      <c r="F2400" s="107"/>
      <c r="G2400" s="107"/>
      <c r="H2400" s="107"/>
      <c r="I2400" s="170">
        <f>'Додаток 3'!K410</f>
        <v>22.245999999999999</v>
      </c>
      <c r="J2400" s="105"/>
    </row>
    <row r="2401" spans="1:10" ht="18.75" customHeight="1" x14ac:dyDescent="0.25">
      <c r="A2401" s="347"/>
      <c r="B2401" s="352"/>
      <c r="C2401" s="348" t="s">
        <v>11</v>
      </c>
      <c r="D2401" s="348"/>
      <c r="E2401" s="348"/>
      <c r="F2401" s="348"/>
      <c r="G2401" s="348"/>
      <c r="H2401" s="348"/>
      <c r="I2401" s="348"/>
      <c r="J2401" s="348"/>
    </row>
    <row r="2402" spans="1:10" ht="18.75" customHeight="1" x14ac:dyDescent="0.25">
      <c r="A2402" s="347"/>
      <c r="B2402" s="352"/>
      <c r="C2402" s="59" t="s">
        <v>1208</v>
      </c>
      <c r="D2402" s="51" t="s">
        <v>309</v>
      </c>
      <c r="E2402" s="51" t="s">
        <v>65</v>
      </c>
      <c r="F2402" s="107"/>
      <c r="G2402" s="107"/>
      <c r="H2402" s="107"/>
      <c r="I2402" s="228">
        <v>1.8499999999999999E-2</v>
      </c>
      <c r="J2402" s="105"/>
    </row>
    <row r="2403" spans="1:10" ht="18.75" customHeight="1" x14ac:dyDescent="0.25">
      <c r="A2403" s="347"/>
      <c r="B2403" s="352"/>
      <c r="C2403" s="348" t="s">
        <v>12</v>
      </c>
      <c r="D2403" s="348"/>
      <c r="E2403" s="348"/>
      <c r="F2403" s="348"/>
      <c r="G2403" s="348"/>
      <c r="H2403" s="348"/>
      <c r="I2403" s="348"/>
      <c r="J2403" s="348"/>
    </row>
    <row r="2404" spans="1:10" ht="18.75" customHeight="1" x14ac:dyDescent="0.25">
      <c r="A2404" s="347"/>
      <c r="B2404" s="352"/>
      <c r="C2404" s="59" t="s">
        <v>598</v>
      </c>
      <c r="D2404" s="141" t="s">
        <v>39</v>
      </c>
      <c r="E2404" s="51" t="s">
        <v>196</v>
      </c>
      <c r="F2404" s="156"/>
      <c r="G2404" s="156"/>
      <c r="H2404" s="156"/>
      <c r="I2404" s="104">
        <f>I2400/I2402</f>
        <v>1202.4864864864865</v>
      </c>
      <c r="J2404" s="105"/>
    </row>
    <row r="2405" spans="1:10" ht="18.75" customHeight="1" x14ac:dyDescent="0.25">
      <c r="A2405" s="347"/>
      <c r="B2405" s="352"/>
      <c r="C2405" s="350" t="s">
        <v>14</v>
      </c>
      <c r="D2405" s="350"/>
      <c r="E2405" s="350"/>
      <c r="F2405" s="350"/>
      <c r="G2405" s="350"/>
      <c r="H2405" s="350"/>
      <c r="I2405" s="350"/>
      <c r="J2405" s="350"/>
    </row>
    <row r="2406" spans="1:10" ht="24.75" customHeight="1" x14ac:dyDescent="0.25">
      <c r="A2406" s="347"/>
      <c r="B2406" s="352"/>
      <c r="C2406" s="59" t="s">
        <v>375</v>
      </c>
      <c r="D2406" s="140" t="s">
        <v>42</v>
      </c>
      <c r="E2406" s="140" t="s">
        <v>40</v>
      </c>
      <c r="F2406" s="140"/>
      <c r="G2406" s="140"/>
      <c r="H2406" s="140"/>
      <c r="I2406" s="170">
        <v>100</v>
      </c>
      <c r="J2406" s="105"/>
    </row>
    <row r="2407" spans="1:10" ht="14.25" customHeight="1" x14ac:dyDescent="0.25">
      <c r="A2407" s="347" t="s">
        <v>1586</v>
      </c>
      <c r="B2407" s="352" t="str">
        <f>B2398</f>
        <v>Організація належного утримання міських доріг</v>
      </c>
      <c r="C2407" s="351" t="s">
        <v>1680</v>
      </c>
      <c r="D2407" s="351"/>
      <c r="E2407" s="351"/>
      <c r="F2407" s="351"/>
      <c r="G2407" s="351"/>
      <c r="H2407" s="351"/>
      <c r="I2407" s="351"/>
      <c r="J2407" s="351"/>
    </row>
    <row r="2408" spans="1:10" ht="18.75" customHeight="1" x14ac:dyDescent="0.25">
      <c r="A2408" s="347"/>
      <c r="B2408" s="352"/>
      <c r="C2408" s="350" t="s">
        <v>10</v>
      </c>
      <c r="D2408" s="350"/>
      <c r="E2408" s="350"/>
      <c r="F2408" s="350"/>
      <c r="G2408" s="350"/>
      <c r="H2408" s="350"/>
      <c r="I2408" s="350"/>
      <c r="J2408" s="350"/>
    </row>
    <row r="2409" spans="1:10" ht="18.75" customHeight="1" x14ac:dyDescent="0.25">
      <c r="A2409" s="347"/>
      <c r="B2409" s="352"/>
      <c r="C2409" s="5" t="s">
        <v>1207</v>
      </c>
      <c r="D2409" s="51" t="s">
        <v>15</v>
      </c>
      <c r="E2409" s="51" t="s">
        <v>9</v>
      </c>
      <c r="F2409" s="107"/>
      <c r="G2409" s="107"/>
      <c r="H2409" s="107"/>
      <c r="I2409" s="95">
        <f>'Додаток 3'!K411</f>
        <v>33.9</v>
      </c>
      <c r="J2409" s="105"/>
    </row>
    <row r="2410" spans="1:10" ht="18.75" customHeight="1" x14ac:dyDescent="0.25">
      <c r="A2410" s="347"/>
      <c r="B2410" s="352"/>
      <c r="C2410" s="348" t="s">
        <v>11</v>
      </c>
      <c r="D2410" s="348"/>
      <c r="E2410" s="348"/>
      <c r="F2410" s="348"/>
      <c r="G2410" s="348"/>
      <c r="H2410" s="348"/>
      <c r="I2410" s="348"/>
      <c r="J2410" s="348"/>
    </row>
    <row r="2411" spans="1:10" ht="18.75" customHeight="1" x14ac:dyDescent="0.25">
      <c r="A2411" s="347"/>
      <c r="B2411" s="352"/>
      <c r="C2411" s="59" t="s">
        <v>1208</v>
      </c>
      <c r="D2411" s="51" t="s">
        <v>309</v>
      </c>
      <c r="E2411" s="51" t="s">
        <v>65</v>
      </c>
      <c r="F2411" s="107"/>
      <c r="G2411" s="107"/>
      <c r="H2411" s="107"/>
      <c r="I2411" s="135">
        <v>2.9000000000000001E-2</v>
      </c>
      <c r="J2411" s="105"/>
    </row>
    <row r="2412" spans="1:10" ht="18.75" customHeight="1" x14ac:dyDescent="0.25">
      <c r="A2412" s="347"/>
      <c r="B2412" s="352"/>
      <c r="C2412" s="348" t="s">
        <v>12</v>
      </c>
      <c r="D2412" s="348"/>
      <c r="E2412" s="348"/>
      <c r="F2412" s="348"/>
      <c r="G2412" s="348"/>
      <c r="H2412" s="348"/>
      <c r="I2412" s="348"/>
      <c r="J2412" s="348"/>
    </row>
    <row r="2413" spans="1:10" ht="18.75" customHeight="1" x14ac:dyDescent="0.25">
      <c r="A2413" s="347"/>
      <c r="B2413" s="352"/>
      <c r="C2413" s="59" t="s">
        <v>598</v>
      </c>
      <c r="D2413" s="141" t="s">
        <v>39</v>
      </c>
      <c r="E2413" s="51" t="s">
        <v>196</v>
      </c>
      <c r="F2413" s="156"/>
      <c r="G2413" s="156"/>
      <c r="H2413" s="156"/>
      <c r="I2413" s="104">
        <f>I2409/I2411</f>
        <v>1168.9655172413793</v>
      </c>
      <c r="J2413" s="105"/>
    </row>
    <row r="2414" spans="1:10" ht="18.75" customHeight="1" x14ac:dyDescent="0.25">
      <c r="A2414" s="347"/>
      <c r="B2414" s="352"/>
      <c r="C2414" s="350" t="s">
        <v>14</v>
      </c>
      <c r="D2414" s="350"/>
      <c r="E2414" s="350"/>
      <c r="F2414" s="350"/>
      <c r="G2414" s="350"/>
      <c r="H2414" s="350"/>
      <c r="I2414" s="350"/>
      <c r="J2414" s="350"/>
    </row>
    <row r="2415" spans="1:10" ht="26.25" customHeight="1" x14ac:dyDescent="0.25">
      <c r="A2415" s="347"/>
      <c r="B2415" s="352"/>
      <c r="C2415" s="59" t="s">
        <v>375</v>
      </c>
      <c r="D2415" s="140" t="s">
        <v>42</v>
      </c>
      <c r="E2415" s="140" t="s">
        <v>40</v>
      </c>
      <c r="F2415" s="140"/>
      <c r="G2415" s="140"/>
      <c r="H2415" s="140"/>
      <c r="I2415" s="170">
        <v>100</v>
      </c>
      <c r="J2415" s="105"/>
    </row>
    <row r="2416" spans="1:10" ht="18.75" customHeight="1" x14ac:dyDescent="0.25">
      <c r="A2416" s="347" t="s">
        <v>1588</v>
      </c>
      <c r="B2416" s="352" t="str">
        <f>B2407</f>
        <v>Організація належного утримання міських доріг</v>
      </c>
      <c r="C2416" s="351" t="s">
        <v>1681</v>
      </c>
      <c r="D2416" s="351"/>
      <c r="E2416" s="351"/>
      <c r="F2416" s="351"/>
      <c r="G2416" s="351"/>
      <c r="H2416" s="351"/>
      <c r="I2416" s="351"/>
      <c r="J2416" s="351"/>
    </row>
    <row r="2417" spans="1:10" ht="18.75" customHeight="1" x14ac:dyDescent="0.25">
      <c r="A2417" s="347"/>
      <c r="B2417" s="352"/>
      <c r="C2417" s="350" t="s">
        <v>10</v>
      </c>
      <c r="D2417" s="350"/>
      <c r="E2417" s="350"/>
      <c r="F2417" s="350"/>
      <c r="G2417" s="350"/>
      <c r="H2417" s="350"/>
      <c r="I2417" s="350"/>
      <c r="J2417" s="350"/>
    </row>
    <row r="2418" spans="1:10" ht="18.75" customHeight="1" x14ac:dyDescent="0.25">
      <c r="A2418" s="347"/>
      <c r="B2418" s="352"/>
      <c r="C2418" s="5" t="s">
        <v>1207</v>
      </c>
      <c r="D2418" s="51" t="s">
        <v>15</v>
      </c>
      <c r="E2418" s="51" t="s">
        <v>9</v>
      </c>
      <c r="F2418" s="107"/>
      <c r="G2418" s="107"/>
      <c r="H2418" s="107"/>
      <c r="I2418" s="170">
        <f>'Додаток 3'!K412</f>
        <v>5.9569999999999999</v>
      </c>
      <c r="J2418" s="105"/>
    </row>
    <row r="2419" spans="1:10" ht="18.75" customHeight="1" x14ac:dyDescent="0.25">
      <c r="A2419" s="347"/>
      <c r="B2419" s="352"/>
      <c r="C2419" s="348" t="s">
        <v>11</v>
      </c>
      <c r="D2419" s="348"/>
      <c r="E2419" s="348"/>
      <c r="F2419" s="348"/>
      <c r="G2419" s="348"/>
      <c r="H2419" s="348"/>
      <c r="I2419" s="348"/>
      <c r="J2419" s="348"/>
    </row>
    <row r="2420" spans="1:10" ht="18.75" customHeight="1" x14ac:dyDescent="0.25">
      <c r="A2420" s="347"/>
      <c r="B2420" s="352"/>
      <c r="C2420" s="59" t="s">
        <v>1208</v>
      </c>
      <c r="D2420" s="51" t="s">
        <v>309</v>
      </c>
      <c r="E2420" s="51" t="s">
        <v>65</v>
      </c>
      <c r="F2420" s="107"/>
      <c r="G2420" s="107"/>
      <c r="H2420" s="107"/>
      <c r="I2420" s="228">
        <v>4.4999999999999997E-3</v>
      </c>
      <c r="J2420" s="105"/>
    </row>
    <row r="2421" spans="1:10" ht="18.75" customHeight="1" x14ac:dyDescent="0.25">
      <c r="A2421" s="347"/>
      <c r="B2421" s="352"/>
      <c r="C2421" s="348" t="s">
        <v>12</v>
      </c>
      <c r="D2421" s="348"/>
      <c r="E2421" s="348"/>
      <c r="F2421" s="348"/>
      <c r="G2421" s="348"/>
      <c r="H2421" s="348"/>
      <c r="I2421" s="348"/>
      <c r="J2421" s="348"/>
    </row>
    <row r="2422" spans="1:10" ht="18.75" customHeight="1" x14ac:dyDescent="0.25">
      <c r="A2422" s="347"/>
      <c r="B2422" s="352"/>
      <c r="C2422" s="59" t="s">
        <v>598</v>
      </c>
      <c r="D2422" s="141" t="s">
        <v>39</v>
      </c>
      <c r="E2422" s="51" t="s">
        <v>196</v>
      </c>
      <c r="F2422" s="156"/>
      <c r="G2422" s="156"/>
      <c r="H2422" s="156"/>
      <c r="I2422" s="104">
        <f>I2418/I2420</f>
        <v>1323.7777777777778</v>
      </c>
      <c r="J2422" s="105"/>
    </row>
    <row r="2423" spans="1:10" ht="18.75" customHeight="1" x14ac:dyDescent="0.25">
      <c r="A2423" s="347"/>
      <c r="B2423" s="352"/>
      <c r="C2423" s="350" t="s">
        <v>14</v>
      </c>
      <c r="D2423" s="350"/>
      <c r="E2423" s="350"/>
      <c r="F2423" s="350"/>
      <c r="G2423" s="350"/>
      <c r="H2423" s="350"/>
      <c r="I2423" s="350"/>
      <c r="J2423" s="350"/>
    </row>
    <row r="2424" spans="1:10" ht="30.75" customHeight="1" x14ac:dyDescent="0.25">
      <c r="A2424" s="347"/>
      <c r="B2424" s="352"/>
      <c r="C2424" s="59" t="s">
        <v>375</v>
      </c>
      <c r="D2424" s="140" t="s">
        <v>42</v>
      </c>
      <c r="E2424" s="140" t="s">
        <v>40</v>
      </c>
      <c r="F2424" s="140"/>
      <c r="G2424" s="140"/>
      <c r="H2424" s="140"/>
      <c r="I2424" s="170">
        <v>100</v>
      </c>
      <c r="J2424" s="105"/>
    </row>
    <row r="2425" spans="1:10" ht="16.5" customHeight="1" x14ac:dyDescent="0.25">
      <c r="A2425" s="347" t="s">
        <v>1688</v>
      </c>
      <c r="B2425" s="352" t="s">
        <v>116</v>
      </c>
      <c r="C2425" s="351" t="s">
        <v>1724</v>
      </c>
      <c r="D2425" s="351"/>
      <c r="E2425" s="351"/>
      <c r="F2425" s="351"/>
      <c r="G2425" s="351"/>
      <c r="H2425" s="351"/>
      <c r="I2425" s="351"/>
      <c r="J2425" s="351"/>
    </row>
    <row r="2426" spans="1:10" ht="16.5" customHeight="1" x14ac:dyDescent="0.25">
      <c r="A2426" s="347"/>
      <c r="B2426" s="352"/>
      <c r="C2426" s="350" t="s">
        <v>10</v>
      </c>
      <c r="D2426" s="350"/>
      <c r="E2426" s="350"/>
      <c r="F2426" s="350"/>
      <c r="G2426" s="350"/>
      <c r="H2426" s="350"/>
      <c r="I2426" s="350"/>
      <c r="J2426" s="350"/>
    </row>
    <row r="2427" spans="1:10" ht="24" customHeight="1" x14ac:dyDescent="0.25">
      <c r="A2427" s="347"/>
      <c r="B2427" s="352"/>
      <c r="C2427" s="5" t="s">
        <v>1723</v>
      </c>
      <c r="D2427" s="51" t="s">
        <v>15</v>
      </c>
      <c r="E2427" s="51" t="s">
        <v>9</v>
      </c>
      <c r="F2427" s="107"/>
      <c r="G2427" s="107"/>
      <c r="H2427" s="107"/>
      <c r="I2427" s="95">
        <f>'Додаток 3'!K413</f>
        <v>181.096</v>
      </c>
      <c r="J2427" s="105"/>
    </row>
    <row r="2428" spans="1:10" ht="16.5" customHeight="1" x14ac:dyDescent="0.25">
      <c r="A2428" s="347"/>
      <c r="B2428" s="352"/>
      <c r="C2428" s="348" t="s">
        <v>11</v>
      </c>
      <c r="D2428" s="348"/>
      <c r="E2428" s="348"/>
      <c r="F2428" s="348"/>
      <c r="G2428" s="348"/>
      <c r="H2428" s="348"/>
      <c r="I2428" s="348"/>
      <c r="J2428" s="348"/>
    </row>
    <row r="2429" spans="1:10" ht="18.75" customHeight="1" x14ac:dyDescent="0.25">
      <c r="A2429" s="347"/>
      <c r="B2429" s="352"/>
      <c r="C2429" s="59" t="s">
        <v>1725</v>
      </c>
      <c r="D2429" s="51" t="s">
        <v>309</v>
      </c>
      <c r="E2429" s="51" t="s">
        <v>17</v>
      </c>
      <c r="F2429" s="107"/>
      <c r="G2429" s="107"/>
      <c r="H2429" s="107"/>
      <c r="I2429" s="185">
        <v>1</v>
      </c>
      <c r="J2429" s="105"/>
    </row>
    <row r="2430" spans="1:10" ht="15.75" customHeight="1" x14ac:dyDescent="0.25">
      <c r="A2430" s="347"/>
      <c r="B2430" s="352"/>
      <c r="C2430" s="348" t="s">
        <v>12</v>
      </c>
      <c r="D2430" s="348"/>
      <c r="E2430" s="348"/>
      <c r="F2430" s="348"/>
      <c r="G2430" s="348"/>
      <c r="H2430" s="348"/>
      <c r="I2430" s="348"/>
      <c r="J2430" s="348"/>
    </row>
    <row r="2431" spans="1:10" ht="17.25" customHeight="1" x14ac:dyDescent="0.25">
      <c r="A2431" s="347"/>
      <c r="B2431" s="352"/>
      <c r="C2431" s="59" t="s">
        <v>1726</v>
      </c>
      <c r="D2431" s="141" t="s">
        <v>39</v>
      </c>
      <c r="E2431" s="51" t="s">
        <v>13</v>
      </c>
      <c r="F2431" s="156"/>
      <c r="G2431" s="156"/>
      <c r="H2431" s="156"/>
      <c r="I2431" s="104">
        <f>I2427/I2429</f>
        <v>181.096</v>
      </c>
      <c r="J2431" s="105"/>
    </row>
    <row r="2432" spans="1:10" ht="16.5" customHeight="1" x14ac:dyDescent="0.25">
      <c r="A2432" s="347"/>
      <c r="B2432" s="352"/>
      <c r="C2432" s="350" t="s">
        <v>14</v>
      </c>
      <c r="D2432" s="350"/>
      <c r="E2432" s="350"/>
      <c r="F2432" s="350"/>
      <c r="G2432" s="350"/>
      <c r="H2432" s="350"/>
      <c r="I2432" s="350"/>
      <c r="J2432" s="350"/>
    </row>
    <row r="2433" spans="1:10" ht="12.75" customHeight="1" x14ac:dyDescent="0.25">
      <c r="A2433" s="347"/>
      <c r="B2433" s="352"/>
      <c r="C2433" s="59" t="s">
        <v>568</v>
      </c>
      <c r="D2433" s="140" t="s">
        <v>42</v>
      </c>
      <c r="E2433" s="140" t="s">
        <v>40</v>
      </c>
      <c r="F2433" s="140"/>
      <c r="G2433" s="140"/>
      <c r="H2433" s="140"/>
      <c r="I2433" s="170">
        <v>100</v>
      </c>
      <c r="J2433" s="105"/>
    </row>
    <row r="2434" spans="1:10" ht="24" hidden="1" customHeight="1" x14ac:dyDescent="0.25">
      <c r="A2434" s="347" t="s">
        <v>1689</v>
      </c>
      <c r="B2434" s="352" t="str">
        <f>B2425</f>
        <v>Підвищення рівня благоустрою міста</v>
      </c>
      <c r="C2434" s="351" t="s">
        <v>1728</v>
      </c>
      <c r="D2434" s="351"/>
      <c r="E2434" s="351"/>
      <c r="F2434" s="351"/>
      <c r="G2434" s="351"/>
      <c r="H2434" s="351"/>
      <c r="I2434" s="351"/>
      <c r="J2434" s="351"/>
    </row>
    <row r="2435" spans="1:10" ht="12.75" hidden="1" customHeight="1" x14ac:dyDescent="0.25">
      <c r="A2435" s="347"/>
      <c r="B2435" s="352"/>
      <c r="C2435" s="350" t="s">
        <v>10</v>
      </c>
      <c r="D2435" s="350"/>
      <c r="E2435" s="350"/>
      <c r="F2435" s="350"/>
      <c r="G2435" s="350"/>
      <c r="H2435" s="350"/>
      <c r="I2435" s="350"/>
      <c r="J2435" s="350"/>
    </row>
    <row r="2436" spans="1:10" ht="12.75" hidden="1" customHeight="1" x14ac:dyDescent="0.25">
      <c r="A2436" s="347"/>
      <c r="B2436" s="352"/>
      <c r="C2436" s="5" t="s">
        <v>1729</v>
      </c>
      <c r="D2436" s="51" t="s">
        <v>15</v>
      </c>
      <c r="E2436" s="51" t="s">
        <v>9</v>
      </c>
      <c r="F2436" s="107"/>
      <c r="G2436" s="107"/>
      <c r="H2436" s="107"/>
      <c r="I2436" s="95">
        <f>'Додаток 3'!K414</f>
        <v>0</v>
      </c>
      <c r="J2436" s="105"/>
    </row>
    <row r="2437" spans="1:10" ht="12.75" hidden="1" customHeight="1" x14ac:dyDescent="0.25">
      <c r="A2437" s="347"/>
      <c r="B2437" s="352"/>
      <c r="C2437" s="348" t="s">
        <v>11</v>
      </c>
      <c r="D2437" s="348"/>
      <c r="E2437" s="348"/>
      <c r="F2437" s="348"/>
      <c r="G2437" s="348"/>
      <c r="H2437" s="348"/>
      <c r="I2437" s="348"/>
      <c r="J2437" s="348"/>
    </row>
    <row r="2438" spans="1:10" ht="12.75" hidden="1" customHeight="1" x14ac:dyDescent="0.25">
      <c r="A2438" s="347"/>
      <c r="B2438" s="352"/>
      <c r="C2438" s="59" t="s">
        <v>1730</v>
      </c>
      <c r="D2438" s="51" t="s">
        <v>309</v>
      </c>
      <c r="E2438" s="51" t="s">
        <v>17</v>
      </c>
      <c r="F2438" s="107"/>
      <c r="G2438" s="107"/>
      <c r="H2438" s="107"/>
      <c r="I2438" s="185">
        <v>1</v>
      </c>
      <c r="J2438" s="105"/>
    </row>
    <row r="2439" spans="1:10" ht="12.75" hidden="1" customHeight="1" x14ac:dyDescent="0.25">
      <c r="A2439" s="347"/>
      <c r="B2439" s="352"/>
      <c r="C2439" s="348" t="s">
        <v>12</v>
      </c>
      <c r="D2439" s="348"/>
      <c r="E2439" s="348"/>
      <c r="F2439" s="348"/>
      <c r="G2439" s="348"/>
      <c r="H2439" s="348"/>
      <c r="I2439" s="348"/>
      <c r="J2439" s="348"/>
    </row>
    <row r="2440" spans="1:10" ht="12.75" hidden="1" customHeight="1" x14ac:dyDescent="0.25">
      <c r="A2440" s="347"/>
      <c r="B2440" s="352"/>
      <c r="C2440" s="59" t="s">
        <v>1731</v>
      </c>
      <c r="D2440" s="141" t="s">
        <v>39</v>
      </c>
      <c r="E2440" s="51" t="s">
        <v>13</v>
      </c>
      <c r="F2440" s="156"/>
      <c r="G2440" s="156"/>
      <c r="H2440" s="156"/>
      <c r="I2440" s="104">
        <f>I2436/I2438</f>
        <v>0</v>
      </c>
      <c r="J2440" s="105"/>
    </row>
    <row r="2441" spans="1:10" ht="12.75" hidden="1" customHeight="1" x14ac:dyDescent="0.25">
      <c r="A2441" s="347"/>
      <c r="B2441" s="352"/>
      <c r="C2441" s="350" t="s">
        <v>14</v>
      </c>
      <c r="D2441" s="350"/>
      <c r="E2441" s="350"/>
      <c r="F2441" s="350"/>
      <c r="G2441" s="350"/>
      <c r="H2441" s="350"/>
      <c r="I2441" s="350"/>
      <c r="J2441" s="350"/>
    </row>
    <row r="2442" spans="1:10" ht="12.75" hidden="1" customHeight="1" x14ac:dyDescent="0.25">
      <c r="A2442" s="347"/>
      <c r="B2442" s="352"/>
      <c r="C2442" s="59" t="s">
        <v>568</v>
      </c>
      <c r="D2442" s="140" t="s">
        <v>42</v>
      </c>
      <c r="E2442" s="140" t="s">
        <v>40</v>
      </c>
      <c r="F2442" s="140"/>
      <c r="G2442" s="140"/>
      <c r="H2442" s="140"/>
      <c r="I2442" s="170">
        <v>100</v>
      </c>
      <c r="J2442" s="105"/>
    </row>
    <row r="2443" spans="1:10" ht="12.75" customHeight="1" x14ac:dyDescent="0.25">
      <c r="A2443" s="347" t="s">
        <v>1689</v>
      </c>
      <c r="B2443" s="349" t="s">
        <v>66</v>
      </c>
      <c r="C2443" s="351" t="s">
        <v>777</v>
      </c>
      <c r="D2443" s="351"/>
      <c r="E2443" s="351"/>
      <c r="F2443" s="351"/>
      <c r="G2443" s="351"/>
      <c r="H2443" s="351"/>
      <c r="I2443" s="351"/>
      <c r="J2443" s="351"/>
    </row>
    <row r="2444" spans="1:10" ht="19.5" customHeight="1" x14ac:dyDescent="0.25">
      <c r="A2444" s="347"/>
      <c r="B2444" s="349"/>
      <c r="C2444" s="350" t="s">
        <v>10</v>
      </c>
      <c r="D2444" s="350"/>
      <c r="E2444" s="350"/>
      <c r="F2444" s="350"/>
      <c r="G2444" s="350"/>
      <c r="H2444" s="350"/>
      <c r="I2444" s="350"/>
      <c r="J2444" s="350"/>
    </row>
    <row r="2445" spans="1:10" ht="25.5" customHeight="1" x14ac:dyDescent="0.25">
      <c r="A2445" s="347"/>
      <c r="B2445" s="349"/>
      <c r="C2445" s="7" t="s">
        <v>762</v>
      </c>
      <c r="D2445" s="140" t="s">
        <v>91</v>
      </c>
      <c r="E2445" s="140" t="s">
        <v>19</v>
      </c>
      <c r="F2445" s="107"/>
      <c r="G2445" s="107"/>
      <c r="H2445" s="107"/>
      <c r="I2445" s="95">
        <f>'Додаток 3'!K415</f>
        <v>48.38</v>
      </c>
      <c r="J2445" s="105"/>
    </row>
    <row r="2446" spans="1:10" ht="17.25" customHeight="1" x14ac:dyDescent="0.25">
      <c r="A2446" s="347"/>
      <c r="B2446" s="349"/>
      <c r="C2446" s="350" t="s">
        <v>11</v>
      </c>
      <c r="D2446" s="350"/>
      <c r="E2446" s="350"/>
      <c r="F2446" s="350"/>
      <c r="G2446" s="350"/>
      <c r="H2446" s="350"/>
      <c r="I2446" s="350"/>
      <c r="J2446" s="350"/>
    </row>
    <row r="2447" spans="1:10" ht="27" customHeight="1" x14ac:dyDescent="0.25">
      <c r="A2447" s="347"/>
      <c r="B2447" s="349"/>
      <c r="C2447" s="7" t="s">
        <v>780</v>
      </c>
      <c r="D2447" s="140" t="s">
        <v>39</v>
      </c>
      <c r="E2447" s="140" t="s">
        <v>17</v>
      </c>
      <c r="F2447" s="107"/>
      <c r="G2447" s="167"/>
      <c r="H2447" s="167"/>
      <c r="I2447" s="170">
        <v>1</v>
      </c>
      <c r="J2447" s="105"/>
    </row>
    <row r="2448" spans="1:10" ht="16.5" customHeight="1" x14ac:dyDescent="0.25">
      <c r="A2448" s="347"/>
      <c r="B2448" s="349"/>
      <c r="C2448" s="350" t="s">
        <v>12</v>
      </c>
      <c r="D2448" s="350"/>
      <c r="E2448" s="350"/>
      <c r="F2448" s="350"/>
      <c r="G2448" s="350"/>
      <c r="H2448" s="350"/>
      <c r="I2448" s="350"/>
      <c r="J2448" s="350"/>
    </row>
    <row r="2449" spans="1:10" ht="27" customHeight="1" x14ac:dyDescent="0.25">
      <c r="A2449" s="347"/>
      <c r="B2449" s="349"/>
      <c r="C2449" s="7" t="s">
        <v>763</v>
      </c>
      <c r="D2449" s="140" t="s">
        <v>39</v>
      </c>
      <c r="E2449" s="140" t="s">
        <v>13</v>
      </c>
      <c r="F2449" s="156"/>
      <c r="G2449" s="157"/>
      <c r="H2449" s="157"/>
      <c r="I2449" s="95">
        <v>48.38</v>
      </c>
      <c r="J2449" s="105"/>
    </row>
    <row r="2450" spans="1:10" ht="15" customHeight="1" x14ac:dyDescent="0.25">
      <c r="A2450" s="347"/>
      <c r="B2450" s="349"/>
      <c r="C2450" s="350" t="s">
        <v>14</v>
      </c>
      <c r="D2450" s="350"/>
      <c r="E2450" s="350"/>
      <c r="F2450" s="350"/>
      <c r="G2450" s="350"/>
      <c r="H2450" s="350"/>
      <c r="I2450" s="350"/>
      <c r="J2450" s="350"/>
    </row>
    <row r="2451" spans="1:10" ht="19.5" customHeight="1" x14ac:dyDescent="0.25">
      <c r="A2451" s="347"/>
      <c r="B2451" s="349"/>
      <c r="C2451" s="59" t="s">
        <v>781</v>
      </c>
      <c r="D2451" s="140" t="s">
        <v>42</v>
      </c>
      <c r="E2451" s="140" t="s">
        <v>40</v>
      </c>
      <c r="F2451" s="140"/>
      <c r="G2451" s="140"/>
      <c r="H2451" s="140"/>
      <c r="I2451" s="166">
        <v>100</v>
      </c>
      <c r="J2451" s="105"/>
    </row>
    <row r="2452" spans="1:10" ht="12.75" customHeight="1" x14ac:dyDescent="0.25">
      <c r="A2452" s="347" t="s">
        <v>1695</v>
      </c>
      <c r="B2452" s="349" t="s">
        <v>66</v>
      </c>
      <c r="C2452" s="351" t="s">
        <v>778</v>
      </c>
      <c r="D2452" s="351"/>
      <c r="E2452" s="351"/>
      <c r="F2452" s="351"/>
      <c r="G2452" s="351"/>
      <c r="H2452" s="351"/>
      <c r="I2452" s="351"/>
      <c r="J2452" s="351"/>
    </row>
    <row r="2453" spans="1:10" ht="12.75" customHeight="1" x14ac:dyDescent="0.25">
      <c r="A2453" s="347"/>
      <c r="B2453" s="349"/>
      <c r="C2453" s="350" t="s">
        <v>10</v>
      </c>
      <c r="D2453" s="350"/>
      <c r="E2453" s="350"/>
      <c r="F2453" s="350"/>
      <c r="G2453" s="350"/>
      <c r="H2453" s="350"/>
      <c r="I2453" s="350"/>
      <c r="J2453" s="350"/>
    </row>
    <row r="2454" spans="1:10" ht="30.75" customHeight="1" x14ac:dyDescent="0.25">
      <c r="A2454" s="347"/>
      <c r="B2454" s="349"/>
      <c r="C2454" s="7" t="s">
        <v>762</v>
      </c>
      <c r="D2454" s="140" t="s">
        <v>91</v>
      </c>
      <c r="E2454" s="140" t="s">
        <v>19</v>
      </c>
      <c r="F2454" s="107"/>
      <c r="G2454" s="107"/>
      <c r="H2454" s="107"/>
      <c r="I2454" s="95">
        <f>'Додаток 3'!K416</f>
        <v>32.840000000000003</v>
      </c>
      <c r="J2454" s="105"/>
    </row>
    <row r="2455" spans="1:10" ht="12.75" customHeight="1" x14ac:dyDescent="0.25">
      <c r="A2455" s="347"/>
      <c r="B2455" s="349"/>
      <c r="C2455" s="350" t="s">
        <v>11</v>
      </c>
      <c r="D2455" s="350"/>
      <c r="E2455" s="350"/>
      <c r="F2455" s="350"/>
      <c r="G2455" s="350"/>
      <c r="H2455" s="350"/>
      <c r="I2455" s="350"/>
      <c r="J2455" s="350"/>
    </row>
    <row r="2456" spans="1:10" ht="27.75" customHeight="1" x14ac:dyDescent="0.25">
      <c r="A2456" s="347"/>
      <c r="B2456" s="349"/>
      <c r="C2456" s="7" t="s">
        <v>780</v>
      </c>
      <c r="D2456" s="140" t="s">
        <v>39</v>
      </c>
      <c r="E2456" s="140" t="s">
        <v>17</v>
      </c>
      <c r="F2456" s="107"/>
      <c r="G2456" s="167"/>
      <c r="H2456" s="167"/>
      <c r="I2456" s="170">
        <v>1</v>
      </c>
      <c r="J2456" s="105"/>
    </row>
    <row r="2457" spans="1:10" ht="12.75" customHeight="1" x14ac:dyDescent="0.25">
      <c r="A2457" s="347"/>
      <c r="B2457" s="349"/>
      <c r="C2457" s="350" t="s">
        <v>12</v>
      </c>
      <c r="D2457" s="350"/>
      <c r="E2457" s="350"/>
      <c r="F2457" s="350"/>
      <c r="G2457" s="350"/>
      <c r="H2457" s="350"/>
      <c r="I2457" s="350"/>
      <c r="J2457" s="350"/>
    </row>
    <row r="2458" spans="1:10" ht="24.75" customHeight="1" x14ac:dyDescent="0.25">
      <c r="A2458" s="347"/>
      <c r="B2458" s="349"/>
      <c r="C2458" s="7" t="s">
        <v>763</v>
      </c>
      <c r="D2458" s="140" t="s">
        <v>39</v>
      </c>
      <c r="E2458" s="140" t="s">
        <v>13</v>
      </c>
      <c r="F2458" s="156"/>
      <c r="G2458" s="157"/>
      <c r="H2458" s="157"/>
      <c r="I2458" s="95">
        <v>32.840000000000003</v>
      </c>
      <c r="J2458" s="105"/>
    </row>
    <row r="2459" spans="1:10" ht="12.75" customHeight="1" x14ac:dyDescent="0.25">
      <c r="A2459" s="347"/>
      <c r="B2459" s="349"/>
      <c r="C2459" s="350" t="s">
        <v>14</v>
      </c>
      <c r="D2459" s="350"/>
      <c r="E2459" s="350"/>
      <c r="F2459" s="350"/>
      <c r="G2459" s="350"/>
      <c r="H2459" s="350"/>
      <c r="I2459" s="350"/>
      <c r="J2459" s="350"/>
    </row>
    <row r="2460" spans="1:10" ht="19.5" customHeight="1" x14ac:dyDescent="0.25">
      <c r="A2460" s="347"/>
      <c r="B2460" s="349"/>
      <c r="C2460" s="59" t="s">
        <v>781</v>
      </c>
      <c r="D2460" s="140" t="s">
        <v>42</v>
      </c>
      <c r="E2460" s="140" t="s">
        <v>40</v>
      </c>
      <c r="F2460" s="140"/>
      <c r="G2460" s="140"/>
      <c r="H2460" s="140"/>
      <c r="I2460" s="170">
        <v>100</v>
      </c>
      <c r="J2460" s="105"/>
    </row>
    <row r="2461" spans="1:10" ht="27.75" customHeight="1" x14ac:dyDescent="0.25">
      <c r="A2461" s="347" t="s">
        <v>1705</v>
      </c>
      <c r="B2461" s="349" t="s">
        <v>66</v>
      </c>
      <c r="C2461" s="351" t="s">
        <v>1758</v>
      </c>
      <c r="D2461" s="351"/>
      <c r="E2461" s="351"/>
      <c r="F2461" s="351"/>
      <c r="G2461" s="351"/>
      <c r="H2461" s="351"/>
      <c r="I2461" s="351"/>
      <c r="J2461" s="351"/>
    </row>
    <row r="2462" spans="1:10" ht="12.75" customHeight="1" x14ac:dyDescent="0.25">
      <c r="A2462" s="347"/>
      <c r="B2462" s="349"/>
      <c r="C2462" s="350" t="s">
        <v>10</v>
      </c>
      <c r="D2462" s="350"/>
      <c r="E2462" s="350"/>
      <c r="F2462" s="350"/>
      <c r="G2462" s="350"/>
      <c r="H2462" s="350"/>
      <c r="I2462" s="350"/>
      <c r="J2462" s="350"/>
    </row>
    <row r="2463" spans="1:10" ht="25.5" customHeight="1" x14ac:dyDescent="0.25">
      <c r="A2463" s="347"/>
      <c r="B2463" s="349"/>
      <c r="C2463" s="7" t="s">
        <v>762</v>
      </c>
      <c r="D2463" s="140" t="s">
        <v>91</v>
      </c>
      <c r="E2463" s="140" t="s">
        <v>19</v>
      </c>
      <c r="F2463" s="107"/>
      <c r="G2463" s="107"/>
      <c r="H2463" s="107"/>
      <c r="I2463" s="95">
        <f>'Додаток 3'!K417</f>
        <v>7.7549999999999999</v>
      </c>
      <c r="J2463" s="105"/>
    </row>
    <row r="2464" spans="1:10" ht="12.75" customHeight="1" x14ac:dyDescent="0.25">
      <c r="A2464" s="347"/>
      <c r="B2464" s="349"/>
      <c r="C2464" s="350" t="s">
        <v>11</v>
      </c>
      <c r="D2464" s="350"/>
      <c r="E2464" s="350"/>
      <c r="F2464" s="350"/>
      <c r="G2464" s="350"/>
      <c r="H2464" s="350"/>
      <c r="I2464" s="350"/>
      <c r="J2464" s="350"/>
    </row>
    <row r="2465" spans="1:10" ht="27.75" customHeight="1" x14ac:dyDescent="0.25">
      <c r="A2465" s="347"/>
      <c r="B2465" s="349"/>
      <c r="C2465" s="7" t="s">
        <v>780</v>
      </c>
      <c r="D2465" s="140" t="s">
        <v>39</v>
      </c>
      <c r="E2465" s="140" t="s">
        <v>17</v>
      </c>
      <c r="F2465" s="107"/>
      <c r="G2465" s="167"/>
      <c r="H2465" s="167"/>
      <c r="I2465" s="170">
        <v>1</v>
      </c>
      <c r="J2465" s="105"/>
    </row>
    <row r="2466" spans="1:10" ht="16.5" customHeight="1" x14ac:dyDescent="0.25">
      <c r="A2466" s="347"/>
      <c r="B2466" s="349"/>
      <c r="C2466" s="350" t="s">
        <v>12</v>
      </c>
      <c r="D2466" s="350"/>
      <c r="E2466" s="350"/>
      <c r="F2466" s="350"/>
      <c r="G2466" s="350"/>
      <c r="H2466" s="350"/>
      <c r="I2466" s="350"/>
      <c r="J2466" s="350"/>
    </row>
    <row r="2467" spans="1:10" ht="25.5" customHeight="1" x14ac:dyDescent="0.25">
      <c r="A2467" s="347"/>
      <c r="B2467" s="349"/>
      <c r="C2467" s="7" t="s">
        <v>763</v>
      </c>
      <c r="D2467" s="140" t="s">
        <v>39</v>
      </c>
      <c r="E2467" s="140" t="s">
        <v>13</v>
      </c>
      <c r="F2467" s="156"/>
      <c r="G2467" s="157"/>
      <c r="H2467" s="157"/>
      <c r="I2467" s="95">
        <f>I2463/I2465</f>
        <v>7.7549999999999999</v>
      </c>
      <c r="J2467" s="105"/>
    </row>
    <row r="2468" spans="1:10" ht="12.75" customHeight="1" x14ac:dyDescent="0.25">
      <c r="A2468" s="347"/>
      <c r="B2468" s="349"/>
      <c r="C2468" s="350" t="s">
        <v>14</v>
      </c>
      <c r="D2468" s="350"/>
      <c r="E2468" s="350"/>
      <c r="F2468" s="350"/>
      <c r="G2468" s="350"/>
      <c r="H2468" s="350"/>
      <c r="I2468" s="350"/>
      <c r="J2468" s="350"/>
    </row>
    <row r="2469" spans="1:10" ht="26.25" customHeight="1" x14ac:dyDescent="0.25">
      <c r="A2469" s="347"/>
      <c r="B2469" s="349"/>
      <c r="C2469" s="59" t="s">
        <v>781</v>
      </c>
      <c r="D2469" s="140" t="s">
        <v>42</v>
      </c>
      <c r="E2469" s="140" t="s">
        <v>40</v>
      </c>
      <c r="F2469" s="140"/>
      <c r="G2469" s="140"/>
      <c r="H2469" s="140"/>
      <c r="I2469" s="170">
        <v>100</v>
      </c>
      <c r="J2469" s="105"/>
    </row>
    <row r="2470" spans="1:10" ht="26.25" customHeight="1" x14ac:dyDescent="0.25">
      <c r="A2470" s="347" t="s">
        <v>1706</v>
      </c>
      <c r="B2470" s="349" t="s">
        <v>66</v>
      </c>
      <c r="C2470" s="351" t="s">
        <v>1759</v>
      </c>
      <c r="D2470" s="351"/>
      <c r="E2470" s="351"/>
      <c r="F2470" s="351"/>
      <c r="G2470" s="351"/>
      <c r="H2470" s="351"/>
      <c r="I2470" s="351"/>
      <c r="J2470" s="351"/>
    </row>
    <row r="2471" spans="1:10" ht="15.75" customHeight="1" x14ac:dyDescent="0.25">
      <c r="A2471" s="347"/>
      <c r="B2471" s="349"/>
      <c r="C2471" s="350" t="s">
        <v>10</v>
      </c>
      <c r="D2471" s="350"/>
      <c r="E2471" s="350"/>
      <c r="F2471" s="350"/>
      <c r="G2471" s="350"/>
      <c r="H2471" s="350"/>
      <c r="I2471" s="350"/>
      <c r="J2471" s="350"/>
    </row>
    <row r="2472" spans="1:10" ht="30" customHeight="1" x14ac:dyDescent="0.25">
      <c r="A2472" s="347"/>
      <c r="B2472" s="349"/>
      <c r="C2472" s="7" t="s">
        <v>1446</v>
      </c>
      <c r="D2472" s="140" t="s">
        <v>91</v>
      </c>
      <c r="E2472" s="140" t="s">
        <v>19</v>
      </c>
      <c r="F2472" s="107"/>
      <c r="G2472" s="107"/>
      <c r="H2472" s="107"/>
      <c r="I2472" s="95">
        <f>'Додаток 3'!K418</f>
        <v>3.57</v>
      </c>
      <c r="J2472" s="105"/>
    </row>
    <row r="2473" spans="1:10" ht="18" customHeight="1" x14ac:dyDescent="0.25">
      <c r="A2473" s="347"/>
      <c r="B2473" s="349"/>
      <c r="C2473" s="350" t="s">
        <v>11</v>
      </c>
      <c r="D2473" s="350"/>
      <c r="E2473" s="350"/>
      <c r="F2473" s="350"/>
      <c r="G2473" s="350"/>
      <c r="H2473" s="350"/>
      <c r="I2473" s="350"/>
      <c r="J2473" s="350"/>
    </row>
    <row r="2474" spans="1:10" ht="26.25" customHeight="1" x14ac:dyDescent="0.25">
      <c r="A2474" s="347"/>
      <c r="B2474" s="349"/>
      <c r="C2474" s="7" t="s">
        <v>1763</v>
      </c>
      <c r="D2474" s="140" t="s">
        <v>39</v>
      </c>
      <c r="E2474" s="140" t="s">
        <v>17</v>
      </c>
      <c r="F2474" s="107"/>
      <c r="G2474" s="167"/>
      <c r="H2474" s="167"/>
      <c r="I2474" s="170">
        <v>1</v>
      </c>
      <c r="J2474" s="105"/>
    </row>
    <row r="2475" spans="1:10" ht="15" customHeight="1" x14ac:dyDescent="0.25">
      <c r="A2475" s="347"/>
      <c r="B2475" s="349"/>
      <c r="C2475" s="350" t="s">
        <v>12</v>
      </c>
      <c r="D2475" s="350"/>
      <c r="E2475" s="350"/>
      <c r="F2475" s="350"/>
      <c r="G2475" s="350"/>
      <c r="H2475" s="350"/>
      <c r="I2475" s="350"/>
      <c r="J2475" s="350"/>
    </row>
    <row r="2476" spans="1:10" ht="18.75" customHeight="1" x14ac:dyDescent="0.25">
      <c r="A2476" s="347"/>
      <c r="B2476" s="349"/>
      <c r="C2476" s="7" t="s">
        <v>1764</v>
      </c>
      <c r="D2476" s="140" t="s">
        <v>39</v>
      </c>
      <c r="E2476" s="140" t="s">
        <v>13</v>
      </c>
      <c r="F2476" s="156"/>
      <c r="G2476" s="157"/>
      <c r="H2476" s="157"/>
      <c r="I2476" s="95">
        <f>I2472/I2474</f>
        <v>3.57</v>
      </c>
      <c r="J2476" s="105"/>
    </row>
    <row r="2477" spans="1:10" ht="15.75" customHeight="1" x14ac:dyDescent="0.25">
      <c r="A2477" s="347"/>
      <c r="B2477" s="349"/>
      <c r="C2477" s="350" t="s">
        <v>14</v>
      </c>
      <c r="D2477" s="350"/>
      <c r="E2477" s="350"/>
      <c r="F2477" s="350"/>
      <c r="G2477" s="350"/>
      <c r="H2477" s="350"/>
      <c r="I2477" s="350"/>
      <c r="J2477" s="350"/>
    </row>
    <row r="2478" spans="1:10" ht="27" customHeight="1" x14ac:dyDescent="0.25">
      <c r="A2478" s="347"/>
      <c r="B2478" s="349"/>
      <c r="C2478" s="59" t="s">
        <v>1449</v>
      </c>
      <c r="D2478" s="140" t="s">
        <v>42</v>
      </c>
      <c r="E2478" s="140" t="s">
        <v>40</v>
      </c>
      <c r="F2478" s="140"/>
      <c r="G2478" s="140"/>
      <c r="H2478" s="140"/>
      <c r="I2478" s="170">
        <v>100</v>
      </c>
      <c r="J2478" s="105"/>
    </row>
    <row r="2479" spans="1:10" ht="27.75" customHeight="1" x14ac:dyDescent="0.25">
      <c r="A2479" s="353" t="s">
        <v>1719</v>
      </c>
      <c r="B2479" s="349" t="s">
        <v>116</v>
      </c>
      <c r="C2479" s="361" t="s">
        <v>1891</v>
      </c>
      <c r="D2479" s="361"/>
      <c r="E2479" s="361"/>
      <c r="F2479" s="361"/>
      <c r="G2479" s="361"/>
      <c r="H2479" s="361"/>
      <c r="I2479" s="361"/>
      <c r="J2479" s="361"/>
    </row>
    <row r="2480" spans="1:10" ht="18.75" customHeight="1" x14ac:dyDescent="0.25">
      <c r="A2480" s="354"/>
      <c r="B2480" s="349"/>
      <c r="C2480" s="350" t="s">
        <v>10</v>
      </c>
      <c r="D2480" s="350"/>
      <c r="E2480" s="350"/>
      <c r="F2480" s="350"/>
      <c r="G2480" s="350"/>
      <c r="H2480" s="350"/>
      <c r="I2480" s="350"/>
      <c r="J2480" s="350"/>
    </row>
    <row r="2481" spans="1:10" ht="23.25" customHeight="1" x14ac:dyDescent="0.25">
      <c r="A2481" s="354"/>
      <c r="B2481" s="349"/>
      <c r="C2481" s="23" t="s">
        <v>1892</v>
      </c>
      <c r="D2481" s="152" t="s">
        <v>15</v>
      </c>
      <c r="E2481" s="384" t="s">
        <v>9</v>
      </c>
      <c r="F2481" s="144"/>
      <c r="G2481" s="144"/>
      <c r="H2481" s="144"/>
      <c r="I2481" s="144"/>
      <c r="J2481" s="140">
        <f>'Додаток 3'!L419</f>
        <v>3910.0039999999999</v>
      </c>
    </row>
    <row r="2482" spans="1:10" ht="27" customHeight="1" x14ac:dyDescent="0.25">
      <c r="A2482" s="354"/>
      <c r="B2482" s="349"/>
      <c r="C2482" s="7" t="s">
        <v>1896</v>
      </c>
      <c r="D2482" s="140" t="s">
        <v>91</v>
      </c>
      <c r="E2482" s="385"/>
      <c r="F2482" s="107"/>
      <c r="G2482" s="157"/>
      <c r="H2482" s="167"/>
      <c r="I2482" s="95"/>
      <c r="J2482" s="95">
        <f>'Додаток 3'!L420</f>
        <v>174.54300000000001</v>
      </c>
    </row>
    <row r="2483" spans="1:10" ht="17.25" customHeight="1" x14ac:dyDescent="0.25">
      <c r="A2483" s="354"/>
      <c r="B2483" s="349"/>
      <c r="C2483" s="350" t="s">
        <v>11</v>
      </c>
      <c r="D2483" s="350"/>
      <c r="E2483" s="350"/>
      <c r="F2483" s="350"/>
      <c r="G2483" s="350"/>
      <c r="H2483" s="350"/>
      <c r="I2483" s="350"/>
      <c r="J2483" s="350"/>
    </row>
    <row r="2484" spans="1:10" ht="23.25" customHeight="1" x14ac:dyDescent="0.25">
      <c r="A2484" s="354"/>
      <c r="B2484" s="349"/>
      <c r="C2484" s="8" t="s">
        <v>1893</v>
      </c>
      <c r="D2484" s="384" t="s">
        <v>39</v>
      </c>
      <c r="E2484" s="384" t="s">
        <v>17</v>
      </c>
      <c r="F2484" s="144"/>
      <c r="G2484" s="144"/>
      <c r="H2484" s="144"/>
      <c r="I2484" s="144"/>
      <c r="J2484" s="140">
        <v>1</v>
      </c>
    </row>
    <row r="2485" spans="1:10" ht="21" customHeight="1" x14ac:dyDescent="0.25">
      <c r="A2485" s="354"/>
      <c r="B2485" s="349"/>
      <c r="C2485" s="7" t="s">
        <v>156</v>
      </c>
      <c r="D2485" s="385"/>
      <c r="E2485" s="385"/>
      <c r="F2485" s="155"/>
      <c r="G2485" s="167"/>
      <c r="H2485" s="10"/>
      <c r="I2485" s="170"/>
      <c r="J2485" s="170">
        <v>1</v>
      </c>
    </row>
    <row r="2486" spans="1:10" ht="17.25" customHeight="1" x14ac:dyDescent="0.25">
      <c r="A2486" s="354"/>
      <c r="B2486" s="349"/>
      <c r="C2486" s="350" t="s">
        <v>12</v>
      </c>
      <c r="D2486" s="350"/>
      <c r="E2486" s="350"/>
      <c r="F2486" s="350"/>
      <c r="G2486" s="350"/>
      <c r="H2486" s="350"/>
      <c r="I2486" s="350"/>
      <c r="J2486" s="350"/>
    </row>
    <row r="2487" spans="1:10" ht="17.25" customHeight="1" x14ac:dyDescent="0.25">
      <c r="A2487" s="354"/>
      <c r="B2487" s="349"/>
      <c r="C2487" s="23" t="s">
        <v>1894</v>
      </c>
      <c r="D2487" s="384" t="s">
        <v>39</v>
      </c>
      <c r="E2487" s="384" t="s">
        <v>68</v>
      </c>
      <c r="F2487" s="144"/>
      <c r="G2487" s="144"/>
      <c r="H2487" s="144"/>
      <c r="I2487" s="144"/>
      <c r="J2487" s="152">
        <f>J2481/J2484</f>
        <v>3910.0039999999999</v>
      </c>
    </row>
    <row r="2488" spans="1:10" ht="27" customHeight="1" x14ac:dyDescent="0.25">
      <c r="A2488" s="354"/>
      <c r="B2488" s="349"/>
      <c r="C2488" s="7" t="s">
        <v>1897</v>
      </c>
      <c r="D2488" s="385"/>
      <c r="E2488" s="385"/>
      <c r="F2488" s="107"/>
      <c r="G2488" s="157"/>
      <c r="H2488" s="157"/>
      <c r="I2488" s="95"/>
      <c r="J2488" s="95">
        <f>J2482/J2485</f>
        <v>174.54300000000001</v>
      </c>
    </row>
    <row r="2489" spans="1:10" ht="15" customHeight="1" x14ac:dyDescent="0.25">
      <c r="A2489" s="354"/>
      <c r="B2489" s="349"/>
      <c r="C2489" s="350" t="s">
        <v>14</v>
      </c>
      <c r="D2489" s="350"/>
      <c r="E2489" s="350"/>
      <c r="F2489" s="350"/>
      <c r="G2489" s="350"/>
      <c r="H2489" s="350"/>
      <c r="I2489" s="350"/>
      <c r="J2489" s="350"/>
    </row>
    <row r="2490" spans="1:10" ht="15" customHeight="1" x14ac:dyDescent="0.25">
      <c r="A2490" s="354"/>
      <c r="B2490" s="349"/>
      <c r="C2490" s="23" t="s">
        <v>360</v>
      </c>
      <c r="D2490" s="384" t="s">
        <v>42</v>
      </c>
      <c r="E2490" s="384" t="s">
        <v>40</v>
      </c>
      <c r="F2490" s="144"/>
      <c r="G2490" s="144"/>
      <c r="H2490" s="144"/>
      <c r="I2490" s="144"/>
      <c r="J2490" s="152">
        <v>100</v>
      </c>
    </row>
    <row r="2491" spans="1:10" ht="20.25" customHeight="1" x14ac:dyDescent="0.25">
      <c r="A2491" s="355"/>
      <c r="B2491" s="349"/>
      <c r="C2491" s="7" t="s">
        <v>1574</v>
      </c>
      <c r="D2491" s="385"/>
      <c r="E2491" s="385"/>
      <c r="F2491" s="167"/>
      <c r="G2491" s="140"/>
      <c r="H2491" s="142"/>
      <c r="I2491" s="170"/>
      <c r="J2491" s="170">
        <v>100</v>
      </c>
    </row>
    <row r="2492" spans="1:10" ht="27.75" customHeight="1" x14ac:dyDescent="0.25">
      <c r="A2492" s="353" t="s">
        <v>1720</v>
      </c>
      <c r="B2492" s="349" t="s">
        <v>116</v>
      </c>
      <c r="C2492" s="361" t="s">
        <v>1769</v>
      </c>
      <c r="D2492" s="361"/>
      <c r="E2492" s="361"/>
      <c r="F2492" s="361"/>
      <c r="G2492" s="361"/>
      <c r="H2492" s="361"/>
      <c r="I2492" s="361"/>
      <c r="J2492" s="361"/>
    </row>
    <row r="2493" spans="1:10" ht="18" customHeight="1" x14ac:dyDescent="0.25">
      <c r="A2493" s="354"/>
      <c r="B2493" s="349"/>
      <c r="C2493" s="350" t="s">
        <v>10</v>
      </c>
      <c r="D2493" s="350"/>
      <c r="E2493" s="350"/>
      <c r="F2493" s="350"/>
      <c r="G2493" s="350"/>
      <c r="H2493" s="350"/>
      <c r="I2493" s="350"/>
      <c r="J2493" s="350"/>
    </row>
    <row r="2494" spans="1:10" ht="30.75" customHeight="1" x14ac:dyDescent="0.25">
      <c r="A2494" s="354"/>
      <c r="B2494" s="349"/>
      <c r="C2494" s="7" t="s">
        <v>1770</v>
      </c>
      <c r="D2494" s="140" t="s">
        <v>91</v>
      </c>
      <c r="E2494" s="140" t="s">
        <v>9</v>
      </c>
      <c r="F2494" s="107"/>
      <c r="G2494" s="157"/>
      <c r="H2494" s="167"/>
      <c r="I2494" s="170"/>
      <c r="J2494" s="95">
        <f>'Додаток 3'!L421</f>
        <v>236.65700000000001</v>
      </c>
    </row>
    <row r="2495" spans="1:10" ht="16.5" customHeight="1" x14ac:dyDescent="0.25">
      <c r="A2495" s="354"/>
      <c r="B2495" s="349"/>
      <c r="C2495" s="350" t="s">
        <v>11</v>
      </c>
      <c r="D2495" s="350"/>
      <c r="E2495" s="350"/>
      <c r="F2495" s="350"/>
      <c r="G2495" s="350"/>
      <c r="H2495" s="350"/>
      <c r="I2495" s="350"/>
      <c r="J2495" s="350"/>
    </row>
    <row r="2496" spans="1:10" ht="20.25" customHeight="1" x14ac:dyDescent="0.25">
      <c r="A2496" s="354"/>
      <c r="B2496" s="349"/>
      <c r="C2496" s="7" t="s">
        <v>156</v>
      </c>
      <c r="D2496" s="140" t="s">
        <v>39</v>
      </c>
      <c r="E2496" s="140" t="s">
        <v>17</v>
      </c>
      <c r="F2496" s="155"/>
      <c r="G2496" s="167"/>
      <c r="H2496" s="10"/>
      <c r="I2496" s="170"/>
      <c r="J2496" s="170">
        <v>1</v>
      </c>
    </row>
    <row r="2497" spans="1:10" ht="15.75" customHeight="1" x14ac:dyDescent="0.25">
      <c r="A2497" s="354"/>
      <c r="B2497" s="349"/>
      <c r="C2497" s="350" t="s">
        <v>12</v>
      </c>
      <c r="D2497" s="350"/>
      <c r="E2497" s="350"/>
      <c r="F2497" s="350"/>
      <c r="G2497" s="350"/>
      <c r="H2497" s="350"/>
      <c r="I2497" s="350"/>
      <c r="J2497" s="350"/>
    </row>
    <row r="2498" spans="1:10" ht="27.75" customHeight="1" x14ac:dyDescent="0.25">
      <c r="A2498" s="354"/>
      <c r="B2498" s="349"/>
      <c r="C2498" s="7" t="s">
        <v>1771</v>
      </c>
      <c r="D2498" s="140" t="s">
        <v>39</v>
      </c>
      <c r="E2498" s="140" t="s">
        <v>68</v>
      </c>
      <c r="F2498" s="107"/>
      <c r="G2498" s="157"/>
      <c r="H2498" s="157"/>
      <c r="I2498" s="170"/>
      <c r="J2498" s="95">
        <f>J2494/J2496</f>
        <v>236.65700000000001</v>
      </c>
    </row>
    <row r="2499" spans="1:10" ht="16.5" customHeight="1" x14ac:dyDescent="0.25">
      <c r="A2499" s="354"/>
      <c r="B2499" s="349"/>
      <c r="C2499" s="350" t="s">
        <v>14</v>
      </c>
      <c r="D2499" s="350"/>
      <c r="E2499" s="350"/>
      <c r="F2499" s="350"/>
      <c r="G2499" s="350"/>
      <c r="H2499" s="350"/>
      <c r="I2499" s="350"/>
      <c r="J2499" s="350"/>
    </row>
    <row r="2500" spans="1:10" ht="20.25" customHeight="1" x14ac:dyDescent="0.25">
      <c r="A2500" s="355"/>
      <c r="B2500" s="349"/>
      <c r="C2500" s="7" t="s">
        <v>47</v>
      </c>
      <c r="D2500" s="140" t="s">
        <v>42</v>
      </c>
      <c r="E2500" s="140" t="s">
        <v>40</v>
      </c>
      <c r="F2500" s="167"/>
      <c r="G2500" s="140"/>
      <c r="H2500" s="142"/>
      <c r="I2500" s="170"/>
      <c r="J2500" s="170">
        <v>100</v>
      </c>
    </row>
    <row r="2501" spans="1:10" ht="16.5" customHeight="1" x14ac:dyDescent="0.25">
      <c r="A2501" s="353" t="s">
        <v>1721</v>
      </c>
      <c r="B2501" s="349" t="s">
        <v>717</v>
      </c>
      <c r="C2501" s="351" t="s">
        <v>1794</v>
      </c>
      <c r="D2501" s="351"/>
      <c r="E2501" s="351"/>
      <c r="F2501" s="351"/>
      <c r="G2501" s="351"/>
      <c r="H2501" s="351"/>
      <c r="I2501" s="351"/>
      <c r="J2501" s="351"/>
    </row>
    <row r="2502" spans="1:10" ht="15.75" customHeight="1" x14ac:dyDescent="0.25">
      <c r="A2502" s="354"/>
      <c r="B2502" s="349"/>
      <c r="C2502" s="350" t="s">
        <v>10</v>
      </c>
      <c r="D2502" s="350"/>
      <c r="E2502" s="350"/>
      <c r="F2502" s="350"/>
      <c r="G2502" s="350"/>
      <c r="H2502" s="350"/>
      <c r="I2502" s="350"/>
      <c r="J2502" s="350"/>
    </row>
    <row r="2503" spans="1:10" ht="30" customHeight="1" x14ac:dyDescent="0.25">
      <c r="A2503" s="354"/>
      <c r="B2503" s="349"/>
      <c r="C2503" s="7" t="s">
        <v>1446</v>
      </c>
      <c r="D2503" s="140" t="s">
        <v>91</v>
      </c>
      <c r="E2503" s="140" t="s">
        <v>19</v>
      </c>
      <c r="F2503" s="107"/>
      <c r="G2503" s="107"/>
      <c r="H2503" s="157"/>
      <c r="I2503" s="95">
        <f>'Додаток 3'!K422</f>
        <v>10.27</v>
      </c>
      <c r="J2503" s="105"/>
    </row>
    <row r="2504" spans="1:10" ht="16.5" customHeight="1" x14ac:dyDescent="0.25">
      <c r="A2504" s="354"/>
      <c r="B2504" s="349"/>
      <c r="C2504" s="350" t="s">
        <v>11</v>
      </c>
      <c r="D2504" s="350"/>
      <c r="E2504" s="350"/>
      <c r="F2504" s="350"/>
      <c r="G2504" s="350"/>
      <c r="H2504" s="350"/>
      <c r="I2504" s="350"/>
      <c r="J2504" s="350"/>
    </row>
    <row r="2505" spans="1:10" ht="20.25" customHeight="1" x14ac:dyDescent="0.25">
      <c r="A2505" s="354"/>
      <c r="B2505" s="349"/>
      <c r="C2505" s="7" t="s">
        <v>1447</v>
      </c>
      <c r="D2505" s="140" t="s">
        <v>39</v>
      </c>
      <c r="E2505" s="140" t="s">
        <v>17</v>
      </c>
      <c r="F2505" s="107"/>
      <c r="G2505" s="167"/>
      <c r="H2505" s="167"/>
      <c r="I2505" s="170">
        <v>1</v>
      </c>
      <c r="J2505" s="105"/>
    </row>
    <row r="2506" spans="1:10" ht="20.25" customHeight="1" x14ac:dyDescent="0.25">
      <c r="A2506" s="354"/>
      <c r="B2506" s="349"/>
      <c r="C2506" s="350" t="s">
        <v>12</v>
      </c>
      <c r="D2506" s="350"/>
      <c r="E2506" s="350"/>
      <c r="F2506" s="350"/>
      <c r="G2506" s="350"/>
      <c r="H2506" s="350"/>
      <c r="I2506" s="350"/>
      <c r="J2506" s="350"/>
    </row>
    <row r="2507" spans="1:10" ht="20.25" customHeight="1" x14ac:dyDescent="0.25">
      <c r="A2507" s="354"/>
      <c r="B2507" s="349"/>
      <c r="C2507" s="7" t="s">
        <v>1448</v>
      </c>
      <c r="D2507" s="140" t="s">
        <v>39</v>
      </c>
      <c r="E2507" s="140" t="s">
        <v>13</v>
      </c>
      <c r="F2507" s="156"/>
      <c r="G2507" s="157"/>
      <c r="H2507" s="157"/>
      <c r="I2507" s="95">
        <f>I2503/I2505</f>
        <v>10.27</v>
      </c>
      <c r="J2507" s="105"/>
    </row>
    <row r="2508" spans="1:10" ht="20.25" customHeight="1" x14ac:dyDescent="0.25">
      <c r="A2508" s="354"/>
      <c r="B2508" s="349"/>
      <c r="C2508" s="350" t="s">
        <v>14</v>
      </c>
      <c r="D2508" s="350"/>
      <c r="E2508" s="350"/>
      <c r="F2508" s="350"/>
      <c r="G2508" s="350"/>
      <c r="H2508" s="350"/>
      <c r="I2508" s="350"/>
      <c r="J2508" s="350"/>
    </row>
    <row r="2509" spans="1:10" ht="20.25" customHeight="1" x14ac:dyDescent="0.25">
      <c r="A2509" s="355"/>
      <c r="B2509" s="349"/>
      <c r="C2509" s="59" t="s">
        <v>1449</v>
      </c>
      <c r="D2509" s="140" t="s">
        <v>42</v>
      </c>
      <c r="E2509" s="140" t="s">
        <v>40</v>
      </c>
      <c r="F2509" s="140"/>
      <c r="G2509" s="140"/>
      <c r="H2509" s="140"/>
      <c r="I2509" s="170">
        <v>100</v>
      </c>
      <c r="J2509" s="105"/>
    </row>
    <row r="2510" spans="1:10" ht="15.75" customHeight="1" x14ac:dyDescent="0.25">
      <c r="A2510" s="353" t="s">
        <v>1801</v>
      </c>
      <c r="B2510" s="349" t="s">
        <v>717</v>
      </c>
      <c r="C2510" s="351" t="s">
        <v>1795</v>
      </c>
      <c r="D2510" s="351"/>
      <c r="E2510" s="351"/>
      <c r="F2510" s="351"/>
      <c r="G2510" s="351"/>
      <c r="H2510" s="351"/>
      <c r="I2510" s="351"/>
      <c r="J2510" s="351"/>
    </row>
    <row r="2511" spans="1:10" ht="20.25" customHeight="1" x14ac:dyDescent="0.25">
      <c r="A2511" s="354"/>
      <c r="B2511" s="349"/>
      <c r="C2511" s="350" t="s">
        <v>10</v>
      </c>
      <c r="D2511" s="350"/>
      <c r="E2511" s="350"/>
      <c r="F2511" s="350"/>
      <c r="G2511" s="350"/>
      <c r="H2511" s="350"/>
      <c r="I2511" s="350"/>
      <c r="J2511" s="350"/>
    </row>
    <row r="2512" spans="1:10" ht="28.5" customHeight="1" x14ac:dyDescent="0.25">
      <c r="A2512" s="354"/>
      <c r="B2512" s="349"/>
      <c r="C2512" s="7" t="s">
        <v>1446</v>
      </c>
      <c r="D2512" s="140" t="s">
        <v>91</v>
      </c>
      <c r="E2512" s="140" t="s">
        <v>19</v>
      </c>
      <c r="F2512" s="107"/>
      <c r="G2512" s="107"/>
      <c r="H2512" s="157"/>
      <c r="I2512" s="95">
        <f>'Додаток 3'!K423</f>
        <v>6.03</v>
      </c>
      <c r="J2512" s="105"/>
    </row>
    <row r="2513" spans="1:10" ht="20.25" customHeight="1" x14ac:dyDescent="0.25">
      <c r="A2513" s="354"/>
      <c r="B2513" s="349"/>
      <c r="C2513" s="350" t="s">
        <v>11</v>
      </c>
      <c r="D2513" s="350"/>
      <c r="E2513" s="350"/>
      <c r="F2513" s="350"/>
      <c r="G2513" s="350"/>
      <c r="H2513" s="350"/>
      <c r="I2513" s="350"/>
      <c r="J2513" s="350"/>
    </row>
    <row r="2514" spans="1:10" ht="20.25" customHeight="1" x14ac:dyDescent="0.25">
      <c r="A2514" s="354"/>
      <c r="B2514" s="349"/>
      <c r="C2514" s="7" t="s">
        <v>1447</v>
      </c>
      <c r="D2514" s="140" t="s">
        <v>39</v>
      </c>
      <c r="E2514" s="140" t="s">
        <v>17</v>
      </c>
      <c r="F2514" s="107"/>
      <c r="G2514" s="167"/>
      <c r="H2514" s="167"/>
      <c r="I2514" s="170">
        <v>1</v>
      </c>
      <c r="J2514" s="105"/>
    </row>
    <row r="2515" spans="1:10" ht="20.25" customHeight="1" x14ac:dyDescent="0.25">
      <c r="A2515" s="354"/>
      <c r="B2515" s="349"/>
      <c r="C2515" s="350" t="s">
        <v>12</v>
      </c>
      <c r="D2515" s="350"/>
      <c r="E2515" s="350"/>
      <c r="F2515" s="350"/>
      <c r="G2515" s="350"/>
      <c r="H2515" s="350"/>
      <c r="I2515" s="350"/>
      <c r="J2515" s="350"/>
    </row>
    <row r="2516" spans="1:10" ht="20.25" customHeight="1" x14ac:dyDescent="0.25">
      <c r="A2516" s="354"/>
      <c r="B2516" s="349"/>
      <c r="C2516" s="7" t="s">
        <v>1448</v>
      </c>
      <c r="D2516" s="140" t="s">
        <v>39</v>
      </c>
      <c r="E2516" s="140" t="s">
        <v>13</v>
      </c>
      <c r="F2516" s="156"/>
      <c r="G2516" s="157"/>
      <c r="H2516" s="157"/>
      <c r="I2516" s="95">
        <f>I2512/I2514</f>
        <v>6.03</v>
      </c>
      <c r="J2516" s="105"/>
    </row>
    <row r="2517" spans="1:10" ht="20.25" customHeight="1" x14ac:dyDescent="0.25">
      <c r="A2517" s="354"/>
      <c r="B2517" s="349"/>
      <c r="C2517" s="350" t="s">
        <v>14</v>
      </c>
      <c r="D2517" s="350"/>
      <c r="E2517" s="350"/>
      <c r="F2517" s="350"/>
      <c r="G2517" s="350"/>
      <c r="H2517" s="350"/>
      <c r="I2517" s="350"/>
      <c r="J2517" s="350"/>
    </row>
    <row r="2518" spans="1:10" ht="20.25" customHeight="1" x14ac:dyDescent="0.25">
      <c r="A2518" s="355"/>
      <c r="B2518" s="349"/>
      <c r="C2518" s="59" t="s">
        <v>1449</v>
      </c>
      <c r="D2518" s="140" t="s">
        <v>42</v>
      </c>
      <c r="E2518" s="140" t="s">
        <v>40</v>
      </c>
      <c r="F2518" s="140"/>
      <c r="G2518" s="140"/>
      <c r="H2518" s="140"/>
      <c r="I2518" s="170">
        <v>100</v>
      </c>
      <c r="J2518" s="105"/>
    </row>
    <row r="2519" spans="1:10" ht="12.75" customHeight="1" x14ac:dyDescent="0.25">
      <c r="A2519" s="353" t="s">
        <v>1798</v>
      </c>
      <c r="B2519" s="384" t="s">
        <v>116</v>
      </c>
      <c r="C2519" s="351" t="s">
        <v>1825</v>
      </c>
      <c r="D2519" s="351"/>
      <c r="E2519" s="351"/>
      <c r="F2519" s="351"/>
      <c r="G2519" s="351"/>
      <c r="H2519" s="351"/>
      <c r="I2519" s="351"/>
      <c r="J2519" s="351"/>
    </row>
    <row r="2520" spans="1:10" ht="16.5" customHeight="1" x14ac:dyDescent="0.25">
      <c r="A2520" s="354"/>
      <c r="B2520" s="412"/>
      <c r="C2520" s="350" t="s">
        <v>10</v>
      </c>
      <c r="D2520" s="350"/>
      <c r="E2520" s="350"/>
      <c r="F2520" s="350"/>
      <c r="G2520" s="350"/>
      <c r="H2520" s="350"/>
      <c r="I2520" s="350"/>
      <c r="J2520" s="350"/>
    </row>
    <row r="2521" spans="1:10" ht="27" customHeight="1" x14ac:dyDescent="0.25">
      <c r="A2521" s="354"/>
      <c r="B2521" s="412"/>
      <c r="C2521" s="7" t="s">
        <v>1827</v>
      </c>
      <c r="D2521" s="140" t="s">
        <v>91</v>
      </c>
      <c r="E2521" s="140" t="s">
        <v>19</v>
      </c>
      <c r="F2521" s="107"/>
      <c r="G2521" s="107"/>
      <c r="H2521" s="157"/>
      <c r="I2521" s="95"/>
      <c r="J2521" s="193">
        <f>'Додаток 3'!L424</f>
        <v>18</v>
      </c>
    </row>
    <row r="2522" spans="1:10" ht="17.25" customHeight="1" x14ac:dyDescent="0.25">
      <c r="A2522" s="354"/>
      <c r="B2522" s="412"/>
      <c r="C2522" s="350" t="s">
        <v>11</v>
      </c>
      <c r="D2522" s="350"/>
      <c r="E2522" s="350"/>
      <c r="F2522" s="350"/>
      <c r="G2522" s="350"/>
      <c r="H2522" s="350"/>
      <c r="I2522" s="350"/>
      <c r="J2522" s="350"/>
    </row>
    <row r="2523" spans="1:10" ht="20.25" customHeight="1" x14ac:dyDescent="0.25">
      <c r="A2523" s="354"/>
      <c r="B2523" s="412"/>
      <c r="C2523" s="7" t="s">
        <v>1828</v>
      </c>
      <c r="D2523" s="140" t="s">
        <v>39</v>
      </c>
      <c r="E2523" s="140" t="s">
        <v>17</v>
      </c>
      <c r="F2523" s="107"/>
      <c r="G2523" s="167"/>
      <c r="H2523" s="167"/>
      <c r="I2523" s="170"/>
      <c r="J2523" s="170">
        <v>1</v>
      </c>
    </row>
    <row r="2524" spans="1:10" ht="16.5" customHeight="1" x14ac:dyDescent="0.25">
      <c r="A2524" s="354"/>
      <c r="B2524" s="412"/>
      <c r="C2524" s="350" t="s">
        <v>12</v>
      </c>
      <c r="D2524" s="350"/>
      <c r="E2524" s="350"/>
      <c r="F2524" s="350"/>
      <c r="G2524" s="350"/>
      <c r="H2524" s="350"/>
      <c r="I2524" s="350"/>
      <c r="J2524" s="350"/>
    </row>
    <row r="2525" spans="1:10" ht="20.25" customHeight="1" x14ac:dyDescent="0.25">
      <c r="A2525" s="354"/>
      <c r="B2525" s="412"/>
      <c r="C2525" s="7" t="s">
        <v>1829</v>
      </c>
      <c r="D2525" s="140" t="s">
        <v>39</v>
      </c>
      <c r="E2525" s="140" t="s">
        <v>13</v>
      </c>
      <c r="F2525" s="156"/>
      <c r="G2525" s="157"/>
      <c r="H2525" s="157"/>
      <c r="I2525" s="95"/>
      <c r="J2525" s="95">
        <f>J2521/J2523</f>
        <v>18</v>
      </c>
    </row>
    <row r="2526" spans="1:10" ht="15.75" customHeight="1" x14ac:dyDescent="0.25">
      <c r="A2526" s="354"/>
      <c r="B2526" s="412"/>
      <c r="C2526" s="350" t="s">
        <v>14</v>
      </c>
      <c r="D2526" s="350"/>
      <c r="E2526" s="350"/>
      <c r="F2526" s="350"/>
      <c r="G2526" s="350"/>
      <c r="H2526" s="350"/>
      <c r="I2526" s="350"/>
      <c r="J2526" s="350"/>
    </row>
    <row r="2527" spans="1:10" ht="20.25" customHeight="1" x14ac:dyDescent="0.25">
      <c r="A2527" s="355"/>
      <c r="B2527" s="385"/>
      <c r="C2527" s="59" t="s">
        <v>1830</v>
      </c>
      <c r="D2527" s="140" t="s">
        <v>42</v>
      </c>
      <c r="E2527" s="140" t="s">
        <v>40</v>
      </c>
      <c r="F2527" s="140"/>
      <c r="G2527" s="140"/>
      <c r="H2527" s="140"/>
      <c r="I2527" s="170"/>
      <c r="J2527" s="170">
        <v>100</v>
      </c>
    </row>
    <row r="2528" spans="1:10" ht="20.25" customHeight="1" x14ac:dyDescent="0.25">
      <c r="A2528" s="353" t="s">
        <v>1826</v>
      </c>
      <c r="B2528" s="384" t="s">
        <v>116</v>
      </c>
      <c r="C2528" s="351" t="s">
        <v>1957</v>
      </c>
      <c r="D2528" s="351"/>
      <c r="E2528" s="351"/>
      <c r="F2528" s="351"/>
      <c r="G2528" s="351"/>
      <c r="H2528" s="351"/>
      <c r="I2528" s="351"/>
      <c r="J2528" s="351"/>
    </row>
    <row r="2529" spans="1:10" ht="20.25" customHeight="1" x14ac:dyDescent="0.25">
      <c r="A2529" s="354"/>
      <c r="B2529" s="412"/>
      <c r="C2529" s="350" t="s">
        <v>10</v>
      </c>
      <c r="D2529" s="350"/>
      <c r="E2529" s="350"/>
      <c r="F2529" s="350"/>
      <c r="G2529" s="350"/>
      <c r="H2529" s="350"/>
      <c r="I2529" s="350"/>
      <c r="J2529" s="350"/>
    </row>
    <row r="2530" spans="1:10" ht="27" customHeight="1" x14ac:dyDescent="0.25">
      <c r="A2530" s="354"/>
      <c r="B2530" s="412"/>
      <c r="C2530" s="7" t="s">
        <v>1879</v>
      </c>
      <c r="D2530" s="140" t="s">
        <v>91</v>
      </c>
      <c r="E2530" s="140" t="s">
        <v>19</v>
      </c>
      <c r="F2530" s="107"/>
      <c r="G2530" s="107"/>
      <c r="H2530" s="157"/>
      <c r="I2530" s="95"/>
      <c r="J2530" s="95">
        <f>'Додаток 3'!L425</f>
        <v>145</v>
      </c>
    </row>
    <row r="2531" spans="1:10" ht="20.25" customHeight="1" x14ac:dyDescent="0.25">
      <c r="A2531" s="354"/>
      <c r="B2531" s="412"/>
      <c r="C2531" s="350" t="s">
        <v>11</v>
      </c>
      <c r="D2531" s="350"/>
      <c r="E2531" s="350"/>
      <c r="F2531" s="350"/>
      <c r="G2531" s="350"/>
      <c r="H2531" s="350"/>
      <c r="I2531" s="350"/>
      <c r="J2531" s="350"/>
    </row>
    <row r="2532" spans="1:10" ht="20.25" customHeight="1" x14ac:dyDescent="0.25">
      <c r="A2532" s="354"/>
      <c r="B2532" s="412"/>
      <c r="C2532" s="7" t="s">
        <v>1880</v>
      </c>
      <c r="D2532" s="140" t="s">
        <v>39</v>
      </c>
      <c r="E2532" s="140" t="s">
        <v>17</v>
      </c>
      <c r="F2532" s="107"/>
      <c r="G2532" s="167"/>
      <c r="H2532" s="167"/>
      <c r="I2532" s="170"/>
      <c r="J2532" s="170">
        <v>1</v>
      </c>
    </row>
    <row r="2533" spans="1:10" ht="20.25" customHeight="1" x14ac:dyDescent="0.25">
      <c r="A2533" s="354"/>
      <c r="B2533" s="412"/>
      <c r="C2533" s="350" t="s">
        <v>12</v>
      </c>
      <c r="D2533" s="350"/>
      <c r="E2533" s="350"/>
      <c r="F2533" s="350"/>
      <c r="G2533" s="350"/>
      <c r="H2533" s="350"/>
      <c r="I2533" s="350"/>
      <c r="J2533" s="350"/>
    </row>
    <row r="2534" spans="1:10" ht="20.25" customHeight="1" x14ac:dyDescent="0.25">
      <c r="A2534" s="354"/>
      <c r="B2534" s="412"/>
      <c r="C2534" s="7" t="s">
        <v>1881</v>
      </c>
      <c r="D2534" s="140" t="s">
        <v>39</v>
      </c>
      <c r="E2534" s="140" t="s">
        <v>13</v>
      </c>
      <c r="F2534" s="156"/>
      <c r="G2534" s="157"/>
      <c r="H2534" s="157"/>
      <c r="I2534" s="95"/>
      <c r="J2534" s="95">
        <f>J2530/J2532</f>
        <v>145</v>
      </c>
    </row>
    <row r="2535" spans="1:10" ht="20.25" customHeight="1" x14ac:dyDescent="0.25">
      <c r="A2535" s="354"/>
      <c r="B2535" s="412"/>
      <c r="C2535" s="350" t="s">
        <v>14</v>
      </c>
      <c r="D2535" s="350"/>
      <c r="E2535" s="350"/>
      <c r="F2535" s="350"/>
      <c r="G2535" s="350"/>
      <c r="H2535" s="350"/>
      <c r="I2535" s="350"/>
      <c r="J2535" s="350"/>
    </row>
    <row r="2536" spans="1:10" ht="20.25" customHeight="1" x14ac:dyDescent="0.25">
      <c r="A2536" s="355"/>
      <c r="B2536" s="385"/>
      <c r="C2536" s="59" t="s">
        <v>1882</v>
      </c>
      <c r="D2536" s="140" t="s">
        <v>42</v>
      </c>
      <c r="E2536" s="140" t="s">
        <v>40</v>
      </c>
      <c r="F2536" s="140"/>
      <c r="G2536" s="140"/>
      <c r="H2536" s="140"/>
      <c r="I2536" s="170"/>
      <c r="J2536" s="170">
        <v>100</v>
      </c>
    </row>
    <row r="2537" spans="1:10" ht="20.25" customHeight="1" x14ac:dyDescent="0.25">
      <c r="A2537" s="353" t="s">
        <v>1924</v>
      </c>
      <c r="B2537" s="349" t="s">
        <v>1930</v>
      </c>
      <c r="C2537" s="351" t="s">
        <v>1931</v>
      </c>
      <c r="D2537" s="351"/>
      <c r="E2537" s="351"/>
      <c r="F2537" s="351"/>
      <c r="G2537" s="351"/>
      <c r="H2537" s="351"/>
      <c r="I2537" s="351"/>
      <c r="J2537" s="351"/>
    </row>
    <row r="2538" spans="1:10" ht="20.25" customHeight="1" x14ac:dyDescent="0.25">
      <c r="A2538" s="354"/>
      <c r="B2538" s="349"/>
      <c r="C2538" s="350" t="s">
        <v>10</v>
      </c>
      <c r="D2538" s="350"/>
      <c r="E2538" s="350"/>
      <c r="F2538" s="350"/>
      <c r="G2538" s="350"/>
      <c r="H2538" s="350"/>
      <c r="I2538" s="350"/>
      <c r="J2538" s="350"/>
    </row>
    <row r="2539" spans="1:10" ht="20.25" customHeight="1" x14ac:dyDescent="0.25">
      <c r="A2539" s="354"/>
      <c r="B2539" s="349"/>
      <c r="C2539" s="7" t="s">
        <v>1932</v>
      </c>
      <c r="D2539" s="140" t="s">
        <v>15</v>
      </c>
      <c r="E2539" s="140" t="s">
        <v>9</v>
      </c>
      <c r="F2539" s="107"/>
      <c r="G2539" s="107"/>
      <c r="H2539" s="157"/>
      <c r="I2539" s="105"/>
      <c r="J2539" s="170">
        <f>'Додаток 3'!L426</f>
        <v>45.564</v>
      </c>
    </row>
    <row r="2540" spans="1:10" ht="20.25" customHeight="1" x14ac:dyDescent="0.25">
      <c r="A2540" s="354"/>
      <c r="B2540" s="349"/>
      <c r="C2540" s="350" t="s">
        <v>11</v>
      </c>
      <c r="D2540" s="350"/>
      <c r="E2540" s="350"/>
      <c r="F2540" s="350"/>
      <c r="G2540" s="350"/>
      <c r="H2540" s="350"/>
      <c r="I2540" s="350"/>
      <c r="J2540" s="350"/>
    </row>
    <row r="2541" spans="1:10" ht="20.25" customHeight="1" x14ac:dyDescent="0.25">
      <c r="A2541" s="354"/>
      <c r="B2541" s="349"/>
      <c r="C2541" s="7" t="s">
        <v>1933</v>
      </c>
      <c r="D2541" s="140" t="s">
        <v>194</v>
      </c>
      <c r="E2541" s="140" t="s">
        <v>188</v>
      </c>
      <c r="F2541" s="107"/>
      <c r="G2541" s="107"/>
      <c r="H2541" s="107"/>
      <c r="I2541" s="105"/>
      <c r="J2541" s="170">
        <v>2</v>
      </c>
    </row>
    <row r="2542" spans="1:10" ht="20.25" customHeight="1" x14ac:dyDescent="0.25">
      <c r="A2542" s="354"/>
      <c r="B2542" s="349"/>
      <c r="C2542" s="39" t="s">
        <v>12</v>
      </c>
      <c r="D2542" s="39"/>
      <c r="E2542" s="39"/>
      <c r="F2542" s="39"/>
      <c r="G2542" s="39"/>
      <c r="H2542" s="39"/>
      <c r="I2542" s="39"/>
      <c r="J2542" s="39"/>
    </row>
    <row r="2543" spans="1:10" ht="19.5" customHeight="1" x14ac:dyDescent="0.25">
      <c r="A2543" s="354"/>
      <c r="B2543" s="349"/>
      <c r="C2543" s="7" t="s">
        <v>1934</v>
      </c>
      <c r="D2543" s="140" t="s">
        <v>39</v>
      </c>
      <c r="E2543" s="140" t="s">
        <v>196</v>
      </c>
      <c r="F2543" s="156"/>
      <c r="G2543" s="156"/>
      <c r="H2543" s="156"/>
      <c r="I2543" s="105"/>
      <c r="J2543" s="98">
        <f>J2539/J2541</f>
        <v>22.782</v>
      </c>
    </row>
    <row r="2544" spans="1:10" ht="20.25" customHeight="1" x14ac:dyDescent="0.25">
      <c r="A2544" s="354"/>
      <c r="B2544" s="349"/>
      <c r="C2544" s="350" t="s">
        <v>14</v>
      </c>
      <c r="D2544" s="350"/>
      <c r="E2544" s="350"/>
      <c r="F2544" s="350"/>
      <c r="G2544" s="350"/>
      <c r="H2544" s="350"/>
      <c r="I2544" s="350"/>
      <c r="J2544" s="350"/>
    </row>
    <row r="2545" spans="1:15" ht="30" customHeight="1" x14ac:dyDescent="0.25">
      <c r="A2545" s="355"/>
      <c r="B2545" s="349"/>
      <c r="C2545" s="7" t="s">
        <v>367</v>
      </c>
      <c r="D2545" s="140" t="s">
        <v>42</v>
      </c>
      <c r="E2545" s="140" t="s">
        <v>40</v>
      </c>
      <c r="F2545" s="140"/>
      <c r="G2545" s="140"/>
      <c r="H2545" s="140"/>
      <c r="I2545" s="105"/>
      <c r="J2545" s="170">
        <v>100</v>
      </c>
    </row>
    <row r="2546" spans="1:15" ht="23.25" customHeight="1" x14ac:dyDescent="0.25">
      <c r="A2546" s="353" t="s">
        <v>1925</v>
      </c>
      <c r="B2546" s="352" t="str">
        <f>B2537</f>
        <v xml:space="preserve">Підвищення рівня благоустрою 
</v>
      </c>
      <c r="C2546" s="351" t="s">
        <v>1935</v>
      </c>
      <c r="D2546" s="351"/>
      <c r="E2546" s="351"/>
      <c r="F2546" s="351"/>
      <c r="G2546" s="351"/>
      <c r="H2546" s="351"/>
      <c r="I2546" s="351"/>
      <c r="J2546" s="351"/>
      <c r="O2546" s="447">
        <f>O2537</f>
        <v>0</v>
      </c>
    </row>
    <row r="2547" spans="1:15" ht="17.25" customHeight="1" x14ac:dyDescent="0.25">
      <c r="A2547" s="354"/>
      <c r="B2547" s="352"/>
      <c r="C2547" s="350" t="s">
        <v>10</v>
      </c>
      <c r="D2547" s="350"/>
      <c r="E2547" s="350"/>
      <c r="F2547" s="350"/>
      <c r="G2547" s="350"/>
      <c r="H2547" s="350"/>
      <c r="I2547" s="350"/>
      <c r="J2547" s="350"/>
      <c r="O2547" s="447"/>
    </row>
    <row r="2548" spans="1:15" ht="30" customHeight="1" x14ac:dyDescent="0.25">
      <c r="A2548" s="354"/>
      <c r="B2548" s="352"/>
      <c r="C2548" s="59" t="s">
        <v>1936</v>
      </c>
      <c r="D2548" s="51" t="s">
        <v>15</v>
      </c>
      <c r="E2548" s="51" t="s">
        <v>372</v>
      </c>
      <c r="F2548" s="107"/>
      <c r="G2548" s="107"/>
      <c r="H2548" s="107"/>
      <c r="I2548" s="105"/>
      <c r="J2548" s="170">
        <f>'Додаток 3'!L427</f>
        <v>232.18299999999999</v>
      </c>
      <c r="O2548" s="447"/>
    </row>
    <row r="2549" spans="1:15" ht="17.25" customHeight="1" x14ac:dyDescent="0.25">
      <c r="A2549" s="354"/>
      <c r="B2549" s="352"/>
      <c r="C2549" s="348" t="s">
        <v>11</v>
      </c>
      <c r="D2549" s="348"/>
      <c r="E2549" s="348"/>
      <c r="F2549" s="348"/>
      <c r="G2549" s="348"/>
      <c r="H2549" s="348"/>
      <c r="I2549" s="348"/>
      <c r="J2549" s="348"/>
      <c r="O2549" s="447"/>
    </row>
    <row r="2550" spans="1:15" ht="21" customHeight="1" x14ac:dyDescent="0.25">
      <c r="A2550" s="354"/>
      <c r="B2550" s="352"/>
      <c r="C2550" s="59" t="s">
        <v>1937</v>
      </c>
      <c r="D2550" s="51" t="s">
        <v>309</v>
      </c>
      <c r="E2550" s="51" t="s">
        <v>188</v>
      </c>
      <c r="F2550" s="107"/>
      <c r="G2550" s="155"/>
      <c r="H2550" s="155"/>
      <c r="I2550" s="105"/>
      <c r="J2550" s="266">
        <v>0.17091000000000001</v>
      </c>
      <c r="K2550" s="134"/>
      <c r="O2550" s="447"/>
    </row>
    <row r="2551" spans="1:15" ht="17.25" customHeight="1" x14ac:dyDescent="0.25">
      <c r="A2551" s="354"/>
      <c r="B2551" s="352"/>
      <c r="C2551" s="348" t="s">
        <v>12</v>
      </c>
      <c r="D2551" s="348"/>
      <c r="E2551" s="348"/>
      <c r="F2551" s="348"/>
      <c r="G2551" s="348"/>
      <c r="H2551" s="348"/>
      <c r="I2551" s="348"/>
      <c r="J2551" s="348"/>
      <c r="O2551" s="447"/>
    </row>
    <row r="2552" spans="1:15" ht="28.5" customHeight="1" x14ac:dyDescent="0.25">
      <c r="A2552" s="354"/>
      <c r="B2552" s="352"/>
      <c r="C2552" s="59" t="s">
        <v>1938</v>
      </c>
      <c r="D2552" s="51" t="s">
        <v>39</v>
      </c>
      <c r="E2552" s="51" t="s">
        <v>1939</v>
      </c>
      <c r="F2552" s="107"/>
      <c r="G2552" s="107"/>
      <c r="H2552" s="107"/>
      <c r="I2552" s="105"/>
      <c r="J2552" s="156">
        <f>J2548/J2550</f>
        <v>1358.5103270727282</v>
      </c>
      <c r="O2552" s="447"/>
    </row>
    <row r="2553" spans="1:15" ht="17.25" customHeight="1" x14ac:dyDescent="0.25">
      <c r="A2553" s="354"/>
      <c r="B2553" s="352"/>
      <c r="C2553" s="348" t="s">
        <v>14</v>
      </c>
      <c r="D2553" s="348"/>
      <c r="E2553" s="348"/>
      <c r="F2553" s="348"/>
      <c r="G2553" s="348"/>
      <c r="H2553" s="348"/>
      <c r="I2553" s="348"/>
      <c r="J2553" s="348"/>
      <c r="O2553" s="447"/>
    </row>
    <row r="2554" spans="1:15" ht="20.25" customHeight="1" x14ac:dyDescent="0.25">
      <c r="A2554" s="355"/>
      <c r="B2554" s="352"/>
      <c r="C2554" s="59" t="s">
        <v>568</v>
      </c>
      <c r="D2554" s="51" t="s">
        <v>42</v>
      </c>
      <c r="E2554" s="51" t="s">
        <v>40</v>
      </c>
      <c r="F2554" s="51"/>
      <c r="G2554" s="51"/>
      <c r="H2554" s="51"/>
      <c r="I2554" s="105"/>
      <c r="J2554" s="166">
        <v>100</v>
      </c>
      <c r="O2554" s="447"/>
    </row>
    <row r="2555" spans="1:15" ht="18.75" customHeight="1" x14ac:dyDescent="0.25">
      <c r="A2555" s="353" t="s">
        <v>1926</v>
      </c>
      <c r="B2555" s="352" t="str">
        <f>B2546</f>
        <v xml:space="preserve">Підвищення рівня благоустрою 
</v>
      </c>
      <c r="C2555" s="351" t="s">
        <v>1942</v>
      </c>
      <c r="D2555" s="351"/>
      <c r="E2555" s="351"/>
      <c r="F2555" s="351"/>
      <c r="G2555" s="351"/>
      <c r="H2555" s="351"/>
      <c r="I2555" s="351"/>
      <c r="J2555" s="351"/>
      <c r="O2555" s="447" t="e">
        <f>#REF!</f>
        <v>#REF!</v>
      </c>
    </row>
    <row r="2556" spans="1:15" ht="18.75" customHeight="1" x14ac:dyDescent="0.25">
      <c r="A2556" s="354"/>
      <c r="B2556" s="352"/>
      <c r="C2556" s="350" t="s">
        <v>10</v>
      </c>
      <c r="D2556" s="350"/>
      <c r="E2556" s="350"/>
      <c r="F2556" s="350"/>
      <c r="G2556" s="350"/>
      <c r="H2556" s="350"/>
      <c r="I2556" s="350"/>
      <c r="J2556" s="350"/>
      <c r="O2556" s="447"/>
    </row>
    <row r="2557" spans="1:15" ht="30" customHeight="1" x14ac:dyDescent="0.25">
      <c r="A2557" s="354"/>
      <c r="B2557" s="352"/>
      <c r="C2557" s="59" t="s">
        <v>1940</v>
      </c>
      <c r="D2557" s="51" t="s">
        <v>15</v>
      </c>
      <c r="E2557" s="51" t="s">
        <v>372</v>
      </c>
      <c r="F2557" s="107"/>
      <c r="G2557" s="107"/>
      <c r="H2557" s="107"/>
      <c r="I2557" s="105"/>
      <c r="J2557" s="95">
        <f>'Додаток 3'!L428</f>
        <v>17.635999999999999</v>
      </c>
      <c r="O2557" s="447"/>
    </row>
    <row r="2558" spans="1:15" ht="14.25" customHeight="1" x14ac:dyDescent="0.25">
      <c r="A2558" s="354"/>
      <c r="B2558" s="352"/>
      <c r="C2558" s="348" t="s">
        <v>11</v>
      </c>
      <c r="D2558" s="348"/>
      <c r="E2558" s="348"/>
      <c r="F2558" s="348"/>
      <c r="G2558" s="348"/>
      <c r="H2558" s="348"/>
      <c r="I2558" s="348"/>
      <c r="J2558" s="348"/>
      <c r="O2558" s="447"/>
    </row>
    <row r="2559" spans="1:15" ht="21.75" customHeight="1" x14ac:dyDescent="0.25">
      <c r="A2559" s="354"/>
      <c r="B2559" s="352"/>
      <c r="C2559" s="59" t="s">
        <v>1941</v>
      </c>
      <c r="D2559" s="51" t="s">
        <v>309</v>
      </c>
      <c r="E2559" s="51" t="s">
        <v>188</v>
      </c>
      <c r="F2559" s="107"/>
      <c r="G2559" s="155"/>
      <c r="H2559" s="155"/>
      <c r="I2559" s="105"/>
      <c r="J2559" s="170">
        <v>1.298E-2</v>
      </c>
      <c r="O2559" s="447"/>
    </row>
    <row r="2560" spans="1:15" ht="14.25" customHeight="1" x14ac:dyDescent="0.25">
      <c r="A2560" s="354"/>
      <c r="B2560" s="352"/>
      <c r="C2560" s="348" t="s">
        <v>12</v>
      </c>
      <c r="D2560" s="348"/>
      <c r="E2560" s="348"/>
      <c r="F2560" s="348"/>
      <c r="G2560" s="348"/>
      <c r="H2560" s="348"/>
      <c r="I2560" s="348"/>
      <c r="J2560" s="348"/>
      <c r="O2560" s="447"/>
    </row>
    <row r="2561" spans="1:15" ht="30" customHeight="1" x14ac:dyDescent="0.25">
      <c r="A2561" s="354"/>
      <c r="B2561" s="352"/>
      <c r="C2561" s="59" t="s">
        <v>1938</v>
      </c>
      <c r="D2561" s="51" t="s">
        <v>39</v>
      </c>
      <c r="E2561" s="51" t="s">
        <v>1939</v>
      </c>
      <c r="F2561" s="107"/>
      <c r="G2561" s="107"/>
      <c r="H2561" s="107"/>
      <c r="I2561" s="105"/>
      <c r="J2561" s="156">
        <f>J2557/J2559</f>
        <v>1358.7057010785823</v>
      </c>
      <c r="O2561" s="447"/>
    </row>
    <row r="2562" spans="1:15" ht="15" customHeight="1" x14ac:dyDescent="0.25">
      <c r="A2562" s="354"/>
      <c r="B2562" s="352"/>
      <c r="C2562" s="348" t="s">
        <v>14</v>
      </c>
      <c r="D2562" s="348"/>
      <c r="E2562" s="348"/>
      <c r="F2562" s="348"/>
      <c r="G2562" s="348"/>
      <c r="H2562" s="348"/>
      <c r="I2562" s="348"/>
      <c r="J2562" s="348"/>
      <c r="O2562" s="447"/>
    </row>
    <row r="2563" spans="1:15" ht="18.75" customHeight="1" x14ac:dyDescent="0.25">
      <c r="A2563" s="355"/>
      <c r="B2563" s="352"/>
      <c r="C2563" s="59" t="s">
        <v>568</v>
      </c>
      <c r="D2563" s="51" t="s">
        <v>42</v>
      </c>
      <c r="E2563" s="51" t="s">
        <v>40</v>
      </c>
      <c r="F2563" s="51"/>
      <c r="G2563" s="51"/>
      <c r="H2563" s="51"/>
      <c r="I2563" s="105"/>
      <c r="J2563" s="166">
        <v>100</v>
      </c>
      <c r="O2563" s="447"/>
    </row>
    <row r="2564" spans="1:15" ht="17.25" customHeight="1" x14ac:dyDescent="0.25">
      <c r="A2564" s="353" t="s">
        <v>1927</v>
      </c>
      <c r="B2564" s="352" t="str">
        <f>B2555</f>
        <v xml:space="preserve">Підвищення рівня благоустрою 
</v>
      </c>
      <c r="C2564" s="351" t="s">
        <v>1943</v>
      </c>
      <c r="D2564" s="351"/>
      <c r="E2564" s="351"/>
      <c r="F2564" s="351"/>
      <c r="G2564" s="351"/>
      <c r="H2564" s="351"/>
      <c r="I2564" s="351"/>
      <c r="J2564" s="351"/>
      <c r="O2564" s="447" t="e">
        <f>#REF!</f>
        <v>#REF!</v>
      </c>
    </row>
    <row r="2565" spans="1:15" ht="17.25" customHeight="1" x14ac:dyDescent="0.25">
      <c r="A2565" s="354"/>
      <c r="B2565" s="352"/>
      <c r="C2565" s="350" t="s">
        <v>10</v>
      </c>
      <c r="D2565" s="350"/>
      <c r="E2565" s="350"/>
      <c r="F2565" s="350"/>
      <c r="G2565" s="350"/>
      <c r="H2565" s="350"/>
      <c r="I2565" s="350"/>
      <c r="J2565" s="350"/>
      <c r="O2565" s="447"/>
    </row>
    <row r="2566" spans="1:15" ht="30" customHeight="1" x14ac:dyDescent="0.25">
      <c r="A2566" s="354"/>
      <c r="B2566" s="352"/>
      <c r="C2566" s="59" t="s">
        <v>1940</v>
      </c>
      <c r="D2566" s="51" t="s">
        <v>15</v>
      </c>
      <c r="E2566" s="51" t="s">
        <v>372</v>
      </c>
      <c r="F2566" s="107"/>
      <c r="G2566" s="107"/>
      <c r="H2566" s="107"/>
      <c r="I2566" s="105"/>
      <c r="J2566" s="95">
        <f>'Додаток 3'!L429</f>
        <v>26.15</v>
      </c>
      <c r="O2566" s="447"/>
    </row>
    <row r="2567" spans="1:15" ht="17.25" customHeight="1" x14ac:dyDescent="0.25">
      <c r="A2567" s="354"/>
      <c r="B2567" s="352"/>
      <c r="C2567" s="348" t="s">
        <v>11</v>
      </c>
      <c r="D2567" s="348"/>
      <c r="E2567" s="348"/>
      <c r="F2567" s="348"/>
      <c r="G2567" s="348"/>
      <c r="H2567" s="348"/>
      <c r="I2567" s="348"/>
      <c r="J2567" s="348"/>
      <c r="O2567" s="447"/>
    </row>
    <row r="2568" spans="1:15" ht="15.75" customHeight="1" x14ac:dyDescent="0.25">
      <c r="A2568" s="354"/>
      <c r="B2568" s="352"/>
      <c r="C2568" s="59" t="s">
        <v>1941</v>
      </c>
      <c r="D2568" s="51" t="s">
        <v>309</v>
      </c>
      <c r="E2568" s="51" t="s">
        <v>188</v>
      </c>
      <c r="F2568" s="107"/>
      <c r="G2568" s="155"/>
      <c r="H2568" s="155"/>
      <c r="I2568" s="105"/>
      <c r="J2568" s="166">
        <v>1.925E-2</v>
      </c>
      <c r="O2568" s="447"/>
    </row>
    <row r="2569" spans="1:15" ht="18" customHeight="1" x14ac:dyDescent="0.25">
      <c r="A2569" s="354"/>
      <c r="B2569" s="352"/>
      <c r="C2569" s="348" t="s">
        <v>12</v>
      </c>
      <c r="D2569" s="348"/>
      <c r="E2569" s="348"/>
      <c r="F2569" s="348"/>
      <c r="G2569" s="348"/>
      <c r="H2569" s="348"/>
      <c r="I2569" s="348"/>
      <c r="J2569" s="348"/>
      <c r="O2569" s="447"/>
    </row>
    <row r="2570" spans="1:15" ht="30" customHeight="1" x14ac:dyDescent="0.25">
      <c r="A2570" s="354"/>
      <c r="B2570" s="352"/>
      <c r="C2570" s="59" t="s">
        <v>1938</v>
      </c>
      <c r="D2570" s="51" t="s">
        <v>39</v>
      </c>
      <c r="E2570" s="51" t="s">
        <v>1939</v>
      </c>
      <c r="F2570" s="107"/>
      <c r="G2570" s="107"/>
      <c r="H2570" s="107"/>
      <c r="I2570" s="105"/>
      <c r="J2570" s="156">
        <f>J2566/J2568</f>
        <v>1358.4415584415583</v>
      </c>
      <c r="O2570" s="447"/>
    </row>
    <row r="2571" spans="1:15" ht="15.75" customHeight="1" x14ac:dyDescent="0.25">
      <c r="A2571" s="354"/>
      <c r="B2571" s="352"/>
      <c r="C2571" s="348" t="s">
        <v>14</v>
      </c>
      <c r="D2571" s="348"/>
      <c r="E2571" s="348"/>
      <c r="F2571" s="348"/>
      <c r="G2571" s="348"/>
      <c r="H2571" s="348"/>
      <c r="I2571" s="348"/>
      <c r="J2571" s="348"/>
      <c r="O2571" s="447"/>
    </row>
    <row r="2572" spans="1:15" ht="15.75" customHeight="1" x14ac:dyDescent="0.25">
      <c r="A2572" s="355"/>
      <c r="B2572" s="352"/>
      <c r="C2572" s="59" t="s">
        <v>568</v>
      </c>
      <c r="D2572" s="51" t="s">
        <v>42</v>
      </c>
      <c r="E2572" s="51" t="s">
        <v>40</v>
      </c>
      <c r="F2572" s="51"/>
      <c r="G2572" s="51"/>
      <c r="H2572" s="51"/>
      <c r="I2572" s="105"/>
      <c r="J2572" s="166">
        <v>100</v>
      </c>
      <c r="O2572" s="447"/>
    </row>
    <row r="2573" spans="1:15" ht="20.25" customHeight="1" x14ac:dyDescent="0.25">
      <c r="A2573" s="353" t="s">
        <v>1928</v>
      </c>
      <c r="B2573" s="352" t="str">
        <f>B2564</f>
        <v xml:space="preserve">Підвищення рівня благоустрою 
</v>
      </c>
      <c r="C2573" s="351" t="s">
        <v>1944</v>
      </c>
      <c r="D2573" s="351"/>
      <c r="E2573" s="351"/>
      <c r="F2573" s="351"/>
      <c r="G2573" s="351"/>
      <c r="H2573" s="351"/>
      <c r="I2573" s="351"/>
      <c r="J2573" s="351"/>
      <c r="O2573" s="447" t="e">
        <f>O2564</f>
        <v>#REF!</v>
      </c>
    </row>
    <row r="2574" spans="1:15" ht="20.25" customHeight="1" x14ac:dyDescent="0.25">
      <c r="A2574" s="354"/>
      <c r="B2574" s="352"/>
      <c r="C2574" s="350" t="s">
        <v>10</v>
      </c>
      <c r="D2574" s="350"/>
      <c r="E2574" s="350"/>
      <c r="F2574" s="350"/>
      <c r="G2574" s="350"/>
      <c r="H2574" s="350"/>
      <c r="I2574" s="350"/>
      <c r="J2574" s="350"/>
      <c r="O2574" s="447"/>
    </row>
    <row r="2575" spans="1:15" ht="30" customHeight="1" x14ac:dyDescent="0.25">
      <c r="A2575" s="354"/>
      <c r="B2575" s="352"/>
      <c r="C2575" s="59" t="s">
        <v>1945</v>
      </c>
      <c r="D2575" s="51" t="s">
        <v>15</v>
      </c>
      <c r="E2575" s="51" t="s">
        <v>372</v>
      </c>
      <c r="F2575" s="107"/>
      <c r="G2575" s="107"/>
      <c r="H2575" s="107"/>
      <c r="I2575" s="105"/>
      <c r="J2575" s="95">
        <f>'Додаток 3'!L430</f>
        <v>41.533000000000001</v>
      </c>
      <c r="O2575" s="447"/>
    </row>
    <row r="2576" spans="1:15" ht="14.25" customHeight="1" x14ac:dyDescent="0.25">
      <c r="A2576" s="354"/>
      <c r="B2576" s="352"/>
      <c r="C2576" s="348" t="s">
        <v>11</v>
      </c>
      <c r="D2576" s="348"/>
      <c r="E2576" s="348"/>
      <c r="F2576" s="348"/>
      <c r="G2576" s="348"/>
      <c r="H2576" s="348"/>
      <c r="I2576" s="348"/>
      <c r="J2576" s="348"/>
      <c r="O2576" s="447"/>
    </row>
    <row r="2577" spans="1:15" ht="20.25" customHeight="1" x14ac:dyDescent="0.25">
      <c r="A2577" s="354"/>
      <c r="B2577" s="352"/>
      <c r="C2577" s="59" t="s">
        <v>1946</v>
      </c>
      <c r="D2577" s="51" t="s">
        <v>309</v>
      </c>
      <c r="E2577" s="51" t="s">
        <v>188</v>
      </c>
      <c r="F2577" s="107"/>
      <c r="G2577" s="155"/>
      <c r="H2577" s="155"/>
      <c r="I2577" s="105"/>
      <c r="J2577" s="170">
        <v>3.2349999999999997E-2</v>
      </c>
      <c r="O2577" s="447"/>
    </row>
    <row r="2578" spans="1:15" ht="20.25" customHeight="1" x14ac:dyDescent="0.25">
      <c r="A2578" s="354"/>
      <c r="B2578" s="352"/>
      <c r="C2578" s="348" t="s">
        <v>12</v>
      </c>
      <c r="D2578" s="348"/>
      <c r="E2578" s="348"/>
      <c r="F2578" s="348"/>
      <c r="G2578" s="348"/>
      <c r="H2578" s="348"/>
      <c r="I2578" s="348"/>
      <c r="J2578" s="348"/>
      <c r="O2578" s="447"/>
    </row>
    <row r="2579" spans="1:15" ht="30" customHeight="1" x14ac:dyDescent="0.25">
      <c r="A2579" s="354"/>
      <c r="B2579" s="352"/>
      <c r="C2579" s="59" t="s">
        <v>1947</v>
      </c>
      <c r="D2579" s="51" t="s">
        <v>39</v>
      </c>
      <c r="E2579" s="51" t="s">
        <v>1939</v>
      </c>
      <c r="F2579" s="107"/>
      <c r="G2579" s="107"/>
      <c r="H2579" s="107"/>
      <c r="I2579" s="105"/>
      <c r="J2579" s="156">
        <f>J2575/J2577</f>
        <v>1283.8639876352397</v>
      </c>
      <c r="O2579" s="447"/>
    </row>
    <row r="2580" spans="1:15" ht="17.25" customHeight="1" x14ac:dyDescent="0.25">
      <c r="A2580" s="354"/>
      <c r="B2580" s="352"/>
      <c r="C2580" s="348" t="s">
        <v>14</v>
      </c>
      <c r="D2580" s="348"/>
      <c r="E2580" s="348"/>
      <c r="F2580" s="348"/>
      <c r="G2580" s="348"/>
      <c r="H2580" s="348"/>
      <c r="I2580" s="348"/>
      <c r="J2580" s="348"/>
      <c r="O2580" s="447"/>
    </row>
    <row r="2581" spans="1:15" ht="23.25" customHeight="1" x14ac:dyDescent="0.25">
      <c r="A2581" s="355"/>
      <c r="B2581" s="352"/>
      <c r="C2581" s="59" t="s">
        <v>568</v>
      </c>
      <c r="D2581" s="51" t="s">
        <v>42</v>
      </c>
      <c r="E2581" s="51" t="s">
        <v>40</v>
      </c>
      <c r="F2581" s="51"/>
      <c r="G2581" s="51"/>
      <c r="H2581" s="51"/>
      <c r="I2581" s="105"/>
      <c r="J2581" s="166">
        <v>100</v>
      </c>
      <c r="O2581" s="447"/>
    </row>
    <row r="2582" spans="1:15" ht="20.25" customHeight="1" x14ac:dyDescent="0.25">
      <c r="A2582" s="353" t="s">
        <v>1929</v>
      </c>
      <c r="B2582" s="352" t="str">
        <f>B2573</f>
        <v xml:space="preserve">Підвищення рівня благоустрою 
</v>
      </c>
      <c r="C2582" s="351" t="s">
        <v>1956</v>
      </c>
      <c r="D2582" s="351"/>
      <c r="E2582" s="351"/>
      <c r="F2582" s="351"/>
      <c r="G2582" s="351"/>
      <c r="H2582" s="351"/>
      <c r="I2582" s="351"/>
      <c r="J2582" s="351"/>
      <c r="O2582" s="447" t="e">
        <f>O2573</f>
        <v>#REF!</v>
      </c>
    </row>
    <row r="2583" spans="1:15" ht="18" customHeight="1" x14ac:dyDescent="0.25">
      <c r="A2583" s="354"/>
      <c r="B2583" s="352"/>
      <c r="C2583" s="350" t="s">
        <v>10</v>
      </c>
      <c r="D2583" s="350"/>
      <c r="E2583" s="350"/>
      <c r="F2583" s="350"/>
      <c r="G2583" s="350"/>
      <c r="H2583" s="350"/>
      <c r="I2583" s="350"/>
      <c r="J2583" s="350"/>
      <c r="O2583" s="447"/>
    </row>
    <row r="2584" spans="1:15" ht="30" customHeight="1" x14ac:dyDescent="0.25">
      <c r="A2584" s="354"/>
      <c r="B2584" s="352"/>
      <c r="C2584" s="59" t="s">
        <v>1948</v>
      </c>
      <c r="D2584" s="51" t="s">
        <v>15</v>
      </c>
      <c r="E2584" s="51" t="s">
        <v>372</v>
      </c>
      <c r="F2584" s="107"/>
      <c r="G2584" s="107"/>
      <c r="H2584" s="107"/>
      <c r="I2584" s="105"/>
      <c r="J2584" s="95">
        <f>'Додаток 3'!L431</f>
        <v>106.08</v>
      </c>
      <c r="O2584" s="447"/>
    </row>
    <row r="2585" spans="1:15" ht="17.25" customHeight="1" x14ac:dyDescent="0.25">
      <c r="A2585" s="354"/>
      <c r="B2585" s="352"/>
      <c r="C2585" s="348" t="s">
        <v>11</v>
      </c>
      <c r="D2585" s="348"/>
      <c r="E2585" s="348"/>
      <c r="F2585" s="348"/>
      <c r="G2585" s="348"/>
      <c r="H2585" s="348"/>
      <c r="I2585" s="348"/>
      <c r="J2585" s="348"/>
      <c r="O2585" s="447"/>
    </row>
    <row r="2586" spans="1:15" ht="27" customHeight="1" x14ac:dyDescent="0.25">
      <c r="A2586" s="354"/>
      <c r="B2586" s="352"/>
      <c r="C2586" s="59" t="s">
        <v>1949</v>
      </c>
      <c r="D2586" s="51" t="s">
        <v>309</v>
      </c>
      <c r="E2586" s="51" t="s">
        <v>188</v>
      </c>
      <c r="F2586" s="107"/>
      <c r="G2586" s="155"/>
      <c r="H2586" s="155"/>
      <c r="I2586" s="105"/>
      <c r="J2586" s="170">
        <v>8.4559999999999996E-2</v>
      </c>
      <c r="O2586" s="447"/>
    </row>
    <row r="2587" spans="1:15" ht="18" customHeight="1" x14ac:dyDescent="0.25">
      <c r="A2587" s="354"/>
      <c r="B2587" s="352"/>
      <c r="C2587" s="348" t="s">
        <v>12</v>
      </c>
      <c r="D2587" s="348"/>
      <c r="E2587" s="348"/>
      <c r="F2587" s="348"/>
      <c r="G2587" s="348"/>
      <c r="H2587" s="348"/>
      <c r="I2587" s="348"/>
      <c r="J2587" s="348"/>
      <c r="O2587" s="447"/>
    </row>
    <row r="2588" spans="1:15" ht="30" customHeight="1" x14ac:dyDescent="0.25">
      <c r="A2588" s="354"/>
      <c r="B2588" s="352"/>
      <c r="C2588" s="59" t="s">
        <v>1950</v>
      </c>
      <c r="D2588" s="51" t="s">
        <v>39</v>
      </c>
      <c r="E2588" s="51" t="s">
        <v>1939</v>
      </c>
      <c r="F2588" s="107"/>
      <c r="G2588" s="107"/>
      <c r="H2588" s="107"/>
      <c r="I2588" s="105"/>
      <c r="J2588" s="156">
        <f>J2584/J2586</f>
        <v>1254.4938505203406</v>
      </c>
      <c r="O2588" s="447"/>
    </row>
    <row r="2589" spans="1:15" ht="15.75" customHeight="1" x14ac:dyDescent="0.25">
      <c r="A2589" s="354"/>
      <c r="B2589" s="352"/>
      <c r="C2589" s="348" t="s">
        <v>14</v>
      </c>
      <c r="D2589" s="348"/>
      <c r="E2589" s="348"/>
      <c r="F2589" s="348"/>
      <c r="G2589" s="348"/>
      <c r="H2589" s="348"/>
      <c r="I2589" s="348"/>
      <c r="J2589" s="348"/>
      <c r="O2589" s="447"/>
    </row>
    <row r="2590" spans="1:15" ht="21.75" customHeight="1" x14ac:dyDescent="0.25">
      <c r="A2590" s="355"/>
      <c r="B2590" s="352"/>
      <c r="C2590" s="59" t="s">
        <v>568</v>
      </c>
      <c r="D2590" s="51" t="s">
        <v>42</v>
      </c>
      <c r="E2590" s="51" t="s">
        <v>40</v>
      </c>
      <c r="F2590" s="51"/>
      <c r="G2590" s="51"/>
      <c r="H2590" s="51"/>
      <c r="I2590" s="105"/>
      <c r="J2590" s="166">
        <v>100</v>
      </c>
      <c r="O2590" s="447"/>
    </row>
    <row r="2591" spans="1:15" ht="30" customHeight="1" x14ac:dyDescent="0.25">
      <c r="A2591" s="353" t="s">
        <v>1991</v>
      </c>
      <c r="B2591" s="352" t="s">
        <v>116</v>
      </c>
      <c r="C2591" s="368" t="str">
        <f>'Додаток 3'!B432</f>
        <v>Капітальний ремонт твердого покриття (пішохідна доріжка) вздовж житлових будинків по просп. Миру, 15, 17, 25 м.Южного Одеської області. Додаткові роботи</v>
      </c>
      <c r="D2591" s="368"/>
      <c r="E2591" s="368"/>
      <c r="F2591" s="368"/>
      <c r="G2591" s="368"/>
      <c r="H2591" s="368"/>
      <c r="I2591" s="368"/>
      <c r="J2591" s="368"/>
    </row>
    <row r="2592" spans="1:15" ht="17.25" customHeight="1" x14ac:dyDescent="0.25">
      <c r="A2592" s="354"/>
      <c r="B2592" s="352"/>
      <c r="C2592" s="348" t="s">
        <v>10</v>
      </c>
      <c r="D2592" s="348"/>
      <c r="E2592" s="348"/>
      <c r="F2592" s="348"/>
      <c r="G2592" s="348"/>
      <c r="H2592" s="348"/>
      <c r="I2592" s="348"/>
      <c r="J2592" s="348"/>
    </row>
    <row r="2593" spans="1:14" ht="30" x14ac:dyDescent="0.25">
      <c r="A2593" s="354"/>
      <c r="B2593" s="352"/>
      <c r="C2593" s="59" t="s">
        <v>220</v>
      </c>
      <c r="D2593" s="352" t="s">
        <v>15</v>
      </c>
      <c r="E2593" s="51" t="s">
        <v>9</v>
      </c>
      <c r="F2593" s="107"/>
      <c r="G2593" s="107"/>
      <c r="H2593" s="107"/>
      <c r="I2593" s="170"/>
      <c r="J2593" s="95">
        <f>'Додаток 3'!L432</f>
        <v>500</v>
      </c>
    </row>
    <row r="2594" spans="1:14" ht="16.5" customHeight="1" x14ac:dyDescent="0.25">
      <c r="A2594" s="354"/>
      <c r="B2594" s="352"/>
      <c r="C2594" s="59" t="s">
        <v>357</v>
      </c>
      <c r="D2594" s="352"/>
      <c r="E2594" s="352"/>
      <c r="F2594" s="352"/>
      <c r="G2594" s="352"/>
      <c r="H2594" s="352"/>
      <c r="I2594" s="105"/>
      <c r="J2594" s="105"/>
    </row>
    <row r="2595" spans="1:14" ht="16.5" customHeight="1" x14ac:dyDescent="0.25">
      <c r="A2595" s="354"/>
      <c r="B2595" s="352"/>
      <c r="C2595" s="348" t="s">
        <v>11</v>
      </c>
      <c r="D2595" s="348"/>
      <c r="E2595" s="348"/>
      <c r="F2595" s="348"/>
      <c r="G2595" s="348"/>
      <c r="H2595" s="348"/>
      <c r="I2595" s="348"/>
      <c r="J2595" s="348"/>
      <c r="K2595" s="41"/>
      <c r="M2595" s="41"/>
    </row>
    <row r="2596" spans="1:14" x14ac:dyDescent="0.25">
      <c r="A2596" s="354"/>
      <c r="B2596" s="352"/>
      <c r="C2596" s="59" t="s">
        <v>235</v>
      </c>
      <c r="D2596" s="51" t="s">
        <v>309</v>
      </c>
      <c r="E2596" s="51" t="s">
        <v>65</v>
      </c>
      <c r="F2596" s="107"/>
      <c r="G2596" s="107"/>
      <c r="H2596" s="9"/>
      <c r="I2596" s="95"/>
      <c r="J2596" s="135">
        <v>1.571</v>
      </c>
      <c r="K2596" s="301"/>
    </row>
    <row r="2597" spans="1:14" ht="16.5" customHeight="1" x14ac:dyDescent="0.25">
      <c r="A2597" s="354"/>
      <c r="B2597" s="352"/>
      <c r="C2597" s="348" t="s">
        <v>12</v>
      </c>
      <c r="D2597" s="348"/>
      <c r="E2597" s="348"/>
      <c r="F2597" s="348"/>
      <c r="G2597" s="348"/>
      <c r="H2597" s="348"/>
      <c r="I2597" s="348"/>
      <c r="J2597" s="348"/>
    </row>
    <row r="2598" spans="1:14" ht="34.5" customHeight="1" x14ac:dyDescent="0.25">
      <c r="A2598" s="354"/>
      <c r="B2598" s="352"/>
      <c r="C2598" s="59" t="s">
        <v>316</v>
      </c>
      <c r="D2598" s="145" t="s">
        <v>39</v>
      </c>
      <c r="E2598" s="51" t="s">
        <v>196</v>
      </c>
      <c r="F2598" s="156"/>
      <c r="G2598" s="107"/>
      <c r="H2598" s="107"/>
      <c r="I2598" s="95"/>
      <c r="J2598" s="95">
        <f>J2593/J2596</f>
        <v>318.26861871419482</v>
      </c>
      <c r="M2598" s="41"/>
      <c r="N2598" s="86"/>
    </row>
    <row r="2599" spans="1:14" ht="17.25" customHeight="1" x14ac:dyDescent="0.25">
      <c r="A2599" s="354"/>
      <c r="B2599" s="352"/>
      <c r="C2599" s="348" t="s">
        <v>14</v>
      </c>
      <c r="D2599" s="348"/>
      <c r="E2599" s="348"/>
      <c r="F2599" s="348"/>
      <c r="G2599" s="348"/>
      <c r="H2599" s="348"/>
      <c r="I2599" s="348"/>
      <c r="J2599" s="348"/>
      <c r="M2599" s="41"/>
    </row>
    <row r="2600" spans="1:14" ht="18.75" customHeight="1" x14ac:dyDescent="0.25">
      <c r="A2600" s="355"/>
      <c r="B2600" s="352"/>
      <c r="C2600" s="59" t="s">
        <v>359</v>
      </c>
      <c r="D2600" s="51" t="s">
        <v>42</v>
      </c>
      <c r="E2600" s="51" t="s">
        <v>40</v>
      </c>
      <c r="F2600" s="51"/>
      <c r="G2600" s="248"/>
      <c r="H2600" s="141"/>
      <c r="I2600" s="170"/>
      <c r="J2600" s="170">
        <v>100</v>
      </c>
    </row>
    <row r="2601" spans="1:14" ht="16.5" customHeight="1" x14ac:dyDescent="0.25">
      <c r="A2601" s="353" t="s">
        <v>1992</v>
      </c>
      <c r="B2601" s="352" t="s">
        <v>116</v>
      </c>
      <c r="C2601" s="368" t="str">
        <f>'Додаток 3'!B433</f>
        <v>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v>
      </c>
      <c r="D2601" s="368"/>
      <c r="E2601" s="368"/>
      <c r="F2601" s="368"/>
      <c r="G2601" s="368"/>
      <c r="H2601" s="368"/>
      <c r="I2601" s="368"/>
      <c r="J2601" s="368"/>
    </row>
    <row r="2602" spans="1:14" ht="17.25" customHeight="1" x14ac:dyDescent="0.25">
      <c r="A2602" s="354"/>
      <c r="B2602" s="352"/>
      <c r="C2602" s="348" t="s">
        <v>10</v>
      </c>
      <c r="D2602" s="348"/>
      <c r="E2602" s="348"/>
      <c r="F2602" s="348"/>
      <c r="G2602" s="348"/>
      <c r="H2602" s="348"/>
      <c r="I2602" s="348"/>
      <c r="J2602" s="348"/>
    </row>
    <row r="2603" spans="1:14" ht="31.5" customHeight="1" x14ac:dyDescent="0.25">
      <c r="A2603" s="354"/>
      <c r="B2603" s="352"/>
      <c r="C2603" s="59" t="s">
        <v>1982</v>
      </c>
      <c r="D2603" s="51" t="s">
        <v>91</v>
      </c>
      <c r="E2603" s="51" t="s">
        <v>9</v>
      </c>
      <c r="F2603" s="107"/>
      <c r="G2603" s="107"/>
      <c r="H2603" s="107"/>
      <c r="I2603" s="95"/>
      <c r="J2603" s="95">
        <f>'Додаток 3'!L433</f>
        <v>49.8</v>
      </c>
    </row>
    <row r="2604" spans="1:14" ht="15.75" customHeight="1" x14ac:dyDescent="0.25">
      <c r="A2604" s="354"/>
      <c r="B2604" s="352"/>
      <c r="C2604" s="348" t="s">
        <v>11</v>
      </c>
      <c r="D2604" s="348"/>
      <c r="E2604" s="348"/>
      <c r="F2604" s="348"/>
      <c r="G2604" s="348"/>
      <c r="H2604" s="348"/>
      <c r="I2604" s="348"/>
      <c r="J2604" s="348"/>
    </row>
    <row r="2605" spans="1:14" ht="16.5" customHeight="1" x14ac:dyDescent="0.25">
      <c r="A2605" s="354"/>
      <c r="B2605" s="352"/>
      <c r="C2605" s="59" t="s">
        <v>1174</v>
      </c>
      <c r="D2605" s="51" t="s">
        <v>39</v>
      </c>
      <c r="E2605" s="51" t="s">
        <v>17</v>
      </c>
      <c r="F2605" s="155"/>
      <c r="G2605" s="155"/>
      <c r="H2605" s="155"/>
      <c r="I2605" s="166"/>
      <c r="J2605" s="166">
        <v>1</v>
      </c>
    </row>
    <row r="2606" spans="1:14" ht="19.5" customHeight="1" x14ac:dyDescent="0.25">
      <c r="A2606" s="354"/>
      <c r="B2606" s="352"/>
      <c r="C2606" s="348" t="s">
        <v>12</v>
      </c>
      <c r="D2606" s="348"/>
      <c r="E2606" s="348"/>
      <c r="F2606" s="348"/>
      <c r="G2606" s="348"/>
      <c r="H2606" s="348"/>
      <c r="I2606" s="348"/>
      <c r="J2606" s="348"/>
    </row>
    <row r="2607" spans="1:14" ht="31.5" customHeight="1" x14ac:dyDescent="0.25">
      <c r="A2607" s="354"/>
      <c r="B2607" s="352"/>
      <c r="C2607" s="59" t="s">
        <v>1983</v>
      </c>
      <c r="D2607" s="51" t="s">
        <v>39</v>
      </c>
      <c r="E2607" s="51" t="s">
        <v>276</v>
      </c>
      <c r="F2607" s="107"/>
      <c r="G2607" s="107"/>
      <c r="H2607" s="107"/>
      <c r="I2607" s="95"/>
      <c r="J2607" s="95">
        <f>J2603/J2605</f>
        <v>49.8</v>
      </c>
    </row>
    <row r="2608" spans="1:14" ht="18" customHeight="1" x14ac:dyDescent="0.25">
      <c r="A2608" s="354"/>
      <c r="B2608" s="352"/>
      <c r="C2608" s="348" t="s">
        <v>14</v>
      </c>
      <c r="D2608" s="348"/>
      <c r="E2608" s="348"/>
      <c r="F2608" s="348"/>
      <c r="G2608" s="348"/>
      <c r="H2608" s="348"/>
      <c r="I2608" s="348"/>
      <c r="J2608" s="348"/>
    </row>
    <row r="2609" spans="1:15" ht="24.6" customHeight="1" x14ac:dyDescent="0.25">
      <c r="A2609" s="355"/>
      <c r="B2609" s="352"/>
      <c r="C2609" s="59" t="s">
        <v>1984</v>
      </c>
      <c r="D2609" s="51" t="s">
        <v>42</v>
      </c>
      <c r="E2609" s="51" t="s">
        <v>40</v>
      </c>
      <c r="F2609" s="51"/>
      <c r="G2609" s="51"/>
      <c r="H2609" s="51"/>
      <c r="I2609" s="170"/>
      <c r="J2609" s="166">
        <v>100</v>
      </c>
    </row>
    <row r="2610" spans="1:15" ht="20.25" customHeight="1" x14ac:dyDescent="0.25">
      <c r="A2610" s="353" t="s">
        <v>1993</v>
      </c>
      <c r="B2610" s="352" t="str">
        <f>B2601</f>
        <v>Підвищення рівня благоустрою міста</v>
      </c>
      <c r="C2610" s="351" t="str">
        <f>'Додаток 3'!B434</f>
        <v>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v>
      </c>
      <c r="D2610" s="351"/>
      <c r="E2610" s="351"/>
      <c r="F2610" s="351"/>
      <c r="G2610" s="351"/>
      <c r="H2610" s="351"/>
      <c r="I2610" s="351"/>
      <c r="J2610" s="351"/>
      <c r="O2610" s="447">
        <f>O2601</f>
        <v>0</v>
      </c>
    </row>
    <row r="2611" spans="1:15" ht="20.25" customHeight="1" x14ac:dyDescent="0.25">
      <c r="A2611" s="354"/>
      <c r="B2611" s="352"/>
      <c r="C2611" s="350" t="s">
        <v>10</v>
      </c>
      <c r="D2611" s="350"/>
      <c r="E2611" s="350"/>
      <c r="F2611" s="350"/>
      <c r="G2611" s="350"/>
      <c r="H2611" s="350"/>
      <c r="I2611" s="350"/>
      <c r="J2611" s="350"/>
      <c r="O2611" s="447"/>
    </row>
    <row r="2612" spans="1:15" ht="30" customHeight="1" x14ac:dyDescent="0.25">
      <c r="A2612" s="354"/>
      <c r="B2612" s="352"/>
      <c r="C2612" s="59" t="s">
        <v>1995</v>
      </c>
      <c r="D2612" s="51" t="s">
        <v>15</v>
      </c>
      <c r="E2612" s="51" t="s">
        <v>372</v>
      </c>
      <c r="F2612" s="107"/>
      <c r="G2612" s="107"/>
      <c r="H2612" s="107"/>
      <c r="I2612" s="105"/>
      <c r="J2612" s="95">
        <f>'Додаток 3'!L434</f>
        <v>8364.366</v>
      </c>
      <c r="O2612" s="447"/>
    </row>
    <row r="2613" spans="1:15" ht="14.25" customHeight="1" x14ac:dyDescent="0.25">
      <c r="A2613" s="354"/>
      <c r="B2613" s="352"/>
      <c r="C2613" s="348" t="s">
        <v>11</v>
      </c>
      <c r="D2613" s="348"/>
      <c r="E2613" s="348"/>
      <c r="F2613" s="348"/>
      <c r="G2613" s="348"/>
      <c r="H2613" s="348"/>
      <c r="I2613" s="348"/>
      <c r="J2613" s="348"/>
      <c r="O2613" s="447"/>
    </row>
    <row r="2614" spans="1:15" ht="20.25" customHeight="1" x14ac:dyDescent="0.25">
      <c r="A2614" s="354"/>
      <c r="B2614" s="352"/>
      <c r="C2614" s="59" t="s">
        <v>1996</v>
      </c>
      <c r="D2614" s="51" t="s">
        <v>309</v>
      </c>
      <c r="E2614" s="51" t="s">
        <v>188</v>
      </c>
      <c r="F2614" s="107"/>
      <c r="G2614" s="155"/>
      <c r="H2614" s="155"/>
      <c r="I2614" s="105"/>
      <c r="J2614" s="170">
        <v>6412.92</v>
      </c>
      <c r="O2614" s="447"/>
    </row>
    <row r="2615" spans="1:15" ht="20.25" customHeight="1" x14ac:dyDescent="0.25">
      <c r="A2615" s="354"/>
      <c r="B2615" s="352"/>
      <c r="C2615" s="348" t="s">
        <v>12</v>
      </c>
      <c r="D2615" s="348"/>
      <c r="E2615" s="348"/>
      <c r="F2615" s="348"/>
      <c r="G2615" s="348"/>
      <c r="H2615" s="348"/>
      <c r="I2615" s="348"/>
      <c r="J2615" s="348"/>
      <c r="O2615" s="447"/>
    </row>
    <row r="2616" spans="1:15" ht="30" customHeight="1" x14ac:dyDescent="0.25">
      <c r="A2616" s="354"/>
      <c r="B2616" s="352"/>
      <c r="C2616" s="59" t="s">
        <v>1997</v>
      </c>
      <c r="D2616" s="51" t="s">
        <v>39</v>
      </c>
      <c r="E2616" s="51" t="s">
        <v>1939</v>
      </c>
      <c r="F2616" s="107"/>
      <c r="G2616" s="107"/>
      <c r="H2616" s="107"/>
      <c r="I2616" s="105"/>
      <c r="J2616" s="107">
        <f>J2612/J2614</f>
        <v>1.3042991336239966</v>
      </c>
      <c r="O2616" s="447"/>
    </row>
    <row r="2617" spans="1:15" ht="17.25" customHeight="1" x14ac:dyDescent="0.25">
      <c r="A2617" s="354"/>
      <c r="B2617" s="352"/>
      <c r="C2617" s="348" t="s">
        <v>14</v>
      </c>
      <c r="D2617" s="348"/>
      <c r="E2617" s="348"/>
      <c r="F2617" s="348"/>
      <c r="G2617" s="348"/>
      <c r="H2617" s="348"/>
      <c r="I2617" s="348"/>
      <c r="J2617" s="348"/>
      <c r="O2617" s="447"/>
    </row>
    <row r="2618" spans="1:15" ht="23.25" customHeight="1" x14ac:dyDescent="0.25">
      <c r="A2618" s="355"/>
      <c r="B2618" s="352"/>
      <c r="C2618" s="59" t="s">
        <v>568</v>
      </c>
      <c r="D2618" s="51" t="s">
        <v>42</v>
      </c>
      <c r="E2618" s="51" t="s">
        <v>40</v>
      </c>
      <c r="F2618" s="51"/>
      <c r="G2618" s="51"/>
      <c r="H2618" s="51"/>
      <c r="I2618" s="105"/>
      <c r="J2618" s="166">
        <v>100</v>
      </c>
      <c r="O2618" s="447"/>
    </row>
    <row r="2619" spans="1:15" ht="17.25" customHeight="1" x14ac:dyDescent="0.25">
      <c r="A2619" s="408" t="s">
        <v>99</v>
      </c>
      <c r="B2619" s="408"/>
      <c r="C2619" s="408"/>
      <c r="D2619" s="408"/>
      <c r="E2619" s="408"/>
      <c r="F2619" s="408"/>
      <c r="G2619" s="408"/>
      <c r="H2619" s="408"/>
      <c r="I2619" s="408"/>
      <c r="J2619" s="408"/>
    </row>
    <row r="2620" spans="1:15" ht="15" customHeight="1" x14ac:dyDescent="0.25">
      <c r="A2620" s="388" t="s">
        <v>83</v>
      </c>
      <c r="B2620" s="388"/>
      <c r="C2620" s="388"/>
      <c r="D2620" s="388"/>
      <c r="E2620" s="388"/>
      <c r="F2620" s="154">
        <v>2020</v>
      </c>
      <c r="G2620" s="154">
        <v>2021</v>
      </c>
      <c r="H2620" s="154">
        <v>2022</v>
      </c>
      <c r="I2620" s="154">
        <v>2023</v>
      </c>
      <c r="J2620" s="154">
        <v>2024</v>
      </c>
    </row>
    <row r="2621" spans="1:15" ht="23.25" customHeight="1" x14ac:dyDescent="0.25">
      <c r="A2621" s="388"/>
      <c r="B2621" s="388"/>
      <c r="C2621" s="388"/>
      <c r="D2621" s="388"/>
      <c r="E2621" s="388"/>
      <c r="F2621" s="25">
        <f>F2753+F2764+F2777+F2786+F2642+F2740+F2624</f>
        <v>5310.6419999999998</v>
      </c>
      <c r="G2621" s="25">
        <f>G2624+G2633+G2642+G2651+G2660+G2669+G2678+G2687+G2696+G2705+G2714+G2727+G2753+G2764+G2786+G2795+G2820+G2829+G2808</f>
        <v>9514.7279999999992</v>
      </c>
      <c r="H2621" s="25">
        <f>H2624+H2642+H2838+H2633+H2651+H2753+H2764+H2786+H2820+H2847+H2660+H2858+H2804+H2829+H2696+H2705+H2869</f>
        <v>7467.6529999999993</v>
      </c>
      <c r="I2621" s="25">
        <f>I2624+I2642+I2696+I2705+I2829+I2878</f>
        <v>6356.9549999999999</v>
      </c>
      <c r="J2621" s="25">
        <f>J2624+J2642+J2838+J2633+J2651+J2753+J2764+J2786+J2820+J2847+J2660+J2858+J2696+J2705+J2804+J2829+J2878</f>
        <v>22948.752</v>
      </c>
    </row>
    <row r="2622" spans="1:15" ht="18" customHeight="1" x14ac:dyDescent="0.25">
      <c r="A2622" s="347" t="s">
        <v>318</v>
      </c>
      <c r="B2622" s="352" t="s">
        <v>114</v>
      </c>
      <c r="C2622" s="361" t="str">
        <f>'Додаток 3'!B441</f>
        <v xml:space="preserve">Поточне утримання мереж зовнішнього освітлення </v>
      </c>
      <c r="D2622" s="361"/>
      <c r="E2622" s="361"/>
      <c r="F2622" s="361"/>
      <c r="G2622" s="361"/>
      <c r="H2622" s="361"/>
      <c r="I2622" s="361"/>
      <c r="J2622" s="361"/>
    </row>
    <row r="2623" spans="1:15" x14ac:dyDescent="0.25">
      <c r="A2623" s="352"/>
      <c r="B2623" s="352"/>
      <c r="C2623" s="350" t="s">
        <v>10</v>
      </c>
      <c r="D2623" s="350"/>
      <c r="E2623" s="350"/>
      <c r="F2623" s="350"/>
      <c r="G2623" s="350"/>
      <c r="H2623" s="350"/>
      <c r="I2623" s="350"/>
      <c r="J2623" s="350"/>
    </row>
    <row r="2624" spans="1:15" x14ac:dyDescent="0.25">
      <c r="A2624" s="352"/>
      <c r="B2624" s="352"/>
      <c r="C2624" s="7" t="s">
        <v>106</v>
      </c>
      <c r="D2624" s="140" t="s">
        <v>15</v>
      </c>
      <c r="E2624" s="140" t="s">
        <v>46</v>
      </c>
      <c r="F2624" s="157">
        <f>'Додаток 3'!H441</f>
        <v>1082.3819999999998</v>
      </c>
      <c r="G2624" s="157" t="str">
        <f>'Додаток 3'!I441</f>
        <v>1615,905</v>
      </c>
      <c r="H2624" s="157" t="str">
        <f>'Додаток 3'!J441</f>
        <v>1807,137</v>
      </c>
      <c r="I2624" s="106" t="str">
        <f>'Додаток 3'!K441</f>
        <v>2071,463</v>
      </c>
      <c r="J2624" s="106" t="str">
        <f>'Додаток 3'!L441</f>
        <v>2574,585</v>
      </c>
    </row>
    <row r="2625" spans="1:10" ht="24" customHeight="1" x14ac:dyDescent="0.25">
      <c r="A2625" s="352"/>
      <c r="B2625" s="352"/>
      <c r="C2625" s="350" t="s">
        <v>11</v>
      </c>
      <c r="D2625" s="350"/>
      <c r="E2625" s="350"/>
      <c r="F2625" s="350"/>
      <c r="G2625" s="350"/>
      <c r="H2625" s="350"/>
      <c r="I2625" s="350"/>
      <c r="J2625" s="350"/>
    </row>
    <row r="2626" spans="1:10" ht="29.25" customHeight="1" x14ac:dyDescent="0.25">
      <c r="A2626" s="352"/>
      <c r="B2626" s="352"/>
      <c r="C2626" s="8" t="s">
        <v>1487</v>
      </c>
      <c r="D2626" s="51" t="s">
        <v>1489</v>
      </c>
      <c r="E2626" s="140" t="s">
        <v>140</v>
      </c>
      <c r="F2626" s="157">
        <v>29.04</v>
      </c>
      <c r="G2626" s="157">
        <v>63.732999999999997</v>
      </c>
      <c r="H2626" s="157">
        <v>62.167999999999999</v>
      </c>
      <c r="I2626" s="170">
        <v>63.931899999999999</v>
      </c>
      <c r="J2626" s="170">
        <v>60.3249</v>
      </c>
    </row>
    <row r="2627" spans="1:10" ht="15.75" customHeight="1" x14ac:dyDescent="0.25">
      <c r="A2627" s="352"/>
      <c r="B2627" s="352"/>
      <c r="C2627" s="350" t="s">
        <v>12</v>
      </c>
      <c r="D2627" s="350"/>
      <c r="E2627" s="350"/>
      <c r="F2627" s="350"/>
      <c r="G2627" s="350"/>
      <c r="H2627" s="350"/>
      <c r="I2627" s="350"/>
      <c r="J2627" s="350"/>
    </row>
    <row r="2628" spans="1:10" ht="26.25" customHeight="1" x14ac:dyDescent="0.25">
      <c r="A2628" s="352"/>
      <c r="B2628" s="352"/>
      <c r="C2628" s="7" t="s">
        <v>1488</v>
      </c>
      <c r="D2628" s="140" t="s">
        <v>39</v>
      </c>
      <c r="E2628" s="140" t="s">
        <v>141</v>
      </c>
      <c r="F2628" s="157">
        <f>F2624/F2626</f>
        <v>37.272107438016526</v>
      </c>
      <c r="G2628" s="157">
        <f>(G2624/G2626)</f>
        <v>25.35429055591295</v>
      </c>
      <c r="H2628" s="157">
        <f>(H2624/H2626)+0.001</f>
        <v>29.069604426714708</v>
      </c>
      <c r="I2628" s="95">
        <f>I2624/I2626</f>
        <v>32.401086155737595</v>
      </c>
      <c r="J2628" s="95">
        <f>J2624/J2626</f>
        <v>42.678645136585388</v>
      </c>
    </row>
    <row r="2629" spans="1:10" ht="18" customHeight="1" x14ac:dyDescent="0.25">
      <c r="A2629" s="352"/>
      <c r="B2629" s="352"/>
      <c r="C2629" s="350" t="s">
        <v>14</v>
      </c>
      <c r="D2629" s="350"/>
      <c r="E2629" s="350"/>
      <c r="F2629" s="350"/>
      <c r="G2629" s="350"/>
      <c r="H2629" s="350"/>
      <c r="I2629" s="350"/>
      <c r="J2629" s="350"/>
    </row>
    <row r="2630" spans="1:10" ht="33.75" customHeight="1" x14ac:dyDescent="0.25">
      <c r="A2630" s="352"/>
      <c r="B2630" s="352"/>
      <c r="C2630" s="7" t="s">
        <v>107</v>
      </c>
      <c r="D2630" s="140" t="s">
        <v>42</v>
      </c>
      <c r="E2630" s="140" t="s">
        <v>40</v>
      </c>
      <c r="F2630" s="140">
        <v>100</v>
      </c>
      <c r="G2630" s="140">
        <v>100</v>
      </c>
      <c r="H2630" s="140">
        <v>100</v>
      </c>
      <c r="I2630" s="170">
        <v>100</v>
      </c>
      <c r="J2630" s="170">
        <v>100</v>
      </c>
    </row>
    <row r="2631" spans="1:10" ht="18.75" hidden="1" customHeight="1" x14ac:dyDescent="0.25">
      <c r="A2631" s="347" t="s">
        <v>319</v>
      </c>
      <c r="B2631" s="352" t="s">
        <v>745</v>
      </c>
      <c r="C2631" s="361" t="s">
        <v>732</v>
      </c>
      <c r="D2631" s="361"/>
      <c r="E2631" s="361"/>
      <c r="F2631" s="361"/>
      <c r="G2631" s="361"/>
      <c r="H2631" s="361"/>
      <c r="I2631" s="105"/>
      <c r="J2631" s="105"/>
    </row>
    <row r="2632" spans="1:10" ht="15.75" hidden="1" customHeight="1" x14ac:dyDescent="0.25">
      <c r="A2632" s="352"/>
      <c r="B2632" s="352"/>
      <c r="C2632" s="350" t="s">
        <v>10</v>
      </c>
      <c r="D2632" s="350"/>
      <c r="E2632" s="350"/>
      <c r="F2632" s="350"/>
      <c r="G2632" s="350"/>
      <c r="H2632" s="350"/>
      <c r="I2632" s="105"/>
      <c r="J2632" s="105"/>
    </row>
    <row r="2633" spans="1:10" ht="30.75" hidden="1" customHeight="1" x14ac:dyDescent="0.25">
      <c r="A2633" s="352"/>
      <c r="B2633" s="352"/>
      <c r="C2633" s="7" t="s">
        <v>747</v>
      </c>
      <c r="D2633" s="140" t="s">
        <v>15</v>
      </c>
      <c r="E2633" s="140" t="s">
        <v>46</v>
      </c>
      <c r="F2633" s="157"/>
      <c r="G2633" s="157">
        <f>'Додаток 3'!I452</f>
        <v>0</v>
      </c>
      <c r="H2633" s="157">
        <f>'Додаток 3'!J452</f>
        <v>0</v>
      </c>
      <c r="I2633" s="105"/>
      <c r="J2633" s="105"/>
    </row>
    <row r="2634" spans="1:10" ht="16.5" hidden="1" customHeight="1" x14ac:dyDescent="0.25">
      <c r="A2634" s="352"/>
      <c r="B2634" s="352"/>
      <c r="C2634" s="350" t="s">
        <v>11</v>
      </c>
      <c r="D2634" s="350"/>
      <c r="E2634" s="350"/>
      <c r="F2634" s="350"/>
      <c r="G2634" s="350"/>
      <c r="H2634" s="350"/>
      <c r="I2634" s="105"/>
      <c r="J2634" s="105"/>
    </row>
    <row r="2635" spans="1:10" ht="30.75" hidden="1" customHeight="1" x14ac:dyDescent="0.25">
      <c r="A2635" s="352"/>
      <c r="B2635" s="352"/>
      <c r="C2635" s="8" t="s">
        <v>760</v>
      </c>
      <c r="D2635" s="51" t="s">
        <v>326</v>
      </c>
      <c r="E2635" s="140" t="s">
        <v>140</v>
      </c>
      <c r="F2635" s="167"/>
      <c r="G2635" s="157">
        <v>13.893000000000001</v>
      </c>
      <c r="H2635" s="157">
        <v>13.893000000000001</v>
      </c>
      <c r="I2635" s="105"/>
      <c r="J2635" s="105"/>
    </row>
    <row r="2636" spans="1:10" ht="15.75" hidden="1" customHeight="1" x14ac:dyDescent="0.25">
      <c r="A2636" s="352"/>
      <c r="B2636" s="352"/>
      <c r="C2636" s="350" t="s">
        <v>12</v>
      </c>
      <c r="D2636" s="350"/>
      <c r="E2636" s="350"/>
      <c r="F2636" s="350"/>
      <c r="G2636" s="350"/>
      <c r="H2636" s="350"/>
      <c r="I2636" s="105"/>
      <c r="J2636" s="105"/>
    </row>
    <row r="2637" spans="1:10" ht="30.75" hidden="1" customHeight="1" x14ac:dyDescent="0.25">
      <c r="A2637" s="352"/>
      <c r="B2637" s="352"/>
      <c r="C2637" s="7" t="s">
        <v>761</v>
      </c>
      <c r="D2637" s="142" t="s">
        <v>39</v>
      </c>
      <c r="E2637" s="140" t="s">
        <v>748</v>
      </c>
      <c r="F2637" s="157"/>
      <c r="G2637" s="157">
        <f>(G2633/G2635)</f>
        <v>0</v>
      </c>
      <c r="H2637" s="157">
        <f>(H2633/H2635)+0.001</f>
        <v>1E-3</v>
      </c>
      <c r="I2637" s="105"/>
      <c r="J2637" s="105"/>
    </row>
    <row r="2638" spans="1:10" ht="15.75" hidden="1" customHeight="1" x14ac:dyDescent="0.25">
      <c r="A2638" s="352"/>
      <c r="B2638" s="352"/>
      <c r="C2638" s="350" t="s">
        <v>14</v>
      </c>
      <c r="D2638" s="350"/>
      <c r="E2638" s="350"/>
      <c r="F2638" s="350"/>
      <c r="G2638" s="350"/>
      <c r="H2638" s="350"/>
      <c r="I2638" s="105"/>
      <c r="J2638" s="105"/>
    </row>
    <row r="2639" spans="1:10" ht="30.75" hidden="1" customHeight="1" x14ac:dyDescent="0.25">
      <c r="A2639" s="352"/>
      <c r="B2639" s="352"/>
      <c r="C2639" s="7" t="s">
        <v>107</v>
      </c>
      <c r="D2639" s="140" t="s">
        <v>42</v>
      </c>
      <c r="E2639" s="140" t="s">
        <v>40</v>
      </c>
      <c r="F2639" s="140"/>
      <c r="G2639" s="140">
        <v>100</v>
      </c>
      <c r="H2639" s="140">
        <v>100</v>
      </c>
      <c r="I2639" s="105"/>
      <c r="J2639" s="105"/>
    </row>
    <row r="2640" spans="1:10" ht="13.5" customHeight="1" x14ac:dyDescent="0.25">
      <c r="A2640" s="402" t="s">
        <v>319</v>
      </c>
      <c r="B2640" s="352" t="s">
        <v>115</v>
      </c>
      <c r="C2640" s="362" t="str">
        <f>'Додаток 3'!B442</f>
        <v xml:space="preserve">Оплата зовнішнього освітлення </v>
      </c>
      <c r="D2640" s="362"/>
      <c r="E2640" s="362"/>
      <c r="F2640" s="362"/>
      <c r="G2640" s="362"/>
      <c r="H2640" s="362"/>
      <c r="I2640" s="362"/>
      <c r="J2640" s="362"/>
    </row>
    <row r="2641" spans="1:10" ht="18.75" customHeight="1" x14ac:dyDescent="0.25">
      <c r="A2641" s="352"/>
      <c r="B2641" s="352"/>
      <c r="C2641" s="350" t="s">
        <v>10</v>
      </c>
      <c r="D2641" s="350"/>
      <c r="E2641" s="350"/>
      <c r="F2641" s="350"/>
      <c r="G2641" s="350"/>
      <c r="H2641" s="350"/>
      <c r="I2641" s="350"/>
      <c r="J2641" s="350"/>
    </row>
    <row r="2642" spans="1:10" ht="25.5" customHeight="1" x14ac:dyDescent="0.25">
      <c r="A2642" s="352"/>
      <c r="B2642" s="352"/>
      <c r="C2642" s="59" t="s">
        <v>108</v>
      </c>
      <c r="D2642" s="51" t="s">
        <v>15</v>
      </c>
      <c r="E2642" s="51" t="s">
        <v>46</v>
      </c>
      <c r="F2642" s="107">
        <f>'Додаток 3'!H442</f>
        <v>1694.24</v>
      </c>
      <c r="G2642" s="107">
        <f>'Додаток 3'!I442</f>
        <v>3700.0320000000002</v>
      </c>
      <c r="H2642" s="107">
        <f>'Додаток 3'!J442</f>
        <v>5270.5159999999996</v>
      </c>
      <c r="I2642" s="95">
        <f>'Додаток 3'!K442</f>
        <v>4212.2719999999999</v>
      </c>
      <c r="J2642" s="95">
        <f>'Додаток 3'!L442</f>
        <v>5916.3329999999996</v>
      </c>
    </row>
    <row r="2643" spans="1:10" ht="15.75" customHeight="1" x14ac:dyDescent="0.25">
      <c r="A2643" s="352"/>
      <c r="B2643" s="352"/>
      <c r="C2643" s="348" t="s">
        <v>11</v>
      </c>
      <c r="D2643" s="348"/>
      <c r="E2643" s="348"/>
      <c r="F2643" s="348"/>
      <c r="G2643" s="348"/>
      <c r="H2643" s="348"/>
      <c r="I2643" s="348"/>
      <c r="J2643" s="348"/>
    </row>
    <row r="2644" spans="1:10" ht="30.75" customHeight="1" x14ac:dyDescent="0.25">
      <c r="A2644" s="352"/>
      <c r="B2644" s="352"/>
      <c r="C2644" s="91" t="s">
        <v>109</v>
      </c>
      <c r="D2644" s="51" t="s">
        <v>39</v>
      </c>
      <c r="E2644" s="51" t="s">
        <v>111</v>
      </c>
      <c r="F2644" s="107">
        <v>531</v>
      </c>
      <c r="G2644" s="107">
        <f>802.369+37.496</f>
        <v>839.86500000000001</v>
      </c>
      <c r="H2644" s="107">
        <v>145.999</v>
      </c>
      <c r="I2644" s="95">
        <v>830.55899999999997</v>
      </c>
      <c r="J2644" s="95">
        <v>830.55899999999997</v>
      </c>
    </row>
    <row r="2645" spans="1:10" ht="15.75" customHeight="1" x14ac:dyDescent="0.25">
      <c r="A2645" s="352"/>
      <c r="B2645" s="352"/>
      <c r="C2645" s="348" t="s">
        <v>12</v>
      </c>
      <c r="D2645" s="348"/>
      <c r="E2645" s="348"/>
      <c r="F2645" s="348"/>
      <c r="G2645" s="348"/>
      <c r="H2645" s="348"/>
      <c r="I2645" s="348"/>
      <c r="J2645" s="348"/>
    </row>
    <row r="2646" spans="1:10" x14ac:dyDescent="0.25">
      <c r="A2646" s="352"/>
      <c r="B2646" s="352"/>
      <c r="C2646" s="59" t="s">
        <v>110</v>
      </c>
      <c r="D2646" s="51" t="s">
        <v>39</v>
      </c>
      <c r="E2646" s="51" t="s">
        <v>112</v>
      </c>
      <c r="F2646" s="156">
        <f>F2642/F2644</f>
        <v>3.190659133709981</v>
      </c>
      <c r="G2646" s="156">
        <f>G2642/G2644</f>
        <v>4.4055080280759409</v>
      </c>
      <c r="H2646" s="156">
        <f>H2642/H2644</f>
        <v>36.099671915561061</v>
      </c>
      <c r="I2646" s="156">
        <f>I2642/I2644</f>
        <v>5.0716108066976577</v>
      </c>
      <c r="J2646" s="156">
        <f>J2642/J2644</f>
        <v>7.1233145387624477</v>
      </c>
    </row>
    <row r="2647" spans="1:10" ht="16.5" customHeight="1" x14ac:dyDescent="0.25">
      <c r="A2647" s="352"/>
      <c r="B2647" s="352"/>
      <c r="C2647" s="348" t="s">
        <v>14</v>
      </c>
      <c r="D2647" s="348"/>
      <c r="E2647" s="348"/>
      <c r="F2647" s="348"/>
      <c r="G2647" s="348"/>
      <c r="H2647" s="348"/>
      <c r="I2647" s="348"/>
      <c r="J2647" s="348"/>
    </row>
    <row r="2648" spans="1:10" ht="28.5" customHeight="1" x14ac:dyDescent="0.25">
      <c r="A2648" s="352"/>
      <c r="B2648" s="352"/>
      <c r="C2648" s="59" t="s">
        <v>113</v>
      </c>
      <c r="D2648" s="51" t="s">
        <v>42</v>
      </c>
      <c r="E2648" s="51" t="s">
        <v>40</v>
      </c>
      <c r="F2648" s="51">
        <v>100</v>
      </c>
      <c r="G2648" s="51">
        <v>100</v>
      </c>
      <c r="H2648" s="51">
        <v>100</v>
      </c>
      <c r="I2648" s="170">
        <v>100</v>
      </c>
      <c r="J2648" s="170">
        <v>100</v>
      </c>
    </row>
    <row r="2649" spans="1:10" ht="20.25" hidden="1" customHeight="1" x14ac:dyDescent="0.25">
      <c r="A2649" s="347" t="s">
        <v>321</v>
      </c>
      <c r="B2649" s="352" t="s">
        <v>115</v>
      </c>
      <c r="C2649" s="362" t="s">
        <v>754</v>
      </c>
      <c r="D2649" s="362"/>
      <c r="E2649" s="362"/>
      <c r="F2649" s="362"/>
      <c r="G2649" s="362"/>
      <c r="H2649" s="362"/>
      <c r="I2649" s="105"/>
      <c r="J2649" s="105"/>
    </row>
    <row r="2650" spans="1:10" ht="17.25" hidden="1" customHeight="1" x14ac:dyDescent="0.25">
      <c r="A2650" s="352"/>
      <c r="B2650" s="352"/>
      <c r="C2650" s="350" t="s">
        <v>10</v>
      </c>
      <c r="D2650" s="350"/>
      <c r="E2650" s="350"/>
      <c r="F2650" s="350"/>
      <c r="G2650" s="350"/>
      <c r="H2650" s="350"/>
      <c r="I2650" s="105"/>
      <c r="J2650" s="105"/>
    </row>
    <row r="2651" spans="1:10" ht="24.75" hidden="1" customHeight="1" x14ac:dyDescent="0.25">
      <c r="A2651" s="352"/>
      <c r="B2651" s="352"/>
      <c r="C2651" s="7" t="s">
        <v>108</v>
      </c>
      <c r="D2651" s="140" t="s">
        <v>15</v>
      </c>
      <c r="E2651" s="140" t="s">
        <v>46</v>
      </c>
      <c r="F2651" s="157"/>
      <c r="G2651" s="157">
        <f>'Додаток 3'!I453</f>
        <v>0</v>
      </c>
      <c r="H2651" s="157">
        <f>'Додаток 3'!J453</f>
        <v>0</v>
      </c>
      <c r="I2651" s="105"/>
      <c r="J2651" s="105"/>
    </row>
    <row r="2652" spans="1:10" ht="16.5" hidden="1" customHeight="1" x14ac:dyDescent="0.25">
      <c r="A2652" s="352"/>
      <c r="B2652" s="352"/>
      <c r="C2652" s="350" t="s">
        <v>11</v>
      </c>
      <c r="D2652" s="350"/>
      <c r="E2652" s="350"/>
      <c r="F2652" s="350"/>
      <c r="G2652" s="350"/>
      <c r="H2652" s="350"/>
      <c r="I2652" s="105"/>
      <c r="J2652" s="105"/>
    </row>
    <row r="2653" spans="1:10" ht="28.5" hidden="1" customHeight="1" x14ac:dyDescent="0.25">
      <c r="A2653" s="352"/>
      <c r="B2653" s="352"/>
      <c r="C2653" s="8" t="s">
        <v>109</v>
      </c>
      <c r="D2653" s="51" t="s">
        <v>39</v>
      </c>
      <c r="E2653" s="140" t="s">
        <v>111</v>
      </c>
      <c r="F2653" s="155"/>
      <c r="G2653" s="155">
        <v>235</v>
      </c>
      <c r="H2653" s="155">
        <v>520</v>
      </c>
      <c r="I2653" s="105"/>
      <c r="J2653" s="105"/>
    </row>
    <row r="2654" spans="1:10" ht="18" hidden="1" customHeight="1" x14ac:dyDescent="0.25">
      <c r="A2654" s="352"/>
      <c r="B2654" s="352"/>
      <c r="C2654" s="350" t="s">
        <v>12</v>
      </c>
      <c r="D2654" s="350"/>
      <c r="E2654" s="350"/>
      <c r="F2654" s="350"/>
      <c r="G2654" s="350"/>
      <c r="H2654" s="350"/>
      <c r="I2654" s="105"/>
      <c r="J2654" s="105"/>
    </row>
    <row r="2655" spans="1:10" ht="15" hidden="1" customHeight="1" x14ac:dyDescent="0.25">
      <c r="A2655" s="352"/>
      <c r="B2655" s="352"/>
      <c r="C2655" s="7" t="s">
        <v>110</v>
      </c>
      <c r="D2655" s="140" t="s">
        <v>39</v>
      </c>
      <c r="E2655" s="140" t="s">
        <v>112</v>
      </c>
      <c r="F2655" s="161"/>
      <c r="G2655" s="161">
        <f>G2651/G2653</f>
        <v>0</v>
      </c>
      <c r="H2655" s="161">
        <f>H2651/H2653</f>
        <v>0</v>
      </c>
      <c r="I2655" s="105"/>
      <c r="J2655" s="105"/>
    </row>
    <row r="2656" spans="1:10" ht="12" hidden="1" customHeight="1" x14ac:dyDescent="0.25">
      <c r="A2656" s="352"/>
      <c r="B2656" s="352"/>
      <c r="C2656" s="350" t="s">
        <v>14</v>
      </c>
      <c r="D2656" s="350"/>
      <c r="E2656" s="350"/>
      <c r="F2656" s="350"/>
      <c r="G2656" s="350"/>
      <c r="H2656" s="350"/>
      <c r="I2656" s="105"/>
      <c r="J2656" s="105"/>
    </row>
    <row r="2657" spans="1:10" ht="24" hidden="1" customHeight="1" x14ac:dyDescent="0.25">
      <c r="A2657" s="352"/>
      <c r="B2657" s="352"/>
      <c r="C2657" s="7" t="s">
        <v>113</v>
      </c>
      <c r="D2657" s="140" t="s">
        <v>42</v>
      </c>
      <c r="E2657" s="140" t="s">
        <v>40</v>
      </c>
      <c r="F2657" s="140"/>
      <c r="G2657" s="140">
        <v>100</v>
      </c>
      <c r="H2657" s="140">
        <v>100</v>
      </c>
      <c r="I2657" s="105"/>
      <c r="J2657" s="105"/>
    </row>
    <row r="2658" spans="1:10" ht="16.5" customHeight="1" x14ac:dyDescent="0.25">
      <c r="A2658" s="347" t="s">
        <v>320</v>
      </c>
      <c r="B2658" s="349" t="s">
        <v>115</v>
      </c>
      <c r="C2658" s="368" t="s">
        <v>698</v>
      </c>
      <c r="D2658" s="368"/>
      <c r="E2658" s="368"/>
      <c r="F2658" s="368"/>
      <c r="G2658" s="368"/>
      <c r="H2658" s="368"/>
      <c r="I2658" s="368"/>
      <c r="J2658" s="368"/>
    </row>
    <row r="2659" spans="1:10" ht="17.25" customHeight="1" x14ac:dyDescent="0.25">
      <c r="A2659" s="347"/>
      <c r="B2659" s="349"/>
      <c r="C2659" s="348" t="s">
        <v>10</v>
      </c>
      <c r="D2659" s="348"/>
      <c r="E2659" s="348"/>
      <c r="F2659" s="348"/>
      <c r="G2659" s="348"/>
      <c r="H2659" s="348"/>
      <c r="I2659" s="348"/>
      <c r="J2659" s="348"/>
    </row>
    <row r="2660" spans="1:10" ht="28.5" customHeight="1" x14ac:dyDescent="0.25">
      <c r="A2660" s="347"/>
      <c r="B2660" s="349"/>
      <c r="C2660" s="59" t="s">
        <v>699</v>
      </c>
      <c r="D2660" s="51" t="s">
        <v>15</v>
      </c>
      <c r="E2660" s="51" t="s">
        <v>9</v>
      </c>
      <c r="F2660" s="107"/>
      <c r="G2660" s="107"/>
      <c r="H2660" s="107">
        <f>'Додаток 3'!J444</f>
        <v>390</v>
      </c>
      <c r="I2660" s="105"/>
      <c r="J2660" s="105"/>
    </row>
    <row r="2661" spans="1:10" ht="15" customHeight="1" x14ac:dyDescent="0.25">
      <c r="A2661" s="347"/>
      <c r="B2661" s="349"/>
      <c r="C2661" s="348" t="s">
        <v>11</v>
      </c>
      <c r="D2661" s="348"/>
      <c r="E2661" s="348"/>
      <c r="F2661" s="348"/>
      <c r="G2661" s="348"/>
      <c r="H2661" s="348"/>
      <c r="I2661" s="348"/>
      <c r="J2661" s="348"/>
    </row>
    <row r="2662" spans="1:10" ht="28.5" customHeight="1" x14ac:dyDescent="0.25">
      <c r="A2662" s="347"/>
      <c r="B2662" s="349"/>
      <c r="C2662" s="59" t="s">
        <v>700</v>
      </c>
      <c r="D2662" s="51" t="s">
        <v>309</v>
      </c>
      <c r="E2662" s="51" t="s">
        <v>140</v>
      </c>
      <c r="F2662" s="155"/>
      <c r="G2662" s="107"/>
      <c r="H2662" s="107">
        <v>9.6000000000000002E-2</v>
      </c>
      <c r="I2662" s="105"/>
      <c r="J2662" s="105"/>
    </row>
    <row r="2663" spans="1:10" ht="15" customHeight="1" x14ac:dyDescent="0.25">
      <c r="A2663" s="347"/>
      <c r="B2663" s="349"/>
      <c r="C2663" s="348" t="s">
        <v>12</v>
      </c>
      <c r="D2663" s="348"/>
      <c r="E2663" s="348"/>
      <c r="F2663" s="348"/>
      <c r="G2663" s="348"/>
      <c r="H2663" s="348"/>
      <c r="I2663" s="348"/>
      <c r="J2663" s="348"/>
    </row>
    <row r="2664" spans="1:10" ht="28.5" customHeight="1" x14ac:dyDescent="0.25">
      <c r="A2664" s="347"/>
      <c r="B2664" s="349"/>
      <c r="C2664" s="59" t="s">
        <v>708</v>
      </c>
      <c r="D2664" s="51" t="s">
        <v>39</v>
      </c>
      <c r="E2664" s="51" t="s">
        <v>141</v>
      </c>
      <c r="F2664" s="107"/>
      <c r="G2664" s="107"/>
      <c r="H2664" s="107">
        <f>H2660/H2662</f>
        <v>4062.5</v>
      </c>
      <c r="I2664" s="105"/>
      <c r="J2664" s="105"/>
    </row>
    <row r="2665" spans="1:10" ht="16.5" customHeight="1" x14ac:dyDescent="0.25">
      <c r="A2665" s="347"/>
      <c r="B2665" s="349"/>
      <c r="C2665" s="348" t="s">
        <v>14</v>
      </c>
      <c r="D2665" s="348"/>
      <c r="E2665" s="348"/>
      <c r="F2665" s="348"/>
      <c r="G2665" s="348"/>
      <c r="H2665" s="348"/>
      <c r="I2665" s="348"/>
      <c r="J2665" s="348"/>
    </row>
    <row r="2666" spans="1:10" ht="28.5" customHeight="1" x14ac:dyDescent="0.25">
      <c r="A2666" s="347"/>
      <c r="B2666" s="349"/>
      <c r="C2666" s="59" t="s">
        <v>107</v>
      </c>
      <c r="D2666" s="51" t="s">
        <v>42</v>
      </c>
      <c r="E2666" s="51" t="s">
        <v>40</v>
      </c>
      <c r="F2666" s="51"/>
      <c r="G2666" s="51"/>
      <c r="H2666" s="51">
        <v>100</v>
      </c>
      <c r="I2666" s="105"/>
      <c r="J2666" s="105"/>
    </row>
    <row r="2667" spans="1:10" ht="31.5" customHeight="1" x14ac:dyDescent="0.25">
      <c r="A2667" s="347" t="s">
        <v>321</v>
      </c>
      <c r="B2667" s="349" t="s">
        <v>115</v>
      </c>
      <c r="C2667" s="351" t="s">
        <v>789</v>
      </c>
      <c r="D2667" s="351"/>
      <c r="E2667" s="351"/>
      <c r="F2667" s="351"/>
      <c r="G2667" s="351"/>
      <c r="H2667" s="351"/>
      <c r="I2667" s="351"/>
      <c r="J2667" s="351"/>
    </row>
    <row r="2668" spans="1:10" x14ac:dyDescent="0.25">
      <c r="A2668" s="347"/>
      <c r="B2668" s="349"/>
      <c r="C2668" s="350" t="s">
        <v>10</v>
      </c>
      <c r="D2668" s="350"/>
      <c r="E2668" s="350"/>
      <c r="F2668" s="350"/>
      <c r="G2668" s="350"/>
      <c r="H2668" s="350"/>
      <c r="I2668" s="350"/>
      <c r="J2668" s="350"/>
    </row>
    <row r="2669" spans="1:10" ht="30" x14ac:dyDescent="0.25">
      <c r="A2669" s="347"/>
      <c r="B2669" s="349"/>
      <c r="C2669" s="7" t="s">
        <v>762</v>
      </c>
      <c r="D2669" s="140" t="s">
        <v>91</v>
      </c>
      <c r="E2669" s="140" t="s">
        <v>19</v>
      </c>
      <c r="F2669" s="107"/>
      <c r="G2669" s="107">
        <f>'Додаток 3'!I447</f>
        <v>41.56</v>
      </c>
      <c r="H2669" s="157"/>
      <c r="I2669" s="105"/>
      <c r="J2669" s="105"/>
    </row>
    <row r="2670" spans="1:10" x14ac:dyDescent="0.25">
      <c r="A2670" s="347"/>
      <c r="B2670" s="349"/>
      <c r="C2670" s="350" t="s">
        <v>11</v>
      </c>
      <c r="D2670" s="350"/>
      <c r="E2670" s="350"/>
      <c r="F2670" s="350"/>
      <c r="G2670" s="350"/>
      <c r="H2670" s="350"/>
      <c r="I2670" s="350"/>
      <c r="J2670" s="350"/>
    </row>
    <row r="2671" spans="1:10" ht="30" x14ac:dyDescent="0.25">
      <c r="A2671" s="347"/>
      <c r="B2671" s="349"/>
      <c r="C2671" s="7" t="s">
        <v>780</v>
      </c>
      <c r="D2671" s="140" t="s">
        <v>39</v>
      </c>
      <c r="E2671" s="140" t="s">
        <v>17</v>
      </c>
      <c r="F2671" s="107"/>
      <c r="G2671" s="167">
        <v>1</v>
      </c>
      <c r="H2671" s="167"/>
      <c r="I2671" s="105"/>
      <c r="J2671" s="105"/>
    </row>
    <row r="2672" spans="1:10" x14ac:dyDescent="0.25">
      <c r="A2672" s="347"/>
      <c r="B2672" s="349"/>
      <c r="C2672" s="350" t="s">
        <v>12</v>
      </c>
      <c r="D2672" s="350"/>
      <c r="E2672" s="350"/>
      <c r="F2672" s="350"/>
      <c r="G2672" s="350"/>
      <c r="H2672" s="350"/>
      <c r="I2672" s="350"/>
      <c r="J2672" s="350"/>
    </row>
    <row r="2673" spans="1:10" ht="30" x14ac:dyDescent="0.25">
      <c r="A2673" s="347"/>
      <c r="B2673" s="349"/>
      <c r="C2673" s="7" t="s">
        <v>763</v>
      </c>
      <c r="D2673" s="140" t="s">
        <v>39</v>
      </c>
      <c r="E2673" s="140" t="s">
        <v>13</v>
      </c>
      <c r="F2673" s="156"/>
      <c r="G2673" s="157">
        <f>G2669/G2671</f>
        <v>41.56</v>
      </c>
      <c r="H2673" s="157"/>
      <c r="I2673" s="105"/>
      <c r="J2673" s="105"/>
    </row>
    <row r="2674" spans="1:10" x14ac:dyDescent="0.25">
      <c r="A2674" s="347"/>
      <c r="B2674" s="349"/>
      <c r="C2674" s="350" t="s">
        <v>14</v>
      </c>
      <c r="D2674" s="350"/>
      <c r="E2674" s="350"/>
      <c r="F2674" s="350"/>
      <c r="G2674" s="350"/>
      <c r="H2674" s="350"/>
      <c r="I2674" s="350"/>
      <c r="J2674" s="350"/>
    </row>
    <row r="2675" spans="1:10" x14ac:dyDescent="0.25">
      <c r="A2675" s="347"/>
      <c r="B2675" s="349"/>
      <c r="C2675" s="59" t="s">
        <v>781</v>
      </c>
      <c r="D2675" s="140" t="s">
        <v>42</v>
      </c>
      <c r="E2675" s="140" t="s">
        <v>40</v>
      </c>
      <c r="F2675" s="140"/>
      <c r="G2675" s="140">
        <v>100</v>
      </c>
      <c r="H2675" s="140"/>
      <c r="I2675" s="105"/>
      <c r="J2675" s="105"/>
    </row>
    <row r="2676" spans="1:10" ht="16.5" customHeight="1" x14ac:dyDescent="0.25">
      <c r="A2676" s="347" t="s">
        <v>322</v>
      </c>
      <c r="B2676" s="349" t="s">
        <v>115</v>
      </c>
      <c r="C2676" s="351" t="s">
        <v>790</v>
      </c>
      <c r="D2676" s="351"/>
      <c r="E2676" s="351"/>
      <c r="F2676" s="351"/>
      <c r="G2676" s="351"/>
      <c r="H2676" s="351"/>
      <c r="I2676" s="351"/>
      <c r="J2676" s="351"/>
    </row>
    <row r="2677" spans="1:10" x14ac:dyDescent="0.25">
      <c r="A2677" s="347"/>
      <c r="B2677" s="349"/>
      <c r="C2677" s="350" t="s">
        <v>10</v>
      </c>
      <c r="D2677" s="350"/>
      <c r="E2677" s="350"/>
      <c r="F2677" s="350"/>
      <c r="G2677" s="350"/>
      <c r="H2677" s="350"/>
      <c r="I2677" s="105"/>
      <c r="J2677" s="105"/>
    </row>
    <row r="2678" spans="1:10" ht="30" x14ac:dyDescent="0.25">
      <c r="A2678" s="347"/>
      <c r="B2678" s="349"/>
      <c r="C2678" s="7" t="s">
        <v>762</v>
      </c>
      <c r="D2678" s="140" t="s">
        <v>91</v>
      </c>
      <c r="E2678" s="140" t="s">
        <v>19</v>
      </c>
      <c r="F2678" s="107"/>
      <c r="G2678" s="107">
        <f>'Додаток 3'!I448</f>
        <v>49.36</v>
      </c>
      <c r="H2678" s="157"/>
      <c r="I2678" s="105"/>
      <c r="J2678" s="105"/>
    </row>
    <row r="2679" spans="1:10" x14ac:dyDescent="0.25">
      <c r="A2679" s="347"/>
      <c r="B2679" s="349"/>
      <c r="C2679" s="350" t="s">
        <v>11</v>
      </c>
      <c r="D2679" s="350"/>
      <c r="E2679" s="350"/>
      <c r="F2679" s="350"/>
      <c r="G2679" s="350"/>
      <c r="H2679" s="350"/>
      <c r="I2679" s="105"/>
      <c r="J2679" s="105"/>
    </row>
    <row r="2680" spans="1:10" ht="30" x14ac:dyDescent="0.25">
      <c r="A2680" s="347"/>
      <c r="B2680" s="349"/>
      <c r="C2680" s="7" t="s">
        <v>780</v>
      </c>
      <c r="D2680" s="140" t="s">
        <v>39</v>
      </c>
      <c r="E2680" s="140" t="s">
        <v>17</v>
      </c>
      <c r="F2680" s="107"/>
      <c r="G2680" s="167">
        <v>1</v>
      </c>
      <c r="H2680" s="167"/>
      <c r="I2680" s="105"/>
      <c r="J2680" s="105"/>
    </row>
    <row r="2681" spans="1:10" x14ac:dyDescent="0.25">
      <c r="A2681" s="347"/>
      <c r="B2681" s="349"/>
      <c r="C2681" s="350" t="s">
        <v>12</v>
      </c>
      <c r="D2681" s="350"/>
      <c r="E2681" s="350"/>
      <c r="F2681" s="350"/>
      <c r="G2681" s="350"/>
      <c r="H2681" s="350"/>
      <c r="I2681" s="105"/>
      <c r="J2681" s="105"/>
    </row>
    <row r="2682" spans="1:10" ht="30" x14ac:dyDescent="0.25">
      <c r="A2682" s="347"/>
      <c r="B2682" s="349"/>
      <c r="C2682" s="7" t="s">
        <v>764</v>
      </c>
      <c r="D2682" s="140" t="s">
        <v>39</v>
      </c>
      <c r="E2682" s="140" t="s">
        <v>13</v>
      </c>
      <c r="F2682" s="156"/>
      <c r="G2682" s="157">
        <f>G2678/G2680</f>
        <v>49.36</v>
      </c>
      <c r="H2682" s="157"/>
      <c r="I2682" s="105"/>
      <c r="J2682" s="105"/>
    </row>
    <row r="2683" spans="1:10" x14ac:dyDescent="0.25">
      <c r="A2683" s="347"/>
      <c r="B2683" s="349"/>
      <c r="C2683" s="350" t="s">
        <v>14</v>
      </c>
      <c r="D2683" s="350"/>
      <c r="E2683" s="350"/>
      <c r="F2683" s="350"/>
      <c r="G2683" s="350"/>
      <c r="H2683" s="350"/>
      <c r="I2683" s="105"/>
      <c r="J2683" s="105"/>
    </row>
    <row r="2684" spans="1:10" x14ac:dyDescent="0.25">
      <c r="A2684" s="347"/>
      <c r="B2684" s="349"/>
      <c r="C2684" s="59" t="s">
        <v>781</v>
      </c>
      <c r="D2684" s="140" t="s">
        <v>42</v>
      </c>
      <c r="E2684" s="140" t="s">
        <v>40</v>
      </c>
      <c r="F2684" s="140"/>
      <c r="G2684" s="140">
        <v>100</v>
      </c>
      <c r="H2684" s="140"/>
      <c r="I2684" s="105"/>
      <c r="J2684" s="105"/>
    </row>
    <row r="2685" spans="1:10" ht="21.75" customHeight="1" x14ac:dyDescent="0.25">
      <c r="A2685" s="347" t="s">
        <v>323</v>
      </c>
      <c r="B2685" s="349" t="s">
        <v>115</v>
      </c>
      <c r="C2685" s="351" t="s">
        <v>786</v>
      </c>
      <c r="D2685" s="351"/>
      <c r="E2685" s="351"/>
      <c r="F2685" s="351"/>
      <c r="G2685" s="351"/>
      <c r="H2685" s="351"/>
      <c r="I2685" s="351"/>
      <c r="J2685" s="351"/>
    </row>
    <row r="2686" spans="1:10" x14ac:dyDescent="0.25">
      <c r="A2686" s="347"/>
      <c r="B2686" s="349"/>
      <c r="C2686" s="350" t="s">
        <v>10</v>
      </c>
      <c r="D2686" s="350"/>
      <c r="E2686" s="350"/>
      <c r="F2686" s="350"/>
      <c r="G2686" s="350"/>
      <c r="H2686" s="350"/>
      <c r="I2686" s="350"/>
      <c r="J2686" s="350"/>
    </row>
    <row r="2687" spans="1:10" ht="30" x14ac:dyDescent="0.25">
      <c r="A2687" s="347"/>
      <c r="B2687" s="349"/>
      <c r="C2687" s="7" t="s">
        <v>762</v>
      </c>
      <c r="D2687" s="140" t="s">
        <v>91</v>
      </c>
      <c r="E2687" s="140" t="s">
        <v>19</v>
      </c>
      <c r="F2687" s="107"/>
      <c r="G2687" s="107">
        <f>'Додаток 3'!I449</f>
        <v>8.32</v>
      </c>
      <c r="H2687" s="157"/>
      <c r="I2687" s="105"/>
      <c r="J2687" s="105"/>
    </row>
    <row r="2688" spans="1:10" x14ac:dyDescent="0.25">
      <c r="A2688" s="347"/>
      <c r="B2688" s="349"/>
      <c r="C2688" s="350" t="s">
        <v>11</v>
      </c>
      <c r="D2688" s="350"/>
      <c r="E2688" s="350"/>
      <c r="F2688" s="350"/>
      <c r="G2688" s="350"/>
      <c r="H2688" s="350"/>
      <c r="I2688" s="350"/>
      <c r="J2688" s="350"/>
    </row>
    <row r="2689" spans="1:10" ht="30" x14ac:dyDescent="0.25">
      <c r="A2689" s="347"/>
      <c r="B2689" s="349"/>
      <c r="C2689" s="7" t="s">
        <v>780</v>
      </c>
      <c r="D2689" s="140" t="s">
        <v>39</v>
      </c>
      <c r="E2689" s="140" t="s">
        <v>17</v>
      </c>
      <c r="F2689" s="107"/>
      <c r="G2689" s="167">
        <v>1</v>
      </c>
      <c r="H2689" s="167"/>
      <c r="I2689" s="105"/>
      <c r="J2689" s="105"/>
    </row>
    <row r="2690" spans="1:10" x14ac:dyDescent="0.25">
      <c r="A2690" s="347"/>
      <c r="B2690" s="349"/>
      <c r="C2690" s="350" t="s">
        <v>12</v>
      </c>
      <c r="D2690" s="350"/>
      <c r="E2690" s="350"/>
      <c r="F2690" s="350"/>
      <c r="G2690" s="350"/>
      <c r="H2690" s="350"/>
      <c r="I2690" s="350"/>
      <c r="J2690" s="350"/>
    </row>
    <row r="2691" spans="1:10" ht="30" x14ac:dyDescent="0.25">
      <c r="A2691" s="347"/>
      <c r="B2691" s="349"/>
      <c r="C2691" s="7" t="s">
        <v>764</v>
      </c>
      <c r="D2691" s="140" t="s">
        <v>39</v>
      </c>
      <c r="E2691" s="140" t="s">
        <v>13</v>
      </c>
      <c r="F2691" s="156"/>
      <c r="G2691" s="157">
        <f>G2687/G2689</f>
        <v>8.32</v>
      </c>
      <c r="H2691" s="157"/>
      <c r="I2691" s="105"/>
      <c r="J2691" s="105"/>
    </row>
    <row r="2692" spans="1:10" x14ac:dyDescent="0.25">
      <c r="A2692" s="347"/>
      <c r="B2692" s="349"/>
      <c r="C2692" s="350" t="s">
        <v>14</v>
      </c>
      <c r="D2692" s="350"/>
      <c r="E2692" s="350"/>
      <c r="F2692" s="350"/>
      <c r="G2692" s="350"/>
      <c r="H2692" s="350"/>
      <c r="I2692" s="350"/>
      <c r="J2692" s="350"/>
    </row>
    <row r="2693" spans="1:10" x14ac:dyDescent="0.25">
      <c r="A2693" s="347"/>
      <c r="B2693" s="349"/>
      <c r="C2693" s="59" t="s">
        <v>781</v>
      </c>
      <c r="D2693" s="140" t="s">
        <v>42</v>
      </c>
      <c r="E2693" s="140" t="s">
        <v>40</v>
      </c>
      <c r="F2693" s="140"/>
      <c r="G2693" s="140">
        <v>100</v>
      </c>
      <c r="H2693" s="140"/>
      <c r="I2693" s="105"/>
      <c r="J2693" s="105"/>
    </row>
    <row r="2694" spans="1:10" ht="24" customHeight="1" x14ac:dyDescent="0.25">
      <c r="A2694" s="347" t="s">
        <v>324</v>
      </c>
      <c r="B2694" s="349" t="s">
        <v>115</v>
      </c>
      <c r="C2694" s="351" t="s">
        <v>791</v>
      </c>
      <c r="D2694" s="351"/>
      <c r="E2694" s="351"/>
      <c r="F2694" s="351"/>
      <c r="G2694" s="351"/>
      <c r="H2694" s="351"/>
      <c r="I2694" s="351"/>
      <c r="J2694" s="351"/>
    </row>
    <row r="2695" spans="1:10" x14ac:dyDescent="0.25">
      <c r="A2695" s="347"/>
      <c r="B2695" s="349"/>
      <c r="C2695" s="350" t="s">
        <v>10</v>
      </c>
      <c r="D2695" s="350"/>
      <c r="E2695" s="350"/>
      <c r="F2695" s="350"/>
      <c r="G2695" s="350"/>
      <c r="H2695" s="350"/>
      <c r="I2695" s="350"/>
      <c r="J2695" s="350"/>
    </row>
    <row r="2696" spans="1:10" ht="30" x14ac:dyDescent="0.25">
      <c r="A2696" s="347"/>
      <c r="B2696" s="349"/>
      <c r="C2696" s="7" t="s">
        <v>762</v>
      </c>
      <c r="D2696" s="140" t="s">
        <v>91</v>
      </c>
      <c r="E2696" s="140" t="s">
        <v>19</v>
      </c>
      <c r="F2696" s="107"/>
      <c r="G2696" s="107"/>
      <c r="H2696" s="157"/>
      <c r="I2696" s="95">
        <v>41.28</v>
      </c>
      <c r="J2696" s="95"/>
    </row>
    <row r="2697" spans="1:10" x14ac:dyDescent="0.25">
      <c r="A2697" s="347"/>
      <c r="B2697" s="349"/>
      <c r="C2697" s="350" t="s">
        <v>11</v>
      </c>
      <c r="D2697" s="350"/>
      <c r="E2697" s="350"/>
      <c r="F2697" s="350"/>
      <c r="G2697" s="350"/>
      <c r="H2697" s="350"/>
      <c r="I2697" s="350"/>
      <c r="J2697" s="350"/>
    </row>
    <row r="2698" spans="1:10" ht="30" x14ac:dyDescent="0.25">
      <c r="A2698" s="347"/>
      <c r="B2698" s="349"/>
      <c r="C2698" s="7" t="s">
        <v>780</v>
      </c>
      <c r="D2698" s="140" t="s">
        <v>39</v>
      </c>
      <c r="E2698" s="140" t="s">
        <v>17</v>
      </c>
      <c r="F2698" s="107"/>
      <c r="G2698" s="167"/>
      <c r="H2698" s="167"/>
      <c r="I2698" s="170">
        <v>1</v>
      </c>
      <c r="J2698" s="170"/>
    </row>
    <row r="2699" spans="1:10" x14ac:dyDescent="0.25">
      <c r="A2699" s="347"/>
      <c r="B2699" s="349"/>
      <c r="C2699" s="350" t="s">
        <v>12</v>
      </c>
      <c r="D2699" s="350"/>
      <c r="E2699" s="350"/>
      <c r="F2699" s="350"/>
      <c r="G2699" s="350"/>
      <c r="H2699" s="350"/>
      <c r="I2699" s="350"/>
      <c r="J2699" s="350"/>
    </row>
    <row r="2700" spans="1:10" ht="30" x14ac:dyDescent="0.25">
      <c r="A2700" s="347"/>
      <c r="B2700" s="349"/>
      <c r="C2700" s="7" t="s">
        <v>764</v>
      </c>
      <c r="D2700" s="140" t="s">
        <v>39</v>
      </c>
      <c r="E2700" s="140" t="s">
        <v>13</v>
      </c>
      <c r="F2700" s="156"/>
      <c r="G2700" s="157"/>
      <c r="H2700" s="157"/>
      <c r="I2700" s="95" t="s">
        <v>1656</v>
      </c>
      <c r="J2700" s="95"/>
    </row>
    <row r="2701" spans="1:10" x14ac:dyDescent="0.25">
      <c r="A2701" s="347"/>
      <c r="B2701" s="349"/>
      <c r="C2701" s="350" t="s">
        <v>14</v>
      </c>
      <c r="D2701" s="350"/>
      <c r="E2701" s="350"/>
      <c r="F2701" s="350"/>
      <c r="G2701" s="350"/>
      <c r="H2701" s="350"/>
      <c r="I2701" s="350"/>
      <c r="J2701" s="350"/>
    </row>
    <row r="2702" spans="1:10" x14ac:dyDescent="0.25">
      <c r="A2702" s="347"/>
      <c r="B2702" s="349"/>
      <c r="C2702" s="59" t="s">
        <v>781</v>
      </c>
      <c r="D2702" s="140" t="s">
        <v>42</v>
      </c>
      <c r="E2702" s="140" t="s">
        <v>40</v>
      </c>
      <c r="F2702" s="140"/>
      <c r="G2702" s="140"/>
      <c r="H2702" s="140"/>
      <c r="I2702" s="166">
        <v>100</v>
      </c>
      <c r="J2702" s="170"/>
    </row>
    <row r="2703" spans="1:10" ht="15.75" customHeight="1" x14ac:dyDescent="0.25">
      <c r="A2703" s="347" t="s">
        <v>325</v>
      </c>
      <c r="B2703" s="349" t="s">
        <v>115</v>
      </c>
      <c r="C2703" s="413" t="s">
        <v>788</v>
      </c>
      <c r="D2703" s="414"/>
      <c r="E2703" s="414"/>
      <c r="F2703" s="414"/>
      <c r="G2703" s="414"/>
      <c r="H2703" s="414"/>
      <c r="I2703" s="414"/>
      <c r="J2703" s="415"/>
    </row>
    <row r="2704" spans="1:10" x14ac:dyDescent="0.25">
      <c r="A2704" s="347"/>
      <c r="B2704" s="349"/>
      <c r="C2704" s="350" t="s">
        <v>10</v>
      </c>
      <c r="D2704" s="350"/>
      <c r="E2704" s="350"/>
      <c r="F2704" s="350"/>
      <c r="G2704" s="350"/>
      <c r="H2704" s="350"/>
      <c r="I2704" s="350"/>
      <c r="J2704" s="350"/>
    </row>
    <row r="2705" spans="1:10" ht="30" x14ac:dyDescent="0.25">
      <c r="A2705" s="347"/>
      <c r="B2705" s="349"/>
      <c r="C2705" s="7" t="s">
        <v>762</v>
      </c>
      <c r="D2705" s="140" t="s">
        <v>91</v>
      </c>
      <c r="E2705" s="140" t="s">
        <v>19</v>
      </c>
      <c r="F2705" s="107"/>
      <c r="G2705" s="107"/>
      <c r="H2705" s="157"/>
      <c r="I2705" s="95">
        <v>31.94</v>
      </c>
      <c r="J2705" s="95"/>
    </row>
    <row r="2706" spans="1:10" x14ac:dyDescent="0.25">
      <c r="A2706" s="347"/>
      <c r="B2706" s="349"/>
      <c r="C2706" s="350" t="s">
        <v>11</v>
      </c>
      <c r="D2706" s="350"/>
      <c r="E2706" s="350"/>
      <c r="F2706" s="350"/>
      <c r="G2706" s="350"/>
      <c r="H2706" s="350"/>
      <c r="I2706" s="350"/>
      <c r="J2706" s="350"/>
    </row>
    <row r="2707" spans="1:10" ht="30" x14ac:dyDescent="0.25">
      <c r="A2707" s="347"/>
      <c r="B2707" s="349"/>
      <c r="C2707" s="7" t="s">
        <v>780</v>
      </c>
      <c r="D2707" s="140" t="s">
        <v>39</v>
      </c>
      <c r="E2707" s="140" t="s">
        <v>17</v>
      </c>
      <c r="F2707" s="107"/>
      <c r="G2707" s="167"/>
      <c r="H2707" s="167"/>
      <c r="I2707" s="170">
        <v>1</v>
      </c>
      <c r="J2707" s="108"/>
    </row>
    <row r="2708" spans="1:10" x14ac:dyDescent="0.25">
      <c r="A2708" s="347"/>
      <c r="B2708" s="349"/>
      <c r="C2708" s="350" t="s">
        <v>12</v>
      </c>
      <c r="D2708" s="350"/>
      <c r="E2708" s="350"/>
      <c r="F2708" s="350"/>
      <c r="G2708" s="350"/>
      <c r="H2708" s="350"/>
      <c r="I2708" s="350"/>
      <c r="J2708" s="350"/>
    </row>
    <row r="2709" spans="1:10" ht="30" x14ac:dyDescent="0.25">
      <c r="A2709" s="347"/>
      <c r="B2709" s="349"/>
      <c r="C2709" s="7" t="s">
        <v>763</v>
      </c>
      <c r="D2709" s="140" t="s">
        <v>39</v>
      </c>
      <c r="E2709" s="140" t="s">
        <v>13</v>
      </c>
      <c r="F2709" s="156"/>
      <c r="G2709" s="157"/>
      <c r="H2709" s="157"/>
      <c r="I2709" s="95" t="s">
        <v>1657</v>
      </c>
      <c r="J2709" s="95"/>
    </row>
    <row r="2710" spans="1:10" x14ac:dyDescent="0.25">
      <c r="A2710" s="347"/>
      <c r="B2710" s="349"/>
      <c r="C2710" s="350" t="s">
        <v>14</v>
      </c>
      <c r="D2710" s="350"/>
      <c r="E2710" s="350"/>
      <c r="F2710" s="350"/>
      <c r="G2710" s="350"/>
      <c r="H2710" s="350"/>
      <c r="I2710" s="350"/>
      <c r="J2710" s="350"/>
    </row>
    <row r="2711" spans="1:10" x14ac:dyDescent="0.25">
      <c r="A2711" s="347"/>
      <c r="B2711" s="349"/>
      <c r="C2711" s="59" t="s">
        <v>781</v>
      </c>
      <c r="D2711" s="140" t="s">
        <v>42</v>
      </c>
      <c r="E2711" s="140" t="s">
        <v>40</v>
      </c>
      <c r="F2711" s="140"/>
      <c r="G2711" s="140"/>
      <c r="H2711" s="140"/>
      <c r="I2711" s="166">
        <v>100</v>
      </c>
      <c r="J2711" s="166"/>
    </row>
    <row r="2712" spans="1:10" ht="20.25" customHeight="1" x14ac:dyDescent="0.25">
      <c r="A2712" s="347" t="s">
        <v>454</v>
      </c>
      <c r="B2712" s="349" t="s">
        <v>116</v>
      </c>
      <c r="C2712" s="351" t="s">
        <v>886</v>
      </c>
      <c r="D2712" s="351"/>
      <c r="E2712" s="351"/>
      <c r="F2712" s="351"/>
      <c r="G2712" s="351"/>
      <c r="H2712" s="351"/>
      <c r="I2712" s="351"/>
      <c r="J2712" s="351"/>
    </row>
    <row r="2713" spans="1:10" x14ac:dyDescent="0.25">
      <c r="A2713" s="347"/>
      <c r="B2713" s="349"/>
      <c r="C2713" s="350" t="s">
        <v>10</v>
      </c>
      <c r="D2713" s="350"/>
      <c r="E2713" s="350"/>
      <c r="F2713" s="350"/>
      <c r="G2713" s="350"/>
      <c r="H2713" s="350"/>
      <c r="I2713" s="350"/>
      <c r="J2713" s="350"/>
    </row>
    <row r="2714" spans="1:10" x14ac:dyDescent="0.25">
      <c r="A2714" s="347"/>
      <c r="B2714" s="349"/>
      <c r="C2714" s="59" t="s">
        <v>603</v>
      </c>
      <c r="D2714" s="352" t="s">
        <v>15</v>
      </c>
      <c r="E2714" s="51" t="s">
        <v>9</v>
      </c>
      <c r="F2714" s="107"/>
      <c r="G2714" s="107">
        <f>'Додаток 3'!I454</f>
        <v>1992.329</v>
      </c>
      <c r="H2714" s="1"/>
      <c r="I2714" s="105"/>
      <c r="J2714" s="105"/>
    </row>
    <row r="2715" spans="1:10" x14ac:dyDescent="0.25">
      <c r="A2715" s="347"/>
      <c r="B2715" s="349"/>
      <c r="C2715" s="59" t="s">
        <v>41</v>
      </c>
      <c r="D2715" s="352"/>
      <c r="E2715" s="358"/>
      <c r="F2715" s="358"/>
      <c r="G2715" s="358"/>
      <c r="H2715" s="358"/>
      <c r="I2715" s="105"/>
      <c r="J2715" s="105"/>
    </row>
    <row r="2716" spans="1:10" x14ac:dyDescent="0.25">
      <c r="A2716" s="347"/>
      <c r="B2716" s="349"/>
      <c r="C2716" s="59" t="s">
        <v>882</v>
      </c>
      <c r="D2716" s="352"/>
      <c r="E2716" s="141" t="s">
        <v>9</v>
      </c>
      <c r="F2716" s="9"/>
      <c r="G2716" s="9">
        <f>'Додаток 3'!I455</f>
        <v>100</v>
      </c>
      <c r="H2716" s="141"/>
      <c r="I2716" s="105"/>
      <c r="J2716" s="105"/>
    </row>
    <row r="2717" spans="1:10" hidden="1" x14ac:dyDescent="0.25">
      <c r="A2717" s="347"/>
      <c r="B2717" s="349"/>
      <c r="C2717" s="59" t="s">
        <v>2</v>
      </c>
      <c r="D2717" s="352"/>
      <c r="E2717" s="51" t="s">
        <v>9</v>
      </c>
      <c r="F2717" s="9"/>
      <c r="G2717" s="9">
        <f>'Додаток 3'!I456</f>
        <v>35.6</v>
      </c>
      <c r="H2717" s="6"/>
      <c r="I2717" s="105"/>
      <c r="J2717" s="105"/>
    </row>
    <row r="2718" spans="1:10" hidden="1" x14ac:dyDescent="0.25">
      <c r="A2718" s="347"/>
      <c r="B2718" s="349"/>
      <c r="C2718" s="59" t="s">
        <v>25</v>
      </c>
      <c r="D2718" s="352"/>
      <c r="E2718" s="51" t="s">
        <v>9</v>
      </c>
      <c r="F2718" s="107"/>
      <c r="G2718" s="9">
        <f>'Додаток 3'!I457</f>
        <v>25</v>
      </c>
      <c r="H2718" s="9"/>
      <c r="I2718" s="105"/>
      <c r="J2718" s="105"/>
    </row>
    <row r="2719" spans="1:10" x14ac:dyDescent="0.25">
      <c r="A2719" s="347"/>
      <c r="B2719" s="349"/>
      <c r="C2719" s="348" t="s">
        <v>11</v>
      </c>
      <c r="D2719" s="348"/>
      <c r="E2719" s="348"/>
      <c r="F2719" s="348"/>
      <c r="G2719" s="348"/>
      <c r="H2719" s="348"/>
      <c r="I2719" s="348"/>
      <c r="J2719" s="348"/>
    </row>
    <row r="2720" spans="1:10" x14ac:dyDescent="0.25">
      <c r="A2720" s="347"/>
      <c r="B2720" s="349"/>
      <c r="C2720" s="59" t="s">
        <v>605</v>
      </c>
      <c r="D2720" s="51" t="s">
        <v>39</v>
      </c>
      <c r="E2720" s="51" t="s">
        <v>140</v>
      </c>
      <c r="F2720" s="107"/>
      <c r="G2720" s="107">
        <v>0.54</v>
      </c>
      <c r="H2720" s="1"/>
      <c r="I2720" s="105"/>
      <c r="J2720" s="105"/>
    </row>
    <row r="2721" spans="1:10" x14ac:dyDescent="0.25">
      <c r="A2721" s="347"/>
      <c r="B2721" s="349"/>
      <c r="C2721" s="348" t="s">
        <v>12</v>
      </c>
      <c r="D2721" s="348"/>
      <c r="E2721" s="348"/>
      <c r="F2721" s="348"/>
      <c r="G2721" s="348"/>
      <c r="H2721" s="348"/>
      <c r="I2721" s="348"/>
      <c r="J2721" s="348"/>
    </row>
    <row r="2722" spans="1:10" x14ac:dyDescent="0.25">
      <c r="A2722" s="347"/>
      <c r="B2722" s="349"/>
      <c r="C2722" s="59" t="s">
        <v>606</v>
      </c>
      <c r="D2722" s="51" t="s">
        <v>39</v>
      </c>
      <c r="E2722" s="51" t="s">
        <v>604</v>
      </c>
      <c r="F2722" s="156"/>
      <c r="G2722" s="107">
        <f>G2714/G2720</f>
        <v>3689.4981481481477</v>
      </c>
      <c r="H2722" s="9"/>
      <c r="I2722" s="105"/>
      <c r="J2722" s="105"/>
    </row>
    <row r="2723" spans="1:10" x14ac:dyDescent="0.25">
      <c r="A2723" s="347"/>
      <c r="B2723" s="349"/>
      <c r="C2723" s="348" t="s">
        <v>14</v>
      </c>
      <c r="D2723" s="348"/>
      <c r="E2723" s="348"/>
      <c r="F2723" s="348"/>
      <c r="G2723" s="348"/>
      <c r="H2723" s="348"/>
      <c r="I2723" s="348"/>
      <c r="J2723" s="348"/>
    </row>
    <row r="2724" spans="1:10" ht="27" customHeight="1" x14ac:dyDescent="0.25">
      <c r="A2724" s="347"/>
      <c r="B2724" s="349"/>
      <c r="C2724" s="59" t="s">
        <v>360</v>
      </c>
      <c r="D2724" s="51" t="s">
        <v>42</v>
      </c>
      <c r="E2724" s="51" t="s">
        <v>40</v>
      </c>
      <c r="F2724" s="51"/>
      <c r="G2724" s="51">
        <v>100</v>
      </c>
      <c r="H2724" s="141"/>
      <c r="I2724" s="105"/>
      <c r="J2724" s="105"/>
    </row>
    <row r="2725" spans="1:10" ht="13.5" customHeight="1" x14ac:dyDescent="0.25">
      <c r="A2725" s="347" t="s">
        <v>475</v>
      </c>
      <c r="B2725" s="349" t="s">
        <v>116</v>
      </c>
      <c r="C2725" s="351" t="s">
        <v>885</v>
      </c>
      <c r="D2725" s="351"/>
      <c r="E2725" s="351"/>
      <c r="F2725" s="351"/>
      <c r="G2725" s="351"/>
      <c r="H2725" s="351"/>
      <c r="I2725" s="351"/>
      <c r="J2725" s="351"/>
    </row>
    <row r="2726" spans="1:10" x14ac:dyDescent="0.25">
      <c r="A2726" s="347"/>
      <c r="B2726" s="349"/>
      <c r="C2726" s="350" t="s">
        <v>10</v>
      </c>
      <c r="D2726" s="350"/>
      <c r="E2726" s="350"/>
      <c r="F2726" s="350"/>
      <c r="G2726" s="350"/>
      <c r="H2726" s="350"/>
      <c r="I2726" s="350"/>
      <c r="J2726" s="350"/>
    </row>
    <row r="2727" spans="1:10" x14ac:dyDescent="0.25">
      <c r="A2727" s="347"/>
      <c r="B2727" s="349"/>
      <c r="C2727" s="59" t="s">
        <v>603</v>
      </c>
      <c r="D2727" s="352" t="s">
        <v>15</v>
      </c>
      <c r="E2727" s="51" t="s">
        <v>9</v>
      </c>
      <c r="F2727" s="107"/>
      <c r="G2727" s="107">
        <f>'Додаток 3'!I458</f>
        <v>1932.222</v>
      </c>
      <c r="H2727" s="1"/>
      <c r="I2727" s="105"/>
      <c r="J2727" s="105"/>
    </row>
    <row r="2728" spans="1:10" x14ac:dyDescent="0.25">
      <c r="A2728" s="347"/>
      <c r="B2728" s="349"/>
      <c r="C2728" s="59" t="s">
        <v>41</v>
      </c>
      <c r="D2728" s="352"/>
      <c r="E2728" s="358"/>
      <c r="F2728" s="358"/>
      <c r="G2728" s="358"/>
      <c r="H2728" s="358"/>
      <c r="I2728" s="105"/>
      <c r="J2728" s="105"/>
    </row>
    <row r="2729" spans="1:10" ht="18.75" customHeight="1" x14ac:dyDescent="0.25">
      <c r="A2729" s="347"/>
      <c r="B2729" s="349"/>
      <c r="C2729" s="59" t="s">
        <v>882</v>
      </c>
      <c r="D2729" s="352"/>
      <c r="E2729" s="141" t="s">
        <v>9</v>
      </c>
      <c r="F2729" s="9"/>
      <c r="G2729" s="107">
        <f>'Додаток 3'!I459</f>
        <v>100</v>
      </c>
      <c r="H2729" s="141"/>
      <c r="I2729" s="105"/>
      <c r="J2729" s="105"/>
    </row>
    <row r="2730" spans="1:10" ht="18.75" hidden="1" customHeight="1" x14ac:dyDescent="0.25">
      <c r="A2730" s="347"/>
      <c r="B2730" s="349"/>
      <c r="C2730" s="59" t="s">
        <v>2</v>
      </c>
      <c r="D2730" s="352"/>
      <c r="E2730" s="51" t="s">
        <v>9</v>
      </c>
      <c r="F2730" s="9"/>
      <c r="G2730" s="107">
        <f>'Додаток 3'!I460</f>
        <v>35.6</v>
      </c>
      <c r="H2730" s="6"/>
      <c r="I2730" s="105"/>
      <c r="J2730" s="105"/>
    </row>
    <row r="2731" spans="1:10" ht="18.75" hidden="1" customHeight="1" x14ac:dyDescent="0.25">
      <c r="A2731" s="347"/>
      <c r="B2731" s="349"/>
      <c r="C2731" s="59" t="s">
        <v>25</v>
      </c>
      <c r="D2731" s="352"/>
      <c r="E2731" s="51" t="s">
        <v>9</v>
      </c>
      <c r="F2731" s="107"/>
      <c r="G2731" s="107">
        <f>'Додаток 3'!I461</f>
        <v>25</v>
      </c>
      <c r="H2731" s="9"/>
      <c r="I2731" s="105"/>
      <c r="J2731" s="105"/>
    </row>
    <row r="2732" spans="1:10" x14ac:dyDescent="0.25">
      <c r="A2732" s="347"/>
      <c r="B2732" s="349"/>
      <c r="C2732" s="348" t="s">
        <v>11</v>
      </c>
      <c r="D2732" s="348"/>
      <c r="E2732" s="348"/>
      <c r="F2732" s="348"/>
      <c r="G2732" s="348"/>
      <c r="H2732" s="348"/>
      <c r="I2732" s="348"/>
      <c r="J2732" s="348"/>
    </row>
    <row r="2733" spans="1:10" x14ac:dyDescent="0.25">
      <c r="A2733" s="347"/>
      <c r="B2733" s="349"/>
      <c r="C2733" s="59" t="s">
        <v>605</v>
      </c>
      <c r="D2733" s="51" t="s">
        <v>39</v>
      </c>
      <c r="E2733" s="51" t="s">
        <v>140</v>
      </c>
      <c r="F2733" s="107"/>
      <c r="G2733" s="107">
        <v>0.4</v>
      </c>
      <c r="H2733" s="1"/>
      <c r="I2733" s="105"/>
      <c r="J2733" s="105"/>
    </row>
    <row r="2734" spans="1:10" x14ac:dyDescent="0.25">
      <c r="A2734" s="347"/>
      <c r="B2734" s="349"/>
      <c r="C2734" s="348" t="s">
        <v>12</v>
      </c>
      <c r="D2734" s="348"/>
      <c r="E2734" s="348"/>
      <c r="F2734" s="348"/>
      <c r="G2734" s="348"/>
      <c r="H2734" s="348"/>
      <c r="I2734" s="348"/>
      <c r="J2734" s="348"/>
    </row>
    <row r="2735" spans="1:10" x14ac:dyDescent="0.25">
      <c r="A2735" s="347"/>
      <c r="B2735" s="349"/>
      <c r="C2735" s="59" t="s">
        <v>606</v>
      </c>
      <c r="D2735" s="51" t="s">
        <v>39</v>
      </c>
      <c r="E2735" s="51" t="s">
        <v>604</v>
      </c>
      <c r="F2735" s="156"/>
      <c r="G2735" s="107">
        <f>G2727/G2733</f>
        <v>4830.5549999999994</v>
      </c>
      <c r="H2735" s="9"/>
      <c r="I2735" s="105"/>
      <c r="J2735" s="105"/>
    </row>
    <row r="2736" spans="1:10" x14ac:dyDescent="0.25">
      <c r="A2736" s="347"/>
      <c r="B2736" s="349"/>
      <c r="C2736" s="348" t="s">
        <v>14</v>
      </c>
      <c r="D2736" s="348"/>
      <c r="E2736" s="348"/>
      <c r="F2736" s="348"/>
      <c r="G2736" s="348"/>
      <c r="H2736" s="348"/>
      <c r="I2736" s="348"/>
      <c r="J2736" s="348"/>
    </row>
    <row r="2737" spans="1:10" ht="28.5" customHeight="1" x14ac:dyDescent="0.25">
      <c r="A2737" s="347"/>
      <c r="B2737" s="349"/>
      <c r="C2737" s="59" t="s">
        <v>360</v>
      </c>
      <c r="D2737" s="51" t="s">
        <v>42</v>
      </c>
      <c r="E2737" s="51" t="s">
        <v>40</v>
      </c>
      <c r="F2737" s="51"/>
      <c r="G2737" s="51">
        <v>100</v>
      </c>
      <c r="H2737" s="141"/>
      <c r="I2737" s="105"/>
      <c r="J2737" s="105"/>
    </row>
    <row r="2738" spans="1:10" ht="15.75" customHeight="1" x14ac:dyDescent="0.25">
      <c r="A2738" s="402" t="s">
        <v>697</v>
      </c>
      <c r="B2738" s="349" t="s">
        <v>116</v>
      </c>
      <c r="C2738" s="351" t="s">
        <v>948</v>
      </c>
      <c r="D2738" s="351"/>
      <c r="E2738" s="351"/>
      <c r="F2738" s="351"/>
      <c r="G2738" s="351"/>
      <c r="H2738" s="351"/>
      <c r="I2738" s="351"/>
      <c r="J2738" s="351"/>
    </row>
    <row r="2739" spans="1:10" x14ac:dyDescent="0.25">
      <c r="A2739" s="402"/>
      <c r="B2739" s="349"/>
      <c r="C2739" s="350" t="s">
        <v>10</v>
      </c>
      <c r="D2739" s="350"/>
      <c r="E2739" s="350"/>
      <c r="F2739" s="350"/>
      <c r="G2739" s="350"/>
      <c r="H2739" s="350"/>
      <c r="I2739" s="350"/>
      <c r="J2739" s="350"/>
    </row>
    <row r="2740" spans="1:10" ht="27.75" customHeight="1" x14ac:dyDescent="0.25">
      <c r="A2740" s="402"/>
      <c r="B2740" s="349"/>
      <c r="C2740" s="59" t="s">
        <v>603</v>
      </c>
      <c r="D2740" s="352" t="s">
        <v>15</v>
      </c>
      <c r="E2740" s="51" t="s">
        <v>9</v>
      </c>
      <c r="F2740" s="107">
        <f>'Додаток 3'!H462</f>
        <v>2534.02</v>
      </c>
      <c r="G2740" s="9"/>
      <c r="H2740" s="1"/>
      <c r="I2740" s="105"/>
      <c r="J2740" s="105"/>
    </row>
    <row r="2741" spans="1:10" hidden="1" x14ac:dyDescent="0.25">
      <c r="A2741" s="402"/>
      <c r="B2741" s="349"/>
      <c r="C2741" s="59" t="s">
        <v>41</v>
      </c>
      <c r="D2741" s="352"/>
      <c r="E2741" s="358"/>
      <c r="F2741" s="358"/>
      <c r="G2741" s="358"/>
      <c r="H2741" s="358"/>
      <c r="I2741" s="105"/>
      <c r="J2741" s="105"/>
    </row>
    <row r="2742" spans="1:10" hidden="1" x14ac:dyDescent="0.25">
      <c r="A2742" s="402"/>
      <c r="B2742" s="349"/>
      <c r="C2742" s="59" t="s">
        <v>44</v>
      </c>
      <c r="D2742" s="352"/>
      <c r="E2742" s="141" t="s">
        <v>9</v>
      </c>
      <c r="F2742" s="9">
        <f>'Додаток 3'!H463</f>
        <v>49.92</v>
      </c>
      <c r="G2742" s="141"/>
      <c r="H2742" s="141"/>
      <c r="I2742" s="105"/>
      <c r="J2742" s="105"/>
    </row>
    <row r="2743" spans="1:10" hidden="1" x14ac:dyDescent="0.25">
      <c r="A2743" s="402"/>
      <c r="B2743" s="349"/>
      <c r="C2743" s="59" t="s">
        <v>2</v>
      </c>
      <c r="D2743" s="352"/>
      <c r="E2743" s="51" t="s">
        <v>9</v>
      </c>
      <c r="F2743" s="9">
        <f>'Додаток 3'!H464</f>
        <v>26</v>
      </c>
      <c r="G2743" s="6"/>
      <c r="H2743" s="6"/>
      <c r="I2743" s="105"/>
      <c r="J2743" s="105"/>
    </row>
    <row r="2744" spans="1:10" hidden="1" x14ac:dyDescent="0.25">
      <c r="A2744" s="402"/>
      <c r="B2744" s="349"/>
      <c r="C2744" s="59" t="s">
        <v>25</v>
      </c>
      <c r="D2744" s="352"/>
      <c r="E2744" s="51" t="s">
        <v>9</v>
      </c>
      <c r="F2744" s="107">
        <f>'Додаток 3'!H465</f>
        <v>8.1</v>
      </c>
      <c r="G2744" s="9"/>
      <c r="H2744" s="9"/>
      <c r="I2744" s="105"/>
      <c r="J2744" s="105"/>
    </row>
    <row r="2745" spans="1:10" x14ac:dyDescent="0.25">
      <c r="A2745" s="402"/>
      <c r="B2745" s="349"/>
      <c r="C2745" s="348" t="s">
        <v>11</v>
      </c>
      <c r="D2745" s="348"/>
      <c r="E2745" s="348"/>
      <c r="F2745" s="348"/>
      <c r="G2745" s="348"/>
      <c r="H2745" s="348"/>
      <c r="I2745" s="348"/>
      <c r="J2745" s="348"/>
    </row>
    <row r="2746" spans="1:10" x14ac:dyDescent="0.25">
      <c r="A2746" s="402"/>
      <c r="B2746" s="349"/>
      <c r="C2746" s="59" t="s">
        <v>605</v>
      </c>
      <c r="D2746" s="51" t="s">
        <v>39</v>
      </c>
      <c r="E2746" s="51" t="s">
        <v>140</v>
      </c>
      <c r="F2746" s="107">
        <v>1.1100000000000001</v>
      </c>
      <c r="G2746" s="1"/>
      <c r="H2746" s="1"/>
      <c r="I2746" s="105"/>
      <c r="J2746" s="105"/>
    </row>
    <row r="2747" spans="1:10" x14ac:dyDescent="0.25">
      <c r="A2747" s="402"/>
      <c r="B2747" s="349"/>
      <c r="C2747" s="348" t="s">
        <v>12</v>
      </c>
      <c r="D2747" s="348"/>
      <c r="E2747" s="348"/>
      <c r="F2747" s="348"/>
      <c r="G2747" s="348"/>
      <c r="H2747" s="348"/>
      <c r="I2747" s="348"/>
      <c r="J2747" s="348"/>
    </row>
    <row r="2748" spans="1:10" x14ac:dyDescent="0.25">
      <c r="A2748" s="402"/>
      <c r="B2748" s="349"/>
      <c r="C2748" s="59" t="s">
        <v>606</v>
      </c>
      <c r="D2748" s="51" t="s">
        <v>39</v>
      </c>
      <c r="E2748" s="51" t="s">
        <v>604</v>
      </c>
      <c r="F2748" s="156">
        <f>F2740/F2746</f>
        <v>2282.9009009009005</v>
      </c>
      <c r="G2748" s="9"/>
      <c r="H2748" s="9"/>
      <c r="I2748" s="105"/>
      <c r="J2748" s="105"/>
    </row>
    <row r="2749" spans="1:10" x14ac:dyDescent="0.25">
      <c r="A2749" s="402"/>
      <c r="B2749" s="349"/>
      <c r="C2749" s="348" t="s">
        <v>14</v>
      </c>
      <c r="D2749" s="348"/>
      <c r="E2749" s="348"/>
      <c r="F2749" s="348"/>
      <c r="G2749" s="348"/>
      <c r="H2749" s="348"/>
      <c r="I2749" s="348"/>
      <c r="J2749" s="348"/>
    </row>
    <row r="2750" spans="1:10" x14ac:dyDescent="0.25">
      <c r="A2750" s="402"/>
      <c r="B2750" s="349"/>
      <c r="C2750" s="59" t="s">
        <v>360</v>
      </c>
      <c r="D2750" s="51" t="s">
        <v>42</v>
      </c>
      <c r="E2750" s="51" t="s">
        <v>40</v>
      </c>
      <c r="F2750" s="51">
        <v>100</v>
      </c>
      <c r="G2750" s="141"/>
      <c r="H2750" s="141"/>
      <c r="I2750" s="105"/>
      <c r="J2750" s="105"/>
    </row>
    <row r="2751" spans="1:10" ht="29.25" customHeight="1" x14ac:dyDescent="0.25">
      <c r="A2751" s="402" t="s">
        <v>719</v>
      </c>
      <c r="B2751" s="349" t="s">
        <v>116</v>
      </c>
      <c r="C2751" s="351" t="s">
        <v>1366</v>
      </c>
      <c r="D2751" s="351"/>
      <c r="E2751" s="351"/>
      <c r="F2751" s="351"/>
      <c r="G2751" s="351"/>
      <c r="H2751" s="351"/>
      <c r="I2751" s="351"/>
      <c r="J2751" s="351"/>
    </row>
    <row r="2752" spans="1:10" x14ac:dyDescent="0.25">
      <c r="A2752" s="402"/>
      <c r="B2752" s="349"/>
      <c r="C2752" s="350" t="s">
        <v>10</v>
      </c>
      <c r="D2752" s="350"/>
      <c r="E2752" s="350"/>
      <c r="F2752" s="350"/>
      <c r="G2752" s="350"/>
      <c r="H2752" s="350"/>
      <c r="I2752" s="350"/>
      <c r="J2752" s="350"/>
    </row>
    <row r="2753" spans="1:10" x14ac:dyDescent="0.25">
      <c r="A2753" s="402"/>
      <c r="B2753" s="349"/>
      <c r="C2753" s="7" t="s">
        <v>1367</v>
      </c>
      <c r="D2753" s="349" t="s">
        <v>15</v>
      </c>
      <c r="E2753" s="140" t="s">
        <v>9</v>
      </c>
      <c r="F2753" s="107"/>
      <c r="G2753" s="157"/>
      <c r="H2753" s="157"/>
      <c r="I2753" s="135"/>
      <c r="J2753" s="135">
        <f>'Додаток 3'!L466</f>
        <v>200</v>
      </c>
    </row>
    <row r="2754" spans="1:10" hidden="1" x14ac:dyDescent="0.25">
      <c r="A2754" s="402"/>
      <c r="B2754" s="349"/>
      <c r="C2754" s="7" t="s">
        <v>41</v>
      </c>
      <c r="D2754" s="349"/>
      <c r="E2754" s="358"/>
      <c r="F2754" s="358"/>
      <c r="G2754" s="358"/>
      <c r="H2754" s="358"/>
      <c r="I2754" s="105"/>
      <c r="J2754" s="105"/>
    </row>
    <row r="2755" spans="1:10" hidden="1" x14ac:dyDescent="0.25">
      <c r="A2755" s="402"/>
      <c r="B2755" s="349"/>
      <c r="C2755" s="7" t="s">
        <v>38</v>
      </c>
      <c r="D2755" s="349"/>
      <c r="E2755" s="140" t="s">
        <v>9</v>
      </c>
      <c r="F2755" s="107"/>
      <c r="G2755" s="24">
        <f>'Додаток 3'!I467</f>
        <v>150</v>
      </c>
      <c r="H2755" s="24"/>
      <c r="I2755" s="105"/>
      <c r="J2755" s="105"/>
    </row>
    <row r="2756" spans="1:10" ht="15.75" customHeight="1" x14ac:dyDescent="0.25">
      <c r="A2756" s="402"/>
      <c r="B2756" s="349"/>
      <c r="C2756" s="350" t="s">
        <v>11</v>
      </c>
      <c r="D2756" s="350"/>
      <c r="E2756" s="350"/>
      <c r="F2756" s="350"/>
      <c r="G2756" s="350"/>
      <c r="H2756" s="350"/>
      <c r="I2756" s="350"/>
      <c r="J2756" s="350"/>
    </row>
    <row r="2757" spans="1:10" x14ac:dyDescent="0.25">
      <c r="A2757" s="402"/>
      <c r="B2757" s="349"/>
      <c r="C2757" s="7" t="s">
        <v>907</v>
      </c>
      <c r="D2757" s="140" t="s">
        <v>39</v>
      </c>
      <c r="E2757" s="140" t="s">
        <v>17</v>
      </c>
      <c r="F2757" s="155"/>
      <c r="G2757" s="167"/>
      <c r="H2757" s="167"/>
      <c r="I2757" s="166"/>
      <c r="J2757" s="166">
        <v>1</v>
      </c>
    </row>
    <row r="2758" spans="1:10" x14ac:dyDescent="0.25">
      <c r="A2758" s="402"/>
      <c r="B2758" s="349"/>
      <c r="C2758" s="350" t="s">
        <v>12</v>
      </c>
      <c r="D2758" s="350"/>
      <c r="E2758" s="350"/>
      <c r="F2758" s="350"/>
      <c r="G2758" s="350"/>
      <c r="H2758" s="350"/>
      <c r="I2758" s="350"/>
      <c r="J2758" s="350"/>
    </row>
    <row r="2759" spans="1:10" x14ac:dyDescent="0.25">
      <c r="A2759" s="402"/>
      <c r="B2759" s="349"/>
      <c r="C2759" s="7" t="s">
        <v>1368</v>
      </c>
      <c r="D2759" s="140" t="s">
        <v>39</v>
      </c>
      <c r="E2759" s="140" t="s">
        <v>276</v>
      </c>
      <c r="F2759" s="107"/>
      <c r="G2759" s="157"/>
      <c r="H2759" s="157"/>
      <c r="I2759" s="135"/>
      <c r="J2759" s="135">
        <f>J2753/J2757</f>
        <v>200</v>
      </c>
    </row>
    <row r="2760" spans="1:10" ht="16.5" customHeight="1" x14ac:dyDescent="0.25">
      <c r="A2760" s="402"/>
      <c r="B2760" s="349"/>
      <c r="C2760" s="350" t="s">
        <v>14</v>
      </c>
      <c r="D2760" s="350"/>
      <c r="E2760" s="350"/>
      <c r="F2760" s="350"/>
      <c r="G2760" s="350"/>
      <c r="H2760" s="350"/>
      <c r="I2760" s="350"/>
      <c r="J2760" s="350"/>
    </row>
    <row r="2761" spans="1:10" x14ac:dyDescent="0.25">
      <c r="A2761" s="402"/>
      <c r="B2761" s="349"/>
      <c r="C2761" s="59" t="s">
        <v>864</v>
      </c>
      <c r="D2761" s="140" t="s">
        <v>42</v>
      </c>
      <c r="E2761" s="140" t="s">
        <v>40</v>
      </c>
      <c r="F2761" s="51"/>
      <c r="G2761" s="140"/>
      <c r="H2761" s="142"/>
      <c r="I2761" s="166"/>
      <c r="J2761" s="166">
        <v>100</v>
      </c>
    </row>
    <row r="2762" spans="1:10" ht="25.5" customHeight="1" x14ac:dyDescent="0.25">
      <c r="A2762" s="347" t="s">
        <v>720</v>
      </c>
      <c r="B2762" s="352" t="s">
        <v>116</v>
      </c>
      <c r="C2762" s="368" t="s">
        <v>1371</v>
      </c>
      <c r="D2762" s="368"/>
      <c r="E2762" s="368"/>
      <c r="F2762" s="368"/>
      <c r="G2762" s="368"/>
      <c r="H2762" s="368"/>
      <c r="I2762" s="368"/>
      <c r="J2762" s="368"/>
    </row>
    <row r="2763" spans="1:10" x14ac:dyDescent="0.25">
      <c r="A2763" s="347"/>
      <c r="B2763" s="352"/>
      <c r="C2763" s="348" t="s">
        <v>10</v>
      </c>
      <c r="D2763" s="348"/>
      <c r="E2763" s="348"/>
      <c r="F2763" s="348"/>
      <c r="G2763" s="348"/>
      <c r="H2763" s="348"/>
      <c r="I2763" s="348"/>
      <c r="J2763" s="348"/>
    </row>
    <row r="2764" spans="1:10" x14ac:dyDescent="0.25">
      <c r="A2764" s="347"/>
      <c r="B2764" s="352"/>
      <c r="C2764" s="59" t="s">
        <v>432</v>
      </c>
      <c r="D2764" s="363" t="s">
        <v>15</v>
      </c>
      <c r="E2764" s="51" t="s">
        <v>9</v>
      </c>
      <c r="F2764" s="107"/>
      <c r="G2764" s="107"/>
      <c r="H2764" s="107"/>
      <c r="I2764" s="166"/>
      <c r="J2764" s="166">
        <f>'Додаток 3'!L468</f>
        <v>1496.8340000000001</v>
      </c>
    </row>
    <row r="2765" spans="1:10" ht="15" hidden="1" customHeight="1" x14ac:dyDescent="0.25">
      <c r="A2765" s="347"/>
      <c r="B2765" s="352"/>
      <c r="C2765" s="59" t="s">
        <v>41</v>
      </c>
      <c r="D2765" s="377"/>
      <c r="E2765" s="358"/>
      <c r="F2765" s="358"/>
      <c r="G2765" s="358"/>
      <c r="H2765" s="358"/>
      <c r="I2765" s="105"/>
      <c r="J2765" s="105"/>
    </row>
    <row r="2766" spans="1:10" ht="15" hidden="1" customHeight="1" x14ac:dyDescent="0.25">
      <c r="A2766" s="347"/>
      <c r="B2766" s="352"/>
      <c r="C2766" s="59" t="s">
        <v>38</v>
      </c>
      <c r="D2766" s="377"/>
      <c r="E2766" s="51" t="s">
        <v>9</v>
      </c>
      <c r="F2766" s="107"/>
      <c r="G2766" s="9">
        <f>'Додаток 3'!I469</f>
        <v>0</v>
      </c>
      <c r="H2766" s="9"/>
      <c r="I2766" s="105"/>
      <c r="J2766" s="105"/>
    </row>
    <row r="2767" spans="1:10" x14ac:dyDescent="0.25">
      <c r="A2767" s="347"/>
      <c r="B2767" s="352"/>
      <c r="C2767" s="59" t="s">
        <v>41</v>
      </c>
      <c r="D2767" s="377"/>
      <c r="E2767" s="51"/>
      <c r="F2767" s="107"/>
      <c r="G2767" s="9"/>
      <c r="H2767" s="9"/>
      <c r="I2767" s="105"/>
      <c r="J2767" s="105"/>
    </row>
    <row r="2768" spans="1:10" x14ac:dyDescent="0.25">
      <c r="A2768" s="347"/>
      <c r="B2768" s="352"/>
      <c r="C2768" s="59" t="s">
        <v>882</v>
      </c>
      <c r="D2768" s="364"/>
      <c r="E2768" s="51" t="s">
        <v>9</v>
      </c>
      <c r="F2768" s="107"/>
      <c r="G2768" s="9"/>
      <c r="H2768" s="9"/>
      <c r="I2768" s="104"/>
      <c r="J2768" s="104">
        <f>'Додаток 3'!L469</f>
        <v>150</v>
      </c>
    </row>
    <row r="2769" spans="1:10" ht="17.25" customHeight="1" x14ac:dyDescent="0.25">
      <c r="A2769" s="347"/>
      <c r="B2769" s="352"/>
      <c r="C2769" s="348" t="s">
        <v>11</v>
      </c>
      <c r="D2769" s="348"/>
      <c r="E2769" s="348"/>
      <c r="F2769" s="348"/>
      <c r="G2769" s="348"/>
      <c r="H2769" s="348"/>
      <c r="I2769" s="348"/>
      <c r="J2769" s="348"/>
    </row>
    <row r="2770" spans="1:10" ht="14.25" customHeight="1" x14ac:dyDescent="0.25">
      <c r="A2770" s="347"/>
      <c r="B2770" s="352"/>
      <c r="C2770" s="59" t="s">
        <v>433</v>
      </c>
      <c r="D2770" s="51" t="s">
        <v>39</v>
      </c>
      <c r="E2770" s="51" t="s">
        <v>17</v>
      </c>
      <c r="F2770" s="155"/>
      <c r="G2770" s="155"/>
      <c r="H2770" s="155"/>
      <c r="I2770" s="166"/>
      <c r="J2770" s="166">
        <v>30</v>
      </c>
    </row>
    <row r="2771" spans="1:10" ht="15.75" customHeight="1" x14ac:dyDescent="0.25">
      <c r="A2771" s="347"/>
      <c r="B2771" s="352"/>
      <c r="C2771" s="371" t="s">
        <v>12</v>
      </c>
      <c r="D2771" s="371"/>
      <c r="E2771" s="371"/>
      <c r="F2771" s="371"/>
      <c r="G2771" s="371"/>
      <c r="H2771" s="371"/>
      <c r="I2771" s="371"/>
      <c r="J2771" s="371"/>
    </row>
    <row r="2772" spans="1:10" x14ac:dyDescent="0.25">
      <c r="A2772" s="347"/>
      <c r="B2772" s="352"/>
      <c r="C2772" s="59" t="s">
        <v>438</v>
      </c>
      <c r="D2772" s="51" t="s">
        <v>39</v>
      </c>
      <c r="E2772" s="51" t="s">
        <v>276</v>
      </c>
      <c r="F2772" s="107"/>
      <c r="G2772" s="107"/>
      <c r="H2772" s="107"/>
      <c r="I2772" s="135"/>
      <c r="J2772" s="135">
        <f>J2764/J2770</f>
        <v>49.894466666666666</v>
      </c>
    </row>
    <row r="2773" spans="1:10" x14ac:dyDescent="0.25">
      <c r="A2773" s="347"/>
      <c r="B2773" s="352"/>
      <c r="C2773" s="348" t="s">
        <v>14</v>
      </c>
      <c r="D2773" s="348"/>
      <c r="E2773" s="348"/>
      <c r="F2773" s="348"/>
      <c r="G2773" s="348"/>
      <c r="H2773" s="348"/>
      <c r="I2773" s="348"/>
      <c r="J2773" s="348"/>
    </row>
    <row r="2774" spans="1:10" x14ac:dyDescent="0.25">
      <c r="A2774" s="347"/>
      <c r="B2774" s="352"/>
      <c r="C2774" s="59" t="s">
        <v>359</v>
      </c>
      <c r="D2774" s="51" t="s">
        <v>42</v>
      </c>
      <c r="E2774" s="51" t="s">
        <v>40</v>
      </c>
      <c r="F2774" s="51"/>
      <c r="G2774" s="51"/>
      <c r="H2774" s="141"/>
      <c r="I2774" s="166"/>
      <c r="J2774" s="166">
        <v>100</v>
      </c>
    </row>
    <row r="2775" spans="1:10" ht="31.5" hidden="1" customHeight="1" x14ac:dyDescent="0.25">
      <c r="A2775" s="355" t="s">
        <v>324</v>
      </c>
      <c r="B2775" s="364" t="s">
        <v>116</v>
      </c>
      <c r="C2775" s="387" t="s">
        <v>435</v>
      </c>
      <c r="D2775" s="387"/>
      <c r="E2775" s="387"/>
      <c r="F2775" s="387"/>
      <c r="G2775" s="387"/>
      <c r="H2775" s="387"/>
    </row>
    <row r="2776" spans="1:10" hidden="1" x14ac:dyDescent="0.25">
      <c r="A2776" s="347"/>
      <c r="B2776" s="352"/>
      <c r="C2776" s="348" t="s">
        <v>10</v>
      </c>
      <c r="D2776" s="348"/>
      <c r="E2776" s="348"/>
      <c r="F2776" s="348"/>
      <c r="G2776" s="348"/>
      <c r="H2776" s="348"/>
    </row>
    <row r="2777" spans="1:10" hidden="1" x14ac:dyDescent="0.25">
      <c r="A2777" s="347"/>
      <c r="B2777" s="352"/>
      <c r="C2777" s="59" t="s">
        <v>436</v>
      </c>
      <c r="D2777" s="51" t="s">
        <v>15</v>
      </c>
      <c r="E2777" s="51" t="s">
        <v>9</v>
      </c>
      <c r="F2777" s="107"/>
      <c r="G2777" s="107">
        <f>'Додаток 3'!I470</f>
        <v>0</v>
      </c>
      <c r="H2777" s="1"/>
    </row>
    <row r="2778" spans="1:10" hidden="1" x14ac:dyDescent="0.25">
      <c r="A2778" s="347"/>
      <c r="B2778" s="352"/>
      <c r="C2778" s="348" t="s">
        <v>11</v>
      </c>
      <c r="D2778" s="348"/>
      <c r="E2778" s="348"/>
      <c r="F2778" s="348"/>
      <c r="G2778" s="348"/>
      <c r="H2778" s="348"/>
    </row>
    <row r="2779" spans="1:10" hidden="1" x14ac:dyDescent="0.25">
      <c r="A2779" s="347"/>
      <c r="B2779" s="352"/>
      <c r="C2779" s="59" t="s">
        <v>437</v>
      </c>
      <c r="D2779" s="51" t="s">
        <v>39</v>
      </c>
      <c r="E2779" s="51" t="s">
        <v>140</v>
      </c>
      <c r="F2779" s="107"/>
      <c r="G2779" s="107">
        <v>0.105</v>
      </c>
      <c r="H2779" s="1"/>
    </row>
    <row r="2780" spans="1:10" ht="18" hidden="1" customHeight="1" x14ac:dyDescent="0.25">
      <c r="A2780" s="347"/>
      <c r="B2780" s="352"/>
      <c r="C2780" s="348" t="s">
        <v>12</v>
      </c>
      <c r="D2780" s="348"/>
      <c r="E2780" s="348"/>
      <c r="F2780" s="348"/>
      <c r="G2780" s="348"/>
      <c r="H2780" s="348"/>
    </row>
    <row r="2781" spans="1:10" ht="30" hidden="1" x14ac:dyDescent="0.25">
      <c r="A2781" s="347"/>
      <c r="B2781" s="352"/>
      <c r="C2781" s="59" t="s">
        <v>439</v>
      </c>
      <c r="D2781" s="51" t="s">
        <v>39</v>
      </c>
      <c r="E2781" s="51" t="s">
        <v>141</v>
      </c>
      <c r="F2781" s="107"/>
      <c r="G2781" s="107">
        <f>G2777/G2779</f>
        <v>0</v>
      </c>
      <c r="H2781" s="9"/>
    </row>
    <row r="2782" spans="1:10" ht="17.25" hidden="1" customHeight="1" x14ac:dyDescent="0.25">
      <c r="A2782" s="347"/>
      <c r="B2782" s="352"/>
      <c r="C2782" s="348" t="s">
        <v>14</v>
      </c>
      <c r="D2782" s="348"/>
      <c r="E2782" s="348"/>
      <c r="F2782" s="348"/>
      <c r="G2782" s="348"/>
      <c r="H2782" s="348"/>
    </row>
    <row r="2783" spans="1:10" hidden="1" x14ac:dyDescent="0.25">
      <c r="A2783" s="353"/>
      <c r="B2783" s="363"/>
      <c r="C2783" s="73" t="s">
        <v>359</v>
      </c>
      <c r="D2783" s="145" t="s">
        <v>42</v>
      </c>
      <c r="E2783" s="145" t="s">
        <v>40</v>
      </c>
      <c r="F2783" s="145"/>
      <c r="G2783" s="145">
        <v>100</v>
      </c>
      <c r="H2783" s="121"/>
    </row>
    <row r="2784" spans="1:10" ht="28.5" hidden="1" customHeight="1" x14ac:dyDescent="0.25">
      <c r="A2784" s="347" t="s">
        <v>725</v>
      </c>
      <c r="B2784" s="349" t="s">
        <v>116</v>
      </c>
      <c r="C2784" s="351" t="s">
        <v>905</v>
      </c>
      <c r="D2784" s="351"/>
      <c r="E2784" s="351"/>
      <c r="F2784" s="351"/>
      <c r="G2784" s="351"/>
      <c r="H2784" s="351"/>
      <c r="I2784" s="351"/>
      <c r="J2784" s="351"/>
    </row>
    <row r="2785" spans="1:10" hidden="1" x14ac:dyDescent="0.25">
      <c r="A2785" s="347"/>
      <c r="B2785" s="349"/>
      <c r="C2785" s="350" t="s">
        <v>10</v>
      </c>
      <c r="D2785" s="350"/>
      <c r="E2785" s="350"/>
      <c r="F2785" s="350"/>
      <c r="G2785" s="350"/>
      <c r="H2785" s="350"/>
      <c r="I2785" s="350"/>
      <c r="J2785" s="350"/>
    </row>
    <row r="2786" spans="1:10" ht="30" hidden="1" x14ac:dyDescent="0.25">
      <c r="A2786" s="347"/>
      <c r="B2786" s="349"/>
      <c r="C2786" s="7" t="s">
        <v>906</v>
      </c>
      <c r="D2786" s="140" t="s">
        <v>91</v>
      </c>
      <c r="E2786" s="140" t="s">
        <v>9</v>
      </c>
      <c r="F2786" s="107"/>
      <c r="G2786" s="157"/>
      <c r="H2786" s="157"/>
      <c r="I2786" s="105"/>
      <c r="J2786" s="95">
        <f>'Додаток 3'!L471</f>
        <v>0</v>
      </c>
    </row>
    <row r="2787" spans="1:10" hidden="1" x14ac:dyDescent="0.25">
      <c r="A2787" s="347"/>
      <c r="B2787" s="349"/>
      <c r="C2787" s="350" t="s">
        <v>11</v>
      </c>
      <c r="D2787" s="350"/>
      <c r="E2787" s="350"/>
      <c r="F2787" s="350"/>
      <c r="G2787" s="350"/>
      <c r="H2787" s="350"/>
      <c r="I2787" s="350"/>
      <c r="J2787" s="350"/>
    </row>
    <row r="2788" spans="1:10" hidden="1" x14ac:dyDescent="0.25">
      <c r="A2788" s="347"/>
      <c r="B2788" s="349"/>
      <c r="C2788" s="7" t="s">
        <v>907</v>
      </c>
      <c r="D2788" s="140" t="s">
        <v>39</v>
      </c>
      <c r="E2788" s="140" t="s">
        <v>17</v>
      </c>
      <c r="F2788" s="155"/>
      <c r="G2788" s="167"/>
      <c r="H2788" s="167"/>
      <c r="I2788" s="105"/>
      <c r="J2788" s="166">
        <v>1</v>
      </c>
    </row>
    <row r="2789" spans="1:10" ht="15.75" hidden="1" customHeight="1" x14ac:dyDescent="0.25">
      <c r="A2789" s="347"/>
      <c r="B2789" s="349"/>
      <c r="C2789" s="350" t="s">
        <v>12</v>
      </c>
      <c r="D2789" s="350"/>
      <c r="E2789" s="350"/>
      <c r="F2789" s="350"/>
      <c r="G2789" s="350"/>
      <c r="H2789" s="350"/>
      <c r="I2789" s="350"/>
      <c r="J2789" s="350"/>
    </row>
    <row r="2790" spans="1:10" ht="30" hidden="1" x14ac:dyDescent="0.25">
      <c r="A2790" s="347"/>
      <c r="B2790" s="349"/>
      <c r="C2790" s="7" t="s">
        <v>908</v>
      </c>
      <c r="D2790" s="140" t="s">
        <v>39</v>
      </c>
      <c r="E2790" s="140" t="s">
        <v>276</v>
      </c>
      <c r="F2790" s="107"/>
      <c r="G2790" s="157"/>
      <c r="H2790" s="157"/>
      <c r="I2790" s="105"/>
      <c r="J2790" s="95">
        <f>J2786/J2788</f>
        <v>0</v>
      </c>
    </row>
    <row r="2791" spans="1:10" hidden="1" x14ac:dyDescent="0.25">
      <c r="A2791" s="347"/>
      <c r="B2791" s="349"/>
      <c r="C2791" s="350" t="s">
        <v>14</v>
      </c>
      <c r="D2791" s="350"/>
      <c r="E2791" s="350"/>
      <c r="F2791" s="350"/>
      <c r="G2791" s="350"/>
      <c r="H2791" s="350"/>
      <c r="I2791" s="350"/>
      <c r="J2791" s="350"/>
    </row>
    <row r="2792" spans="1:10" hidden="1" x14ac:dyDescent="0.25">
      <c r="A2792" s="347"/>
      <c r="B2792" s="349"/>
      <c r="C2792" s="7" t="s">
        <v>864</v>
      </c>
      <c r="D2792" s="140" t="s">
        <v>42</v>
      </c>
      <c r="E2792" s="140" t="s">
        <v>40</v>
      </c>
      <c r="F2792" s="51"/>
      <c r="G2792" s="140"/>
      <c r="H2792" s="142"/>
      <c r="I2792" s="105"/>
      <c r="J2792" s="166">
        <v>100</v>
      </c>
    </row>
    <row r="2793" spans="1:10" ht="20.25" hidden="1" customHeight="1" x14ac:dyDescent="0.25">
      <c r="A2793" s="347" t="s">
        <v>746</v>
      </c>
      <c r="B2793" s="349" t="s">
        <v>116</v>
      </c>
      <c r="C2793" s="361" t="str">
        <f>'Додаток 3'!B472</f>
        <v>Проектно-вишукувальні роботи "Будівництво мереж зовнішнього освітлення по вул. Т.Г. Шевченка м. Южного Одеської області"</v>
      </c>
      <c r="D2793" s="361"/>
      <c r="E2793" s="361"/>
      <c r="F2793" s="361"/>
      <c r="G2793" s="361"/>
      <c r="H2793" s="361"/>
      <c r="I2793" s="361"/>
      <c r="J2793" s="361"/>
    </row>
    <row r="2794" spans="1:10" ht="17.25" hidden="1" customHeight="1" x14ac:dyDescent="0.25">
      <c r="A2794" s="347"/>
      <c r="B2794" s="349"/>
      <c r="C2794" s="350" t="s">
        <v>10</v>
      </c>
      <c r="D2794" s="350"/>
      <c r="E2794" s="350"/>
      <c r="F2794" s="350"/>
      <c r="G2794" s="350"/>
      <c r="H2794" s="350"/>
      <c r="I2794" s="350"/>
      <c r="J2794" s="350"/>
    </row>
    <row r="2795" spans="1:10" ht="30" hidden="1" x14ac:dyDescent="0.25">
      <c r="A2795" s="347"/>
      <c r="B2795" s="349"/>
      <c r="C2795" s="7"/>
      <c r="D2795" s="140" t="s">
        <v>91</v>
      </c>
      <c r="E2795" s="140" t="s">
        <v>9</v>
      </c>
      <c r="F2795" s="107"/>
      <c r="G2795" s="157">
        <f>'Додаток 3'!I472</f>
        <v>0</v>
      </c>
      <c r="H2795" s="10"/>
      <c r="I2795" s="105"/>
      <c r="J2795" s="105"/>
    </row>
    <row r="2796" spans="1:10" hidden="1" x14ac:dyDescent="0.25">
      <c r="A2796" s="347"/>
      <c r="B2796" s="349"/>
      <c r="C2796" s="350" t="s">
        <v>11</v>
      </c>
      <c r="D2796" s="350"/>
      <c r="E2796" s="350"/>
      <c r="F2796" s="350"/>
      <c r="G2796" s="350"/>
      <c r="H2796" s="350"/>
      <c r="I2796" s="350"/>
      <c r="J2796" s="350"/>
    </row>
    <row r="2797" spans="1:10" hidden="1" x14ac:dyDescent="0.25">
      <c r="A2797" s="347"/>
      <c r="B2797" s="349"/>
      <c r="C2797" s="7" t="s">
        <v>907</v>
      </c>
      <c r="D2797" s="140" t="s">
        <v>39</v>
      </c>
      <c r="E2797" s="140" t="s">
        <v>17</v>
      </c>
      <c r="F2797" s="155"/>
      <c r="G2797" s="167">
        <v>1</v>
      </c>
      <c r="H2797" s="10"/>
      <c r="I2797" s="105"/>
      <c r="J2797" s="105"/>
    </row>
    <row r="2798" spans="1:10" ht="18" hidden="1" customHeight="1" x14ac:dyDescent="0.25">
      <c r="A2798" s="347"/>
      <c r="B2798" s="349"/>
      <c r="C2798" s="350" t="s">
        <v>12</v>
      </c>
      <c r="D2798" s="350"/>
      <c r="E2798" s="350"/>
      <c r="F2798" s="350"/>
      <c r="G2798" s="350"/>
      <c r="H2798" s="350"/>
      <c r="I2798" s="350"/>
      <c r="J2798" s="350"/>
    </row>
    <row r="2799" spans="1:10" ht="30" hidden="1" x14ac:dyDescent="0.25">
      <c r="A2799" s="347"/>
      <c r="B2799" s="349"/>
      <c r="C2799" s="7" t="s">
        <v>908</v>
      </c>
      <c r="D2799" s="140" t="s">
        <v>39</v>
      </c>
      <c r="E2799" s="140" t="s">
        <v>276</v>
      </c>
      <c r="F2799" s="107"/>
      <c r="G2799" s="157">
        <f>G2795/G2797</f>
        <v>0</v>
      </c>
      <c r="H2799" s="24"/>
      <c r="I2799" s="105"/>
      <c r="J2799" s="105"/>
    </row>
    <row r="2800" spans="1:10" hidden="1" x14ac:dyDescent="0.25">
      <c r="A2800" s="347"/>
      <c r="B2800" s="349"/>
      <c r="C2800" s="350" t="s">
        <v>14</v>
      </c>
      <c r="D2800" s="350"/>
      <c r="E2800" s="350"/>
      <c r="F2800" s="350"/>
      <c r="G2800" s="350"/>
      <c r="H2800" s="350"/>
      <c r="I2800" s="350"/>
      <c r="J2800" s="350"/>
    </row>
    <row r="2801" spans="1:11" hidden="1" x14ac:dyDescent="0.25">
      <c r="A2801" s="347"/>
      <c r="B2801" s="349"/>
      <c r="C2801" s="7" t="s">
        <v>864</v>
      </c>
      <c r="D2801" s="140" t="s">
        <v>42</v>
      </c>
      <c r="E2801" s="140" t="s">
        <v>40</v>
      </c>
      <c r="F2801" s="51"/>
      <c r="G2801" s="140">
        <v>100</v>
      </c>
      <c r="H2801" s="142"/>
      <c r="I2801" s="105"/>
      <c r="J2801" s="105"/>
    </row>
    <row r="2802" spans="1:11" ht="15" hidden="1" customHeight="1" x14ac:dyDescent="0.25">
      <c r="A2802" s="374" t="s">
        <v>746</v>
      </c>
      <c r="B2802" s="384" t="s">
        <v>116</v>
      </c>
      <c r="C2802" s="351" t="s">
        <v>1373</v>
      </c>
      <c r="D2802" s="351"/>
      <c r="E2802" s="351"/>
      <c r="F2802" s="351"/>
      <c r="G2802" s="351"/>
      <c r="H2802" s="351"/>
      <c r="I2802" s="351"/>
      <c r="J2802" s="351"/>
    </row>
    <row r="2803" spans="1:11" hidden="1" x14ac:dyDescent="0.25">
      <c r="A2803" s="375"/>
      <c r="B2803" s="412"/>
      <c r="C2803" s="350" t="s">
        <v>10</v>
      </c>
      <c r="D2803" s="350"/>
      <c r="E2803" s="350"/>
      <c r="F2803" s="350"/>
      <c r="G2803" s="350"/>
      <c r="H2803" s="350"/>
      <c r="I2803" s="350"/>
      <c r="J2803" s="350"/>
    </row>
    <row r="2804" spans="1:11" hidden="1" x14ac:dyDescent="0.25">
      <c r="A2804" s="375"/>
      <c r="B2804" s="412"/>
      <c r="C2804" s="59" t="s">
        <v>603</v>
      </c>
      <c r="D2804" s="51" t="s">
        <v>15</v>
      </c>
      <c r="E2804" s="51" t="s">
        <v>9</v>
      </c>
      <c r="F2804" s="107"/>
      <c r="G2804" s="9"/>
      <c r="H2804" s="9"/>
      <c r="I2804" s="166"/>
      <c r="J2804" s="166">
        <f>'Додаток 3'!L474</f>
        <v>0</v>
      </c>
      <c r="K2804" s="219"/>
    </row>
    <row r="2805" spans="1:11" ht="15" hidden="1" customHeight="1" x14ac:dyDescent="0.25">
      <c r="A2805" s="375"/>
      <c r="B2805" s="412"/>
      <c r="C2805" s="59" t="s">
        <v>41</v>
      </c>
      <c r="D2805" s="59"/>
      <c r="E2805" s="358"/>
      <c r="F2805" s="358"/>
      <c r="G2805" s="358"/>
      <c r="H2805" s="358"/>
      <c r="I2805" s="226"/>
      <c r="J2805" s="226"/>
      <c r="K2805" s="219"/>
    </row>
    <row r="2806" spans="1:11" ht="15" hidden="1" customHeight="1" x14ac:dyDescent="0.25">
      <c r="A2806" s="375"/>
      <c r="B2806" s="412"/>
      <c r="C2806" s="59" t="s">
        <v>44</v>
      </c>
      <c r="D2806" s="59"/>
      <c r="E2806" s="141" t="s">
        <v>9</v>
      </c>
      <c r="F2806" s="9">
        <f>'Додаток 3'!H538</f>
        <v>0</v>
      </c>
      <c r="G2806" s="141"/>
      <c r="H2806" s="141"/>
      <c r="I2806" s="226"/>
      <c r="J2806" s="226"/>
      <c r="K2806" s="219"/>
    </row>
    <row r="2807" spans="1:11" ht="15" hidden="1" customHeight="1" x14ac:dyDescent="0.25">
      <c r="A2807" s="375"/>
      <c r="B2807" s="412"/>
      <c r="C2807" s="59" t="s">
        <v>2</v>
      </c>
      <c r="D2807" s="59"/>
      <c r="E2807" s="51" t="s">
        <v>9</v>
      </c>
      <c r="F2807" s="9">
        <f>'Додаток 3'!H539</f>
        <v>0</v>
      </c>
      <c r="G2807" s="6"/>
      <c r="H2807" s="6"/>
      <c r="I2807" s="226"/>
      <c r="J2807" s="226"/>
      <c r="K2807" s="219"/>
    </row>
    <row r="2808" spans="1:11" ht="28.5" hidden="1" customHeight="1" x14ac:dyDescent="0.25">
      <c r="A2808" s="375"/>
      <c r="B2808" s="412"/>
      <c r="C2808" s="59" t="s">
        <v>906</v>
      </c>
      <c r="D2808" s="51" t="s">
        <v>91</v>
      </c>
      <c r="E2808" s="51" t="s">
        <v>9</v>
      </c>
      <c r="F2808" s="107"/>
      <c r="G2808" s="107">
        <f>'Додаток 3'!I474</f>
        <v>175</v>
      </c>
      <c r="H2808" s="9"/>
      <c r="I2808" s="226"/>
      <c r="J2808" s="226"/>
      <c r="K2808" s="219"/>
    </row>
    <row r="2809" spans="1:11" hidden="1" x14ac:dyDescent="0.25">
      <c r="A2809" s="375"/>
      <c r="B2809" s="412"/>
      <c r="C2809" s="348" t="s">
        <v>11</v>
      </c>
      <c r="D2809" s="348"/>
      <c r="E2809" s="348"/>
      <c r="F2809" s="348"/>
      <c r="G2809" s="348"/>
      <c r="H2809" s="348"/>
      <c r="I2809" s="348"/>
      <c r="J2809" s="348"/>
    </row>
    <row r="2810" spans="1:11" hidden="1" x14ac:dyDescent="0.25">
      <c r="A2810" s="375"/>
      <c r="B2810" s="412"/>
      <c r="C2810" s="59" t="s">
        <v>1539</v>
      </c>
      <c r="D2810" s="363" t="s">
        <v>39</v>
      </c>
      <c r="E2810" s="51" t="s">
        <v>17</v>
      </c>
      <c r="F2810" s="107"/>
      <c r="G2810" s="1"/>
      <c r="H2810" s="1"/>
      <c r="I2810" s="166"/>
      <c r="J2810" s="170">
        <v>19</v>
      </c>
    </row>
    <row r="2811" spans="1:11" hidden="1" x14ac:dyDescent="0.25">
      <c r="A2811" s="375"/>
      <c r="B2811" s="412"/>
      <c r="C2811" s="59" t="s">
        <v>907</v>
      </c>
      <c r="D2811" s="364"/>
      <c r="E2811" s="51" t="s">
        <v>17</v>
      </c>
      <c r="F2811" s="107"/>
      <c r="G2811" s="1">
        <v>1</v>
      </c>
      <c r="H2811" s="9"/>
      <c r="I2811" s="105"/>
      <c r="J2811" s="105"/>
    </row>
    <row r="2812" spans="1:11" hidden="1" x14ac:dyDescent="0.25">
      <c r="A2812" s="375"/>
      <c r="B2812" s="412"/>
      <c r="C2812" s="348" t="s">
        <v>12</v>
      </c>
      <c r="D2812" s="348"/>
      <c r="E2812" s="348"/>
      <c r="F2812" s="348"/>
      <c r="G2812" s="348"/>
      <c r="H2812" s="348"/>
      <c r="I2812" s="348"/>
      <c r="J2812" s="348"/>
    </row>
    <row r="2813" spans="1:11" hidden="1" x14ac:dyDescent="0.25">
      <c r="A2813" s="375"/>
      <c r="B2813" s="412"/>
      <c r="C2813" s="59" t="s">
        <v>1540</v>
      </c>
      <c r="D2813" s="363" t="s">
        <v>39</v>
      </c>
      <c r="E2813" s="51" t="s">
        <v>604</v>
      </c>
      <c r="F2813" s="156"/>
      <c r="G2813" s="9"/>
      <c r="H2813" s="9"/>
      <c r="I2813" s="135"/>
      <c r="J2813" s="135">
        <f>J2804/J2810</f>
        <v>0</v>
      </c>
    </row>
    <row r="2814" spans="1:11" ht="30" hidden="1" x14ac:dyDescent="0.25">
      <c r="A2814" s="375"/>
      <c r="B2814" s="412"/>
      <c r="C2814" s="59" t="s">
        <v>908</v>
      </c>
      <c r="D2814" s="364"/>
      <c r="E2814" s="51" t="s">
        <v>68</v>
      </c>
      <c r="F2814" s="156"/>
      <c r="G2814" s="107">
        <f>G2808/G2811</f>
        <v>175</v>
      </c>
      <c r="H2814" s="9"/>
      <c r="I2814" s="105"/>
      <c r="J2814" s="105"/>
    </row>
    <row r="2815" spans="1:11" hidden="1" x14ac:dyDescent="0.25">
      <c r="A2815" s="375"/>
      <c r="B2815" s="412"/>
      <c r="C2815" s="348" t="s">
        <v>14</v>
      </c>
      <c r="D2815" s="348"/>
      <c r="E2815" s="348"/>
      <c r="F2815" s="348"/>
      <c r="G2815" s="348"/>
      <c r="H2815" s="348"/>
      <c r="I2815" s="348"/>
      <c r="J2815" s="348"/>
    </row>
    <row r="2816" spans="1:11" hidden="1" x14ac:dyDescent="0.25">
      <c r="A2816" s="375"/>
      <c r="B2816" s="412"/>
      <c r="C2816" s="59" t="s">
        <v>360</v>
      </c>
      <c r="D2816" s="363" t="s">
        <v>42</v>
      </c>
      <c r="E2816" s="363" t="s">
        <v>40</v>
      </c>
      <c r="F2816" s="51"/>
      <c r="G2816" s="141"/>
      <c r="H2816" s="141"/>
      <c r="I2816" s="166"/>
      <c r="J2816" s="166">
        <v>100</v>
      </c>
    </row>
    <row r="2817" spans="1:10" hidden="1" x14ac:dyDescent="0.25">
      <c r="A2817" s="376"/>
      <c r="B2817" s="385"/>
      <c r="C2817" s="59" t="s">
        <v>864</v>
      </c>
      <c r="D2817" s="364"/>
      <c r="E2817" s="364"/>
      <c r="F2817" s="51"/>
      <c r="G2817" s="141">
        <v>100</v>
      </c>
      <c r="H2817" s="141"/>
      <c r="I2817" s="105"/>
      <c r="J2817" s="105"/>
    </row>
    <row r="2818" spans="1:10" ht="17.25" hidden="1" customHeight="1" x14ac:dyDescent="0.25">
      <c r="A2818" s="402" t="s">
        <v>1536</v>
      </c>
      <c r="B2818" s="349" t="s">
        <v>116</v>
      </c>
      <c r="C2818" s="361" t="s">
        <v>105</v>
      </c>
      <c r="D2818" s="361"/>
      <c r="E2818" s="361"/>
      <c r="F2818" s="361"/>
      <c r="G2818" s="361"/>
      <c r="H2818" s="361"/>
      <c r="I2818" s="361"/>
      <c r="J2818" s="361"/>
    </row>
    <row r="2819" spans="1:10" hidden="1" x14ac:dyDescent="0.25">
      <c r="A2819" s="402"/>
      <c r="B2819" s="349"/>
      <c r="C2819" s="350" t="s">
        <v>10</v>
      </c>
      <c r="D2819" s="350"/>
      <c r="E2819" s="350"/>
      <c r="F2819" s="350"/>
      <c r="G2819" s="350"/>
      <c r="H2819" s="350"/>
      <c r="I2819" s="350"/>
      <c r="J2819" s="350"/>
    </row>
    <row r="2820" spans="1:10" ht="30" hidden="1" x14ac:dyDescent="0.25">
      <c r="A2820" s="402"/>
      <c r="B2820" s="349"/>
      <c r="C2820" s="7" t="s">
        <v>118</v>
      </c>
      <c r="D2820" s="140" t="s">
        <v>91</v>
      </c>
      <c r="E2820" s="140" t="s">
        <v>9</v>
      </c>
      <c r="F2820" s="107"/>
      <c r="G2820" s="157"/>
      <c r="H2820" s="107"/>
      <c r="I2820" s="95"/>
      <c r="J2820" s="95">
        <f>'Додаток 3'!L478</f>
        <v>0</v>
      </c>
    </row>
    <row r="2821" spans="1:10" hidden="1" x14ac:dyDescent="0.25">
      <c r="A2821" s="402"/>
      <c r="B2821" s="349"/>
      <c r="C2821" s="350" t="s">
        <v>11</v>
      </c>
      <c r="D2821" s="350"/>
      <c r="E2821" s="350"/>
      <c r="F2821" s="350"/>
      <c r="G2821" s="350"/>
      <c r="H2821" s="350"/>
      <c r="I2821" s="350"/>
      <c r="J2821" s="350"/>
    </row>
    <row r="2822" spans="1:10" ht="18" hidden="1" customHeight="1" x14ac:dyDescent="0.25">
      <c r="A2822" s="402"/>
      <c r="B2822" s="349"/>
      <c r="C2822" s="7" t="s">
        <v>117</v>
      </c>
      <c r="D2822" s="140" t="s">
        <v>39</v>
      </c>
      <c r="E2822" s="140" t="s">
        <v>17</v>
      </c>
      <c r="F2822" s="155"/>
      <c r="G2822" s="167"/>
      <c r="H2822" s="167"/>
      <c r="I2822" s="170"/>
      <c r="J2822" s="170">
        <v>1</v>
      </c>
    </row>
    <row r="2823" spans="1:10" hidden="1" x14ac:dyDescent="0.25">
      <c r="A2823" s="402"/>
      <c r="B2823" s="349"/>
      <c r="C2823" s="350" t="s">
        <v>12</v>
      </c>
      <c r="D2823" s="350"/>
      <c r="E2823" s="350"/>
      <c r="F2823" s="350"/>
      <c r="G2823" s="350"/>
      <c r="H2823" s="350"/>
      <c r="I2823" s="350"/>
      <c r="J2823" s="350"/>
    </row>
    <row r="2824" spans="1:10" ht="30" hidden="1" x14ac:dyDescent="0.25">
      <c r="A2824" s="402"/>
      <c r="B2824" s="349"/>
      <c r="C2824" s="7" t="s">
        <v>397</v>
      </c>
      <c r="D2824" s="140" t="s">
        <v>39</v>
      </c>
      <c r="E2824" s="140" t="s">
        <v>276</v>
      </c>
      <c r="F2824" s="107"/>
      <c r="G2824" s="157"/>
      <c r="H2824" s="157"/>
      <c r="I2824" s="95"/>
      <c r="J2824" s="95">
        <f>J2820/J2822</f>
        <v>0</v>
      </c>
    </row>
    <row r="2825" spans="1:10" hidden="1" x14ac:dyDescent="0.25">
      <c r="A2825" s="402"/>
      <c r="B2825" s="349"/>
      <c r="C2825" s="350" t="s">
        <v>14</v>
      </c>
      <c r="D2825" s="350"/>
      <c r="E2825" s="350"/>
      <c r="F2825" s="350"/>
      <c r="G2825" s="350"/>
      <c r="H2825" s="350"/>
      <c r="I2825" s="350"/>
      <c r="J2825" s="350"/>
    </row>
    <row r="2826" spans="1:10" ht="18" hidden="1" customHeight="1" x14ac:dyDescent="0.25">
      <c r="A2826" s="402"/>
      <c r="B2826" s="349"/>
      <c r="C2826" s="7" t="s">
        <v>47</v>
      </c>
      <c r="D2826" s="140" t="s">
        <v>42</v>
      </c>
      <c r="E2826" s="140" t="s">
        <v>40</v>
      </c>
      <c r="F2826" s="51"/>
      <c r="G2826" s="140"/>
      <c r="H2826" s="140"/>
      <c r="I2826" s="166"/>
      <c r="J2826" s="170">
        <v>100</v>
      </c>
    </row>
    <row r="2827" spans="1:10" ht="18" customHeight="1" x14ac:dyDescent="0.25">
      <c r="A2827" s="390" t="s">
        <v>725</v>
      </c>
      <c r="B2827" s="349" t="s">
        <v>116</v>
      </c>
      <c r="C2827" s="351" t="s">
        <v>985</v>
      </c>
      <c r="D2827" s="351"/>
      <c r="E2827" s="351"/>
      <c r="F2827" s="351"/>
      <c r="G2827" s="351"/>
      <c r="H2827" s="351"/>
      <c r="I2827" s="351"/>
      <c r="J2827" s="351"/>
    </row>
    <row r="2828" spans="1:10" ht="18" customHeight="1" x14ac:dyDescent="0.25">
      <c r="A2828" s="390"/>
      <c r="B2828" s="349"/>
      <c r="C2828" s="357" t="s">
        <v>10</v>
      </c>
      <c r="D2828" s="357"/>
      <c r="E2828" s="357"/>
      <c r="F2828" s="357"/>
      <c r="G2828" s="357"/>
      <c r="H2828" s="357"/>
      <c r="I2828" s="357"/>
      <c r="J2828" s="357"/>
    </row>
    <row r="2829" spans="1:10" ht="21" customHeight="1" x14ac:dyDescent="0.25">
      <c r="A2829" s="390"/>
      <c r="B2829" s="349"/>
      <c r="C2829" s="7" t="s">
        <v>861</v>
      </c>
      <c r="D2829" s="140" t="s">
        <v>91</v>
      </c>
      <c r="E2829" s="140" t="s">
        <v>19</v>
      </c>
      <c r="F2829" s="157"/>
      <c r="G2829" s="157"/>
      <c r="H2829" s="157"/>
      <c r="I2829" s="95"/>
      <c r="J2829" s="95">
        <f>'Додаток 3'!L477</f>
        <v>4960</v>
      </c>
    </row>
    <row r="2830" spans="1:10" ht="18" customHeight="1" x14ac:dyDescent="0.25">
      <c r="A2830" s="390"/>
      <c r="B2830" s="349"/>
      <c r="C2830" s="350" t="s">
        <v>11</v>
      </c>
      <c r="D2830" s="350"/>
      <c r="E2830" s="350"/>
      <c r="F2830" s="350"/>
      <c r="G2830" s="350"/>
      <c r="H2830" s="350"/>
      <c r="I2830" s="350"/>
      <c r="J2830" s="350"/>
    </row>
    <row r="2831" spans="1:10" ht="18" customHeight="1" x14ac:dyDescent="0.25">
      <c r="A2831" s="390"/>
      <c r="B2831" s="349"/>
      <c r="C2831" s="7" t="s">
        <v>862</v>
      </c>
      <c r="D2831" s="140" t="s">
        <v>39</v>
      </c>
      <c r="E2831" s="140" t="s">
        <v>17</v>
      </c>
      <c r="F2831" s="167"/>
      <c r="G2831" s="167"/>
      <c r="H2831" s="10"/>
      <c r="I2831" s="166"/>
      <c r="J2831" s="170">
        <v>1</v>
      </c>
    </row>
    <row r="2832" spans="1:10" ht="15" customHeight="1" x14ac:dyDescent="0.25">
      <c r="A2832" s="390"/>
      <c r="B2832" s="349"/>
      <c r="C2832" s="350" t="s">
        <v>12</v>
      </c>
      <c r="D2832" s="350"/>
      <c r="E2832" s="350"/>
      <c r="F2832" s="350"/>
      <c r="G2832" s="350"/>
      <c r="H2832" s="350"/>
      <c r="I2832" s="350"/>
      <c r="J2832" s="350"/>
    </row>
    <row r="2833" spans="1:10" ht="29.45" customHeight="1" x14ac:dyDescent="0.25">
      <c r="A2833" s="390"/>
      <c r="B2833" s="349"/>
      <c r="C2833" s="7" t="s">
        <v>863</v>
      </c>
      <c r="D2833" s="140" t="s">
        <v>39</v>
      </c>
      <c r="E2833" s="140" t="s">
        <v>353</v>
      </c>
      <c r="F2833" s="157"/>
      <c r="G2833" s="157"/>
      <c r="H2833" s="157"/>
      <c r="I2833" s="95"/>
      <c r="J2833" s="95">
        <f>J2829/J2831</f>
        <v>4960</v>
      </c>
    </row>
    <row r="2834" spans="1:10" ht="17.25" customHeight="1" x14ac:dyDescent="0.25">
      <c r="A2834" s="390"/>
      <c r="B2834" s="349"/>
      <c r="C2834" s="350" t="s">
        <v>14</v>
      </c>
      <c r="D2834" s="350"/>
      <c r="E2834" s="350"/>
      <c r="F2834" s="350"/>
      <c r="G2834" s="350"/>
      <c r="H2834" s="350"/>
      <c r="I2834" s="350"/>
      <c r="J2834" s="350"/>
    </row>
    <row r="2835" spans="1:10" ht="29.25" customHeight="1" x14ac:dyDescent="0.25">
      <c r="A2835" s="390"/>
      <c r="B2835" s="349"/>
      <c r="C2835" s="59" t="s">
        <v>844</v>
      </c>
      <c r="D2835" s="140" t="s">
        <v>42</v>
      </c>
      <c r="E2835" s="140" t="s">
        <v>40</v>
      </c>
      <c r="F2835" s="140"/>
      <c r="G2835" s="140"/>
      <c r="H2835" s="140"/>
      <c r="I2835" s="170"/>
      <c r="J2835" s="170">
        <v>100</v>
      </c>
    </row>
    <row r="2836" spans="1:10" ht="13.5" hidden="1" customHeight="1" x14ac:dyDescent="0.25">
      <c r="A2836" s="402" t="s">
        <v>771</v>
      </c>
      <c r="B2836" s="349" t="s">
        <v>116</v>
      </c>
      <c r="C2836" s="361" t="s">
        <v>709</v>
      </c>
      <c r="D2836" s="361"/>
      <c r="E2836" s="361"/>
      <c r="F2836" s="361"/>
      <c r="G2836" s="361"/>
      <c r="H2836" s="361"/>
      <c r="I2836" s="361"/>
      <c r="J2836" s="361"/>
    </row>
    <row r="2837" spans="1:10" hidden="1" x14ac:dyDescent="0.25">
      <c r="A2837" s="402"/>
      <c r="B2837" s="349"/>
      <c r="C2837" s="350" t="s">
        <v>10</v>
      </c>
      <c r="D2837" s="350"/>
      <c r="E2837" s="350"/>
      <c r="F2837" s="350"/>
      <c r="G2837" s="350"/>
      <c r="H2837" s="350"/>
      <c r="I2837" s="350"/>
      <c r="J2837" s="350"/>
    </row>
    <row r="2838" spans="1:10" ht="30" hidden="1" x14ac:dyDescent="0.25">
      <c r="A2838" s="402"/>
      <c r="B2838" s="349"/>
      <c r="C2838" s="7" t="s">
        <v>119</v>
      </c>
      <c r="D2838" s="140" t="s">
        <v>91</v>
      </c>
      <c r="E2838" s="140" t="s">
        <v>9</v>
      </c>
      <c r="F2838" s="107"/>
      <c r="G2838" s="157"/>
      <c r="H2838" s="107"/>
      <c r="I2838" s="95"/>
      <c r="J2838" s="95">
        <f>'Додаток 3'!L475</f>
        <v>0</v>
      </c>
    </row>
    <row r="2839" spans="1:10" hidden="1" x14ac:dyDescent="0.25">
      <c r="A2839" s="402"/>
      <c r="B2839" s="349"/>
      <c r="C2839" s="350" t="s">
        <v>11</v>
      </c>
      <c r="D2839" s="350"/>
      <c r="E2839" s="350"/>
      <c r="F2839" s="350"/>
      <c r="G2839" s="350"/>
      <c r="H2839" s="350"/>
      <c r="I2839" s="350"/>
      <c r="J2839" s="350"/>
    </row>
    <row r="2840" spans="1:10" ht="16.5" hidden="1" customHeight="1" x14ac:dyDescent="0.25">
      <c r="A2840" s="402"/>
      <c r="B2840" s="349"/>
      <c r="C2840" s="7" t="s">
        <v>117</v>
      </c>
      <c r="D2840" s="140" t="s">
        <v>39</v>
      </c>
      <c r="E2840" s="140" t="s">
        <v>17</v>
      </c>
      <c r="F2840" s="155"/>
      <c r="G2840" s="167"/>
      <c r="H2840" s="167"/>
      <c r="I2840" s="170"/>
      <c r="J2840" s="170">
        <v>1</v>
      </c>
    </row>
    <row r="2841" spans="1:10" hidden="1" x14ac:dyDescent="0.25">
      <c r="A2841" s="402"/>
      <c r="B2841" s="349"/>
      <c r="C2841" s="350" t="s">
        <v>12</v>
      </c>
      <c r="D2841" s="350"/>
      <c r="E2841" s="350"/>
      <c r="F2841" s="350"/>
      <c r="G2841" s="350"/>
      <c r="H2841" s="350"/>
      <c r="I2841" s="350"/>
      <c r="J2841" s="350"/>
    </row>
    <row r="2842" spans="1:10" ht="30" hidden="1" x14ac:dyDescent="0.25">
      <c r="A2842" s="402"/>
      <c r="B2842" s="349"/>
      <c r="C2842" s="7" t="s">
        <v>398</v>
      </c>
      <c r="D2842" s="140" t="s">
        <v>39</v>
      </c>
      <c r="E2842" s="140" t="s">
        <v>276</v>
      </c>
      <c r="F2842" s="107"/>
      <c r="G2842" s="157"/>
      <c r="H2842" s="157"/>
      <c r="I2842" s="95"/>
      <c r="J2842" s="95">
        <f>J2838/J2840</f>
        <v>0</v>
      </c>
    </row>
    <row r="2843" spans="1:10" hidden="1" x14ac:dyDescent="0.25">
      <c r="A2843" s="402"/>
      <c r="B2843" s="349"/>
      <c r="C2843" s="350" t="s">
        <v>14</v>
      </c>
      <c r="D2843" s="350"/>
      <c r="E2843" s="350"/>
      <c r="F2843" s="350"/>
      <c r="G2843" s="350"/>
      <c r="H2843" s="350"/>
      <c r="I2843" s="350"/>
      <c r="J2843" s="350"/>
    </row>
    <row r="2844" spans="1:10" ht="12.75" hidden="1" customHeight="1" x14ac:dyDescent="0.25">
      <c r="A2844" s="402"/>
      <c r="B2844" s="349"/>
      <c r="C2844" s="7" t="s">
        <v>47</v>
      </c>
      <c r="D2844" s="140" t="s">
        <v>42</v>
      </c>
      <c r="E2844" s="140" t="s">
        <v>40</v>
      </c>
      <c r="F2844" s="51"/>
      <c r="G2844" s="140"/>
      <c r="H2844" s="140"/>
      <c r="I2844" s="166"/>
      <c r="J2844" s="166">
        <v>100</v>
      </c>
    </row>
    <row r="2845" spans="1:10" ht="15.75" customHeight="1" x14ac:dyDescent="0.25">
      <c r="A2845" s="347" t="s">
        <v>746</v>
      </c>
      <c r="B2845" s="352" t="s">
        <v>116</v>
      </c>
      <c r="C2845" s="368" t="s">
        <v>1226</v>
      </c>
      <c r="D2845" s="368"/>
      <c r="E2845" s="368"/>
      <c r="F2845" s="368"/>
      <c r="G2845" s="368"/>
      <c r="H2845" s="368"/>
      <c r="I2845" s="368"/>
      <c r="J2845" s="368"/>
    </row>
    <row r="2846" spans="1:10" ht="15.75" customHeight="1" x14ac:dyDescent="0.25">
      <c r="A2846" s="347"/>
      <c r="B2846" s="352"/>
      <c r="C2846" s="348" t="s">
        <v>10</v>
      </c>
      <c r="D2846" s="348"/>
      <c r="E2846" s="348"/>
      <c r="F2846" s="348"/>
      <c r="G2846" s="348"/>
      <c r="H2846" s="348"/>
      <c r="I2846" s="348"/>
      <c r="J2846" s="348"/>
    </row>
    <row r="2847" spans="1:10" ht="17.25" customHeight="1" x14ac:dyDescent="0.25">
      <c r="A2847" s="347"/>
      <c r="B2847" s="352"/>
      <c r="C2847" s="59" t="s">
        <v>603</v>
      </c>
      <c r="D2847" s="352" t="s">
        <v>15</v>
      </c>
      <c r="E2847" s="51" t="s">
        <v>9</v>
      </c>
      <c r="F2847" s="107"/>
      <c r="G2847" s="107"/>
      <c r="H2847" s="107"/>
      <c r="I2847" s="135"/>
      <c r="J2847" s="95">
        <f>'Додаток 3'!L480</f>
        <v>4500</v>
      </c>
    </row>
    <row r="2848" spans="1:10" ht="19.5" customHeight="1" x14ac:dyDescent="0.25">
      <c r="A2848" s="347"/>
      <c r="B2848" s="352"/>
      <c r="C2848" s="59" t="s">
        <v>41</v>
      </c>
      <c r="D2848" s="352"/>
      <c r="E2848" s="358"/>
      <c r="F2848" s="358"/>
      <c r="G2848" s="358"/>
      <c r="H2848" s="358"/>
      <c r="I2848" s="105"/>
      <c r="J2848" s="105"/>
    </row>
    <row r="2849" spans="1:10" ht="13.5" customHeight="1" x14ac:dyDescent="0.25">
      <c r="A2849" s="347"/>
      <c r="B2849" s="352"/>
      <c r="C2849" s="59" t="s">
        <v>882</v>
      </c>
      <c r="D2849" s="352"/>
      <c r="E2849" s="59" t="s">
        <v>9</v>
      </c>
      <c r="F2849" s="9"/>
      <c r="G2849" s="107"/>
      <c r="H2849" s="107"/>
      <c r="I2849" s="135"/>
      <c r="J2849" s="135">
        <v>380</v>
      </c>
    </row>
    <row r="2850" spans="1:10" ht="17.25" customHeight="1" x14ac:dyDescent="0.25">
      <c r="A2850" s="347"/>
      <c r="B2850" s="352"/>
      <c r="C2850" s="348" t="s">
        <v>11</v>
      </c>
      <c r="D2850" s="348"/>
      <c r="E2850" s="348"/>
      <c r="F2850" s="348"/>
      <c r="G2850" s="348"/>
      <c r="H2850" s="348"/>
      <c r="I2850" s="348"/>
      <c r="J2850" s="348"/>
    </row>
    <row r="2851" spans="1:10" ht="17.25" customHeight="1" x14ac:dyDescent="0.25">
      <c r="A2851" s="347"/>
      <c r="B2851" s="352"/>
      <c r="C2851" s="59" t="s">
        <v>605</v>
      </c>
      <c r="D2851" s="51" t="s">
        <v>39</v>
      </c>
      <c r="E2851" s="51" t="s">
        <v>140</v>
      </c>
      <c r="F2851" s="107"/>
      <c r="G2851" s="107"/>
      <c r="H2851" s="107"/>
      <c r="I2851" s="170"/>
      <c r="J2851" s="170">
        <v>1.9330000000000001</v>
      </c>
    </row>
    <row r="2852" spans="1:10" ht="17.25" customHeight="1" x14ac:dyDescent="0.25">
      <c r="A2852" s="347"/>
      <c r="B2852" s="352"/>
      <c r="C2852" s="348" t="s">
        <v>12</v>
      </c>
      <c r="D2852" s="348"/>
      <c r="E2852" s="348"/>
      <c r="F2852" s="348"/>
      <c r="G2852" s="348"/>
      <c r="H2852" s="348"/>
      <c r="I2852" s="348"/>
      <c r="J2852" s="348"/>
    </row>
    <row r="2853" spans="1:10" ht="14.25" customHeight="1" x14ac:dyDescent="0.25">
      <c r="A2853" s="347"/>
      <c r="B2853" s="352"/>
      <c r="C2853" s="59" t="s">
        <v>606</v>
      </c>
      <c r="D2853" s="51" t="s">
        <v>39</v>
      </c>
      <c r="E2853" s="51" t="s">
        <v>1289</v>
      </c>
      <c r="F2853" s="156"/>
      <c r="G2853" s="107"/>
      <c r="H2853" s="107"/>
      <c r="I2853" s="135"/>
      <c r="J2853" s="135">
        <f>J2847/J2851</f>
        <v>2327.9875840662185</v>
      </c>
    </row>
    <row r="2854" spans="1:10" ht="18.75" customHeight="1" x14ac:dyDescent="0.25">
      <c r="A2854" s="347"/>
      <c r="B2854" s="352"/>
      <c r="C2854" s="348" t="s">
        <v>14</v>
      </c>
      <c r="D2854" s="348"/>
      <c r="E2854" s="348"/>
      <c r="F2854" s="348"/>
      <c r="G2854" s="348"/>
      <c r="H2854" s="348"/>
      <c r="I2854" s="348"/>
      <c r="J2854" s="348"/>
    </row>
    <row r="2855" spans="1:10" ht="19.5" customHeight="1" x14ac:dyDescent="0.25">
      <c r="A2855" s="347"/>
      <c r="B2855" s="352"/>
      <c r="C2855" s="59" t="s">
        <v>360</v>
      </c>
      <c r="D2855" s="51" t="s">
        <v>42</v>
      </c>
      <c r="E2855" s="51" t="s">
        <v>40</v>
      </c>
      <c r="F2855" s="51"/>
      <c r="G2855" s="51"/>
      <c r="H2855" s="51"/>
      <c r="I2855" s="170"/>
      <c r="J2855" s="166">
        <v>100</v>
      </c>
    </row>
    <row r="2856" spans="1:10" ht="12.75" customHeight="1" x14ac:dyDescent="0.25">
      <c r="A2856" s="347" t="s">
        <v>1536</v>
      </c>
      <c r="B2856" s="352" t="s">
        <v>116</v>
      </c>
      <c r="C2856" s="368" t="s">
        <v>1291</v>
      </c>
      <c r="D2856" s="368"/>
      <c r="E2856" s="368"/>
      <c r="F2856" s="368"/>
      <c r="G2856" s="368"/>
      <c r="H2856" s="368"/>
      <c r="I2856" s="368"/>
      <c r="J2856" s="368"/>
    </row>
    <row r="2857" spans="1:10" ht="15" customHeight="1" x14ac:dyDescent="0.25">
      <c r="A2857" s="347"/>
      <c r="B2857" s="352"/>
      <c r="C2857" s="348" t="s">
        <v>10</v>
      </c>
      <c r="D2857" s="348"/>
      <c r="E2857" s="348"/>
      <c r="F2857" s="348"/>
      <c r="G2857" s="348"/>
      <c r="H2857" s="348"/>
      <c r="I2857" s="348"/>
      <c r="J2857" s="348"/>
    </row>
    <row r="2858" spans="1:10" ht="18.75" customHeight="1" x14ac:dyDescent="0.25">
      <c r="A2858" s="347"/>
      <c r="B2858" s="352"/>
      <c r="C2858" s="59" t="s">
        <v>603</v>
      </c>
      <c r="D2858" s="352" t="s">
        <v>15</v>
      </c>
      <c r="E2858" s="51" t="s">
        <v>9</v>
      </c>
      <c r="F2858" s="107"/>
      <c r="G2858" s="107"/>
      <c r="H2858" s="107"/>
      <c r="I2858" s="95"/>
      <c r="J2858" s="95">
        <f>'Додаток 3'!L482</f>
        <v>3181</v>
      </c>
    </row>
    <row r="2859" spans="1:10" ht="15.75" customHeight="1" x14ac:dyDescent="0.25">
      <c r="A2859" s="347"/>
      <c r="B2859" s="352"/>
      <c r="C2859" s="59" t="s">
        <v>41</v>
      </c>
      <c r="D2859" s="352"/>
      <c r="E2859" s="358"/>
      <c r="F2859" s="358"/>
      <c r="G2859" s="358"/>
      <c r="H2859" s="358"/>
      <c r="I2859" s="105"/>
      <c r="J2859" s="105"/>
    </row>
    <row r="2860" spans="1:10" ht="15" customHeight="1" x14ac:dyDescent="0.25">
      <c r="A2860" s="347"/>
      <c r="B2860" s="352"/>
      <c r="C2860" s="59" t="s">
        <v>882</v>
      </c>
      <c r="D2860" s="352"/>
      <c r="E2860" s="59" t="s">
        <v>9</v>
      </c>
      <c r="F2860" s="9"/>
      <c r="G2860" s="107"/>
      <c r="H2860" s="107"/>
      <c r="I2860" s="135"/>
      <c r="J2860" s="135">
        <v>380</v>
      </c>
    </row>
    <row r="2861" spans="1:10" ht="17.25" customHeight="1" x14ac:dyDescent="0.25">
      <c r="A2861" s="347"/>
      <c r="B2861" s="352"/>
      <c r="C2861" s="348" t="s">
        <v>11</v>
      </c>
      <c r="D2861" s="348"/>
      <c r="E2861" s="348"/>
      <c r="F2861" s="348"/>
      <c r="G2861" s="348"/>
      <c r="H2861" s="348"/>
      <c r="I2861" s="348"/>
      <c r="J2861" s="348"/>
    </row>
    <row r="2862" spans="1:10" ht="16.5" customHeight="1" x14ac:dyDescent="0.25">
      <c r="A2862" s="347"/>
      <c r="B2862" s="352"/>
      <c r="C2862" s="59" t="s">
        <v>605</v>
      </c>
      <c r="D2862" s="51" t="s">
        <v>39</v>
      </c>
      <c r="E2862" s="51" t="s">
        <v>140</v>
      </c>
      <c r="F2862" s="107"/>
      <c r="G2862" s="107"/>
      <c r="H2862" s="107"/>
      <c r="I2862" s="166"/>
      <c r="J2862" s="170">
        <v>1.409</v>
      </c>
    </row>
    <row r="2863" spans="1:10" ht="18.75" customHeight="1" x14ac:dyDescent="0.25">
      <c r="A2863" s="347"/>
      <c r="B2863" s="352"/>
      <c r="C2863" s="348" t="s">
        <v>12</v>
      </c>
      <c r="D2863" s="348"/>
      <c r="E2863" s="348"/>
      <c r="F2863" s="348"/>
      <c r="G2863" s="348"/>
      <c r="H2863" s="348"/>
      <c r="I2863" s="348"/>
      <c r="J2863" s="348"/>
    </row>
    <row r="2864" spans="1:10" ht="13.5" customHeight="1" x14ac:dyDescent="0.25">
      <c r="A2864" s="347"/>
      <c r="B2864" s="352"/>
      <c r="C2864" s="59" t="s">
        <v>606</v>
      </c>
      <c r="D2864" s="51" t="s">
        <v>39</v>
      </c>
      <c r="E2864" s="51" t="s">
        <v>1289</v>
      </c>
      <c r="F2864" s="156"/>
      <c r="G2864" s="107"/>
      <c r="H2864" s="107"/>
      <c r="I2864" s="135"/>
      <c r="J2864" s="135">
        <f>J2858/J2862</f>
        <v>2257.6295244854505</v>
      </c>
    </row>
    <row r="2865" spans="1:10" ht="18.75" customHeight="1" x14ac:dyDescent="0.25">
      <c r="A2865" s="347"/>
      <c r="B2865" s="352"/>
      <c r="C2865" s="348" t="s">
        <v>14</v>
      </c>
      <c r="D2865" s="348"/>
      <c r="E2865" s="348"/>
      <c r="F2865" s="348"/>
      <c r="G2865" s="348"/>
      <c r="H2865" s="348"/>
      <c r="I2865" s="348"/>
      <c r="J2865" s="348"/>
    </row>
    <row r="2866" spans="1:10" ht="13.5" customHeight="1" x14ac:dyDescent="0.25">
      <c r="A2866" s="347"/>
      <c r="B2866" s="352"/>
      <c r="C2866" s="59" t="s">
        <v>360</v>
      </c>
      <c r="D2866" s="51" t="s">
        <v>42</v>
      </c>
      <c r="E2866" s="51" t="s">
        <v>40</v>
      </c>
      <c r="F2866" s="51"/>
      <c r="G2866" s="51"/>
      <c r="H2866" s="51"/>
      <c r="I2866" s="166"/>
      <c r="J2866" s="170">
        <v>100</v>
      </c>
    </row>
    <row r="2867" spans="1:10" ht="18" hidden="1" customHeight="1" x14ac:dyDescent="0.25">
      <c r="A2867" s="402" t="s">
        <v>1374</v>
      </c>
      <c r="B2867" s="349" t="s">
        <v>116</v>
      </c>
      <c r="C2867" s="361" t="s">
        <v>1533</v>
      </c>
      <c r="D2867" s="361"/>
      <c r="E2867" s="361"/>
      <c r="F2867" s="361"/>
      <c r="G2867" s="361"/>
      <c r="H2867" s="361"/>
      <c r="I2867" s="361"/>
      <c r="J2867" s="361"/>
    </row>
    <row r="2868" spans="1:10" ht="13.5" hidden="1" customHeight="1" x14ac:dyDescent="0.25">
      <c r="A2868" s="402"/>
      <c r="B2868" s="349"/>
      <c r="C2868" s="350" t="s">
        <v>10</v>
      </c>
      <c r="D2868" s="350"/>
      <c r="E2868" s="350"/>
      <c r="F2868" s="350"/>
      <c r="G2868" s="350"/>
      <c r="H2868" s="350"/>
      <c r="I2868" s="350"/>
      <c r="J2868" s="350"/>
    </row>
    <row r="2869" spans="1:10" ht="31.5" hidden="1" customHeight="1" x14ac:dyDescent="0.25">
      <c r="A2869" s="402"/>
      <c r="B2869" s="349"/>
      <c r="C2869" s="7" t="s">
        <v>1534</v>
      </c>
      <c r="D2869" s="140" t="s">
        <v>91</v>
      </c>
      <c r="E2869" s="140" t="s">
        <v>9</v>
      </c>
      <c r="F2869" s="107"/>
      <c r="G2869" s="157"/>
      <c r="H2869" s="107"/>
      <c r="I2869" s="95">
        <f>'Додаток 3'!K484</f>
        <v>0</v>
      </c>
      <c r="J2869" s="105"/>
    </row>
    <row r="2870" spans="1:10" ht="13.5" hidden="1" customHeight="1" x14ac:dyDescent="0.25">
      <c r="A2870" s="402"/>
      <c r="B2870" s="349"/>
      <c r="C2870" s="350" t="s">
        <v>11</v>
      </c>
      <c r="D2870" s="350"/>
      <c r="E2870" s="350"/>
      <c r="F2870" s="350"/>
      <c r="G2870" s="350"/>
      <c r="H2870" s="350"/>
      <c r="I2870" s="350"/>
      <c r="J2870" s="350"/>
    </row>
    <row r="2871" spans="1:10" ht="21" hidden="1" customHeight="1" x14ac:dyDescent="0.25">
      <c r="A2871" s="402"/>
      <c r="B2871" s="349"/>
      <c r="C2871" s="7" t="s">
        <v>117</v>
      </c>
      <c r="D2871" s="140" t="s">
        <v>39</v>
      </c>
      <c r="E2871" s="140" t="s">
        <v>17</v>
      </c>
      <c r="F2871" s="155"/>
      <c r="G2871" s="167"/>
      <c r="H2871" s="167"/>
      <c r="I2871" s="170">
        <v>1</v>
      </c>
      <c r="J2871" s="105"/>
    </row>
    <row r="2872" spans="1:10" ht="12.75" hidden="1" customHeight="1" x14ac:dyDescent="0.25">
      <c r="A2872" s="402"/>
      <c r="B2872" s="349"/>
      <c r="C2872" s="350" t="s">
        <v>12</v>
      </c>
      <c r="D2872" s="350"/>
      <c r="E2872" s="350"/>
      <c r="F2872" s="350"/>
      <c r="G2872" s="350"/>
      <c r="H2872" s="350"/>
      <c r="I2872" s="350"/>
      <c r="J2872" s="350"/>
    </row>
    <row r="2873" spans="1:10" ht="19.5" hidden="1" customHeight="1" x14ac:dyDescent="0.25">
      <c r="A2873" s="402"/>
      <c r="B2873" s="349"/>
      <c r="C2873" s="7" t="s">
        <v>1535</v>
      </c>
      <c r="D2873" s="140" t="s">
        <v>39</v>
      </c>
      <c r="E2873" s="140" t="s">
        <v>276</v>
      </c>
      <c r="F2873" s="107"/>
      <c r="G2873" s="157"/>
      <c r="H2873" s="157"/>
      <c r="I2873" s="95">
        <f>I2869/I2871</f>
        <v>0</v>
      </c>
      <c r="J2873" s="105"/>
    </row>
    <row r="2874" spans="1:10" ht="13.5" hidden="1" customHeight="1" x14ac:dyDescent="0.25">
      <c r="A2874" s="402"/>
      <c r="B2874" s="349"/>
      <c r="C2874" s="350" t="s">
        <v>14</v>
      </c>
      <c r="D2874" s="350"/>
      <c r="E2874" s="350"/>
      <c r="F2874" s="350"/>
      <c r="G2874" s="350"/>
      <c r="H2874" s="350"/>
      <c r="I2874" s="350"/>
      <c r="J2874" s="350"/>
    </row>
    <row r="2875" spans="1:10" ht="15.75" hidden="1" customHeight="1" x14ac:dyDescent="0.25">
      <c r="A2875" s="402"/>
      <c r="B2875" s="349"/>
      <c r="C2875" s="7" t="s">
        <v>47</v>
      </c>
      <c r="D2875" s="140" t="s">
        <v>42</v>
      </c>
      <c r="E2875" s="140" t="s">
        <v>40</v>
      </c>
      <c r="F2875" s="51"/>
      <c r="G2875" s="140"/>
      <c r="H2875" s="140"/>
      <c r="I2875" s="166">
        <v>100</v>
      </c>
      <c r="J2875" s="105"/>
    </row>
    <row r="2876" spans="1:10" ht="19.5" customHeight="1" x14ac:dyDescent="0.25">
      <c r="A2876" s="402" t="s">
        <v>770</v>
      </c>
      <c r="B2876" s="349" t="s">
        <v>116</v>
      </c>
      <c r="C2876" s="361" t="s">
        <v>1739</v>
      </c>
      <c r="D2876" s="361"/>
      <c r="E2876" s="361"/>
      <c r="F2876" s="361"/>
      <c r="G2876" s="361"/>
      <c r="H2876" s="361"/>
      <c r="I2876" s="361"/>
      <c r="J2876" s="361"/>
    </row>
    <row r="2877" spans="1:10" ht="15.75" customHeight="1" x14ac:dyDescent="0.25">
      <c r="A2877" s="402"/>
      <c r="B2877" s="349"/>
      <c r="C2877" s="350" t="s">
        <v>10</v>
      </c>
      <c r="D2877" s="350"/>
      <c r="E2877" s="350"/>
      <c r="F2877" s="350"/>
      <c r="G2877" s="350"/>
      <c r="H2877" s="350"/>
      <c r="I2877" s="350"/>
      <c r="J2877" s="350"/>
    </row>
    <row r="2878" spans="1:10" ht="27.75" customHeight="1" x14ac:dyDescent="0.25">
      <c r="A2878" s="402"/>
      <c r="B2878" s="349"/>
      <c r="C2878" s="7" t="s">
        <v>1740</v>
      </c>
      <c r="D2878" s="140" t="s">
        <v>91</v>
      </c>
      <c r="E2878" s="140" t="s">
        <v>9</v>
      </c>
      <c r="F2878" s="107"/>
      <c r="G2878" s="157"/>
      <c r="H2878" s="107"/>
      <c r="I2878" s="95"/>
      <c r="J2878" s="95">
        <f>'Додаток 3'!L485</f>
        <v>120</v>
      </c>
    </row>
    <row r="2879" spans="1:10" ht="15.75" customHeight="1" x14ac:dyDescent="0.25">
      <c r="A2879" s="402"/>
      <c r="B2879" s="349"/>
      <c r="C2879" s="350" t="s">
        <v>11</v>
      </c>
      <c r="D2879" s="350"/>
      <c r="E2879" s="350"/>
      <c r="F2879" s="350"/>
      <c r="G2879" s="350"/>
      <c r="H2879" s="350"/>
      <c r="I2879" s="350"/>
      <c r="J2879" s="350"/>
    </row>
    <row r="2880" spans="1:10" ht="15.75" customHeight="1" x14ac:dyDescent="0.25">
      <c r="A2880" s="402"/>
      <c r="B2880" s="349"/>
      <c r="C2880" s="7" t="s">
        <v>117</v>
      </c>
      <c r="D2880" s="140" t="s">
        <v>39</v>
      </c>
      <c r="E2880" s="140" t="s">
        <v>17</v>
      </c>
      <c r="F2880" s="155"/>
      <c r="G2880" s="167"/>
      <c r="H2880" s="167"/>
      <c r="I2880" s="170"/>
      <c r="J2880" s="170">
        <v>1</v>
      </c>
    </row>
    <row r="2881" spans="1:10" ht="15.75" customHeight="1" x14ac:dyDescent="0.25">
      <c r="A2881" s="402"/>
      <c r="B2881" s="349"/>
      <c r="C2881" s="350" t="s">
        <v>12</v>
      </c>
      <c r="D2881" s="350"/>
      <c r="E2881" s="350"/>
      <c r="F2881" s="350"/>
      <c r="G2881" s="350"/>
      <c r="H2881" s="350"/>
      <c r="I2881" s="350"/>
      <c r="J2881" s="350"/>
    </row>
    <row r="2882" spans="1:10" ht="29.25" customHeight="1" x14ac:dyDescent="0.25">
      <c r="A2882" s="402"/>
      <c r="B2882" s="349"/>
      <c r="C2882" s="7" t="s">
        <v>1741</v>
      </c>
      <c r="D2882" s="140" t="s">
        <v>39</v>
      </c>
      <c r="E2882" s="140" t="s">
        <v>276</v>
      </c>
      <c r="F2882" s="107"/>
      <c r="G2882" s="157"/>
      <c r="H2882" s="157"/>
      <c r="I2882" s="95"/>
      <c r="J2882" s="95">
        <f>J2878/J2880</f>
        <v>120</v>
      </c>
    </row>
    <row r="2883" spans="1:10" ht="15.75" customHeight="1" x14ac:dyDescent="0.25">
      <c r="A2883" s="402"/>
      <c r="B2883" s="349"/>
      <c r="C2883" s="350" t="s">
        <v>14</v>
      </c>
      <c r="D2883" s="350"/>
      <c r="E2883" s="350"/>
      <c r="F2883" s="350"/>
      <c r="G2883" s="350"/>
      <c r="H2883" s="350"/>
      <c r="I2883" s="350"/>
      <c r="J2883" s="350"/>
    </row>
    <row r="2884" spans="1:10" ht="15.75" customHeight="1" x14ac:dyDescent="0.25">
      <c r="A2884" s="402"/>
      <c r="B2884" s="349"/>
      <c r="C2884" s="7" t="s">
        <v>47</v>
      </c>
      <c r="D2884" s="140" t="s">
        <v>42</v>
      </c>
      <c r="E2884" s="140" t="s">
        <v>40</v>
      </c>
      <c r="F2884" s="51"/>
      <c r="G2884" s="140"/>
      <c r="H2884" s="140"/>
      <c r="I2884" s="166"/>
      <c r="J2884" s="166">
        <v>100</v>
      </c>
    </row>
    <row r="2885" spans="1:10" ht="21" customHeight="1" x14ac:dyDescent="0.25">
      <c r="A2885" s="443" t="s">
        <v>64</v>
      </c>
      <c r="B2885" s="443"/>
      <c r="C2885" s="443"/>
      <c r="D2885" s="443"/>
      <c r="E2885" s="443"/>
      <c r="F2885" s="443"/>
      <c r="G2885" s="443"/>
      <c r="H2885" s="443"/>
      <c r="I2885" s="443"/>
      <c r="J2885" s="443"/>
    </row>
    <row r="2886" spans="1:10" ht="14.25" customHeight="1" x14ac:dyDescent="0.25">
      <c r="A2886" s="388" t="s">
        <v>83</v>
      </c>
      <c r="B2886" s="388"/>
      <c r="C2886" s="388"/>
      <c r="D2886" s="388"/>
      <c r="E2886" s="388"/>
      <c r="F2886" s="154">
        <v>2020</v>
      </c>
      <c r="G2886" s="154">
        <v>2021</v>
      </c>
      <c r="H2886" s="154">
        <v>2022</v>
      </c>
      <c r="I2886" s="154">
        <v>2023</v>
      </c>
      <c r="J2886" s="154">
        <v>2024</v>
      </c>
    </row>
    <row r="2887" spans="1:10" ht="18" customHeight="1" x14ac:dyDescent="0.25">
      <c r="A2887" s="388"/>
      <c r="B2887" s="388"/>
      <c r="C2887" s="388"/>
      <c r="D2887" s="388"/>
      <c r="E2887" s="388"/>
      <c r="F2887" s="25">
        <f>F2890+F2951+F3001+F3010+F3019+F2915+F3028+F3040+F3052+F3064+F3076+F3085+F3094+F3106+F3118+F3130+F2988</f>
        <v>5829.0460000000003</v>
      </c>
      <c r="G2887" s="25">
        <f>G3010+G3019+G3220+G3231+G3242+G2890+G3028+G3040+G3052+G3064+G3076+G3085+G3094+G3106+G3118+G3139+G3148+G3157+G2988+G2915+G2951+G3001+G3184+G3193+G2975+G3202+G3211+G3275+G3334+G3343+G3352+G3361+G3370+G3288+G2966+G3297+G3317+G3456+G3465+G3474+G3371+G3483</f>
        <v>13451.994000000001</v>
      </c>
      <c r="H2887" s="25">
        <f>H2951+H3010+H3028+H3040+H3052+H3064+H3076+H3094+H3106+H3118+H3139+H3148+H3157</f>
        <v>2602.92</v>
      </c>
      <c r="I2887" s="25">
        <f>I2915+I2942+I2951+I3010+I3028+I3040+I3052+I3064+I3094+I3106+I3118+I3139+I3148+I3157+I3175+I3202+I3211+I3297+I3317+I2906+I2890+I3492+I3506</f>
        <v>16117.871959999999</v>
      </c>
      <c r="J2887" s="25">
        <f>J3010+J3019+J3253+J3264+J3306+J3028+J3040+J3052+J3064+J3076+J3094+J3106+J3118+J3139+J3148+J3157+J3202+J3211+J3220+J3231+J3242+J3275+J3288+J2890+J3001+J2966+J3383+J3392+J3401+J3412+S3427+J3423+J3434+J3445++J2975+J3317+J3465+J3492+J3297+J2915+J3029+J3041++J3053+J3065+J3095+J3107+J3119+J3515+J3533+J2942+J3524+J3542</f>
        <v>133030.514</v>
      </c>
    </row>
    <row r="2888" spans="1:10" ht="22.5" customHeight="1" x14ac:dyDescent="0.25">
      <c r="A2888" s="374" t="s">
        <v>338</v>
      </c>
      <c r="B2888" s="384" t="s">
        <v>66</v>
      </c>
      <c r="C2888" s="351" t="s">
        <v>1749</v>
      </c>
      <c r="D2888" s="351"/>
      <c r="E2888" s="351"/>
      <c r="F2888" s="351"/>
      <c r="G2888" s="351"/>
      <c r="H2888" s="351"/>
      <c r="I2888" s="351"/>
      <c r="J2888" s="351"/>
    </row>
    <row r="2889" spans="1:10" ht="15" customHeight="1" x14ac:dyDescent="0.25">
      <c r="A2889" s="375"/>
      <c r="B2889" s="412"/>
      <c r="C2889" s="350" t="s">
        <v>10</v>
      </c>
      <c r="D2889" s="350"/>
      <c r="E2889" s="350"/>
      <c r="F2889" s="350"/>
      <c r="G2889" s="350"/>
      <c r="H2889" s="350"/>
      <c r="I2889" s="350"/>
      <c r="J2889" s="350"/>
    </row>
    <row r="2890" spans="1:10" x14ac:dyDescent="0.25">
      <c r="A2890" s="375"/>
      <c r="B2890" s="412"/>
      <c r="C2890" s="7" t="s">
        <v>393</v>
      </c>
      <c r="D2890" s="384" t="s">
        <v>15</v>
      </c>
      <c r="E2890" s="140" t="s">
        <v>9</v>
      </c>
      <c r="F2890" s="107"/>
      <c r="G2890" s="157"/>
      <c r="H2890" s="161"/>
      <c r="I2890" s="135"/>
      <c r="J2890" s="135">
        <f>'Додаток 3'!L492</f>
        <v>22378.959999999999</v>
      </c>
    </row>
    <row r="2891" spans="1:10" ht="15" hidden="1" customHeight="1" x14ac:dyDescent="0.25">
      <c r="A2891" s="375"/>
      <c r="B2891" s="412"/>
      <c r="C2891" s="4" t="s">
        <v>41</v>
      </c>
      <c r="D2891" s="412"/>
      <c r="E2891" s="358"/>
      <c r="F2891" s="358"/>
      <c r="G2891" s="358"/>
      <c r="H2891" s="358"/>
      <c r="I2891" s="105"/>
      <c r="J2891" s="105"/>
    </row>
    <row r="2892" spans="1:10" ht="15" hidden="1" customHeight="1" x14ac:dyDescent="0.25">
      <c r="A2892" s="375"/>
      <c r="B2892" s="412"/>
      <c r="C2892" s="7" t="s">
        <v>55</v>
      </c>
      <c r="D2892" s="412"/>
      <c r="E2892" s="140" t="s">
        <v>9</v>
      </c>
      <c r="F2892" s="107"/>
      <c r="G2892" s="24">
        <f>'Додаток 3'!I493</f>
        <v>160.49199999999999</v>
      </c>
      <c r="H2892" s="24"/>
      <c r="I2892" s="105"/>
      <c r="J2892" s="105"/>
    </row>
    <row r="2893" spans="1:10" ht="15" hidden="1" customHeight="1" x14ac:dyDescent="0.25">
      <c r="A2893" s="375"/>
      <c r="B2893" s="412"/>
      <c r="C2893" s="7" t="s">
        <v>28</v>
      </c>
      <c r="D2893" s="412"/>
      <c r="E2893" s="140" t="s">
        <v>9</v>
      </c>
      <c r="F2893" s="107"/>
      <c r="G2893" s="24">
        <f>'Додаток 3'!I494</f>
        <v>36.936</v>
      </c>
      <c r="H2893" s="24"/>
      <c r="I2893" s="105"/>
      <c r="J2893" s="105"/>
    </row>
    <row r="2894" spans="1:10" ht="25.5" customHeight="1" x14ac:dyDescent="0.25">
      <c r="A2894" s="375"/>
      <c r="B2894" s="412"/>
      <c r="C2894" s="7" t="s">
        <v>1744</v>
      </c>
      <c r="D2894" s="385"/>
      <c r="E2894" s="140" t="s">
        <v>9</v>
      </c>
      <c r="F2894" s="107"/>
      <c r="G2894" s="24"/>
      <c r="H2894" s="24"/>
      <c r="I2894" s="95"/>
      <c r="J2894" s="95">
        <f>'Додаток 3'!L495</f>
        <v>200</v>
      </c>
    </row>
    <row r="2895" spans="1:10" x14ac:dyDescent="0.25">
      <c r="A2895" s="375"/>
      <c r="B2895" s="412"/>
      <c r="C2895" s="350" t="s">
        <v>11</v>
      </c>
      <c r="D2895" s="350"/>
      <c r="E2895" s="350"/>
      <c r="F2895" s="350"/>
      <c r="G2895" s="350"/>
      <c r="H2895" s="350"/>
      <c r="I2895" s="350"/>
      <c r="J2895" s="350"/>
    </row>
    <row r="2896" spans="1:10" x14ac:dyDescent="0.25">
      <c r="A2896" s="375"/>
      <c r="B2896" s="412"/>
      <c r="C2896" s="7" t="s">
        <v>396</v>
      </c>
      <c r="D2896" s="384" t="s">
        <v>309</v>
      </c>
      <c r="E2896" s="140" t="s">
        <v>65</v>
      </c>
      <c r="F2896" s="107"/>
      <c r="G2896" s="157"/>
      <c r="H2896" s="157"/>
      <c r="I2896" s="166"/>
      <c r="J2896" s="166">
        <v>11.074</v>
      </c>
    </row>
    <row r="2897" spans="1:10" ht="21.75" customHeight="1" x14ac:dyDescent="0.25">
      <c r="A2897" s="375"/>
      <c r="B2897" s="412"/>
      <c r="C2897" s="7" t="s">
        <v>1030</v>
      </c>
      <c r="D2897" s="385"/>
      <c r="E2897" s="140" t="s">
        <v>17</v>
      </c>
      <c r="F2897" s="107"/>
      <c r="G2897" s="157"/>
      <c r="H2897" s="157"/>
      <c r="I2897" s="170"/>
      <c r="J2897" s="170">
        <v>1</v>
      </c>
    </row>
    <row r="2898" spans="1:10" x14ac:dyDescent="0.25">
      <c r="A2898" s="375"/>
      <c r="B2898" s="412"/>
      <c r="C2898" s="350" t="s">
        <v>12</v>
      </c>
      <c r="D2898" s="350"/>
      <c r="E2898" s="350"/>
      <c r="F2898" s="350"/>
      <c r="G2898" s="350"/>
      <c r="H2898" s="350"/>
      <c r="I2898" s="350"/>
      <c r="J2898" s="350"/>
    </row>
    <row r="2899" spans="1:10" x14ac:dyDescent="0.25">
      <c r="A2899" s="375"/>
      <c r="B2899" s="412"/>
      <c r="C2899" s="7" t="s">
        <v>596</v>
      </c>
      <c r="D2899" s="384" t="s">
        <v>39</v>
      </c>
      <c r="E2899" s="140" t="s">
        <v>196</v>
      </c>
      <c r="F2899" s="156"/>
      <c r="G2899" s="157"/>
      <c r="H2899" s="157"/>
      <c r="I2899" s="95"/>
      <c r="J2899" s="135">
        <f>J2890/J2896</f>
        <v>2020.8560592378544</v>
      </c>
    </row>
    <row r="2900" spans="1:10" ht="15" customHeight="1" x14ac:dyDescent="0.25">
      <c r="A2900" s="375"/>
      <c r="B2900" s="412"/>
      <c r="C2900" s="7" t="s">
        <v>1745</v>
      </c>
      <c r="D2900" s="385"/>
      <c r="E2900" s="140" t="s">
        <v>68</v>
      </c>
      <c r="F2900" s="156"/>
      <c r="G2900" s="157"/>
      <c r="H2900" s="157"/>
      <c r="I2900" s="135"/>
      <c r="J2900" s="135">
        <f>J2894/J2897</f>
        <v>200</v>
      </c>
    </row>
    <row r="2901" spans="1:10" ht="18" customHeight="1" x14ac:dyDescent="0.25">
      <c r="A2901" s="375"/>
      <c r="B2901" s="412"/>
      <c r="C2901" s="350" t="s">
        <v>14</v>
      </c>
      <c r="D2901" s="350"/>
      <c r="E2901" s="350"/>
      <c r="F2901" s="350"/>
      <c r="G2901" s="350"/>
      <c r="H2901" s="350"/>
      <c r="I2901" s="350"/>
      <c r="J2901" s="350"/>
    </row>
    <row r="2902" spans="1:10" ht="24" customHeight="1" x14ac:dyDescent="0.25">
      <c r="A2902" s="375"/>
      <c r="B2902" s="412"/>
      <c r="C2902" s="59" t="s">
        <v>365</v>
      </c>
      <c r="D2902" s="384" t="s">
        <v>42</v>
      </c>
      <c r="E2902" s="384" t="s">
        <v>40</v>
      </c>
      <c r="F2902" s="140"/>
      <c r="G2902" s="140"/>
      <c r="H2902" s="140"/>
      <c r="I2902" s="170"/>
      <c r="J2902" s="170">
        <v>68</v>
      </c>
    </row>
    <row r="2903" spans="1:10" ht="18.75" customHeight="1" x14ac:dyDescent="0.25">
      <c r="A2903" s="376"/>
      <c r="B2903" s="385"/>
      <c r="C2903" s="59" t="s">
        <v>1746</v>
      </c>
      <c r="D2903" s="385"/>
      <c r="E2903" s="385"/>
      <c r="F2903" s="140"/>
      <c r="G2903" s="140"/>
      <c r="H2903" s="140"/>
      <c r="I2903" s="170"/>
      <c r="J2903" s="170">
        <v>100</v>
      </c>
    </row>
    <row r="2904" spans="1:10" ht="26.25" hidden="1" customHeight="1" x14ac:dyDescent="0.25">
      <c r="A2904" s="353" t="s">
        <v>339</v>
      </c>
      <c r="B2904" s="363" t="s">
        <v>116</v>
      </c>
      <c r="C2904" s="366" t="s">
        <v>1743</v>
      </c>
      <c r="D2904" s="366"/>
      <c r="E2904" s="366"/>
      <c r="F2904" s="366"/>
      <c r="G2904" s="366"/>
      <c r="H2904" s="366"/>
      <c r="I2904" s="366"/>
      <c r="J2904" s="366"/>
    </row>
    <row r="2905" spans="1:10" ht="17.25" hidden="1" customHeight="1" x14ac:dyDescent="0.25">
      <c r="A2905" s="354"/>
      <c r="B2905" s="377"/>
      <c r="C2905" s="348" t="s">
        <v>10</v>
      </c>
      <c r="D2905" s="348"/>
      <c r="E2905" s="348"/>
      <c r="F2905" s="348"/>
      <c r="G2905" s="348"/>
      <c r="H2905" s="348"/>
      <c r="I2905" s="348"/>
      <c r="J2905" s="348"/>
    </row>
    <row r="2906" spans="1:10" ht="33" hidden="1" customHeight="1" x14ac:dyDescent="0.25">
      <c r="A2906" s="354"/>
      <c r="B2906" s="377"/>
      <c r="C2906" s="59"/>
      <c r="D2906" s="51" t="s">
        <v>91</v>
      </c>
      <c r="E2906" s="51" t="s">
        <v>9</v>
      </c>
      <c r="F2906" s="107"/>
      <c r="G2906" s="107"/>
      <c r="H2906" s="107"/>
      <c r="I2906" s="95">
        <f>'Додаток 3'!K496</f>
        <v>0</v>
      </c>
      <c r="J2906" s="106"/>
    </row>
    <row r="2907" spans="1:10" ht="15.75" hidden="1" customHeight="1" x14ac:dyDescent="0.25">
      <c r="A2907" s="354"/>
      <c r="B2907" s="377"/>
      <c r="C2907" s="348" t="s">
        <v>11</v>
      </c>
      <c r="D2907" s="348"/>
      <c r="E2907" s="348"/>
      <c r="F2907" s="348"/>
      <c r="G2907" s="348"/>
      <c r="H2907" s="348"/>
      <c r="I2907" s="348"/>
      <c r="J2907" s="348"/>
    </row>
    <row r="2908" spans="1:10" ht="18" hidden="1" customHeight="1" x14ac:dyDescent="0.25">
      <c r="A2908" s="354"/>
      <c r="B2908" s="377"/>
      <c r="C2908" s="59"/>
      <c r="D2908" s="51" t="s">
        <v>39</v>
      </c>
      <c r="E2908" s="51" t="s">
        <v>17</v>
      </c>
      <c r="F2908" s="155"/>
      <c r="G2908" s="155"/>
      <c r="H2908" s="155"/>
      <c r="I2908" s="170">
        <v>1</v>
      </c>
      <c r="J2908" s="166"/>
    </row>
    <row r="2909" spans="1:10" ht="18.75" hidden="1" customHeight="1" x14ac:dyDescent="0.25">
      <c r="A2909" s="354"/>
      <c r="B2909" s="377"/>
      <c r="C2909" s="348" t="s">
        <v>12</v>
      </c>
      <c r="D2909" s="348"/>
      <c r="E2909" s="348"/>
      <c r="F2909" s="348"/>
      <c r="G2909" s="348"/>
      <c r="H2909" s="348"/>
      <c r="I2909" s="348"/>
      <c r="J2909" s="348"/>
    </row>
    <row r="2910" spans="1:10" ht="19.5" hidden="1" customHeight="1" x14ac:dyDescent="0.25">
      <c r="A2910" s="354"/>
      <c r="B2910" s="377"/>
      <c r="C2910" s="59"/>
      <c r="D2910" s="51" t="s">
        <v>39</v>
      </c>
      <c r="E2910" s="51" t="s">
        <v>276</v>
      </c>
      <c r="F2910" s="107"/>
      <c r="G2910" s="107"/>
      <c r="H2910" s="107"/>
      <c r="I2910" s="95">
        <f>I2906/I2908</f>
        <v>0</v>
      </c>
      <c r="J2910" s="104"/>
    </row>
    <row r="2911" spans="1:10" ht="15.75" hidden="1" customHeight="1" x14ac:dyDescent="0.25">
      <c r="A2911" s="354"/>
      <c r="B2911" s="377"/>
      <c r="C2911" s="348" t="s">
        <v>14</v>
      </c>
      <c r="D2911" s="348"/>
      <c r="E2911" s="348"/>
      <c r="F2911" s="348"/>
      <c r="G2911" s="348"/>
      <c r="H2911" s="348"/>
      <c r="I2911" s="348"/>
      <c r="J2911" s="348"/>
    </row>
    <row r="2912" spans="1:10" ht="12" hidden="1" customHeight="1" x14ac:dyDescent="0.25">
      <c r="A2912" s="355"/>
      <c r="B2912" s="364"/>
      <c r="C2912" s="59"/>
      <c r="D2912" s="51" t="s">
        <v>42</v>
      </c>
      <c r="E2912" s="51" t="s">
        <v>40</v>
      </c>
      <c r="F2912" s="51"/>
      <c r="G2912" s="51"/>
      <c r="H2912" s="141"/>
      <c r="I2912" s="170">
        <v>100</v>
      </c>
      <c r="J2912" s="166"/>
    </row>
    <row r="2913" spans="1:12" ht="20.25" customHeight="1" x14ac:dyDescent="0.25">
      <c r="A2913" s="347" t="s">
        <v>339</v>
      </c>
      <c r="B2913" s="349" t="s">
        <v>66</v>
      </c>
      <c r="C2913" s="351" t="s">
        <v>928</v>
      </c>
      <c r="D2913" s="351"/>
      <c r="E2913" s="351"/>
      <c r="F2913" s="351"/>
      <c r="G2913" s="351"/>
      <c r="H2913" s="351"/>
      <c r="I2913" s="351"/>
      <c r="J2913" s="351"/>
    </row>
    <row r="2914" spans="1:12" x14ac:dyDescent="0.25">
      <c r="A2914" s="347"/>
      <c r="B2914" s="349"/>
      <c r="C2914" s="350" t="s">
        <v>10</v>
      </c>
      <c r="D2914" s="350"/>
      <c r="E2914" s="350"/>
      <c r="F2914" s="350"/>
      <c r="G2914" s="350"/>
      <c r="H2914" s="350"/>
      <c r="I2914" s="350"/>
      <c r="J2914" s="350"/>
    </row>
    <row r="2915" spans="1:12" ht="16.899999999999999" customHeight="1" x14ac:dyDescent="0.25">
      <c r="A2915" s="347"/>
      <c r="B2915" s="349"/>
      <c r="C2915" s="59" t="s">
        <v>2052</v>
      </c>
      <c r="D2915" s="352" t="s">
        <v>15</v>
      </c>
      <c r="E2915" s="51" t="s">
        <v>9</v>
      </c>
      <c r="F2915" s="107"/>
      <c r="G2915" s="107">
        <f>'Додаток 3'!I497</f>
        <v>2275.0149999999999</v>
      </c>
      <c r="H2915" s="17"/>
      <c r="I2915" s="107">
        <f>'Додаток 3'!K497</f>
        <v>309.02796000000001</v>
      </c>
      <c r="J2915" s="135">
        <f>'Додаток 3'!L497</f>
        <v>42297</v>
      </c>
    </row>
    <row r="2916" spans="1:12" ht="16.899999999999999" customHeight="1" x14ac:dyDescent="0.25">
      <c r="A2916" s="347"/>
      <c r="B2916" s="349"/>
      <c r="C2916" s="59" t="str">
        <f>'Додаток 3'!B499</f>
        <v xml:space="preserve">коригування проектно-вишукувальної документації </v>
      </c>
      <c r="D2916" s="352"/>
      <c r="E2916" s="51" t="s">
        <v>9</v>
      </c>
      <c r="F2916" s="107"/>
      <c r="G2916" s="107" t="str">
        <f>'Додаток 3'!I499</f>
        <v>694,05743</v>
      </c>
      <c r="H2916" s="107"/>
      <c r="I2916" s="107">
        <f>'Додаток 3'!K499</f>
        <v>309.02796000000001</v>
      </c>
      <c r="J2916" s="107">
        <f>'Додаток 3'!L499</f>
        <v>0</v>
      </c>
    </row>
    <row r="2917" spans="1:12" ht="16.899999999999999" customHeight="1" x14ac:dyDescent="0.25">
      <c r="A2917" s="347"/>
      <c r="B2917" s="349"/>
      <c r="C2917" s="59" t="s">
        <v>2038</v>
      </c>
      <c r="D2917" s="352"/>
      <c r="E2917" s="51" t="s">
        <v>9</v>
      </c>
      <c r="F2917" s="107"/>
      <c r="G2917" s="135">
        <f>'Додаток 3'!I500</f>
        <v>2275.0149999999999</v>
      </c>
      <c r="H2917" s="135"/>
      <c r="I2917" s="135">
        <f>'Додаток 3'!K500</f>
        <v>309.02800000000002</v>
      </c>
      <c r="J2917" s="135">
        <f>'Додаток 3'!L500</f>
        <v>7531.0969999999998</v>
      </c>
    </row>
    <row r="2918" spans="1:12" ht="16.899999999999999" customHeight="1" x14ac:dyDescent="0.25">
      <c r="A2918" s="347"/>
      <c r="B2918" s="349"/>
      <c r="C2918" s="59" t="s">
        <v>2039</v>
      </c>
      <c r="D2918" s="352"/>
      <c r="E2918" s="51" t="s">
        <v>9</v>
      </c>
      <c r="F2918" s="107"/>
      <c r="G2918" s="17"/>
      <c r="H2918" s="17"/>
      <c r="I2918" s="107"/>
      <c r="J2918" s="135">
        <f>'Додаток 3'!L501</f>
        <v>8992.5139999999992</v>
      </c>
    </row>
    <row r="2919" spans="1:12" ht="16.899999999999999" customHeight="1" x14ac:dyDescent="0.25">
      <c r="A2919" s="347"/>
      <c r="B2919" s="349"/>
      <c r="C2919" s="59" t="s">
        <v>2040</v>
      </c>
      <c r="D2919" s="352"/>
      <c r="E2919" s="51" t="s">
        <v>9</v>
      </c>
      <c r="F2919" s="107"/>
      <c r="G2919" s="17"/>
      <c r="H2919" s="17"/>
      <c r="I2919" s="107"/>
      <c r="J2919" s="135">
        <f>'Додаток 3'!L502</f>
        <v>4375.7150000000001</v>
      </c>
    </row>
    <row r="2920" spans="1:12" ht="16.899999999999999" customHeight="1" x14ac:dyDescent="0.25">
      <c r="A2920" s="347"/>
      <c r="B2920" s="349"/>
      <c r="C2920" s="59" t="s">
        <v>2041</v>
      </c>
      <c r="D2920" s="352"/>
      <c r="E2920" s="51" t="s">
        <v>9</v>
      </c>
      <c r="F2920" s="107"/>
      <c r="G2920" s="17"/>
      <c r="H2920" s="17"/>
      <c r="I2920" s="107"/>
      <c r="J2920" s="135">
        <f>'Додаток 3'!L503</f>
        <v>21397.673999999999</v>
      </c>
    </row>
    <row r="2921" spans="1:12" ht="18" hidden="1" customHeight="1" x14ac:dyDescent="0.25">
      <c r="A2921" s="347"/>
      <c r="B2921" s="349"/>
      <c r="C2921" s="59" t="s">
        <v>1738</v>
      </c>
      <c r="D2921" s="352"/>
      <c r="E2921" s="141" t="s">
        <v>9</v>
      </c>
      <c r="F2921" s="9"/>
      <c r="G2921" s="9"/>
      <c r="H2921" s="9"/>
      <c r="I2921" s="95">
        <f>'Додаток 3'!K499</f>
        <v>309.02796000000001</v>
      </c>
      <c r="J2921" s="105"/>
    </row>
    <row r="2922" spans="1:12" ht="17.45" customHeight="1" x14ac:dyDescent="0.25">
      <c r="A2922" s="347"/>
      <c r="B2922" s="349"/>
      <c r="C2922" s="350" t="s">
        <v>11</v>
      </c>
      <c r="D2922" s="350"/>
      <c r="E2922" s="350"/>
      <c r="F2922" s="350"/>
      <c r="G2922" s="350"/>
      <c r="H2922" s="350"/>
      <c r="I2922" s="350"/>
      <c r="J2922" s="350"/>
      <c r="L2922" s="265"/>
    </row>
    <row r="2923" spans="1:12" ht="20.45" customHeight="1" x14ac:dyDescent="0.25">
      <c r="A2923" s="347"/>
      <c r="B2923" s="349"/>
      <c r="C2923" s="7" t="s">
        <v>1652</v>
      </c>
      <c r="D2923" s="140" t="s">
        <v>39</v>
      </c>
      <c r="E2923" s="140" t="s">
        <v>17</v>
      </c>
      <c r="F2923" s="107"/>
      <c r="G2923" s="155">
        <v>1</v>
      </c>
      <c r="H2923" s="107"/>
      <c r="I2923" s="170">
        <v>1</v>
      </c>
      <c r="J2923" s="170"/>
    </row>
    <row r="2924" spans="1:12" ht="20.45" customHeight="1" x14ac:dyDescent="0.25">
      <c r="A2924" s="347"/>
      <c r="B2924" s="349"/>
      <c r="C2924" s="7" t="s">
        <v>2042</v>
      </c>
      <c r="D2924" s="140" t="s">
        <v>309</v>
      </c>
      <c r="E2924" s="140" t="s">
        <v>65</v>
      </c>
      <c r="F2924" s="107"/>
      <c r="G2924" s="107">
        <v>0.432</v>
      </c>
      <c r="H2924" s="107"/>
      <c r="I2924" s="170"/>
      <c r="J2924" s="95">
        <f>1.12-0.432</f>
        <v>0.68800000000000017</v>
      </c>
    </row>
    <row r="2925" spans="1:12" ht="20.45" customHeight="1" x14ac:dyDescent="0.25">
      <c r="A2925" s="347"/>
      <c r="B2925" s="349"/>
      <c r="C2925" s="7" t="s">
        <v>2048</v>
      </c>
      <c r="D2925" s="140" t="s">
        <v>309</v>
      </c>
      <c r="E2925" s="140" t="s">
        <v>2053</v>
      </c>
      <c r="F2925" s="107"/>
      <c r="G2925" s="107"/>
      <c r="H2925" s="107"/>
      <c r="I2925" s="170"/>
      <c r="J2925" s="95">
        <v>1.1599999999999999</v>
      </c>
    </row>
    <row r="2926" spans="1:12" ht="20.45" customHeight="1" x14ac:dyDescent="0.25">
      <c r="A2926" s="347"/>
      <c r="B2926" s="349"/>
      <c r="C2926" s="7" t="s">
        <v>2043</v>
      </c>
      <c r="D2926" s="140" t="s">
        <v>309</v>
      </c>
      <c r="E2926" s="140" t="s">
        <v>65</v>
      </c>
      <c r="F2926" s="107"/>
      <c r="G2926" s="155"/>
      <c r="H2926" s="107"/>
      <c r="I2926" s="170"/>
      <c r="J2926" s="135">
        <v>1.2250000000000001</v>
      </c>
    </row>
    <row r="2927" spans="1:12" ht="20.45" customHeight="1" x14ac:dyDescent="0.25">
      <c r="A2927" s="347"/>
      <c r="B2927" s="349"/>
      <c r="C2927" s="7" t="s">
        <v>2044</v>
      </c>
      <c r="D2927" s="140" t="s">
        <v>309</v>
      </c>
      <c r="E2927" s="140" t="s">
        <v>65</v>
      </c>
      <c r="F2927" s="107"/>
      <c r="G2927" s="155"/>
      <c r="H2927" s="107"/>
      <c r="I2927" s="170"/>
      <c r="J2927" s="135">
        <v>5.8</v>
      </c>
    </row>
    <row r="2928" spans="1:12" x14ac:dyDescent="0.25">
      <c r="A2928" s="347"/>
      <c r="B2928" s="349"/>
      <c r="C2928" s="350" t="s">
        <v>12</v>
      </c>
      <c r="D2928" s="350"/>
      <c r="E2928" s="350"/>
      <c r="F2928" s="350"/>
      <c r="G2928" s="350"/>
      <c r="H2928" s="350"/>
      <c r="I2928" s="350"/>
      <c r="J2928" s="350"/>
    </row>
    <row r="2929" spans="1:10" ht="21.6" customHeight="1" x14ac:dyDescent="0.25">
      <c r="A2929" s="347"/>
      <c r="B2929" s="349"/>
      <c r="C2929" s="7" t="s">
        <v>1653</v>
      </c>
      <c r="D2929" s="384" t="s">
        <v>39</v>
      </c>
      <c r="E2929" s="7" t="s">
        <v>2024</v>
      </c>
      <c r="F2929" s="144"/>
      <c r="G2929" s="157">
        <f>G2916/G2923</f>
        <v>694.05742999999995</v>
      </c>
      <c r="H2929" s="157"/>
      <c r="I2929" s="157">
        <f t="shared" ref="I2929" si="2">I2916/I2923</f>
        <v>309.02796000000001</v>
      </c>
      <c r="J2929" s="157"/>
    </row>
    <row r="2930" spans="1:10" ht="25.9" customHeight="1" x14ac:dyDescent="0.25">
      <c r="A2930" s="347"/>
      <c r="B2930" s="349"/>
      <c r="C2930" s="7" t="s">
        <v>2045</v>
      </c>
      <c r="D2930" s="412"/>
      <c r="E2930" s="346" t="s">
        <v>196</v>
      </c>
      <c r="F2930" s="156"/>
      <c r="G2930" s="107">
        <f>G2917/G2924</f>
        <v>5266.2384259259261</v>
      </c>
      <c r="H2930" s="107"/>
      <c r="I2930" s="135"/>
      <c r="J2930" s="135">
        <f>J2917/J2924</f>
        <v>10946.361918604649</v>
      </c>
    </row>
    <row r="2931" spans="1:10" ht="25.9" customHeight="1" x14ac:dyDescent="0.25">
      <c r="A2931" s="347"/>
      <c r="B2931" s="349"/>
      <c r="C2931" s="7" t="s">
        <v>2049</v>
      </c>
      <c r="D2931" s="412"/>
      <c r="E2931" s="346" t="s">
        <v>2050</v>
      </c>
      <c r="F2931" s="156"/>
      <c r="G2931" s="107"/>
      <c r="H2931" s="107"/>
      <c r="I2931" s="107"/>
      <c r="J2931" s="135">
        <f>J2918/J2925</f>
        <v>7752.1672413793103</v>
      </c>
    </row>
    <row r="2932" spans="1:10" ht="25.9" customHeight="1" x14ac:dyDescent="0.25">
      <c r="A2932" s="347"/>
      <c r="B2932" s="349"/>
      <c r="C2932" s="7" t="s">
        <v>2046</v>
      </c>
      <c r="D2932" s="412"/>
      <c r="E2932" s="346" t="s">
        <v>196</v>
      </c>
      <c r="F2932" s="156"/>
      <c r="G2932" s="107"/>
      <c r="H2932" s="107"/>
      <c r="I2932" s="107"/>
      <c r="J2932" s="135">
        <f>J2919/J2926</f>
        <v>3572.0122448979591</v>
      </c>
    </row>
    <row r="2933" spans="1:10" ht="25.9" customHeight="1" x14ac:dyDescent="0.25">
      <c r="A2933" s="347"/>
      <c r="B2933" s="349"/>
      <c r="C2933" s="7" t="s">
        <v>2047</v>
      </c>
      <c r="D2933" s="385"/>
      <c r="E2933" s="346" t="s">
        <v>196</v>
      </c>
      <c r="F2933" s="156"/>
      <c r="G2933" s="107"/>
      <c r="H2933" s="107"/>
      <c r="I2933" s="95"/>
      <c r="J2933" s="135">
        <f>J2920/J2927</f>
        <v>3689.2541379310346</v>
      </c>
    </row>
    <row r="2934" spans="1:10" ht="18.600000000000001" customHeight="1" x14ac:dyDescent="0.25">
      <c r="A2934" s="347"/>
      <c r="B2934" s="349"/>
      <c r="C2934" s="350" t="s">
        <v>14</v>
      </c>
      <c r="D2934" s="350"/>
      <c r="E2934" s="350"/>
      <c r="F2934" s="350"/>
      <c r="G2934" s="350"/>
      <c r="H2934" s="350"/>
      <c r="I2934" s="350"/>
      <c r="J2934" s="350"/>
    </row>
    <row r="2935" spans="1:10" ht="18.600000000000001" customHeight="1" x14ac:dyDescent="0.25">
      <c r="A2935" s="347"/>
      <c r="B2935" s="349"/>
      <c r="C2935" s="23" t="s">
        <v>2051</v>
      </c>
      <c r="D2935" s="140" t="s">
        <v>42</v>
      </c>
      <c r="E2935" s="140" t="s">
        <v>40</v>
      </c>
      <c r="F2935" s="144"/>
      <c r="G2935" s="140">
        <v>100</v>
      </c>
      <c r="H2935" s="140"/>
      <c r="I2935" s="140">
        <v>100</v>
      </c>
      <c r="J2935" s="140">
        <v>100</v>
      </c>
    </row>
    <row r="2936" spans="1:10" ht="18.600000000000001" customHeight="1" x14ac:dyDescent="0.25">
      <c r="A2936" s="347"/>
      <c r="B2936" s="349"/>
      <c r="C2936" s="23" t="s">
        <v>2054</v>
      </c>
      <c r="D2936" s="140" t="s">
        <v>42</v>
      </c>
      <c r="E2936" s="140" t="s">
        <v>40</v>
      </c>
      <c r="F2936" s="144"/>
      <c r="G2936" s="140">
        <v>100</v>
      </c>
      <c r="H2936" s="140"/>
      <c r="I2936" s="140"/>
      <c r="J2936" s="140">
        <v>100</v>
      </c>
    </row>
    <row r="2937" spans="1:10" ht="18.600000000000001" customHeight="1" x14ac:dyDescent="0.25">
      <c r="A2937" s="347"/>
      <c r="B2937" s="349"/>
      <c r="C2937" s="23" t="s">
        <v>2055</v>
      </c>
      <c r="D2937" s="140" t="s">
        <v>42</v>
      </c>
      <c r="E2937" s="140" t="s">
        <v>40</v>
      </c>
      <c r="F2937" s="144"/>
      <c r="G2937" s="140"/>
      <c r="H2937" s="140"/>
      <c r="I2937" s="140"/>
      <c r="J2937" s="140">
        <v>100</v>
      </c>
    </row>
    <row r="2938" spans="1:10" ht="18.600000000000001" customHeight="1" x14ac:dyDescent="0.25">
      <c r="A2938" s="347"/>
      <c r="B2938" s="349"/>
      <c r="C2938" s="23" t="s">
        <v>2056</v>
      </c>
      <c r="D2938" s="140" t="s">
        <v>42</v>
      </c>
      <c r="E2938" s="140" t="s">
        <v>40</v>
      </c>
      <c r="F2938" s="144"/>
      <c r="G2938" s="140"/>
      <c r="H2938" s="140"/>
      <c r="I2938" s="140"/>
      <c r="J2938" s="140">
        <v>100</v>
      </c>
    </row>
    <row r="2939" spans="1:10" ht="18.600000000000001" customHeight="1" x14ac:dyDescent="0.25">
      <c r="A2939" s="347"/>
      <c r="B2939" s="349"/>
      <c r="C2939" s="23" t="s">
        <v>2057</v>
      </c>
      <c r="D2939" s="140" t="s">
        <v>42</v>
      </c>
      <c r="E2939" s="140" t="s">
        <v>40</v>
      </c>
      <c r="F2939" s="140"/>
      <c r="G2939" s="140"/>
      <c r="H2939" s="140"/>
      <c r="I2939" s="170"/>
      <c r="J2939" s="170">
        <v>100</v>
      </c>
    </row>
    <row r="2940" spans="1:10" ht="15.75" customHeight="1" x14ac:dyDescent="0.25">
      <c r="A2940" s="347" t="s">
        <v>340</v>
      </c>
      <c r="B2940" s="352" t="s">
        <v>854</v>
      </c>
      <c r="C2940" s="389" t="str">
        <f>'Додаток 3'!B504</f>
        <v>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v>
      </c>
      <c r="D2940" s="389"/>
      <c r="E2940" s="389"/>
      <c r="F2940" s="389"/>
      <c r="G2940" s="389"/>
      <c r="H2940" s="389"/>
      <c r="I2940" s="389"/>
      <c r="J2940" s="389"/>
    </row>
    <row r="2941" spans="1:10" ht="13.5" customHeight="1" x14ac:dyDescent="0.25">
      <c r="A2941" s="347"/>
      <c r="B2941" s="352"/>
      <c r="C2941" s="365" t="s">
        <v>10</v>
      </c>
      <c r="D2941" s="365"/>
      <c r="E2941" s="365"/>
      <c r="F2941" s="365"/>
      <c r="G2941" s="365"/>
      <c r="H2941" s="365"/>
      <c r="I2941" s="365"/>
      <c r="J2941" s="365"/>
    </row>
    <row r="2942" spans="1:10" ht="28.15" customHeight="1" x14ac:dyDescent="0.25">
      <c r="A2942" s="347"/>
      <c r="B2942" s="352"/>
      <c r="C2942" s="59" t="s">
        <v>2058</v>
      </c>
      <c r="D2942" s="140" t="s">
        <v>15</v>
      </c>
      <c r="E2942" s="140" t="s">
        <v>9</v>
      </c>
      <c r="F2942" s="51"/>
      <c r="G2942" s="107"/>
      <c r="H2942" s="51"/>
      <c r="I2942" s="95"/>
      <c r="J2942" s="170">
        <f>'Додаток 3'!L504</f>
        <v>148.63399999999999</v>
      </c>
    </row>
    <row r="2943" spans="1:10" ht="15.75" customHeight="1" x14ac:dyDescent="0.25">
      <c r="A2943" s="347"/>
      <c r="B2943" s="352"/>
      <c r="C2943" s="365" t="s">
        <v>11</v>
      </c>
      <c r="D2943" s="365"/>
      <c r="E2943" s="365"/>
      <c r="F2943" s="365"/>
      <c r="G2943" s="365"/>
      <c r="H2943" s="365"/>
      <c r="I2943" s="365"/>
      <c r="J2943" s="365"/>
    </row>
    <row r="2944" spans="1:10" ht="18" customHeight="1" x14ac:dyDescent="0.25">
      <c r="A2944" s="347"/>
      <c r="B2944" s="352"/>
      <c r="C2944" s="59" t="s">
        <v>1968</v>
      </c>
      <c r="D2944" s="140" t="s">
        <v>39</v>
      </c>
      <c r="E2944" s="140" t="s">
        <v>17</v>
      </c>
      <c r="F2944" s="51"/>
      <c r="G2944" s="51"/>
      <c r="H2944" s="51"/>
      <c r="I2944" s="170"/>
      <c r="J2944" s="166">
        <v>1</v>
      </c>
    </row>
    <row r="2945" spans="1:15" ht="14.25" customHeight="1" x14ac:dyDescent="0.25">
      <c r="A2945" s="347"/>
      <c r="B2945" s="352"/>
      <c r="C2945" s="365" t="s">
        <v>12</v>
      </c>
      <c r="D2945" s="365"/>
      <c r="E2945" s="365"/>
      <c r="F2945" s="365"/>
      <c r="G2945" s="365"/>
      <c r="H2945" s="365"/>
      <c r="I2945" s="365"/>
      <c r="J2945" s="365"/>
    </row>
    <row r="2946" spans="1:15" ht="18.600000000000001" customHeight="1" x14ac:dyDescent="0.25">
      <c r="A2946" s="347"/>
      <c r="B2946" s="352"/>
      <c r="C2946" s="59" t="s">
        <v>1969</v>
      </c>
      <c r="D2946" s="140" t="s">
        <v>39</v>
      </c>
      <c r="E2946" s="140" t="s">
        <v>2060</v>
      </c>
      <c r="F2946" s="51"/>
      <c r="G2946" s="107"/>
      <c r="H2946" s="51"/>
      <c r="I2946" s="135"/>
      <c r="J2946" s="135">
        <f>J2942/J2944</f>
        <v>148.63399999999999</v>
      </c>
    </row>
    <row r="2947" spans="1:15" ht="14.25" customHeight="1" x14ac:dyDescent="0.25">
      <c r="A2947" s="347"/>
      <c r="B2947" s="352"/>
      <c r="C2947" s="365" t="s">
        <v>14</v>
      </c>
      <c r="D2947" s="365"/>
      <c r="E2947" s="365"/>
      <c r="F2947" s="365"/>
      <c r="G2947" s="365"/>
      <c r="H2947" s="365"/>
      <c r="I2947" s="365"/>
      <c r="J2947" s="365"/>
    </row>
    <row r="2948" spans="1:15" ht="16.5" customHeight="1" x14ac:dyDescent="0.25">
      <c r="A2948" s="347"/>
      <c r="B2948" s="352"/>
      <c r="C2948" s="59" t="s">
        <v>2059</v>
      </c>
      <c r="D2948" s="140" t="s">
        <v>42</v>
      </c>
      <c r="E2948" s="140" t="s">
        <v>40</v>
      </c>
      <c r="F2948" s="51"/>
      <c r="G2948" s="51"/>
      <c r="H2948" s="51"/>
      <c r="I2948" s="170"/>
      <c r="J2948" s="166">
        <v>100</v>
      </c>
    </row>
    <row r="2949" spans="1:15" ht="15.75" customHeight="1" x14ac:dyDescent="0.25">
      <c r="A2949" s="347" t="s">
        <v>341</v>
      </c>
      <c r="B2949" s="349" t="s">
        <v>66</v>
      </c>
      <c r="C2949" s="351" t="s">
        <v>1654</v>
      </c>
      <c r="D2949" s="351"/>
      <c r="E2949" s="351"/>
      <c r="F2949" s="351"/>
      <c r="G2949" s="351"/>
      <c r="H2949" s="351"/>
      <c r="I2949" s="351"/>
      <c r="J2949" s="351"/>
    </row>
    <row r="2950" spans="1:15" x14ac:dyDescent="0.25">
      <c r="A2950" s="347"/>
      <c r="B2950" s="349"/>
      <c r="C2950" s="350" t="s">
        <v>10</v>
      </c>
      <c r="D2950" s="350"/>
      <c r="E2950" s="350"/>
      <c r="F2950" s="350"/>
      <c r="G2950" s="350"/>
      <c r="H2950" s="350"/>
      <c r="I2950" s="350"/>
      <c r="J2950" s="350"/>
    </row>
    <row r="2951" spans="1:15" x14ac:dyDescent="0.25">
      <c r="A2951" s="347"/>
      <c r="B2951" s="349"/>
      <c r="C2951" s="59" t="s">
        <v>394</v>
      </c>
      <c r="D2951" s="352" t="s">
        <v>15</v>
      </c>
      <c r="E2951" s="51" t="s">
        <v>9</v>
      </c>
      <c r="F2951" s="107"/>
      <c r="G2951" s="107">
        <f>'Додаток 3'!I505</f>
        <v>3482.5329999999999</v>
      </c>
      <c r="H2951" s="9">
        <f>'Додаток 3'!J505</f>
        <v>442.67700000000002</v>
      </c>
      <c r="I2951" s="170">
        <f>'Додаток 3'!K505</f>
        <v>3502.1219999999998</v>
      </c>
      <c r="J2951" s="105"/>
    </row>
    <row r="2952" spans="1:15" hidden="1" x14ac:dyDescent="0.25">
      <c r="A2952" s="347"/>
      <c r="B2952" s="349"/>
      <c r="C2952" s="59" t="s">
        <v>41</v>
      </c>
      <c r="D2952" s="352"/>
      <c r="E2952" s="358"/>
      <c r="F2952" s="358"/>
      <c r="G2952" s="358"/>
      <c r="H2952" s="358"/>
      <c r="I2952" s="105"/>
      <c r="J2952" s="105"/>
    </row>
    <row r="2953" spans="1:15" ht="16.5" hidden="1" customHeight="1" x14ac:dyDescent="0.25">
      <c r="A2953" s="347"/>
      <c r="B2953" s="349"/>
      <c r="C2953" s="59" t="s">
        <v>685</v>
      </c>
      <c r="D2953" s="352"/>
      <c r="E2953" s="141" t="s">
        <v>9</v>
      </c>
      <c r="F2953" s="141"/>
      <c r="G2953" s="9">
        <f>'Додаток 3'!I506</f>
        <v>93</v>
      </c>
      <c r="H2953" s="141"/>
      <c r="I2953" s="105"/>
      <c r="J2953" s="105"/>
    </row>
    <row r="2954" spans="1:15" ht="37.5" hidden="1" customHeight="1" x14ac:dyDescent="0.25">
      <c r="A2954" s="347"/>
      <c r="B2954" s="349"/>
      <c r="C2954" s="59" t="s">
        <v>386</v>
      </c>
      <c r="D2954" s="352"/>
      <c r="E2954" s="51" t="s">
        <v>9</v>
      </c>
      <c r="F2954" s="107"/>
      <c r="G2954" s="9">
        <f>'Додаток 3'!I507</f>
        <v>76.3</v>
      </c>
      <c r="H2954" s="9"/>
      <c r="I2954" s="105"/>
      <c r="J2954" s="105"/>
    </row>
    <row r="2955" spans="1:15" ht="19.5" customHeight="1" x14ac:dyDescent="0.25">
      <c r="A2955" s="347"/>
      <c r="B2955" s="349"/>
      <c r="C2955" s="59" t="s">
        <v>1647</v>
      </c>
      <c r="D2955" s="352"/>
      <c r="E2955" s="51" t="s">
        <v>9</v>
      </c>
      <c r="F2955" s="107"/>
      <c r="G2955" s="9"/>
      <c r="H2955" s="9"/>
      <c r="I2955" s="170">
        <f>'Додаток 3'!K508</f>
        <v>222.46299999999999</v>
      </c>
      <c r="J2955" s="105"/>
    </row>
    <row r="2956" spans="1:15" ht="17.25" customHeight="1" x14ac:dyDescent="0.25">
      <c r="A2956" s="347"/>
      <c r="B2956" s="349"/>
      <c r="C2956" s="350" t="s">
        <v>11</v>
      </c>
      <c r="D2956" s="350"/>
      <c r="E2956" s="350"/>
      <c r="F2956" s="350"/>
      <c r="G2956" s="350"/>
      <c r="H2956" s="350"/>
      <c r="I2956" s="350"/>
      <c r="J2956" s="350"/>
    </row>
    <row r="2957" spans="1:15" x14ac:dyDescent="0.25">
      <c r="A2957" s="347"/>
      <c r="B2957" s="349"/>
      <c r="C2957" s="7" t="s">
        <v>395</v>
      </c>
      <c r="D2957" s="384" t="s">
        <v>309</v>
      </c>
      <c r="E2957" s="140" t="s">
        <v>65</v>
      </c>
      <c r="F2957" s="107"/>
      <c r="G2957" s="107">
        <v>2.052</v>
      </c>
      <c r="H2957" s="9">
        <v>0.27400000000000002</v>
      </c>
      <c r="I2957" s="166">
        <v>1.669</v>
      </c>
      <c r="J2957" s="105"/>
      <c r="O2957" s="40">
        <f>3.995-2.052-0.274</f>
        <v>1.669</v>
      </c>
    </row>
    <row r="2958" spans="1:15" x14ac:dyDescent="0.25">
      <c r="A2958" s="347"/>
      <c r="B2958" s="349"/>
      <c r="C2958" s="7" t="s">
        <v>1648</v>
      </c>
      <c r="D2958" s="385"/>
      <c r="E2958" s="140" t="s">
        <v>17</v>
      </c>
      <c r="F2958" s="107"/>
      <c r="G2958" s="157"/>
      <c r="H2958" s="24"/>
      <c r="I2958" s="166">
        <v>1</v>
      </c>
      <c r="J2958" s="105"/>
      <c r="O2958" s="40">
        <f>7511969/3995</f>
        <v>1880.3426783479349</v>
      </c>
    </row>
    <row r="2959" spans="1:15" ht="17.25" customHeight="1" x14ac:dyDescent="0.25">
      <c r="A2959" s="347"/>
      <c r="B2959" s="349"/>
      <c r="C2959" s="350" t="s">
        <v>12</v>
      </c>
      <c r="D2959" s="350"/>
      <c r="E2959" s="350"/>
      <c r="F2959" s="350"/>
      <c r="G2959" s="350"/>
      <c r="H2959" s="350"/>
      <c r="I2959" s="350"/>
      <c r="J2959" s="350"/>
    </row>
    <row r="2960" spans="1:15" ht="14.25" customHeight="1" x14ac:dyDescent="0.25">
      <c r="A2960" s="347"/>
      <c r="B2960" s="349"/>
      <c r="C2960" s="7" t="s">
        <v>597</v>
      </c>
      <c r="D2960" s="384" t="s">
        <v>39</v>
      </c>
      <c r="E2960" s="140" t="s">
        <v>196</v>
      </c>
      <c r="F2960" s="156"/>
      <c r="G2960" s="157">
        <f>G2951/G2957</f>
        <v>1697.1408382066277</v>
      </c>
      <c r="H2960" s="157">
        <f>H2951/H2957</f>
        <v>1615.6094890510949</v>
      </c>
      <c r="I2960" s="135">
        <f>I2951/I2957</f>
        <v>2098.3355302576392</v>
      </c>
      <c r="J2960" s="105"/>
    </row>
    <row r="2961" spans="1:10" ht="14.25" customHeight="1" x14ac:dyDescent="0.25">
      <c r="A2961" s="347"/>
      <c r="B2961" s="349"/>
      <c r="C2961" s="7" t="s">
        <v>1653</v>
      </c>
      <c r="D2961" s="385"/>
      <c r="E2961" s="140" t="s">
        <v>13</v>
      </c>
      <c r="F2961" s="156"/>
      <c r="G2961" s="157"/>
      <c r="H2961" s="157"/>
      <c r="I2961" s="135">
        <f>I2955/I2958</f>
        <v>222.46299999999999</v>
      </c>
      <c r="J2961" s="105"/>
    </row>
    <row r="2962" spans="1:10" ht="16.5" customHeight="1" x14ac:dyDescent="0.25">
      <c r="A2962" s="347"/>
      <c r="B2962" s="349"/>
      <c r="C2962" s="350" t="s">
        <v>14</v>
      </c>
      <c r="D2962" s="350"/>
      <c r="E2962" s="350"/>
      <c r="F2962" s="350"/>
      <c r="G2962" s="350"/>
      <c r="H2962" s="350"/>
      <c r="I2962" s="350"/>
      <c r="J2962" s="350"/>
    </row>
    <row r="2963" spans="1:10" ht="30" x14ac:dyDescent="0.25">
      <c r="A2963" s="347"/>
      <c r="B2963" s="349"/>
      <c r="C2963" s="59" t="s">
        <v>385</v>
      </c>
      <c r="D2963" s="140" t="s">
        <v>42</v>
      </c>
      <c r="E2963" s="140" t="s">
        <v>40</v>
      </c>
      <c r="F2963" s="51"/>
      <c r="G2963" s="51">
        <v>47</v>
      </c>
      <c r="H2963" s="51">
        <v>53</v>
      </c>
      <c r="I2963" s="170">
        <v>100</v>
      </c>
      <c r="J2963" s="105"/>
    </row>
    <row r="2964" spans="1:10" ht="18.75" hidden="1" customHeight="1" x14ac:dyDescent="0.25">
      <c r="A2964" s="347" t="s">
        <v>341</v>
      </c>
      <c r="B2964" s="349" t="s">
        <v>66</v>
      </c>
      <c r="C2964" s="368" t="s">
        <v>1611</v>
      </c>
      <c r="D2964" s="368"/>
      <c r="E2964" s="368"/>
      <c r="F2964" s="368"/>
      <c r="G2964" s="368"/>
      <c r="H2964" s="368"/>
      <c r="I2964" s="368"/>
      <c r="J2964" s="368"/>
    </row>
    <row r="2965" spans="1:10" hidden="1" x14ac:dyDescent="0.25">
      <c r="A2965" s="347"/>
      <c r="B2965" s="349"/>
      <c r="C2965" s="350" t="s">
        <v>10</v>
      </c>
      <c r="D2965" s="350"/>
      <c r="E2965" s="350"/>
      <c r="F2965" s="350"/>
      <c r="G2965" s="350"/>
      <c r="H2965" s="350"/>
      <c r="I2965" s="350"/>
      <c r="J2965" s="350"/>
    </row>
    <row r="2966" spans="1:10" ht="30" hidden="1" x14ac:dyDescent="0.25">
      <c r="A2966" s="347"/>
      <c r="B2966" s="349"/>
      <c r="C2966" s="59" t="s">
        <v>1617</v>
      </c>
      <c r="D2966" s="51" t="s">
        <v>91</v>
      </c>
      <c r="E2966" s="51" t="s">
        <v>9</v>
      </c>
      <c r="F2966" s="107"/>
      <c r="G2966" s="107"/>
      <c r="H2966" s="107"/>
      <c r="I2966" s="95">
        <f>'Додаток 3'!K513</f>
        <v>0</v>
      </c>
      <c r="J2966" s="105"/>
    </row>
    <row r="2967" spans="1:10" hidden="1" x14ac:dyDescent="0.25">
      <c r="A2967" s="347"/>
      <c r="B2967" s="349"/>
      <c r="C2967" s="350" t="s">
        <v>11</v>
      </c>
      <c r="D2967" s="350"/>
      <c r="E2967" s="350"/>
      <c r="F2967" s="350"/>
      <c r="G2967" s="350"/>
      <c r="H2967" s="350"/>
      <c r="I2967" s="350"/>
      <c r="J2967" s="350"/>
    </row>
    <row r="2968" spans="1:10" hidden="1" x14ac:dyDescent="0.25">
      <c r="A2968" s="347"/>
      <c r="B2968" s="349"/>
      <c r="C2968" s="7" t="s">
        <v>1585</v>
      </c>
      <c r="D2968" s="140" t="s">
        <v>39</v>
      </c>
      <c r="E2968" s="140" t="s">
        <v>17</v>
      </c>
      <c r="F2968" s="155"/>
      <c r="G2968" s="167"/>
      <c r="H2968" s="167"/>
      <c r="I2968" s="166">
        <v>1</v>
      </c>
      <c r="J2968" s="105"/>
    </row>
    <row r="2969" spans="1:10" hidden="1" x14ac:dyDescent="0.25">
      <c r="A2969" s="347"/>
      <c r="B2969" s="349"/>
      <c r="C2969" s="350" t="s">
        <v>12</v>
      </c>
      <c r="D2969" s="350"/>
      <c r="E2969" s="350"/>
      <c r="F2969" s="350"/>
      <c r="G2969" s="350"/>
      <c r="H2969" s="350"/>
      <c r="I2969" s="350"/>
      <c r="J2969" s="350"/>
    </row>
    <row r="2970" spans="1:10" ht="30" hidden="1" x14ac:dyDescent="0.25">
      <c r="A2970" s="347"/>
      <c r="B2970" s="349"/>
      <c r="C2970" s="7" t="s">
        <v>1618</v>
      </c>
      <c r="D2970" s="140" t="s">
        <v>39</v>
      </c>
      <c r="E2970" s="140" t="s">
        <v>276</v>
      </c>
      <c r="F2970" s="107"/>
      <c r="G2970" s="157"/>
      <c r="H2970" s="157"/>
      <c r="I2970" s="95">
        <f>I2966/I2968</f>
        <v>0</v>
      </c>
      <c r="J2970" s="105"/>
    </row>
    <row r="2971" spans="1:10" hidden="1" x14ac:dyDescent="0.25">
      <c r="A2971" s="347"/>
      <c r="B2971" s="349"/>
      <c r="C2971" s="350" t="s">
        <v>14</v>
      </c>
      <c r="D2971" s="350"/>
      <c r="E2971" s="350"/>
      <c r="F2971" s="350"/>
      <c r="G2971" s="350"/>
      <c r="H2971" s="350"/>
      <c r="I2971" s="350"/>
      <c r="J2971" s="350"/>
    </row>
    <row r="2972" spans="1:10" hidden="1" x14ac:dyDescent="0.25">
      <c r="A2972" s="347"/>
      <c r="B2972" s="349"/>
      <c r="C2972" s="7" t="s">
        <v>1612</v>
      </c>
      <c r="D2972" s="140" t="s">
        <v>42</v>
      </c>
      <c r="E2972" s="140" t="s">
        <v>40</v>
      </c>
      <c r="F2972" s="51"/>
      <c r="G2972" s="140"/>
      <c r="H2972" s="142"/>
      <c r="I2972" s="166">
        <v>100</v>
      </c>
      <c r="J2972" s="105"/>
    </row>
    <row r="2973" spans="1:10" ht="15.75" hidden="1" customHeight="1" x14ac:dyDescent="0.25">
      <c r="A2973" s="347" t="s">
        <v>342</v>
      </c>
      <c r="B2973" s="349" t="s">
        <v>66</v>
      </c>
      <c r="C2973" s="351" t="s">
        <v>1320</v>
      </c>
      <c r="D2973" s="351"/>
      <c r="E2973" s="351"/>
      <c r="F2973" s="351"/>
      <c r="G2973" s="351"/>
      <c r="H2973" s="351"/>
      <c r="I2973" s="351"/>
      <c r="J2973" s="351"/>
    </row>
    <row r="2974" spans="1:10" hidden="1" x14ac:dyDescent="0.25">
      <c r="A2974" s="347"/>
      <c r="B2974" s="349"/>
      <c r="C2974" s="350" t="s">
        <v>10</v>
      </c>
      <c r="D2974" s="350"/>
      <c r="E2974" s="350"/>
      <c r="F2974" s="350"/>
      <c r="G2974" s="350"/>
      <c r="H2974" s="350"/>
      <c r="I2974" s="350"/>
      <c r="J2974" s="350"/>
    </row>
    <row r="2975" spans="1:10" ht="20.25" hidden="1" customHeight="1" x14ac:dyDescent="0.25">
      <c r="A2975" s="347"/>
      <c r="B2975" s="349"/>
      <c r="C2975" s="7" t="s">
        <v>499</v>
      </c>
      <c r="D2975" s="349" t="s">
        <v>15</v>
      </c>
      <c r="E2975" s="140" t="s">
        <v>9</v>
      </c>
      <c r="F2975" s="107"/>
      <c r="G2975" s="157"/>
      <c r="H2975" s="157"/>
      <c r="I2975" s="105"/>
      <c r="J2975" s="95">
        <f>'Додаток 3'!L509</f>
        <v>0</v>
      </c>
    </row>
    <row r="2976" spans="1:10" ht="15" hidden="1" customHeight="1" x14ac:dyDescent="0.25">
      <c r="A2976" s="347"/>
      <c r="B2976" s="349"/>
      <c r="C2976" s="7" t="s">
        <v>357</v>
      </c>
      <c r="D2976" s="349"/>
      <c r="E2976" s="358"/>
      <c r="F2976" s="358"/>
      <c r="G2976" s="358"/>
      <c r="H2976" s="358"/>
      <c r="I2976" s="105"/>
      <c r="J2976" s="105"/>
    </row>
    <row r="2977" spans="1:10" ht="15" hidden="1" customHeight="1" x14ac:dyDescent="0.25">
      <c r="A2977" s="347"/>
      <c r="B2977" s="349"/>
      <c r="C2977" s="7" t="s">
        <v>1319</v>
      </c>
      <c r="D2977" s="349"/>
      <c r="E2977" s="141" t="s">
        <v>9</v>
      </c>
      <c r="F2977" s="141"/>
      <c r="G2977" s="9"/>
      <c r="H2977" s="2"/>
      <c r="I2977" s="105"/>
      <c r="J2977" s="104">
        <f>'Додаток 3'!L510</f>
        <v>150</v>
      </c>
    </row>
    <row r="2978" spans="1:10" ht="11.25" hidden="1" customHeight="1" x14ac:dyDescent="0.25">
      <c r="A2978" s="347"/>
      <c r="B2978" s="349"/>
      <c r="C2978" s="7" t="s">
        <v>386</v>
      </c>
      <c r="D2978" s="349"/>
      <c r="E2978" s="140" t="s">
        <v>9</v>
      </c>
      <c r="F2978" s="107"/>
      <c r="G2978" s="24">
        <f>'Додаток 3'!I511</f>
        <v>35</v>
      </c>
      <c r="H2978" s="24"/>
      <c r="I2978" s="105"/>
      <c r="J2978" s="105"/>
    </row>
    <row r="2979" spans="1:10" ht="15" hidden="1" customHeight="1" x14ac:dyDescent="0.25">
      <c r="A2979" s="347"/>
      <c r="B2979" s="349"/>
      <c r="C2979" s="7" t="s">
        <v>387</v>
      </c>
      <c r="D2979" s="349"/>
      <c r="E2979" s="140" t="s">
        <v>9</v>
      </c>
      <c r="F2979" s="107"/>
      <c r="G2979" s="24">
        <f>'Додаток 3'!I512</f>
        <v>20</v>
      </c>
      <c r="H2979" s="24"/>
      <c r="I2979" s="105"/>
      <c r="J2979" s="105"/>
    </row>
    <row r="2980" spans="1:10" hidden="1" x14ac:dyDescent="0.25">
      <c r="A2980" s="347"/>
      <c r="B2980" s="349"/>
      <c r="C2980" s="350" t="s">
        <v>11</v>
      </c>
      <c r="D2980" s="350"/>
      <c r="E2980" s="350"/>
      <c r="F2980" s="350"/>
      <c r="G2980" s="350"/>
      <c r="H2980" s="350"/>
      <c r="I2980" s="350"/>
      <c r="J2980" s="350"/>
    </row>
    <row r="2981" spans="1:10" hidden="1" x14ac:dyDescent="0.25">
      <c r="A2981" s="347"/>
      <c r="B2981" s="349"/>
      <c r="C2981" s="7" t="s">
        <v>500</v>
      </c>
      <c r="D2981" s="140" t="s">
        <v>309</v>
      </c>
      <c r="E2981" s="140" t="s">
        <v>65</v>
      </c>
      <c r="F2981" s="107"/>
      <c r="G2981" s="157"/>
      <c r="H2981" s="157"/>
      <c r="I2981" s="105"/>
      <c r="J2981" s="166">
        <v>0.58699999999999997</v>
      </c>
    </row>
    <row r="2982" spans="1:10" hidden="1" x14ac:dyDescent="0.25">
      <c r="A2982" s="347"/>
      <c r="B2982" s="349"/>
      <c r="C2982" s="350" t="s">
        <v>12</v>
      </c>
      <c r="D2982" s="350"/>
      <c r="E2982" s="350"/>
      <c r="F2982" s="350"/>
      <c r="G2982" s="350"/>
      <c r="H2982" s="350"/>
      <c r="I2982" s="350"/>
      <c r="J2982" s="350"/>
    </row>
    <row r="2983" spans="1:10" hidden="1" x14ac:dyDescent="0.25">
      <c r="A2983" s="347"/>
      <c r="B2983" s="349"/>
      <c r="C2983" s="7" t="s">
        <v>779</v>
      </c>
      <c r="D2983" s="140" t="s">
        <v>39</v>
      </c>
      <c r="E2983" s="140" t="s">
        <v>196</v>
      </c>
      <c r="F2983" s="156"/>
      <c r="G2983" s="157"/>
      <c r="H2983" s="157"/>
      <c r="I2983" s="105"/>
      <c r="J2983" s="135">
        <f>J2975/J2981</f>
        <v>0</v>
      </c>
    </row>
    <row r="2984" spans="1:10" hidden="1" x14ac:dyDescent="0.25">
      <c r="A2984" s="347"/>
      <c r="B2984" s="349"/>
      <c r="C2984" s="350" t="s">
        <v>14</v>
      </c>
      <c r="D2984" s="350"/>
      <c r="E2984" s="350"/>
      <c r="F2984" s="350"/>
      <c r="G2984" s="350"/>
      <c r="H2984" s="350"/>
      <c r="I2984" s="350"/>
      <c r="J2984" s="350"/>
    </row>
    <row r="2985" spans="1:10" ht="30" hidden="1" x14ac:dyDescent="0.25">
      <c r="A2985" s="347"/>
      <c r="B2985" s="349"/>
      <c r="C2985" s="59" t="s">
        <v>385</v>
      </c>
      <c r="D2985" s="140" t="s">
        <v>42</v>
      </c>
      <c r="E2985" s="140" t="s">
        <v>40</v>
      </c>
      <c r="F2985" s="51"/>
      <c r="G2985" s="140"/>
      <c r="H2985" s="140"/>
      <c r="I2985" s="105"/>
      <c r="J2985" s="170">
        <v>100</v>
      </c>
    </row>
    <row r="2986" spans="1:10" ht="19.5" customHeight="1" x14ac:dyDescent="0.25">
      <c r="A2986" s="347" t="s">
        <v>342</v>
      </c>
      <c r="B2986" s="349" t="s">
        <v>66</v>
      </c>
      <c r="C2986" s="351" t="s">
        <v>1275</v>
      </c>
      <c r="D2986" s="351"/>
      <c r="E2986" s="351"/>
      <c r="F2986" s="351"/>
      <c r="G2986" s="351"/>
      <c r="H2986" s="351"/>
      <c r="I2986" s="351"/>
      <c r="J2986" s="351"/>
    </row>
    <row r="2987" spans="1:10" x14ac:dyDescent="0.25">
      <c r="A2987" s="347"/>
      <c r="B2987" s="349"/>
      <c r="C2987" s="350" t="s">
        <v>10</v>
      </c>
      <c r="D2987" s="350"/>
      <c r="E2987" s="350"/>
      <c r="F2987" s="350"/>
      <c r="G2987" s="350"/>
      <c r="H2987" s="350"/>
      <c r="I2987" s="350"/>
      <c r="J2987" s="350"/>
    </row>
    <row r="2988" spans="1:10" x14ac:dyDescent="0.25">
      <c r="A2988" s="347"/>
      <c r="B2988" s="349"/>
      <c r="C2988" s="59" t="s">
        <v>593</v>
      </c>
      <c r="D2988" s="352" t="s">
        <v>15</v>
      </c>
      <c r="E2988" s="51" t="s">
        <v>9</v>
      </c>
      <c r="F2988" s="107">
        <f>'Додаток 3'!H514</f>
        <v>3851.7779999999998</v>
      </c>
      <c r="G2988" s="107">
        <f>'Додаток 3'!I514</f>
        <v>2654.6779999999999</v>
      </c>
      <c r="H2988" s="1"/>
      <c r="I2988" s="105"/>
      <c r="J2988" s="105"/>
    </row>
    <row r="2989" spans="1:10" hidden="1" x14ac:dyDescent="0.25">
      <c r="A2989" s="347"/>
      <c r="B2989" s="349"/>
      <c r="C2989" s="6" t="s">
        <v>357</v>
      </c>
      <c r="D2989" s="352"/>
      <c r="E2989" s="358"/>
      <c r="F2989" s="358"/>
      <c r="G2989" s="358"/>
      <c r="H2989" s="358"/>
      <c r="I2989" s="105"/>
      <c r="J2989" s="105"/>
    </row>
    <row r="2990" spans="1:10" hidden="1" x14ac:dyDescent="0.25">
      <c r="A2990" s="347"/>
      <c r="B2990" s="349"/>
      <c r="C2990" s="6" t="s">
        <v>592</v>
      </c>
      <c r="D2990" s="352"/>
      <c r="E2990" s="141" t="s">
        <v>9</v>
      </c>
      <c r="F2990" s="9">
        <f>'Додаток 3'!H515</f>
        <v>70.203000000000003</v>
      </c>
      <c r="G2990" s="141"/>
      <c r="H2990" s="141"/>
      <c r="I2990" s="105"/>
      <c r="J2990" s="105"/>
    </row>
    <row r="2991" spans="1:10" hidden="1" x14ac:dyDescent="0.25">
      <c r="A2991" s="347"/>
      <c r="B2991" s="349"/>
      <c r="C2991" s="59" t="s">
        <v>55</v>
      </c>
      <c r="D2991" s="352"/>
      <c r="E2991" s="141" t="s">
        <v>9</v>
      </c>
      <c r="F2991" s="9">
        <f>'Додаток 3'!H516</f>
        <v>29.36999999999999</v>
      </c>
      <c r="G2991" s="9">
        <f>'Додаток 3'!I516</f>
        <v>63.468000000000004</v>
      </c>
      <c r="H2991" s="9"/>
      <c r="I2991" s="105"/>
      <c r="J2991" s="105"/>
    </row>
    <row r="2992" spans="1:10" hidden="1" x14ac:dyDescent="0.25">
      <c r="A2992" s="347"/>
      <c r="B2992" s="349"/>
      <c r="C2992" s="59" t="s">
        <v>28</v>
      </c>
      <c r="D2992" s="352"/>
      <c r="E2992" s="141" t="s">
        <v>9</v>
      </c>
      <c r="F2992" s="9"/>
      <c r="G2992" s="9">
        <f>'Додаток 3'!I517</f>
        <v>24.178999999999998</v>
      </c>
      <c r="H2992" s="9"/>
      <c r="I2992" s="105"/>
      <c r="J2992" s="105"/>
    </row>
    <row r="2993" spans="1:14" x14ac:dyDescent="0.25">
      <c r="A2993" s="347"/>
      <c r="B2993" s="349"/>
      <c r="C2993" s="348" t="s">
        <v>11</v>
      </c>
      <c r="D2993" s="348"/>
      <c r="E2993" s="348"/>
      <c r="F2993" s="348"/>
      <c r="G2993" s="348"/>
      <c r="H2993" s="348"/>
      <c r="I2993" s="348"/>
      <c r="J2993" s="348"/>
    </row>
    <row r="2994" spans="1:14" x14ac:dyDescent="0.25">
      <c r="A2994" s="347"/>
      <c r="B2994" s="349"/>
      <c r="C2994" s="7" t="s">
        <v>594</v>
      </c>
      <c r="D2994" s="140" t="s">
        <v>309</v>
      </c>
      <c r="E2994" s="140" t="s">
        <v>65</v>
      </c>
      <c r="F2994" s="107">
        <v>1.71</v>
      </c>
      <c r="G2994" s="157">
        <v>1.2749999999999999</v>
      </c>
      <c r="H2994" s="10"/>
      <c r="I2994" s="105"/>
      <c r="J2994" s="133"/>
      <c r="M2994" s="41"/>
      <c r="N2994" s="41"/>
    </row>
    <row r="2995" spans="1:14" x14ac:dyDescent="0.25">
      <c r="A2995" s="347"/>
      <c r="B2995" s="349"/>
      <c r="C2995" s="350" t="s">
        <v>12</v>
      </c>
      <c r="D2995" s="350"/>
      <c r="E2995" s="350"/>
      <c r="F2995" s="350"/>
      <c r="G2995" s="350"/>
      <c r="H2995" s="350"/>
      <c r="I2995" s="350"/>
      <c r="J2995" s="350"/>
    </row>
    <row r="2996" spans="1:14" ht="30" x14ac:dyDescent="0.25">
      <c r="A2996" s="347"/>
      <c r="B2996" s="349"/>
      <c r="C2996" s="7" t="s">
        <v>595</v>
      </c>
      <c r="D2996" s="140" t="s">
        <v>39</v>
      </c>
      <c r="E2996" s="140" t="s">
        <v>196</v>
      </c>
      <c r="F2996" s="107">
        <f>F2988/F2994</f>
        <v>2252.5017543859649</v>
      </c>
      <c r="G2996" s="157">
        <f>G2988/G2994</f>
        <v>2082.1003921568627</v>
      </c>
      <c r="H2996" s="24"/>
      <c r="I2996" s="105"/>
      <c r="J2996" s="105"/>
    </row>
    <row r="2997" spans="1:14" x14ac:dyDescent="0.25">
      <c r="A2997" s="347"/>
      <c r="B2997" s="349"/>
      <c r="C2997" s="350" t="s">
        <v>14</v>
      </c>
      <c r="D2997" s="350"/>
      <c r="E2997" s="350"/>
      <c r="F2997" s="350"/>
      <c r="G2997" s="350"/>
      <c r="H2997" s="350"/>
      <c r="I2997" s="350"/>
      <c r="J2997" s="350"/>
    </row>
    <row r="2998" spans="1:14" ht="30" x14ac:dyDescent="0.25">
      <c r="A2998" s="347"/>
      <c r="B2998" s="349"/>
      <c r="C2998" s="59" t="s">
        <v>365</v>
      </c>
      <c r="D2998" s="140" t="s">
        <v>42</v>
      </c>
      <c r="E2998" s="140" t="s">
        <v>40</v>
      </c>
      <c r="F2998" s="140">
        <v>100</v>
      </c>
      <c r="G2998" s="140">
        <v>100</v>
      </c>
      <c r="H2998" s="142"/>
      <c r="I2998" s="105"/>
      <c r="J2998" s="105"/>
    </row>
    <row r="2999" spans="1:14" ht="21" hidden="1" customHeight="1" x14ac:dyDescent="0.25">
      <c r="A2999" s="402" t="s">
        <v>344</v>
      </c>
      <c r="B2999" s="349" t="s">
        <v>66</v>
      </c>
      <c r="C2999" s="351" t="s">
        <v>67</v>
      </c>
      <c r="D2999" s="351"/>
      <c r="E2999" s="351"/>
      <c r="F2999" s="351"/>
      <c r="G2999" s="351"/>
      <c r="H2999" s="351"/>
      <c r="I2999" s="351"/>
      <c r="J2999" s="351"/>
    </row>
    <row r="3000" spans="1:14" ht="21" hidden="1" customHeight="1" x14ac:dyDescent="0.25">
      <c r="A3000" s="402"/>
      <c r="B3000" s="349"/>
      <c r="C3000" s="350" t="s">
        <v>10</v>
      </c>
      <c r="D3000" s="350"/>
      <c r="E3000" s="350"/>
      <c r="F3000" s="350"/>
      <c r="G3000" s="350"/>
      <c r="H3000" s="350"/>
      <c r="I3000" s="350"/>
      <c r="J3000" s="350"/>
    </row>
    <row r="3001" spans="1:14" ht="30" hidden="1" x14ac:dyDescent="0.25">
      <c r="A3001" s="402"/>
      <c r="B3001" s="349"/>
      <c r="C3001" s="59" t="s">
        <v>388</v>
      </c>
      <c r="D3001" s="51" t="s">
        <v>91</v>
      </c>
      <c r="E3001" s="51" t="s">
        <v>9</v>
      </c>
      <c r="F3001" s="107"/>
      <c r="G3001" s="157"/>
      <c r="H3001" s="157"/>
      <c r="I3001" s="105"/>
      <c r="J3001" s="95">
        <f>'Додаток 3'!L518</f>
        <v>0</v>
      </c>
    </row>
    <row r="3002" spans="1:14" ht="16.5" hidden="1" customHeight="1" x14ac:dyDescent="0.25">
      <c r="A3002" s="402"/>
      <c r="B3002" s="349"/>
      <c r="C3002" s="350" t="s">
        <v>11</v>
      </c>
      <c r="D3002" s="350"/>
      <c r="E3002" s="350"/>
      <c r="F3002" s="350"/>
      <c r="G3002" s="350"/>
      <c r="H3002" s="350"/>
      <c r="I3002" s="350"/>
      <c r="J3002" s="350"/>
    </row>
    <row r="3003" spans="1:14" hidden="1" x14ac:dyDescent="0.25">
      <c r="A3003" s="402"/>
      <c r="B3003" s="349"/>
      <c r="C3003" s="59" t="s">
        <v>117</v>
      </c>
      <c r="D3003" s="142" t="s">
        <v>39</v>
      </c>
      <c r="E3003" s="140" t="s">
        <v>17</v>
      </c>
      <c r="F3003" s="167"/>
      <c r="G3003" s="167"/>
      <c r="H3003" s="167"/>
      <c r="I3003" s="105"/>
      <c r="J3003" s="166">
        <v>1</v>
      </c>
    </row>
    <row r="3004" spans="1:14" ht="17.25" hidden="1" customHeight="1" x14ac:dyDescent="0.25">
      <c r="A3004" s="402"/>
      <c r="B3004" s="349"/>
      <c r="C3004" s="350" t="s">
        <v>12</v>
      </c>
      <c r="D3004" s="350"/>
      <c r="E3004" s="350"/>
      <c r="F3004" s="350"/>
      <c r="G3004" s="350"/>
      <c r="H3004" s="350"/>
      <c r="I3004" s="350"/>
      <c r="J3004" s="350"/>
    </row>
    <row r="3005" spans="1:14" hidden="1" x14ac:dyDescent="0.25">
      <c r="A3005" s="402"/>
      <c r="B3005" s="349"/>
      <c r="C3005" s="59" t="s">
        <v>389</v>
      </c>
      <c r="D3005" s="140" t="s">
        <v>39</v>
      </c>
      <c r="E3005" s="140" t="s">
        <v>68</v>
      </c>
      <c r="F3005" s="157"/>
      <c r="G3005" s="157"/>
      <c r="H3005" s="157"/>
      <c r="I3005" s="105"/>
      <c r="J3005" s="135">
        <f>J3001/J3003</f>
        <v>0</v>
      </c>
    </row>
    <row r="3006" spans="1:14" ht="18" hidden="1" customHeight="1" x14ac:dyDescent="0.25">
      <c r="A3006" s="402"/>
      <c r="B3006" s="349"/>
      <c r="C3006" s="350" t="s">
        <v>14</v>
      </c>
      <c r="D3006" s="350"/>
      <c r="E3006" s="350"/>
      <c r="F3006" s="350"/>
      <c r="G3006" s="350"/>
      <c r="H3006" s="350"/>
      <c r="I3006" s="350"/>
      <c r="J3006" s="350"/>
    </row>
    <row r="3007" spans="1:14" ht="12.75" hidden="1" customHeight="1" x14ac:dyDescent="0.25">
      <c r="A3007" s="402"/>
      <c r="B3007" s="349"/>
      <c r="C3007" s="7" t="s">
        <v>47</v>
      </c>
      <c r="D3007" s="140" t="s">
        <v>42</v>
      </c>
      <c r="E3007" s="140" t="s">
        <v>40</v>
      </c>
      <c r="F3007" s="140"/>
      <c r="G3007" s="140"/>
      <c r="H3007" s="140"/>
      <c r="I3007" s="105"/>
      <c r="J3007" s="166">
        <v>100</v>
      </c>
    </row>
    <row r="3008" spans="1:14" ht="19.5" customHeight="1" x14ac:dyDescent="0.25">
      <c r="A3008" s="347" t="s">
        <v>343</v>
      </c>
      <c r="B3008" s="352" t="str">
        <f>B2999</f>
        <v>Організація належного утримання міських доріг</v>
      </c>
      <c r="C3008" s="351" t="s">
        <v>69</v>
      </c>
      <c r="D3008" s="351"/>
      <c r="E3008" s="351"/>
      <c r="F3008" s="351"/>
      <c r="G3008" s="351"/>
      <c r="H3008" s="351"/>
      <c r="I3008" s="351"/>
      <c r="J3008" s="351"/>
    </row>
    <row r="3009" spans="1:10" ht="20.25" customHeight="1" x14ac:dyDescent="0.25">
      <c r="A3009" s="347"/>
      <c r="B3009" s="352"/>
      <c r="C3009" s="350" t="s">
        <v>10</v>
      </c>
      <c r="D3009" s="350"/>
      <c r="E3009" s="350"/>
      <c r="F3009" s="350"/>
      <c r="G3009" s="350"/>
      <c r="H3009" s="350"/>
      <c r="I3009" s="350"/>
      <c r="J3009" s="350"/>
    </row>
    <row r="3010" spans="1:10" ht="20.25" customHeight="1" x14ac:dyDescent="0.25">
      <c r="A3010" s="347"/>
      <c r="B3010" s="352"/>
      <c r="C3010" s="8" t="s">
        <v>70</v>
      </c>
      <c r="D3010" s="140" t="s">
        <v>15</v>
      </c>
      <c r="E3010" s="140" t="s">
        <v>19</v>
      </c>
      <c r="F3010" s="157">
        <f>'Додаток 3'!H519</f>
        <v>1600.067</v>
      </c>
      <c r="G3010" s="157">
        <f>'Додаток 3'!I519</f>
        <v>1413.99</v>
      </c>
      <c r="H3010" s="157">
        <f>'Додаток 3'!J519</f>
        <v>1723</v>
      </c>
      <c r="I3010" s="170">
        <f>'Додаток 3'!K519</f>
        <v>1953.1130000000001</v>
      </c>
      <c r="J3010" s="170">
        <f>'Додаток 3'!L519</f>
        <v>3230.0230000000001</v>
      </c>
    </row>
    <row r="3011" spans="1:10" ht="18.75" customHeight="1" x14ac:dyDescent="0.25">
      <c r="A3011" s="347"/>
      <c r="B3011" s="352"/>
      <c r="C3011" s="350" t="s">
        <v>11</v>
      </c>
      <c r="D3011" s="350"/>
      <c r="E3011" s="350"/>
      <c r="F3011" s="350"/>
      <c r="G3011" s="350"/>
      <c r="H3011" s="350"/>
      <c r="I3011" s="350"/>
      <c r="J3011" s="350"/>
    </row>
    <row r="3012" spans="1:10" x14ac:dyDescent="0.25">
      <c r="A3012" s="347"/>
      <c r="B3012" s="352"/>
      <c r="C3012" s="3" t="s">
        <v>71</v>
      </c>
      <c r="D3012" s="140" t="s">
        <v>374</v>
      </c>
      <c r="E3012" s="140" t="s">
        <v>65</v>
      </c>
      <c r="F3012" s="157">
        <v>142.48599999999999</v>
      </c>
      <c r="G3012" s="157">
        <v>142.48599999999999</v>
      </c>
      <c r="H3012" s="157">
        <v>142.48599999999999</v>
      </c>
      <c r="I3012" s="170">
        <v>142.48599999999999</v>
      </c>
      <c r="J3012" s="170">
        <v>142.48599999999999</v>
      </c>
    </row>
    <row r="3013" spans="1:10" ht="17.25" customHeight="1" x14ac:dyDescent="0.25">
      <c r="A3013" s="347"/>
      <c r="B3013" s="352"/>
      <c r="C3013" s="350" t="s">
        <v>12</v>
      </c>
      <c r="D3013" s="350"/>
      <c r="E3013" s="350"/>
      <c r="F3013" s="350"/>
      <c r="G3013" s="350"/>
      <c r="H3013" s="350"/>
      <c r="I3013" s="350"/>
      <c r="J3013" s="350"/>
    </row>
    <row r="3014" spans="1:10" x14ac:dyDescent="0.25">
      <c r="A3014" s="347"/>
      <c r="B3014" s="352"/>
      <c r="C3014" s="7" t="s">
        <v>356</v>
      </c>
      <c r="D3014" s="140" t="s">
        <v>39</v>
      </c>
      <c r="E3014" s="140" t="s">
        <v>196</v>
      </c>
      <c r="F3014" s="161">
        <f>F3010/F3012</f>
        <v>11.229643614109458</v>
      </c>
      <c r="G3014" s="161">
        <v>12.79</v>
      </c>
      <c r="H3014" s="161">
        <f>H3010/H3012</f>
        <v>12.09241609702006</v>
      </c>
      <c r="I3014" s="135">
        <f>I3010/I3012</f>
        <v>13.707402832558989</v>
      </c>
      <c r="J3014" s="135">
        <f>J3010/J3012</f>
        <v>22.669055205423692</v>
      </c>
    </row>
    <row r="3015" spans="1:10" ht="18" customHeight="1" x14ac:dyDescent="0.25">
      <c r="A3015" s="347"/>
      <c r="B3015" s="352"/>
      <c r="C3015" s="350" t="s">
        <v>14</v>
      </c>
      <c r="D3015" s="350"/>
      <c r="E3015" s="350"/>
      <c r="F3015" s="350"/>
      <c r="G3015" s="350"/>
      <c r="H3015" s="350"/>
      <c r="I3015" s="350"/>
      <c r="J3015" s="350"/>
    </row>
    <row r="3016" spans="1:10" x14ac:dyDescent="0.25">
      <c r="A3016" s="347"/>
      <c r="B3016" s="352"/>
      <c r="C3016" s="7" t="s">
        <v>72</v>
      </c>
      <c r="D3016" s="140" t="s">
        <v>42</v>
      </c>
      <c r="E3016" s="140" t="s">
        <v>40</v>
      </c>
      <c r="F3016" s="140">
        <v>100</v>
      </c>
      <c r="G3016" s="140">
        <v>100</v>
      </c>
      <c r="H3016" s="140">
        <v>100</v>
      </c>
      <c r="I3016" s="170">
        <v>100</v>
      </c>
      <c r="J3016" s="170">
        <v>100</v>
      </c>
    </row>
    <row r="3017" spans="1:10" ht="18.75" hidden="1" customHeight="1" x14ac:dyDescent="0.25">
      <c r="A3017" s="355" t="s">
        <v>346</v>
      </c>
      <c r="B3017" s="364" t="str">
        <f>B3008</f>
        <v>Організація належного утримання міських доріг</v>
      </c>
      <c r="C3017" s="425" t="s">
        <v>74</v>
      </c>
      <c r="D3017" s="425"/>
      <c r="E3017" s="425"/>
      <c r="F3017" s="425"/>
      <c r="G3017" s="425"/>
      <c r="H3017" s="425"/>
    </row>
    <row r="3018" spans="1:10" ht="18" hidden="1" customHeight="1" x14ac:dyDescent="0.25">
      <c r="A3018" s="347"/>
      <c r="B3018" s="352"/>
      <c r="C3018" s="350" t="s">
        <v>10</v>
      </c>
      <c r="D3018" s="350"/>
      <c r="E3018" s="350"/>
      <c r="F3018" s="350"/>
      <c r="G3018" s="350"/>
      <c r="H3018" s="350"/>
    </row>
    <row r="3019" spans="1:10" ht="28.5" hidden="1" customHeight="1" x14ac:dyDescent="0.25">
      <c r="A3019" s="347"/>
      <c r="B3019" s="352"/>
      <c r="C3019" s="5" t="s">
        <v>73</v>
      </c>
      <c r="D3019" s="51" t="s">
        <v>15</v>
      </c>
      <c r="E3019" s="51" t="s">
        <v>9</v>
      </c>
      <c r="F3019" s="107"/>
      <c r="G3019" s="107"/>
      <c r="H3019" s="107">
        <f>'Додаток 3'!J520</f>
        <v>0</v>
      </c>
    </row>
    <row r="3020" spans="1:10" ht="17.25" hidden="1" customHeight="1" x14ac:dyDescent="0.25">
      <c r="A3020" s="347"/>
      <c r="B3020" s="352"/>
      <c r="C3020" s="348" t="s">
        <v>11</v>
      </c>
      <c r="D3020" s="348"/>
      <c r="E3020" s="348"/>
      <c r="F3020" s="348"/>
      <c r="G3020" s="348"/>
      <c r="H3020" s="348"/>
    </row>
    <row r="3021" spans="1:10" ht="29.25" hidden="1" customHeight="1" x14ac:dyDescent="0.25">
      <c r="A3021" s="347"/>
      <c r="B3021" s="352"/>
      <c r="C3021" s="5" t="s">
        <v>76</v>
      </c>
      <c r="D3021" s="51" t="s">
        <v>309</v>
      </c>
      <c r="E3021" s="51" t="s">
        <v>65</v>
      </c>
      <c r="F3021" s="107"/>
      <c r="G3021" s="107"/>
      <c r="H3021" s="107">
        <v>0.1</v>
      </c>
    </row>
    <row r="3022" spans="1:10" ht="16.5" hidden="1" customHeight="1" x14ac:dyDescent="0.25">
      <c r="A3022" s="347"/>
      <c r="B3022" s="352"/>
      <c r="C3022" s="348" t="s">
        <v>12</v>
      </c>
      <c r="D3022" s="348"/>
      <c r="E3022" s="348"/>
      <c r="F3022" s="348"/>
      <c r="G3022" s="348"/>
      <c r="H3022" s="348"/>
    </row>
    <row r="3023" spans="1:10" hidden="1" x14ac:dyDescent="0.25">
      <c r="A3023" s="347"/>
      <c r="B3023" s="352"/>
      <c r="C3023" s="59" t="s">
        <v>598</v>
      </c>
      <c r="D3023" s="141" t="s">
        <v>39</v>
      </c>
      <c r="E3023" s="51" t="s">
        <v>196</v>
      </c>
      <c r="F3023" s="156"/>
      <c r="G3023" s="156"/>
      <c r="H3023" s="156">
        <f>H3019/H3021</f>
        <v>0</v>
      </c>
    </row>
    <row r="3024" spans="1:10" ht="15.75" hidden="1" customHeight="1" x14ac:dyDescent="0.25">
      <c r="A3024" s="347"/>
      <c r="B3024" s="352"/>
      <c r="C3024" s="350" t="s">
        <v>14</v>
      </c>
      <c r="D3024" s="350"/>
      <c r="E3024" s="350"/>
      <c r="F3024" s="350"/>
      <c r="G3024" s="350"/>
      <c r="H3024" s="350"/>
    </row>
    <row r="3025" spans="1:15" ht="30" hidden="1" x14ac:dyDescent="0.25">
      <c r="A3025" s="353"/>
      <c r="B3025" s="363"/>
      <c r="C3025" s="73" t="s">
        <v>375</v>
      </c>
      <c r="D3025" s="149" t="s">
        <v>42</v>
      </c>
      <c r="E3025" s="149" t="s">
        <v>40</v>
      </c>
      <c r="F3025" s="149"/>
      <c r="G3025" s="149"/>
      <c r="H3025" s="149">
        <v>100</v>
      </c>
    </row>
    <row r="3026" spans="1:15" ht="18.75" customHeight="1" x14ac:dyDescent="0.25">
      <c r="A3026" s="347" t="s">
        <v>344</v>
      </c>
      <c r="B3026" s="352" t="str">
        <f>B3017</f>
        <v>Організація належного утримання міських доріг</v>
      </c>
      <c r="C3026" s="351" t="s">
        <v>520</v>
      </c>
      <c r="D3026" s="351"/>
      <c r="E3026" s="351"/>
      <c r="F3026" s="351"/>
      <c r="G3026" s="351"/>
      <c r="H3026" s="351"/>
      <c r="I3026" s="351"/>
      <c r="J3026" s="351"/>
      <c r="O3026" s="352">
        <f>O3017</f>
        <v>0</v>
      </c>
    </row>
    <row r="3027" spans="1:15" ht="18" customHeight="1" x14ac:dyDescent="0.25">
      <c r="A3027" s="347"/>
      <c r="B3027" s="352"/>
      <c r="C3027" s="350" t="s">
        <v>10</v>
      </c>
      <c r="D3027" s="350"/>
      <c r="E3027" s="350"/>
      <c r="F3027" s="350"/>
      <c r="G3027" s="350"/>
      <c r="H3027" s="350"/>
      <c r="I3027" s="350"/>
      <c r="J3027" s="350"/>
      <c r="O3027" s="352"/>
    </row>
    <row r="3028" spans="1:15" ht="19.5" customHeight="1" x14ac:dyDescent="0.25">
      <c r="A3028" s="347"/>
      <c r="B3028" s="352"/>
      <c r="C3028" s="5" t="s">
        <v>1952</v>
      </c>
      <c r="D3028" s="363" t="s">
        <v>15</v>
      </c>
      <c r="E3028" s="363" t="s">
        <v>9</v>
      </c>
      <c r="F3028" s="107">
        <f>'Додаток 3'!H521</f>
        <v>48.384999999999998</v>
      </c>
      <c r="G3028" s="107">
        <f>'Додаток 3'!I521</f>
        <v>49.924999999999997</v>
      </c>
      <c r="H3028" s="107">
        <f>'Додаток 3'!J521</f>
        <v>127.714</v>
      </c>
      <c r="I3028" s="170">
        <f>'Додаток 3'!K521</f>
        <v>196.45699999999999</v>
      </c>
      <c r="J3028" s="95"/>
      <c r="L3028" s="41"/>
      <c r="O3028" s="352"/>
    </row>
    <row r="3029" spans="1:15" ht="31.5" customHeight="1" x14ac:dyDescent="0.25">
      <c r="A3029" s="347"/>
      <c r="B3029" s="352"/>
      <c r="C3029" s="5" t="s">
        <v>1951</v>
      </c>
      <c r="D3029" s="364"/>
      <c r="E3029" s="364"/>
      <c r="F3029" s="107"/>
      <c r="G3029" s="107"/>
      <c r="H3029" s="107"/>
      <c r="I3029" s="170"/>
      <c r="J3029" s="95">
        <f>'Додаток 3'!L521</f>
        <v>199.24600000000001</v>
      </c>
      <c r="L3029" s="41"/>
      <c r="O3029" s="352"/>
    </row>
    <row r="3030" spans="1:15" ht="17.25" customHeight="1" x14ac:dyDescent="0.25">
      <c r="A3030" s="347"/>
      <c r="B3030" s="352"/>
      <c r="C3030" s="348" t="s">
        <v>11</v>
      </c>
      <c r="D3030" s="348"/>
      <c r="E3030" s="348"/>
      <c r="F3030" s="348"/>
      <c r="G3030" s="348"/>
      <c r="H3030" s="348"/>
      <c r="I3030" s="348"/>
      <c r="J3030" s="348"/>
      <c r="L3030" s="134"/>
      <c r="O3030" s="352"/>
    </row>
    <row r="3031" spans="1:15" x14ac:dyDescent="0.25">
      <c r="A3031" s="347"/>
      <c r="B3031" s="352"/>
      <c r="C3031" s="59" t="s">
        <v>76</v>
      </c>
      <c r="D3031" s="363" t="s">
        <v>309</v>
      </c>
      <c r="E3031" s="363" t="s">
        <v>65</v>
      </c>
      <c r="F3031" s="107">
        <v>5.8000000000000003E-2</v>
      </c>
      <c r="G3031" s="107">
        <v>0.161</v>
      </c>
      <c r="H3031" s="107">
        <v>0.255</v>
      </c>
      <c r="I3031" s="166">
        <v>0.2316</v>
      </c>
      <c r="J3031" s="166"/>
      <c r="L3031" s="134"/>
      <c r="O3031" s="352"/>
    </row>
    <row r="3032" spans="1:15" x14ac:dyDescent="0.25">
      <c r="A3032" s="347"/>
      <c r="B3032" s="352"/>
      <c r="C3032" s="59" t="s">
        <v>1953</v>
      </c>
      <c r="D3032" s="364"/>
      <c r="E3032" s="364"/>
      <c r="F3032" s="107"/>
      <c r="G3032" s="107"/>
      <c r="H3032" s="107"/>
      <c r="I3032" s="166"/>
      <c r="J3032" s="166">
        <v>0.15390000000000001</v>
      </c>
      <c r="L3032" s="134"/>
      <c r="O3032" s="352"/>
    </row>
    <row r="3033" spans="1:15" x14ac:dyDescent="0.25">
      <c r="A3033" s="347"/>
      <c r="B3033" s="352"/>
      <c r="C3033" s="348" t="s">
        <v>12</v>
      </c>
      <c r="D3033" s="348"/>
      <c r="E3033" s="348"/>
      <c r="F3033" s="348"/>
      <c r="G3033" s="348"/>
      <c r="H3033" s="348"/>
      <c r="I3033" s="348"/>
      <c r="J3033" s="348"/>
      <c r="O3033" s="352"/>
    </row>
    <row r="3034" spans="1:15" x14ac:dyDescent="0.25">
      <c r="A3034" s="347"/>
      <c r="B3034" s="352"/>
      <c r="C3034" s="59" t="s">
        <v>598</v>
      </c>
      <c r="D3034" s="363" t="s">
        <v>39</v>
      </c>
      <c r="E3034" s="363" t="s">
        <v>196</v>
      </c>
      <c r="F3034" s="156">
        <f>F3028/F3031</f>
        <v>834.22413793103442</v>
      </c>
      <c r="G3034" s="156">
        <f>G3028/G3031</f>
        <v>310.09316770186331</v>
      </c>
      <c r="H3034" s="156">
        <f>H3028/H3031</f>
        <v>500.83921568627449</v>
      </c>
      <c r="I3034" s="104">
        <f>I3028/I3031</f>
        <v>848.25993091537134</v>
      </c>
      <c r="J3034" s="104"/>
      <c r="O3034" s="352"/>
    </row>
    <row r="3035" spans="1:15" ht="30" x14ac:dyDescent="0.25">
      <c r="A3035" s="347"/>
      <c r="B3035" s="352"/>
      <c r="C3035" s="59" t="s">
        <v>1954</v>
      </c>
      <c r="D3035" s="364"/>
      <c r="E3035" s="364"/>
      <c r="F3035" s="156"/>
      <c r="G3035" s="156"/>
      <c r="H3035" s="156"/>
      <c r="I3035" s="104"/>
      <c r="J3035" s="98">
        <f>J3029/J3032</f>
        <v>1294.6458739441196</v>
      </c>
      <c r="O3035" s="352"/>
    </row>
    <row r="3036" spans="1:15" ht="18" customHeight="1" x14ac:dyDescent="0.25">
      <c r="A3036" s="347"/>
      <c r="B3036" s="352"/>
      <c r="C3036" s="350" t="s">
        <v>14</v>
      </c>
      <c r="D3036" s="350"/>
      <c r="E3036" s="350"/>
      <c r="F3036" s="350"/>
      <c r="G3036" s="350"/>
      <c r="H3036" s="350"/>
      <c r="I3036" s="350"/>
      <c r="J3036" s="350"/>
      <c r="O3036" s="352"/>
    </row>
    <row r="3037" spans="1:15" ht="30" x14ac:dyDescent="0.25">
      <c r="A3037" s="347"/>
      <c r="B3037" s="352"/>
      <c r="C3037" s="59" t="s">
        <v>375</v>
      </c>
      <c r="D3037" s="140" t="s">
        <v>42</v>
      </c>
      <c r="E3037" s="140" t="s">
        <v>40</v>
      </c>
      <c r="F3037" s="140">
        <v>100</v>
      </c>
      <c r="G3037" s="140">
        <v>100</v>
      </c>
      <c r="H3037" s="140">
        <v>100</v>
      </c>
      <c r="I3037" s="170">
        <v>100</v>
      </c>
      <c r="J3037" s="170">
        <v>100</v>
      </c>
      <c r="O3037" s="352"/>
    </row>
    <row r="3038" spans="1:15" ht="19.5" customHeight="1" x14ac:dyDescent="0.25">
      <c r="A3038" s="347" t="s">
        <v>345</v>
      </c>
      <c r="B3038" s="352" t="str">
        <f>B3026</f>
        <v>Організація належного утримання міських доріг</v>
      </c>
      <c r="C3038" s="351" t="s">
        <v>521</v>
      </c>
      <c r="D3038" s="351"/>
      <c r="E3038" s="351"/>
      <c r="F3038" s="351"/>
      <c r="G3038" s="351"/>
      <c r="H3038" s="351"/>
      <c r="I3038" s="351"/>
      <c r="J3038" s="351"/>
      <c r="O3038" s="352">
        <f>O3026</f>
        <v>0</v>
      </c>
    </row>
    <row r="3039" spans="1:15" ht="18" customHeight="1" x14ac:dyDescent="0.25">
      <c r="A3039" s="347"/>
      <c r="B3039" s="352"/>
      <c r="C3039" s="439" t="s">
        <v>10</v>
      </c>
      <c r="D3039" s="439"/>
      <c r="E3039" s="439"/>
      <c r="F3039" s="439"/>
      <c r="G3039" s="439"/>
      <c r="H3039" s="439"/>
      <c r="I3039" s="439"/>
      <c r="J3039" s="439"/>
      <c r="O3039" s="352"/>
    </row>
    <row r="3040" spans="1:15" ht="15.75" customHeight="1" x14ac:dyDescent="0.25">
      <c r="A3040" s="347"/>
      <c r="B3040" s="352"/>
      <c r="C3040" s="32" t="s">
        <v>73</v>
      </c>
      <c r="D3040" s="363" t="s">
        <v>15</v>
      </c>
      <c r="E3040" s="363" t="s">
        <v>9</v>
      </c>
      <c r="F3040" s="107">
        <f>'Додаток 3'!H522</f>
        <v>1.2709999999999999</v>
      </c>
      <c r="G3040" s="107">
        <f>'Додаток 3'!I522</f>
        <v>2.1779999999999999</v>
      </c>
      <c r="H3040" s="107">
        <f>'Додаток 3'!J522</f>
        <v>2.3250000000000002</v>
      </c>
      <c r="I3040" s="170">
        <f>'Додаток 3'!K522</f>
        <v>3.6549999999999998</v>
      </c>
      <c r="J3040" s="135"/>
      <c r="O3040" s="352"/>
    </row>
    <row r="3041" spans="1:15" ht="31.5" customHeight="1" x14ac:dyDescent="0.25">
      <c r="A3041" s="347"/>
      <c r="B3041" s="352"/>
      <c r="C3041" s="32" t="s">
        <v>1951</v>
      </c>
      <c r="D3041" s="364"/>
      <c r="E3041" s="364"/>
      <c r="F3041" s="107"/>
      <c r="G3041" s="107"/>
      <c r="H3041" s="107"/>
      <c r="I3041" s="170"/>
      <c r="J3041" s="95">
        <f>'Додаток 3'!L522</f>
        <v>2.59</v>
      </c>
      <c r="O3041" s="352"/>
    </row>
    <row r="3042" spans="1:15" ht="18.75" customHeight="1" x14ac:dyDescent="0.25">
      <c r="A3042" s="347"/>
      <c r="B3042" s="352"/>
      <c r="C3042" s="442" t="s">
        <v>11</v>
      </c>
      <c r="D3042" s="442"/>
      <c r="E3042" s="442"/>
      <c r="F3042" s="442"/>
      <c r="G3042" s="442"/>
      <c r="H3042" s="442"/>
      <c r="I3042" s="442"/>
      <c r="J3042" s="442"/>
      <c r="O3042" s="352"/>
    </row>
    <row r="3043" spans="1:15" x14ac:dyDescent="0.25">
      <c r="A3043" s="347"/>
      <c r="B3043" s="352"/>
      <c r="C3043" s="59" t="s">
        <v>76</v>
      </c>
      <c r="D3043" s="363" t="s">
        <v>309</v>
      </c>
      <c r="E3043" s="363" t="s">
        <v>65</v>
      </c>
      <c r="F3043" s="107">
        <v>2E-3</v>
      </c>
      <c r="G3043" s="17">
        <v>1.2800000000000001E-2</v>
      </c>
      <c r="H3043" s="17">
        <v>1.2800000000000001E-2</v>
      </c>
      <c r="I3043" s="166">
        <v>1.2800000000000001E-2</v>
      </c>
      <c r="J3043" s="166"/>
      <c r="O3043" s="352"/>
    </row>
    <row r="3044" spans="1:15" x14ac:dyDescent="0.25">
      <c r="A3044" s="347"/>
      <c r="B3044" s="352"/>
      <c r="C3044" s="59" t="s">
        <v>1953</v>
      </c>
      <c r="D3044" s="364"/>
      <c r="E3044" s="364"/>
      <c r="F3044" s="107"/>
      <c r="G3044" s="17"/>
      <c r="H3044" s="17"/>
      <c r="I3044" s="166"/>
      <c r="J3044" s="166">
        <v>2E-3</v>
      </c>
      <c r="O3044" s="352"/>
    </row>
    <row r="3045" spans="1:15" ht="17.25" customHeight="1" x14ac:dyDescent="0.25">
      <c r="A3045" s="347"/>
      <c r="B3045" s="352"/>
      <c r="C3045" s="442" t="s">
        <v>12</v>
      </c>
      <c r="D3045" s="442"/>
      <c r="E3045" s="442"/>
      <c r="F3045" s="442"/>
      <c r="G3045" s="442"/>
      <c r="H3045" s="442"/>
      <c r="I3045" s="442"/>
      <c r="J3045" s="442"/>
      <c r="O3045" s="352"/>
    </row>
    <row r="3046" spans="1:15" x14ac:dyDescent="0.25">
      <c r="A3046" s="347"/>
      <c r="B3046" s="352"/>
      <c r="C3046" s="59" t="s">
        <v>598</v>
      </c>
      <c r="D3046" s="363" t="s">
        <v>39</v>
      </c>
      <c r="E3046" s="363" t="s">
        <v>196</v>
      </c>
      <c r="F3046" s="156">
        <f>F3040/F3043</f>
        <v>635.49999999999989</v>
      </c>
      <c r="G3046" s="156">
        <f>G3040/G3043</f>
        <v>170.15625</v>
      </c>
      <c r="H3046" s="156">
        <f>H3040/H3043</f>
        <v>181.640625</v>
      </c>
      <c r="I3046" s="104">
        <f>I3040/I3043</f>
        <v>285.54687499999994</v>
      </c>
      <c r="J3046" s="98"/>
      <c r="O3046" s="352"/>
    </row>
    <row r="3047" spans="1:15" ht="30" x14ac:dyDescent="0.25">
      <c r="A3047" s="347"/>
      <c r="B3047" s="352"/>
      <c r="C3047" s="59" t="s">
        <v>1954</v>
      </c>
      <c r="D3047" s="364"/>
      <c r="E3047" s="364"/>
      <c r="F3047" s="156"/>
      <c r="G3047" s="156"/>
      <c r="H3047" s="156"/>
      <c r="I3047" s="104"/>
      <c r="J3047" s="98">
        <f>J3041/J3044</f>
        <v>1295</v>
      </c>
      <c r="O3047" s="352"/>
    </row>
    <row r="3048" spans="1:15" ht="16.5" customHeight="1" x14ac:dyDescent="0.25">
      <c r="A3048" s="347"/>
      <c r="B3048" s="352"/>
      <c r="C3048" s="439" t="s">
        <v>14</v>
      </c>
      <c r="D3048" s="439"/>
      <c r="E3048" s="439"/>
      <c r="F3048" s="439"/>
      <c r="G3048" s="439"/>
      <c r="H3048" s="439"/>
      <c r="I3048" s="439"/>
      <c r="J3048" s="439"/>
      <c r="O3048" s="352"/>
    </row>
    <row r="3049" spans="1:15" ht="27.75" customHeight="1" x14ac:dyDescent="0.25">
      <c r="A3049" s="347"/>
      <c r="B3049" s="352"/>
      <c r="C3049" s="59" t="s">
        <v>375</v>
      </c>
      <c r="D3049" s="140" t="s">
        <v>42</v>
      </c>
      <c r="E3049" s="140" t="s">
        <v>40</v>
      </c>
      <c r="F3049" s="140">
        <v>100</v>
      </c>
      <c r="G3049" s="140">
        <v>100</v>
      </c>
      <c r="H3049" s="140">
        <v>100</v>
      </c>
      <c r="I3049" s="170">
        <v>100</v>
      </c>
      <c r="J3049" s="170">
        <v>100</v>
      </c>
      <c r="O3049" s="352"/>
    </row>
    <row r="3050" spans="1:15" ht="21" customHeight="1" x14ac:dyDescent="0.25">
      <c r="A3050" s="347" t="s">
        <v>346</v>
      </c>
      <c r="B3050" s="352" t="str">
        <f>B3038</f>
        <v>Організація належного утримання міських доріг</v>
      </c>
      <c r="C3050" s="351" t="s">
        <v>1470</v>
      </c>
      <c r="D3050" s="351"/>
      <c r="E3050" s="351"/>
      <c r="F3050" s="351"/>
      <c r="G3050" s="351"/>
      <c r="H3050" s="351"/>
      <c r="I3050" s="351"/>
      <c r="J3050" s="351"/>
      <c r="O3050" s="352">
        <f>O3038</f>
        <v>0</v>
      </c>
    </row>
    <row r="3051" spans="1:15" ht="15.75" customHeight="1" x14ac:dyDescent="0.25">
      <c r="A3051" s="347"/>
      <c r="B3051" s="352"/>
      <c r="C3051" s="350" t="s">
        <v>10</v>
      </c>
      <c r="D3051" s="350"/>
      <c r="E3051" s="350"/>
      <c r="F3051" s="350"/>
      <c r="G3051" s="350"/>
      <c r="H3051" s="350"/>
      <c r="I3051" s="350"/>
      <c r="J3051" s="350"/>
      <c r="O3051" s="352"/>
    </row>
    <row r="3052" spans="1:15" ht="16.5" customHeight="1" x14ac:dyDescent="0.25">
      <c r="A3052" s="347"/>
      <c r="B3052" s="352"/>
      <c r="C3052" s="5" t="s">
        <v>73</v>
      </c>
      <c r="D3052" s="363" t="s">
        <v>15</v>
      </c>
      <c r="E3052" s="363" t="s">
        <v>9</v>
      </c>
      <c r="F3052" s="107">
        <f>'Додаток 3'!H523</f>
        <v>20.962</v>
      </c>
      <c r="G3052" s="107">
        <f>'Додаток 3'!I523</f>
        <v>35.170999999999999</v>
      </c>
      <c r="H3052" s="107">
        <f>'Додаток 3'!J523</f>
        <v>84.081000000000003</v>
      </c>
      <c r="I3052" s="170">
        <f>'Додаток 3'!K523</f>
        <v>45.429000000000002</v>
      </c>
      <c r="J3052" s="166"/>
      <c r="O3052" s="352"/>
    </row>
    <row r="3053" spans="1:15" ht="32.25" customHeight="1" x14ac:dyDescent="0.25">
      <c r="A3053" s="347"/>
      <c r="B3053" s="352"/>
      <c r="C3053" s="5" t="s">
        <v>1951</v>
      </c>
      <c r="D3053" s="364"/>
      <c r="E3053" s="364"/>
      <c r="F3053" s="107"/>
      <c r="G3053" s="107"/>
      <c r="H3053" s="107"/>
      <c r="I3053" s="170"/>
      <c r="J3053" s="170">
        <f>'Додаток 3'!L523</f>
        <v>116.51900000000001</v>
      </c>
      <c r="O3053" s="352"/>
    </row>
    <row r="3054" spans="1:15" ht="17.25" customHeight="1" x14ac:dyDescent="0.25">
      <c r="A3054" s="347"/>
      <c r="B3054" s="352"/>
      <c r="C3054" s="348" t="s">
        <v>11</v>
      </c>
      <c r="D3054" s="348"/>
      <c r="E3054" s="348"/>
      <c r="F3054" s="348"/>
      <c r="G3054" s="348"/>
      <c r="H3054" s="348"/>
      <c r="I3054" s="348"/>
      <c r="J3054" s="348"/>
      <c r="O3054" s="352"/>
    </row>
    <row r="3055" spans="1:15" x14ac:dyDescent="0.25">
      <c r="A3055" s="347"/>
      <c r="B3055" s="352"/>
      <c r="C3055" s="59" t="s">
        <v>76</v>
      </c>
      <c r="D3055" s="363" t="s">
        <v>309</v>
      </c>
      <c r="E3055" s="363" t="s">
        <v>65</v>
      </c>
      <c r="F3055" s="107">
        <v>3.3000000000000002E-2</v>
      </c>
      <c r="G3055" s="107">
        <v>9.6000000000000002E-2</v>
      </c>
      <c r="H3055" s="107">
        <v>0.155</v>
      </c>
      <c r="I3055" s="166">
        <v>8.5000000000000006E-2</v>
      </c>
      <c r="J3055" s="170"/>
      <c r="O3055" s="352"/>
    </row>
    <row r="3056" spans="1:15" x14ac:dyDescent="0.25">
      <c r="A3056" s="347"/>
      <c r="B3056" s="352"/>
      <c r="C3056" s="59" t="s">
        <v>1953</v>
      </c>
      <c r="D3056" s="364"/>
      <c r="E3056" s="364"/>
      <c r="F3056" s="107"/>
      <c r="G3056" s="107"/>
      <c r="H3056" s="107"/>
      <c r="I3056" s="166"/>
      <c r="J3056" s="170">
        <v>0.09</v>
      </c>
      <c r="O3056" s="352"/>
    </row>
    <row r="3057" spans="1:15" ht="15.75" customHeight="1" x14ac:dyDescent="0.25">
      <c r="A3057" s="347"/>
      <c r="B3057" s="352"/>
      <c r="C3057" s="348" t="s">
        <v>12</v>
      </c>
      <c r="D3057" s="348"/>
      <c r="E3057" s="348"/>
      <c r="F3057" s="348"/>
      <c r="G3057" s="348"/>
      <c r="H3057" s="348"/>
      <c r="I3057" s="348"/>
      <c r="J3057" s="348"/>
      <c r="O3057" s="352"/>
    </row>
    <row r="3058" spans="1:15" x14ac:dyDescent="0.25">
      <c r="A3058" s="347"/>
      <c r="B3058" s="352"/>
      <c r="C3058" s="59" t="s">
        <v>598</v>
      </c>
      <c r="D3058" s="363" t="s">
        <v>39</v>
      </c>
      <c r="E3058" s="363" t="s">
        <v>196</v>
      </c>
      <c r="F3058" s="156">
        <f>F3052/F3055</f>
        <v>635.21212121212113</v>
      </c>
      <c r="G3058" s="156">
        <f>G3052/G3055</f>
        <v>366.36458333333331</v>
      </c>
      <c r="H3058" s="156">
        <f>H3052/H3055</f>
        <v>542.45806451612907</v>
      </c>
      <c r="I3058" s="104">
        <f>I3052/I3055</f>
        <v>534.4588235294118</v>
      </c>
      <c r="J3058" s="104"/>
      <c r="O3058" s="352"/>
    </row>
    <row r="3059" spans="1:15" ht="30" x14ac:dyDescent="0.25">
      <c r="A3059" s="347"/>
      <c r="B3059" s="352"/>
      <c r="C3059" s="59" t="s">
        <v>1954</v>
      </c>
      <c r="D3059" s="364"/>
      <c r="E3059" s="364"/>
      <c r="F3059" s="156"/>
      <c r="G3059" s="156"/>
      <c r="H3059" s="156"/>
      <c r="I3059" s="104"/>
      <c r="J3059" s="98">
        <f>J3053/J3056</f>
        <v>1294.6555555555556</v>
      </c>
      <c r="O3059" s="352"/>
    </row>
    <row r="3060" spans="1:15" ht="15" customHeight="1" x14ac:dyDescent="0.25">
      <c r="A3060" s="347"/>
      <c r="B3060" s="352"/>
      <c r="C3060" s="350" t="s">
        <v>14</v>
      </c>
      <c r="D3060" s="350"/>
      <c r="E3060" s="350"/>
      <c r="F3060" s="350"/>
      <c r="G3060" s="350"/>
      <c r="H3060" s="350"/>
      <c r="I3060" s="350"/>
      <c r="J3060" s="350"/>
      <c r="O3060" s="352"/>
    </row>
    <row r="3061" spans="1:15" ht="30" x14ac:dyDescent="0.25">
      <c r="A3061" s="347"/>
      <c r="B3061" s="352"/>
      <c r="C3061" s="59" t="s">
        <v>375</v>
      </c>
      <c r="D3061" s="140" t="s">
        <v>42</v>
      </c>
      <c r="E3061" s="140" t="s">
        <v>40</v>
      </c>
      <c r="F3061" s="140">
        <v>100</v>
      </c>
      <c r="G3061" s="140">
        <v>100</v>
      </c>
      <c r="H3061" s="140">
        <v>100</v>
      </c>
      <c r="I3061" s="170">
        <v>100</v>
      </c>
      <c r="J3061" s="170">
        <v>100</v>
      </c>
      <c r="O3061" s="352"/>
    </row>
    <row r="3062" spans="1:15" ht="18.75" customHeight="1" x14ac:dyDescent="0.25">
      <c r="A3062" s="347" t="s">
        <v>347</v>
      </c>
      <c r="B3062" s="352" t="str">
        <f>B3050</f>
        <v>Організація належного утримання міських доріг</v>
      </c>
      <c r="C3062" s="351" t="s">
        <v>522</v>
      </c>
      <c r="D3062" s="351"/>
      <c r="E3062" s="351"/>
      <c r="F3062" s="351"/>
      <c r="G3062" s="351"/>
      <c r="H3062" s="351"/>
      <c r="I3062" s="351"/>
      <c r="J3062" s="351"/>
      <c r="O3062" s="352">
        <f>O3050</f>
        <v>0</v>
      </c>
    </row>
    <row r="3063" spans="1:15" ht="17.25" customHeight="1" x14ac:dyDescent="0.25">
      <c r="A3063" s="347"/>
      <c r="B3063" s="352"/>
      <c r="C3063" s="350" t="s">
        <v>10</v>
      </c>
      <c r="D3063" s="350"/>
      <c r="E3063" s="350"/>
      <c r="F3063" s="350"/>
      <c r="G3063" s="350"/>
      <c r="H3063" s="350"/>
      <c r="I3063" s="350"/>
      <c r="J3063" s="350"/>
      <c r="O3063" s="352"/>
    </row>
    <row r="3064" spans="1:15" ht="16.5" customHeight="1" x14ac:dyDescent="0.25">
      <c r="A3064" s="347"/>
      <c r="B3064" s="352"/>
      <c r="C3064" s="5" t="s">
        <v>73</v>
      </c>
      <c r="D3064" s="363" t="s">
        <v>15</v>
      </c>
      <c r="E3064" s="363" t="s">
        <v>9</v>
      </c>
      <c r="F3064" s="107">
        <f>'Додаток 3'!H524</f>
        <v>1.2709999999999999</v>
      </c>
      <c r="G3064" s="107">
        <f>'Додаток 3'!I524</f>
        <v>13.785</v>
      </c>
      <c r="H3064" s="107">
        <f>'Додаток 3'!J524</f>
        <v>30.547000000000001</v>
      </c>
      <c r="I3064" s="170">
        <f>'Додаток 3'!K524</f>
        <v>29.957000000000001</v>
      </c>
      <c r="J3064" s="170"/>
      <c r="O3064" s="352"/>
    </row>
    <row r="3065" spans="1:15" ht="27.75" customHeight="1" x14ac:dyDescent="0.25">
      <c r="A3065" s="347"/>
      <c r="B3065" s="352"/>
      <c r="C3065" s="5" t="s">
        <v>1951</v>
      </c>
      <c r="D3065" s="364"/>
      <c r="E3065" s="364"/>
      <c r="F3065" s="107"/>
      <c r="G3065" s="107"/>
      <c r="H3065" s="107"/>
      <c r="I3065" s="170"/>
      <c r="J3065" s="170">
        <f>'Додаток 3'!L524</f>
        <v>12.946999999999999</v>
      </c>
      <c r="O3065" s="352"/>
    </row>
    <row r="3066" spans="1:15" ht="17.25" customHeight="1" x14ac:dyDescent="0.25">
      <c r="A3066" s="347"/>
      <c r="B3066" s="352"/>
      <c r="C3066" s="348" t="s">
        <v>11</v>
      </c>
      <c r="D3066" s="348"/>
      <c r="E3066" s="348"/>
      <c r="F3066" s="348"/>
      <c r="G3066" s="348"/>
      <c r="H3066" s="348"/>
      <c r="I3066" s="348"/>
      <c r="J3066" s="348"/>
      <c r="O3066" s="352"/>
    </row>
    <row r="3067" spans="1:15" x14ac:dyDescent="0.25">
      <c r="A3067" s="347"/>
      <c r="B3067" s="352"/>
      <c r="C3067" s="59" t="s">
        <v>76</v>
      </c>
      <c r="D3067" s="363" t="s">
        <v>309</v>
      </c>
      <c r="E3067" s="363" t="s">
        <v>65</v>
      </c>
      <c r="F3067" s="107">
        <v>2E-3</v>
      </c>
      <c r="G3067" s="28">
        <v>6.0850000000000001E-2</v>
      </c>
      <c r="H3067" s="28">
        <v>8.0850000000000005E-2</v>
      </c>
      <c r="I3067" s="166">
        <v>6.5850000000000006E-2</v>
      </c>
      <c r="J3067" s="166"/>
      <c r="O3067" s="352"/>
    </row>
    <row r="3068" spans="1:15" x14ac:dyDescent="0.25">
      <c r="A3068" s="347"/>
      <c r="B3068" s="352"/>
      <c r="C3068" s="59" t="s">
        <v>1953</v>
      </c>
      <c r="D3068" s="364"/>
      <c r="E3068" s="364"/>
      <c r="F3068" s="107"/>
      <c r="G3068" s="28"/>
      <c r="H3068" s="28"/>
      <c r="I3068" s="166"/>
      <c r="J3068" s="166">
        <v>0.01</v>
      </c>
      <c r="O3068" s="352"/>
    </row>
    <row r="3069" spans="1:15" ht="15" customHeight="1" x14ac:dyDescent="0.25">
      <c r="A3069" s="347"/>
      <c r="B3069" s="352"/>
      <c r="C3069" s="348" t="s">
        <v>12</v>
      </c>
      <c r="D3069" s="348"/>
      <c r="E3069" s="348"/>
      <c r="F3069" s="348"/>
      <c r="G3069" s="348"/>
      <c r="H3069" s="348"/>
      <c r="I3069" s="348"/>
      <c r="J3069" s="348"/>
      <c r="O3069" s="352"/>
    </row>
    <row r="3070" spans="1:15" x14ac:dyDescent="0.25">
      <c r="A3070" s="347"/>
      <c r="B3070" s="352"/>
      <c r="C3070" s="59" t="s">
        <v>598</v>
      </c>
      <c r="D3070" s="363" t="s">
        <v>39</v>
      </c>
      <c r="E3070" s="363" t="s">
        <v>196</v>
      </c>
      <c r="F3070" s="156">
        <f>F3064/F3067</f>
        <v>635.49999999999989</v>
      </c>
      <c r="G3070" s="156">
        <f>G3064/G3067</f>
        <v>226.54067378800329</v>
      </c>
      <c r="H3070" s="156">
        <f>H3064/H3067</f>
        <v>377.82312925170066</v>
      </c>
      <c r="I3070" s="104">
        <f>I3064/I3067</f>
        <v>454.92786636294608</v>
      </c>
      <c r="J3070" s="104"/>
      <c r="O3070" s="352"/>
    </row>
    <row r="3071" spans="1:15" ht="30" x14ac:dyDescent="0.25">
      <c r="A3071" s="347"/>
      <c r="B3071" s="352"/>
      <c r="C3071" s="59" t="s">
        <v>1954</v>
      </c>
      <c r="D3071" s="364"/>
      <c r="E3071" s="364"/>
      <c r="F3071" s="156"/>
      <c r="G3071" s="156"/>
      <c r="H3071" s="156"/>
      <c r="I3071" s="104"/>
      <c r="J3071" s="98">
        <f>J3065/J3068</f>
        <v>1294.6999999999998</v>
      </c>
      <c r="O3071" s="352"/>
    </row>
    <row r="3072" spans="1:15" x14ac:dyDescent="0.25">
      <c r="A3072" s="347"/>
      <c r="B3072" s="352"/>
      <c r="C3072" s="350" t="s">
        <v>14</v>
      </c>
      <c r="D3072" s="350"/>
      <c r="E3072" s="350"/>
      <c r="F3072" s="350"/>
      <c r="G3072" s="350"/>
      <c r="H3072" s="350"/>
      <c r="I3072" s="350"/>
      <c r="J3072" s="350"/>
      <c r="O3072" s="352"/>
    </row>
    <row r="3073" spans="1:15" ht="30" x14ac:dyDescent="0.25">
      <c r="A3073" s="347"/>
      <c r="B3073" s="352"/>
      <c r="C3073" s="59" t="s">
        <v>375</v>
      </c>
      <c r="D3073" s="140" t="s">
        <v>42</v>
      </c>
      <c r="E3073" s="140" t="s">
        <v>40</v>
      </c>
      <c r="F3073" s="140">
        <v>100</v>
      </c>
      <c r="G3073" s="140">
        <v>100</v>
      </c>
      <c r="H3073" s="140">
        <v>100</v>
      </c>
      <c r="I3073" s="170">
        <v>100</v>
      </c>
      <c r="J3073" s="170">
        <v>100</v>
      </c>
      <c r="O3073" s="352"/>
    </row>
    <row r="3074" spans="1:15" ht="18.75" customHeight="1" x14ac:dyDescent="0.25">
      <c r="A3074" s="347" t="s">
        <v>348</v>
      </c>
      <c r="B3074" s="352" t="str">
        <f>B3062</f>
        <v>Організація належного утримання міських доріг</v>
      </c>
      <c r="C3074" s="351" t="s">
        <v>523</v>
      </c>
      <c r="D3074" s="351"/>
      <c r="E3074" s="351"/>
      <c r="F3074" s="351"/>
      <c r="G3074" s="351"/>
      <c r="H3074" s="351"/>
      <c r="I3074" s="351"/>
      <c r="J3074" s="351"/>
    </row>
    <row r="3075" spans="1:15" ht="17.25" customHeight="1" x14ac:dyDescent="0.25">
      <c r="A3075" s="347"/>
      <c r="B3075" s="352"/>
      <c r="C3075" s="350" t="s">
        <v>10</v>
      </c>
      <c r="D3075" s="350"/>
      <c r="E3075" s="350"/>
      <c r="F3075" s="350"/>
      <c r="G3075" s="350"/>
      <c r="H3075" s="350"/>
      <c r="I3075" s="350"/>
      <c r="J3075" s="350"/>
    </row>
    <row r="3076" spans="1:15" ht="12.75" customHeight="1" x14ac:dyDescent="0.25">
      <c r="A3076" s="347"/>
      <c r="B3076" s="352"/>
      <c r="C3076" s="59" t="s">
        <v>73</v>
      </c>
      <c r="D3076" s="51" t="s">
        <v>15</v>
      </c>
      <c r="E3076" s="51" t="s">
        <v>9</v>
      </c>
      <c r="F3076" s="107">
        <f>'Додаток 3'!H525</f>
        <v>5.0819999999999999</v>
      </c>
      <c r="G3076" s="107">
        <f>'Додаток 3'!I525</f>
        <v>16.408000000000001</v>
      </c>
      <c r="H3076" s="107">
        <f>'Додаток 3'!J525</f>
        <v>17.286999999999999</v>
      </c>
      <c r="I3076" s="105"/>
      <c r="J3076" s="105"/>
    </row>
    <row r="3077" spans="1:15" x14ac:dyDescent="0.25">
      <c r="A3077" s="347"/>
      <c r="B3077" s="352"/>
      <c r="C3077" s="348" t="s">
        <v>11</v>
      </c>
      <c r="D3077" s="348"/>
      <c r="E3077" s="348"/>
      <c r="F3077" s="348"/>
      <c r="G3077" s="348"/>
      <c r="H3077" s="348"/>
      <c r="I3077" s="348"/>
      <c r="J3077" s="348"/>
    </row>
    <row r="3078" spans="1:15" x14ac:dyDescent="0.25">
      <c r="A3078" s="347"/>
      <c r="B3078" s="352"/>
      <c r="C3078" s="59" t="s">
        <v>76</v>
      </c>
      <c r="D3078" s="51" t="s">
        <v>309</v>
      </c>
      <c r="E3078" s="51" t="s">
        <v>65</v>
      </c>
      <c r="F3078" s="107">
        <v>8.0000000000000002E-3</v>
      </c>
      <c r="G3078" s="17">
        <v>5.5300000000000002E-2</v>
      </c>
      <c r="H3078" s="17">
        <v>5.5300000000000002E-2</v>
      </c>
      <c r="I3078" s="105"/>
      <c r="J3078" s="105"/>
    </row>
    <row r="3079" spans="1:15" ht="18" customHeight="1" x14ac:dyDescent="0.25">
      <c r="A3079" s="347"/>
      <c r="B3079" s="352"/>
      <c r="C3079" s="348" t="s">
        <v>12</v>
      </c>
      <c r="D3079" s="348"/>
      <c r="E3079" s="348"/>
      <c r="F3079" s="348"/>
      <c r="G3079" s="348"/>
      <c r="H3079" s="348"/>
      <c r="I3079" s="348"/>
      <c r="J3079" s="348"/>
    </row>
    <row r="3080" spans="1:15" x14ac:dyDescent="0.25">
      <c r="A3080" s="347"/>
      <c r="B3080" s="352"/>
      <c r="C3080" s="59" t="s">
        <v>598</v>
      </c>
      <c r="D3080" s="141" t="s">
        <v>39</v>
      </c>
      <c r="E3080" s="51" t="s">
        <v>196</v>
      </c>
      <c r="F3080" s="156">
        <f>F3076/F3078</f>
        <v>635.25</v>
      </c>
      <c r="G3080" s="156">
        <f>G3076/G3078</f>
        <v>296.70886075949369</v>
      </c>
      <c r="H3080" s="156">
        <f>H3076/H3078</f>
        <v>312.60397830018081</v>
      </c>
      <c r="I3080" s="105"/>
      <c r="J3080" s="105"/>
    </row>
    <row r="3081" spans="1:15" x14ac:dyDescent="0.25">
      <c r="A3081" s="347"/>
      <c r="B3081" s="352"/>
      <c r="C3081" s="350" t="s">
        <v>14</v>
      </c>
      <c r="D3081" s="350"/>
      <c r="E3081" s="350"/>
      <c r="F3081" s="350"/>
      <c r="G3081" s="350"/>
      <c r="H3081" s="350"/>
      <c r="I3081" s="350"/>
      <c r="J3081" s="350"/>
    </row>
    <row r="3082" spans="1:15" ht="30" x14ac:dyDescent="0.25">
      <c r="A3082" s="347"/>
      <c r="B3082" s="352"/>
      <c r="C3082" s="59" t="s">
        <v>375</v>
      </c>
      <c r="D3082" s="140" t="s">
        <v>42</v>
      </c>
      <c r="E3082" s="140" t="s">
        <v>40</v>
      </c>
      <c r="F3082" s="140">
        <v>100</v>
      </c>
      <c r="G3082" s="140">
        <v>100</v>
      </c>
      <c r="H3082" s="140">
        <v>100</v>
      </c>
      <c r="I3082" s="105"/>
      <c r="J3082" s="105"/>
    </row>
    <row r="3083" spans="1:15" ht="19.5" customHeight="1" x14ac:dyDescent="0.25">
      <c r="A3083" s="347" t="s">
        <v>349</v>
      </c>
      <c r="B3083" s="352" t="str">
        <f>B3074</f>
        <v>Організація належного утримання міських доріг</v>
      </c>
      <c r="C3083" s="351" t="s">
        <v>525</v>
      </c>
      <c r="D3083" s="351"/>
      <c r="E3083" s="351"/>
      <c r="F3083" s="351"/>
      <c r="G3083" s="351"/>
      <c r="H3083" s="351"/>
      <c r="I3083" s="351"/>
      <c r="J3083" s="351"/>
    </row>
    <row r="3084" spans="1:15" x14ac:dyDescent="0.25">
      <c r="A3084" s="347"/>
      <c r="B3084" s="352"/>
      <c r="C3084" s="350" t="s">
        <v>10</v>
      </c>
      <c r="D3084" s="350"/>
      <c r="E3084" s="350"/>
      <c r="F3084" s="350"/>
      <c r="G3084" s="350"/>
      <c r="H3084" s="350"/>
      <c r="I3084" s="350"/>
      <c r="J3084" s="350"/>
    </row>
    <row r="3085" spans="1:15" ht="17.25" customHeight="1" x14ac:dyDescent="0.25">
      <c r="A3085" s="347"/>
      <c r="B3085" s="352"/>
      <c r="C3085" s="5" t="s">
        <v>73</v>
      </c>
      <c r="D3085" s="51" t="s">
        <v>15</v>
      </c>
      <c r="E3085" s="51" t="s">
        <v>9</v>
      </c>
      <c r="F3085" s="107">
        <f>'Додаток 3'!H526</f>
        <v>17.151</v>
      </c>
      <c r="G3085" s="107">
        <f>'Додаток 3'!I526</f>
        <v>19.420000000000002</v>
      </c>
      <c r="H3085" s="107"/>
      <c r="I3085" s="105"/>
      <c r="J3085" s="105"/>
    </row>
    <row r="3086" spans="1:15" ht="17.25" customHeight="1" x14ac:dyDescent="0.25">
      <c r="A3086" s="347"/>
      <c r="B3086" s="352"/>
      <c r="C3086" s="348" t="s">
        <v>11</v>
      </c>
      <c r="D3086" s="348"/>
      <c r="E3086" s="348"/>
      <c r="F3086" s="348"/>
      <c r="G3086" s="348"/>
      <c r="H3086" s="348"/>
      <c r="I3086" s="348"/>
      <c r="J3086" s="348"/>
    </row>
    <row r="3087" spans="1:15" x14ac:dyDescent="0.25">
      <c r="A3087" s="347"/>
      <c r="B3087" s="352"/>
      <c r="C3087" s="59" t="s">
        <v>76</v>
      </c>
      <c r="D3087" s="51" t="s">
        <v>309</v>
      </c>
      <c r="E3087" s="51" t="s">
        <v>65</v>
      </c>
      <c r="F3087" s="107">
        <v>2.7E-2</v>
      </c>
      <c r="G3087" s="107">
        <v>1</v>
      </c>
      <c r="H3087" s="107"/>
      <c r="I3087" s="105"/>
      <c r="J3087" s="105"/>
    </row>
    <row r="3088" spans="1:15" ht="13.5" customHeight="1" x14ac:dyDescent="0.25">
      <c r="A3088" s="347"/>
      <c r="B3088" s="352"/>
      <c r="C3088" s="348" t="s">
        <v>12</v>
      </c>
      <c r="D3088" s="348"/>
      <c r="E3088" s="348"/>
      <c r="F3088" s="348"/>
      <c r="G3088" s="348"/>
      <c r="H3088" s="348"/>
      <c r="I3088" s="348"/>
      <c r="J3088" s="348"/>
    </row>
    <row r="3089" spans="1:15" x14ac:dyDescent="0.25">
      <c r="A3089" s="347"/>
      <c r="B3089" s="352"/>
      <c r="C3089" s="59" t="s">
        <v>598</v>
      </c>
      <c r="D3089" s="141" t="s">
        <v>39</v>
      </c>
      <c r="E3089" s="51" t="s">
        <v>196</v>
      </c>
      <c r="F3089" s="156">
        <f>F3085/F3087</f>
        <v>635.22222222222217</v>
      </c>
      <c r="G3089" s="156">
        <f>G3085/G3087</f>
        <v>19.420000000000002</v>
      </c>
      <c r="H3089" s="156"/>
      <c r="I3089" s="105"/>
      <c r="J3089" s="105"/>
    </row>
    <row r="3090" spans="1:15" x14ac:dyDescent="0.25">
      <c r="A3090" s="347"/>
      <c r="B3090" s="352"/>
      <c r="C3090" s="350" t="s">
        <v>14</v>
      </c>
      <c r="D3090" s="350"/>
      <c r="E3090" s="350"/>
      <c r="F3090" s="350"/>
      <c r="G3090" s="350"/>
      <c r="H3090" s="350"/>
      <c r="I3090" s="350"/>
      <c r="J3090" s="350"/>
    </row>
    <row r="3091" spans="1:15" ht="30" x14ac:dyDescent="0.25">
      <c r="A3091" s="347"/>
      <c r="B3091" s="352"/>
      <c r="C3091" s="59" t="s">
        <v>375</v>
      </c>
      <c r="D3091" s="140" t="s">
        <v>42</v>
      </c>
      <c r="E3091" s="140" t="s">
        <v>40</v>
      </c>
      <c r="F3091" s="140">
        <v>100</v>
      </c>
      <c r="G3091" s="140">
        <v>100</v>
      </c>
      <c r="H3091" s="140"/>
      <c r="I3091" s="105"/>
      <c r="J3091" s="105"/>
    </row>
    <row r="3092" spans="1:15" ht="20.25" customHeight="1" x14ac:dyDescent="0.25">
      <c r="A3092" s="347" t="s">
        <v>477</v>
      </c>
      <c r="B3092" s="352" t="str">
        <f>B3083</f>
        <v>Організація належного утримання міських доріг</v>
      </c>
      <c r="C3092" s="351" t="s">
        <v>585</v>
      </c>
      <c r="D3092" s="351"/>
      <c r="E3092" s="351"/>
      <c r="F3092" s="351"/>
      <c r="G3092" s="351"/>
      <c r="H3092" s="351"/>
      <c r="I3092" s="351"/>
      <c r="J3092" s="351"/>
      <c r="O3092" s="448">
        <f>O3083</f>
        <v>0</v>
      </c>
    </row>
    <row r="3093" spans="1:15" x14ac:dyDescent="0.25">
      <c r="A3093" s="347"/>
      <c r="B3093" s="352"/>
      <c r="C3093" s="350" t="s">
        <v>10</v>
      </c>
      <c r="D3093" s="350"/>
      <c r="E3093" s="350"/>
      <c r="F3093" s="350"/>
      <c r="G3093" s="350"/>
      <c r="H3093" s="350"/>
      <c r="I3093" s="350"/>
      <c r="J3093" s="350"/>
      <c r="O3093" s="448"/>
    </row>
    <row r="3094" spans="1:15" ht="13.5" customHeight="1" x14ac:dyDescent="0.25">
      <c r="A3094" s="347"/>
      <c r="B3094" s="352"/>
      <c r="C3094" s="59" t="s">
        <v>73</v>
      </c>
      <c r="D3094" s="363" t="s">
        <v>15</v>
      </c>
      <c r="E3094" s="363" t="s">
        <v>9</v>
      </c>
      <c r="F3094" s="107">
        <v>20.326000000000001</v>
      </c>
      <c r="G3094" s="107">
        <f>'Додаток 3'!I527</f>
        <v>48.319000000000003</v>
      </c>
      <c r="H3094" s="107">
        <f>'Додаток 3'!J527</f>
        <v>58.640999999999998</v>
      </c>
      <c r="I3094" s="170">
        <f>'Додаток 3'!K527</f>
        <v>58.781999999999996</v>
      </c>
      <c r="J3094" s="170"/>
      <c r="O3094" s="448"/>
    </row>
    <row r="3095" spans="1:15" ht="26.25" customHeight="1" x14ac:dyDescent="0.25">
      <c r="A3095" s="347"/>
      <c r="B3095" s="352"/>
      <c r="C3095" s="59" t="s">
        <v>1951</v>
      </c>
      <c r="D3095" s="364"/>
      <c r="E3095" s="364"/>
      <c r="F3095" s="107"/>
      <c r="G3095" s="107"/>
      <c r="H3095" s="107"/>
      <c r="I3095" s="170"/>
      <c r="J3095" s="170">
        <f>'Додаток 3'!L527</f>
        <v>6.7060000000000004</v>
      </c>
      <c r="O3095" s="448"/>
    </row>
    <row r="3096" spans="1:15" x14ac:dyDescent="0.25">
      <c r="A3096" s="347"/>
      <c r="B3096" s="352"/>
      <c r="C3096" s="348" t="s">
        <v>11</v>
      </c>
      <c r="D3096" s="348"/>
      <c r="E3096" s="348"/>
      <c r="F3096" s="348"/>
      <c r="G3096" s="348"/>
      <c r="H3096" s="348"/>
      <c r="I3096" s="348"/>
      <c r="J3096" s="348"/>
      <c r="O3096" s="448"/>
    </row>
    <row r="3097" spans="1:15" x14ac:dyDescent="0.25">
      <c r="A3097" s="347"/>
      <c r="B3097" s="352"/>
      <c r="C3097" s="59" t="s">
        <v>76</v>
      </c>
      <c r="D3097" s="363" t="s">
        <v>309</v>
      </c>
      <c r="E3097" s="363" t="s">
        <v>65</v>
      </c>
      <c r="F3097" s="107">
        <v>3.2000000000000001E-2</v>
      </c>
      <c r="G3097" s="107">
        <v>0.3448</v>
      </c>
      <c r="H3097" s="107">
        <v>0.35499999999999998</v>
      </c>
      <c r="I3097" s="135">
        <v>0.33</v>
      </c>
      <c r="J3097" s="166"/>
      <c r="O3097" s="448"/>
    </row>
    <row r="3098" spans="1:15" x14ac:dyDescent="0.25">
      <c r="A3098" s="347"/>
      <c r="B3098" s="352"/>
      <c r="C3098" s="59" t="s">
        <v>1953</v>
      </c>
      <c r="D3098" s="364"/>
      <c r="E3098" s="364"/>
      <c r="F3098" s="107"/>
      <c r="G3098" s="107"/>
      <c r="H3098" s="107"/>
      <c r="I3098" s="135"/>
      <c r="J3098" s="166">
        <v>5.1799999999999997E-3</v>
      </c>
      <c r="O3098" s="448"/>
    </row>
    <row r="3099" spans="1:15" ht="18.75" customHeight="1" x14ac:dyDescent="0.25">
      <c r="A3099" s="347"/>
      <c r="B3099" s="352"/>
      <c r="C3099" s="348" t="s">
        <v>12</v>
      </c>
      <c r="D3099" s="348"/>
      <c r="E3099" s="348"/>
      <c r="F3099" s="348"/>
      <c r="G3099" s="348"/>
      <c r="H3099" s="348"/>
      <c r="I3099" s="348"/>
      <c r="J3099" s="348"/>
      <c r="O3099" s="448"/>
    </row>
    <row r="3100" spans="1:15" x14ac:dyDescent="0.25">
      <c r="A3100" s="347"/>
      <c r="B3100" s="352"/>
      <c r="C3100" s="59" t="s">
        <v>598</v>
      </c>
      <c r="D3100" s="363" t="s">
        <v>39</v>
      </c>
      <c r="E3100" s="372" t="s">
        <v>196</v>
      </c>
      <c r="F3100" s="156">
        <f>F3094/F3097</f>
        <v>635.1875</v>
      </c>
      <c r="G3100" s="156">
        <f>G3094/G3097</f>
        <v>140.1363109048724</v>
      </c>
      <c r="H3100" s="156">
        <f>H3094/H3097</f>
        <v>165.18591549295775</v>
      </c>
      <c r="I3100" s="104">
        <f>I3094/I3097</f>
        <v>178.1272727272727</v>
      </c>
      <c r="J3100" s="104"/>
      <c r="O3100" s="448"/>
    </row>
    <row r="3101" spans="1:15" ht="30" x14ac:dyDescent="0.25">
      <c r="A3101" s="347"/>
      <c r="B3101" s="352"/>
      <c r="C3101" s="59" t="s">
        <v>1954</v>
      </c>
      <c r="D3101" s="364"/>
      <c r="E3101" s="373"/>
      <c r="F3101" s="156"/>
      <c r="G3101" s="156"/>
      <c r="H3101" s="156"/>
      <c r="I3101" s="104"/>
      <c r="J3101" s="98">
        <f>J3095/J3098</f>
        <v>1294.5945945945948</v>
      </c>
      <c r="O3101" s="448"/>
    </row>
    <row r="3102" spans="1:15" x14ac:dyDescent="0.25">
      <c r="A3102" s="347"/>
      <c r="B3102" s="352"/>
      <c r="C3102" s="350" t="s">
        <v>14</v>
      </c>
      <c r="D3102" s="350"/>
      <c r="E3102" s="350"/>
      <c r="F3102" s="350"/>
      <c r="G3102" s="350"/>
      <c r="H3102" s="350"/>
      <c r="I3102" s="350"/>
      <c r="J3102" s="350"/>
      <c r="O3102" s="448"/>
    </row>
    <row r="3103" spans="1:15" ht="28.5" customHeight="1" x14ac:dyDescent="0.25">
      <c r="A3103" s="347"/>
      <c r="B3103" s="352"/>
      <c r="C3103" s="59" t="s">
        <v>375</v>
      </c>
      <c r="D3103" s="140" t="s">
        <v>42</v>
      </c>
      <c r="E3103" s="140" t="s">
        <v>40</v>
      </c>
      <c r="F3103" s="140">
        <v>100</v>
      </c>
      <c r="G3103" s="140">
        <v>100</v>
      </c>
      <c r="H3103" s="140">
        <v>100</v>
      </c>
      <c r="I3103" s="170">
        <v>100</v>
      </c>
      <c r="J3103" s="170">
        <v>100</v>
      </c>
      <c r="O3103" s="448"/>
    </row>
    <row r="3104" spans="1:15" ht="18.75" customHeight="1" x14ac:dyDescent="0.25">
      <c r="A3104" s="347" t="s">
        <v>531</v>
      </c>
      <c r="B3104" s="352" t="str">
        <f>B3092</f>
        <v>Організація належного утримання міських доріг</v>
      </c>
      <c r="C3104" s="351" t="s">
        <v>526</v>
      </c>
      <c r="D3104" s="351"/>
      <c r="E3104" s="351"/>
      <c r="F3104" s="351"/>
      <c r="G3104" s="351"/>
      <c r="H3104" s="351"/>
      <c r="I3104" s="351"/>
      <c r="J3104" s="351"/>
      <c r="O3104" s="448">
        <f>O3092</f>
        <v>0</v>
      </c>
    </row>
    <row r="3105" spans="1:15" x14ac:dyDescent="0.25">
      <c r="A3105" s="347"/>
      <c r="B3105" s="352"/>
      <c r="C3105" s="350" t="s">
        <v>10</v>
      </c>
      <c r="D3105" s="350"/>
      <c r="E3105" s="350"/>
      <c r="F3105" s="350"/>
      <c r="G3105" s="350"/>
      <c r="H3105" s="350"/>
      <c r="I3105" s="350"/>
      <c r="J3105" s="350"/>
      <c r="O3105" s="448"/>
    </row>
    <row r="3106" spans="1:15" ht="21" customHeight="1" x14ac:dyDescent="0.25">
      <c r="A3106" s="347"/>
      <c r="B3106" s="352"/>
      <c r="C3106" s="59" t="s">
        <v>73</v>
      </c>
      <c r="D3106" s="363" t="s">
        <v>15</v>
      </c>
      <c r="E3106" s="363" t="s">
        <v>9</v>
      </c>
      <c r="F3106" s="107">
        <f>'Додаток 3'!H528</f>
        <v>14.61</v>
      </c>
      <c r="G3106" s="107">
        <f>'Додаток 3'!I528</f>
        <v>23.038</v>
      </c>
      <c r="H3106" s="107">
        <f>'Додаток 3'!J528</f>
        <v>64.281999999999996</v>
      </c>
      <c r="I3106" s="170">
        <f>'Додаток 3'!K528</f>
        <v>25.916</v>
      </c>
      <c r="J3106" s="170"/>
      <c r="K3106" s="41"/>
      <c r="L3106" s="41"/>
      <c r="O3106" s="448"/>
    </row>
    <row r="3107" spans="1:15" ht="28.5" customHeight="1" x14ac:dyDescent="0.25">
      <c r="A3107" s="347"/>
      <c r="B3107" s="352"/>
      <c r="C3107" s="6" t="s">
        <v>1951</v>
      </c>
      <c r="D3107" s="364"/>
      <c r="E3107" s="364"/>
      <c r="F3107" s="107"/>
      <c r="G3107" s="107"/>
      <c r="H3107" s="107"/>
      <c r="I3107" s="170"/>
      <c r="J3107" s="170">
        <f>'Додаток 3'!L528</f>
        <v>6.601</v>
      </c>
      <c r="K3107" s="41"/>
      <c r="L3107" s="41"/>
      <c r="O3107" s="448"/>
    </row>
    <row r="3108" spans="1:15" x14ac:dyDescent="0.25">
      <c r="A3108" s="347"/>
      <c r="B3108" s="352"/>
      <c r="C3108" s="348" t="s">
        <v>11</v>
      </c>
      <c r="D3108" s="348"/>
      <c r="E3108" s="348"/>
      <c r="F3108" s="348"/>
      <c r="G3108" s="348"/>
      <c r="H3108" s="348"/>
      <c r="I3108" s="348"/>
      <c r="J3108" s="348"/>
      <c r="O3108" s="448"/>
    </row>
    <row r="3109" spans="1:15" x14ac:dyDescent="0.25">
      <c r="A3109" s="347"/>
      <c r="B3109" s="352"/>
      <c r="C3109" s="59" t="s">
        <v>76</v>
      </c>
      <c r="D3109" s="363" t="s">
        <v>309</v>
      </c>
      <c r="E3109" s="363" t="s">
        <v>65</v>
      </c>
      <c r="F3109" s="107">
        <v>2.3E-2</v>
      </c>
      <c r="G3109" s="107">
        <f>0.025+0.05</f>
        <v>7.5000000000000011E-2</v>
      </c>
      <c r="H3109" s="107">
        <v>0.125</v>
      </c>
      <c r="I3109" s="170">
        <v>6.5000000000000002E-2</v>
      </c>
      <c r="J3109" s="166"/>
      <c r="O3109" s="448"/>
    </row>
    <row r="3110" spans="1:15" x14ac:dyDescent="0.25">
      <c r="A3110" s="347"/>
      <c r="B3110" s="352"/>
      <c r="C3110" s="59" t="s">
        <v>1953</v>
      </c>
      <c r="D3110" s="364"/>
      <c r="E3110" s="364"/>
      <c r="F3110" s="107"/>
      <c r="G3110" s="107"/>
      <c r="H3110" s="107"/>
      <c r="I3110" s="170"/>
      <c r="J3110" s="166">
        <v>5.1000000000000004E-3</v>
      </c>
      <c r="O3110" s="448"/>
    </row>
    <row r="3111" spans="1:15" ht="15" customHeight="1" x14ac:dyDescent="0.25">
      <c r="A3111" s="347"/>
      <c r="B3111" s="352"/>
      <c r="C3111" s="348" t="s">
        <v>12</v>
      </c>
      <c r="D3111" s="348"/>
      <c r="E3111" s="348"/>
      <c r="F3111" s="348"/>
      <c r="G3111" s="348"/>
      <c r="H3111" s="348"/>
      <c r="I3111" s="348"/>
      <c r="J3111" s="348"/>
      <c r="O3111" s="448"/>
    </row>
    <row r="3112" spans="1:15" x14ac:dyDescent="0.25">
      <c r="A3112" s="347"/>
      <c r="B3112" s="352"/>
      <c r="C3112" s="59" t="s">
        <v>598</v>
      </c>
      <c r="D3112" s="363" t="s">
        <v>39</v>
      </c>
      <c r="E3112" s="363" t="s">
        <v>196</v>
      </c>
      <c r="F3112" s="156">
        <f>F3106/F3109</f>
        <v>635.21739130434776</v>
      </c>
      <c r="G3112" s="156">
        <f>G3106/G3109</f>
        <v>307.17333333333329</v>
      </c>
      <c r="H3112" s="156">
        <f>H3106/H3109</f>
        <v>514.25599999999997</v>
      </c>
      <c r="I3112" s="104">
        <f>I3106/I3109</f>
        <v>398.7076923076923</v>
      </c>
      <c r="J3112" s="104"/>
      <c r="O3112" s="448"/>
    </row>
    <row r="3113" spans="1:15" ht="30" x14ac:dyDescent="0.25">
      <c r="A3113" s="347"/>
      <c r="B3113" s="352"/>
      <c r="C3113" s="59" t="s">
        <v>1954</v>
      </c>
      <c r="D3113" s="364"/>
      <c r="E3113" s="364"/>
      <c r="F3113" s="156"/>
      <c r="G3113" s="156"/>
      <c r="H3113" s="156"/>
      <c r="I3113" s="104"/>
      <c r="J3113" s="98">
        <f>J3107/J3110</f>
        <v>1294.313725490196</v>
      </c>
      <c r="O3113" s="448"/>
    </row>
    <row r="3114" spans="1:15" ht="18.75" customHeight="1" x14ac:dyDescent="0.25">
      <c r="A3114" s="347"/>
      <c r="B3114" s="352"/>
      <c r="C3114" s="350" t="s">
        <v>14</v>
      </c>
      <c r="D3114" s="350"/>
      <c r="E3114" s="350"/>
      <c r="F3114" s="350"/>
      <c r="G3114" s="350"/>
      <c r="H3114" s="350"/>
      <c r="I3114" s="350"/>
      <c r="J3114" s="350"/>
      <c r="O3114" s="448"/>
    </row>
    <row r="3115" spans="1:15" ht="30" x14ac:dyDescent="0.25">
      <c r="A3115" s="347"/>
      <c r="B3115" s="352"/>
      <c r="C3115" s="59" t="s">
        <v>375</v>
      </c>
      <c r="D3115" s="140" t="s">
        <v>42</v>
      </c>
      <c r="E3115" s="140" t="s">
        <v>40</v>
      </c>
      <c r="F3115" s="140">
        <v>100</v>
      </c>
      <c r="G3115" s="140">
        <v>100</v>
      </c>
      <c r="H3115" s="140">
        <v>100</v>
      </c>
      <c r="I3115" s="170">
        <v>100</v>
      </c>
      <c r="J3115" s="170">
        <v>100</v>
      </c>
      <c r="O3115" s="448"/>
    </row>
    <row r="3116" spans="1:15" ht="20.25" customHeight="1" x14ac:dyDescent="0.25">
      <c r="A3116" s="347" t="s">
        <v>532</v>
      </c>
      <c r="B3116" s="352" t="str">
        <f>B3104</f>
        <v>Організація належного утримання міських доріг</v>
      </c>
      <c r="C3116" s="351" t="s">
        <v>524</v>
      </c>
      <c r="D3116" s="351"/>
      <c r="E3116" s="351"/>
      <c r="F3116" s="351"/>
      <c r="G3116" s="351"/>
      <c r="H3116" s="351"/>
      <c r="I3116" s="351"/>
      <c r="J3116" s="351"/>
      <c r="O3116" s="448">
        <f>O3104</f>
        <v>0</v>
      </c>
    </row>
    <row r="3117" spans="1:15" x14ac:dyDescent="0.25">
      <c r="A3117" s="347"/>
      <c r="B3117" s="352"/>
      <c r="C3117" s="350" t="s">
        <v>10</v>
      </c>
      <c r="D3117" s="350"/>
      <c r="E3117" s="350"/>
      <c r="F3117" s="350"/>
      <c r="G3117" s="350"/>
      <c r="H3117" s="350"/>
      <c r="I3117" s="350"/>
      <c r="J3117" s="350"/>
      <c r="O3117" s="448"/>
    </row>
    <row r="3118" spans="1:15" ht="19.5" customHeight="1" x14ac:dyDescent="0.25">
      <c r="A3118" s="347"/>
      <c r="B3118" s="352"/>
      <c r="C3118" s="5" t="s">
        <v>73</v>
      </c>
      <c r="D3118" s="363" t="s">
        <v>15</v>
      </c>
      <c r="E3118" s="363" t="s">
        <v>9</v>
      </c>
      <c r="F3118" s="107">
        <f>'Додаток 3'!H529</f>
        <v>26.879000000000001</v>
      </c>
      <c r="G3118" s="107">
        <f>'Додаток 3'!I529</f>
        <v>2.641</v>
      </c>
      <c r="H3118" s="107">
        <f>'Додаток 3'!J529</f>
        <v>42.997999999999998</v>
      </c>
      <c r="I3118" s="170">
        <f>'Додаток 3'!K529</f>
        <v>17.420999999999999</v>
      </c>
      <c r="J3118" s="170"/>
      <c r="O3118" s="448"/>
    </row>
    <row r="3119" spans="1:15" ht="29.25" customHeight="1" x14ac:dyDescent="0.25">
      <c r="A3119" s="347"/>
      <c r="B3119" s="352"/>
      <c r="C3119" s="5" t="s">
        <v>1951</v>
      </c>
      <c r="D3119" s="364"/>
      <c r="E3119" s="364"/>
      <c r="F3119" s="107"/>
      <c r="G3119" s="107"/>
      <c r="H3119" s="107"/>
      <c r="I3119" s="170"/>
      <c r="J3119" s="170">
        <f>'Додаток 3'!L529</f>
        <v>3.2360000000000002</v>
      </c>
      <c r="O3119" s="448"/>
    </row>
    <row r="3120" spans="1:15" x14ac:dyDescent="0.25">
      <c r="A3120" s="347"/>
      <c r="B3120" s="352"/>
      <c r="C3120" s="348" t="s">
        <v>11</v>
      </c>
      <c r="D3120" s="348"/>
      <c r="E3120" s="348"/>
      <c r="F3120" s="348"/>
      <c r="G3120" s="348"/>
      <c r="H3120" s="348"/>
      <c r="I3120" s="348"/>
      <c r="J3120" s="348"/>
      <c r="O3120" s="448"/>
    </row>
    <row r="3121" spans="1:15" x14ac:dyDescent="0.25">
      <c r="A3121" s="347"/>
      <c r="B3121" s="352"/>
      <c r="C3121" s="59" t="s">
        <v>76</v>
      </c>
      <c r="D3121" s="363" t="s">
        <v>309</v>
      </c>
      <c r="E3121" s="363" t="s">
        <v>65</v>
      </c>
      <c r="F3121" s="107">
        <v>2.8000000000000001E-2</v>
      </c>
      <c r="G3121" s="107">
        <v>4.2999999999999997E-2</v>
      </c>
      <c r="H3121" s="17">
        <v>9.2100000000000001E-2</v>
      </c>
      <c r="I3121" s="166">
        <v>5.21E-2</v>
      </c>
      <c r="J3121" s="166"/>
      <c r="O3121" s="448"/>
    </row>
    <row r="3122" spans="1:15" x14ac:dyDescent="0.25">
      <c r="A3122" s="347"/>
      <c r="B3122" s="352"/>
      <c r="C3122" s="59" t="s">
        <v>1953</v>
      </c>
      <c r="D3122" s="364"/>
      <c r="E3122" s="364"/>
      <c r="F3122" s="107"/>
      <c r="G3122" s="107"/>
      <c r="H3122" s="17"/>
      <c r="I3122" s="166"/>
      <c r="J3122" s="166">
        <v>2.5000000000000001E-3</v>
      </c>
      <c r="O3122" s="448"/>
    </row>
    <row r="3123" spans="1:15" ht="15.75" customHeight="1" x14ac:dyDescent="0.25">
      <c r="A3123" s="347"/>
      <c r="B3123" s="352"/>
      <c r="C3123" s="348" t="s">
        <v>12</v>
      </c>
      <c r="D3123" s="348"/>
      <c r="E3123" s="348"/>
      <c r="F3123" s="348"/>
      <c r="G3123" s="348"/>
      <c r="H3123" s="348"/>
      <c r="I3123" s="348"/>
      <c r="J3123" s="348"/>
      <c r="O3123" s="448"/>
    </row>
    <row r="3124" spans="1:15" x14ac:dyDescent="0.25">
      <c r="A3124" s="347"/>
      <c r="B3124" s="352"/>
      <c r="C3124" s="59" t="s">
        <v>598</v>
      </c>
      <c r="D3124" s="363" t="s">
        <v>39</v>
      </c>
      <c r="E3124" s="363" t="s">
        <v>196</v>
      </c>
      <c r="F3124" s="156">
        <f>F3118/F3121</f>
        <v>959.96428571428578</v>
      </c>
      <c r="G3124" s="156">
        <f>G3118/G3121</f>
        <v>61.418604651162795</v>
      </c>
      <c r="H3124" s="156">
        <f>H3118/H3121</f>
        <v>466.86210640608033</v>
      </c>
      <c r="I3124" s="104">
        <f>I3118/I3121</f>
        <v>334.37619961612285</v>
      </c>
      <c r="J3124" s="104"/>
      <c r="O3124" s="448"/>
    </row>
    <row r="3125" spans="1:15" ht="30" x14ac:dyDescent="0.25">
      <c r="A3125" s="347"/>
      <c r="B3125" s="352"/>
      <c r="C3125" s="59" t="s">
        <v>1954</v>
      </c>
      <c r="D3125" s="364"/>
      <c r="E3125" s="364"/>
      <c r="F3125" s="156"/>
      <c r="G3125" s="156"/>
      <c r="H3125" s="156"/>
      <c r="I3125" s="104"/>
      <c r="J3125" s="98">
        <f>J3119/J3122</f>
        <v>1294.4000000000001</v>
      </c>
      <c r="O3125" s="448"/>
    </row>
    <row r="3126" spans="1:15" x14ac:dyDescent="0.25">
      <c r="A3126" s="347"/>
      <c r="B3126" s="352"/>
      <c r="C3126" s="350" t="s">
        <v>14</v>
      </c>
      <c r="D3126" s="350"/>
      <c r="E3126" s="350"/>
      <c r="F3126" s="350"/>
      <c r="G3126" s="350"/>
      <c r="H3126" s="350"/>
      <c r="I3126" s="350"/>
      <c r="J3126" s="350"/>
      <c r="O3126" s="448"/>
    </row>
    <row r="3127" spans="1:15" ht="30" x14ac:dyDescent="0.25">
      <c r="A3127" s="347"/>
      <c r="B3127" s="352"/>
      <c r="C3127" s="59" t="s">
        <v>375</v>
      </c>
      <c r="D3127" s="140" t="s">
        <v>42</v>
      </c>
      <c r="E3127" s="140" t="s">
        <v>40</v>
      </c>
      <c r="F3127" s="140">
        <v>100</v>
      </c>
      <c r="G3127" s="140">
        <v>100</v>
      </c>
      <c r="H3127" s="140">
        <v>100</v>
      </c>
      <c r="I3127" s="170">
        <v>100</v>
      </c>
      <c r="J3127" s="170">
        <v>100</v>
      </c>
      <c r="O3127" s="448"/>
    </row>
    <row r="3128" spans="1:15" ht="20.25" customHeight="1" x14ac:dyDescent="0.25">
      <c r="A3128" s="347" t="s">
        <v>533</v>
      </c>
      <c r="B3128" s="352" t="str">
        <f>B3116</f>
        <v>Організація належного утримання міських доріг</v>
      </c>
      <c r="C3128" s="351" t="s">
        <v>584</v>
      </c>
      <c r="D3128" s="351"/>
      <c r="E3128" s="351"/>
      <c r="F3128" s="351"/>
      <c r="G3128" s="351"/>
      <c r="H3128" s="351"/>
      <c r="I3128" s="351"/>
      <c r="J3128" s="351"/>
    </row>
    <row r="3129" spans="1:15" x14ac:dyDescent="0.25">
      <c r="A3129" s="347"/>
      <c r="B3129" s="352"/>
      <c r="C3129" s="350" t="s">
        <v>10</v>
      </c>
      <c r="D3129" s="350"/>
      <c r="E3129" s="350"/>
      <c r="F3129" s="350"/>
      <c r="G3129" s="350"/>
      <c r="H3129" s="350"/>
      <c r="I3129" s="350"/>
      <c r="J3129" s="350"/>
    </row>
    <row r="3130" spans="1:15" ht="18.75" customHeight="1" x14ac:dyDescent="0.25">
      <c r="A3130" s="347"/>
      <c r="B3130" s="352"/>
      <c r="C3130" s="5" t="s">
        <v>73</v>
      </c>
      <c r="D3130" s="51" t="s">
        <v>15</v>
      </c>
      <c r="E3130" s="51" t="s">
        <v>9</v>
      </c>
      <c r="F3130" s="107">
        <v>221.26400000000001</v>
      </c>
      <c r="G3130" s="107"/>
      <c r="H3130" s="107"/>
      <c r="I3130" s="105"/>
      <c r="J3130" s="105"/>
    </row>
    <row r="3131" spans="1:15" x14ac:dyDescent="0.25">
      <c r="A3131" s="347"/>
      <c r="B3131" s="352"/>
      <c r="C3131" s="348" t="s">
        <v>11</v>
      </c>
      <c r="D3131" s="348"/>
      <c r="E3131" s="348"/>
      <c r="F3131" s="348"/>
      <c r="G3131" s="348"/>
      <c r="H3131" s="348"/>
      <c r="I3131" s="348"/>
      <c r="J3131" s="348"/>
    </row>
    <row r="3132" spans="1:15" x14ac:dyDescent="0.25">
      <c r="A3132" s="347"/>
      <c r="B3132" s="352"/>
      <c r="C3132" s="59" t="s">
        <v>76</v>
      </c>
      <c r="D3132" s="51" t="s">
        <v>309</v>
      </c>
      <c r="E3132" s="51" t="s">
        <v>65</v>
      </c>
      <c r="F3132" s="107">
        <v>0.19600000000000001</v>
      </c>
      <c r="G3132" s="107"/>
      <c r="H3132" s="107"/>
      <c r="I3132" s="105"/>
      <c r="J3132" s="105"/>
    </row>
    <row r="3133" spans="1:15" x14ac:dyDescent="0.25">
      <c r="A3133" s="347"/>
      <c r="B3133" s="352"/>
      <c r="C3133" s="348" t="s">
        <v>12</v>
      </c>
      <c r="D3133" s="348"/>
      <c r="E3133" s="348"/>
      <c r="F3133" s="348"/>
      <c r="G3133" s="348"/>
      <c r="H3133" s="348"/>
      <c r="I3133" s="348"/>
      <c r="J3133" s="348"/>
    </row>
    <row r="3134" spans="1:15" x14ac:dyDescent="0.25">
      <c r="A3134" s="347"/>
      <c r="B3134" s="352"/>
      <c r="C3134" s="59" t="s">
        <v>598</v>
      </c>
      <c r="D3134" s="141" t="s">
        <v>39</v>
      </c>
      <c r="E3134" s="51" t="s">
        <v>196</v>
      </c>
      <c r="F3134" s="156">
        <f>F3130/F3132</f>
        <v>1128.8979591836735</v>
      </c>
      <c r="G3134" s="156"/>
      <c r="H3134" s="156"/>
      <c r="I3134" s="105"/>
      <c r="J3134" s="105"/>
    </row>
    <row r="3135" spans="1:15" ht="14.25" customHeight="1" x14ac:dyDescent="0.25">
      <c r="A3135" s="347"/>
      <c r="B3135" s="352"/>
      <c r="C3135" s="350" t="s">
        <v>14</v>
      </c>
      <c r="D3135" s="350"/>
      <c r="E3135" s="350"/>
      <c r="F3135" s="350"/>
      <c r="G3135" s="350"/>
      <c r="H3135" s="350"/>
      <c r="I3135" s="350"/>
      <c r="J3135" s="350"/>
    </row>
    <row r="3136" spans="1:15" ht="30" x14ac:dyDescent="0.25">
      <c r="A3136" s="347"/>
      <c r="B3136" s="352"/>
      <c r="C3136" s="59" t="s">
        <v>375</v>
      </c>
      <c r="D3136" s="140" t="s">
        <v>42</v>
      </c>
      <c r="E3136" s="140" t="s">
        <v>40</v>
      </c>
      <c r="F3136" s="140">
        <v>100</v>
      </c>
      <c r="G3136" s="140"/>
      <c r="H3136" s="140"/>
      <c r="I3136" s="105"/>
      <c r="J3136" s="105"/>
    </row>
    <row r="3137" spans="1:10" ht="21" customHeight="1" x14ac:dyDescent="0.25">
      <c r="A3137" s="347" t="s">
        <v>534</v>
      </c>
      <c r="B3137" s="352" t="str">
        <f>B3128</f>
        <v>Організація належного утримання міських доріг</v>
      </c>
      <c r="C3137" s="351" t="s">
        <v>644</v>
      </c>
      <c r="D3137" s="351"/>
      <c r="E3137" s="351"/>
      <c r="F3137" s="351"/>
      <c r="G3137" s="351"/>
      <c r="H3137" s="351"/>
      <c r="I3137" s="351"/>
      <c r="J3137" s="351"/>
    </row>
    <row r="3138" spans="1:10" x14ac:dyDescent="0.25">
      <c r="A3138" s="347"/>
      <c r="B3138" s="352"/>
      <c r="C3138" s="350" t="s">
        <v>10</v>
      </c>
      <c r="D3138" s="350"/>
      <c r="E3138" s="350"/>
      <c r="F3138" s="350"/>
      <c r="G3138" s="350"/>
      <c r="H3138" s="350"/>
      <c r="I3138" s="350"/>
      <c r="J3138" s="350"/>
    </row>
    <row r="3139" spans="1:10" ht="15" customHeight="1" x14ac:dyDescent="0.25">
      <c r="A3139" s="347"/>
      <c r="B3139" s="352"/>
      <c r="C3139" s="5" t="s">
        <v>73</v>
      </c>
      <c r="D3139" s="51" t="s">
        <v>15</v>
      </c>
      <c r="E3139" s="51" t="s">
        <v>9</v>
      </c>
      <c r="F3139" s="107"/>
      <c r="G3139" s="107">
        <f>'Додаток 3'!I531</f>
        <v>3.5790000000000002</v>
      </c>
      <c r="H3139" s="107">
        <f>'Додаток 3'!J531</f>
        <v>4.0519999999999996</v>
      </c>
      <c r="I3139" s="170">
        <f>'Додаток 3'!K531</f>
        <v>5.7080000000000002</v>
      </c>
      <c r="J3139" s="105"/>
    </row>
    <row r="3140" spans="1:10" x14ac:dyDescent="0.25">
      <c r="A3140" s="347"/>
      <c r="B3140" s="352"/>
      <c r="C3140" s="348" t="s">
        <v>11</v>
      </c>
      <c r="D3140" s="348"/>
      <c r="E3140" s="348"/>
      <c r="F3140" s="348"/>
      <c r="G3140" s="348"/>
      <c r="H3140" s="348"/>
      <c r="I3140" s="348"/>
      <c r="J3140" s="348"/>
    </row>
    <row r="3141" spans="1:10" x14ac:dyDescent="0.25">
      <c r="A3141" s="347"/>
      <c r="B3141" s="352"/>
      <c r="C3141" s="59" t="s">
        <v>76</v>
      </c>
      <c r="D3141" s="51" t="s">
        <v>309</v>
      </c>
      <c r="E3141" s="51" t="s">
        <v>65</v>
      </c>
      <c r="F3141" s="107"/>
      <c r="G3141" s="107">
        <v>5.0999999999999997E-2</v>
      </c>
      <c r="H3141" s="17">
        <v>5.1001400000000002E-2</v>
      </c>
      <c r="I3141" s="228">
        <v>5.1001400000000002E-2</v>
      </c>
      <c r="J3141" s="105"/>
    </row>
    <row r="3142" spans="1:10" x14ac:dyDescent="0.25">
      <c r="A3142" s="347"/>
      <c r="B3142" s="352"/>
      <c r="C3142" s="348" t="s">
        <v>12</v>
      </c>
      <c r="D3142" s="348"/>
      <c r="E3142" s="348"/>
      <c r="F3142" s="348"/>
      <c r="G3142" s="348"/>
      <c r="H3142" s="348"/>
      <c r="I3142" s="348"/>
      <c r="J3142" s="348"/>
    </row>
    <row r="3143" spans="1:10" x14ac:dyDescent="0.25">
      <c r="A3143" s="347"/>
      <c r="B3143" s="352"/>
      <c r="C3143" s="59" t="s">
        <v>598</v>
      </c>
      <c r="D3143" s="141" t="s">
        <v>39</v>
      </c>
      <c r="E3143" s="51" t="s">
        <v>196</v>
      </c>
      <c r="F3143" s="156"/>
      <c r="G3143" s="156">
        <f>G3139/G3141</f>
        <v>70.176470588235304</v>
      </c>
      <c r="H3143" s="156">
        <f>H3139/H3141</f>
        <v>79.448799444721118</v>
      </c>
      <c r="I3143" s="104">
        <f>I3139/I3141</f>
        <v>111.91849635500202</v>
      </c>
      <c r="J3143" s="105"/>
    </row>
    <row r="3144" spans="1:10" x14ac:dyDescent="0.25">
      <c r="A3144" s="347"/>
      <c r="B3144" s="352"/>
      <c r="C3144" s="350" t="s">
        <v>14</v>
      </c>
      <c r="D3144" s="350"/>
      <c r="E3144" s="350"/>
      <c r="F3144" s="350"/>
      <c r="G3144" s="350"/>
      <c r="H3144" s="350"/>
      <c r="I3144" s="350"/>
      <c r="J3144" s="350"/>
    </row>
    <row r="3145" spans="1:10" ht="36" customHeight="1" x14ac:dyDescent="0.25">
      <c r="A3145" s="347"/>
      <c r="B3145" s="352"/>
      <c r="C3145" s="59" t="s">
        <v>375</v>
      </c>
      <c r="D3145" s="140" t="s">
        <v>42</v>
      </c>
      <c r="E3145" s="140" t="s">
        <v>40</v>
      </c>
      <c r="F3145" s="140"/>
      <c r="G3145" s="140">
        <v>100</v>
      </c>
      <c r="H3145" s="140">
        <v>100</v>
      </c>
      <c r="I3145" s="170">
        <v>100</v>
      </c>
      <c r="J3145" s="105"/>
    </row>
    <row r="3146" spans="1:10" ht="15.75" customHeight="1" x14ac:dyDescent="0.25">
      <c r="A3146" s="347" t="s">
        <v>1144</v>
      </c>
      <c r="B3146" s="352" t="str">
        <f>B3137</f>
        <v>Організація належного утримання міських доріг</v>
      </c>
      <c r="C3146" s="351" t="s">
        <v>1315</v>
      </c>
      <c r="D3146" s="351"/>
      <c r="E3146" s="351"/>
      <c r="F3146" s="351"/>
      <c r="G3146" s="351"/>
      <c r="H3146" s="351"/>
      <c r="I3146" s="351"/>
      <c r="J3146" s="351"/>
    </row>
    <row r="3147" spans="1:10" x14ac:dyDescent="0.25">
      <c r="A3147" s="347"/>
      <c r="B3147" s="352"/>
      <c r="C3147" s="350" t="s">
        <v>10</v>
      </c>
      <c r="D3147" s="350"/>
      <c r="E3147" s="350"/>
      <c r="F3147" s="350"/>
      <c r="G3147" s="350"/>
      <c r="H3147" s="350"/>
      <c r="I3147" s="350"/>
      <c r="J3147" s="350"/>
    </row>
    <row r="3148" spans="1:10" ht="20.25" customHeight="1" x14ac:dyDescent="0.25">
      <c r="A3148" s="347"/>
      <c r="B3148" s="352"/>
      <c r="C3148" s="5" t="s">
        <v>73</v>
      </c>
      <c r="D3148" s="51" t="s">
        <v>15</v>
      </c>
      <c r="E3148" s="51" t="s">
        <v>9</v>
      </c>
      <c r="F3148" s="107"/>
      <c r="G3148" s="107">
        <f>'Додаток 3'!I532</f>
        <v>0.91</v>
      </c>
      <c r="H3148" s="107">
        <f>'Додаток 3'!J532</f>
        <v>1.026</v>
      </c>
      <c r="I3148" s="170">
        <f>'Додаток 3'!K532</f>
        <v>1.4670000000000001</v>
      </c>
      <c r="J3148" s="105"/>
    </row>
    <row r="3149" spans="1:10" x14ac:dyDescent="0.25">
      <c r="A3149" s="347"/>
      <c r="B3149" s="352"/>
      <c r="C3149" s="348" t="s">
        <v>11</v>
      </c>
      <c r="D3149" s="348"/>
      <c r="E3149" s="348"/>
      <c r="F3149" s="348"/>
      <c r="G3149" s="348"/>
      <c r="H3149" s="348"/>
      <c r="I3149" s="348"/>
      <c r="J3149" s="348"/>
    </row>
    <row r="3150" spans="1:10" x14ac:dyDescent="0.25">
      <c r="A3150" s="347"/>
      <c r="B3150" s="352"/>
      <c r="C3150" s="59" t="s">
        <v>76</v>
      </c>
      <c r="D3150" s="51" t="s">
        <v>309</v>
      </c>
      <c r="E3150" s="51" t="s">
        <v>65</v>
      </c>
      <c r="F3150" s="107"/>
      <c r="G3150" s="107">
        <v>0.01</v>
      </c>
      <c r="H3150" s="107">
        <v>0.01</v>
      </c>
      <c r="I3150" s="135">
        <v>0.01</v>
      </c>
      <c r="J3150" s="105"/>
    </row>
    <row r="3151" spans="1:10" x14ac:dyDescent="0.25">
      <c r="A3151" s="347"/>
      <c r="B3151" s="352"/>
      <c r="C3151" s="348" t="s">
        <v>12</v>
      </c>
      <c r="D3151" s="348"/>
      <c r="E3151" s="348"/>
      <c r="F3151" s="348"/>
      <c r="G3151" s="348"/>
      <c r="H3151" s="348"/>
      <c r="I3151" s="348"/>
      <c r="J3151" s="348"/>
    </row>
    <row r="3152" spans="1:10" x14ac:dyDescent="0.25">
      <c r="A3152" s="347"/>
      <c r="B3152" s="352"/>
      <c r="C3152" s="59" t="s">
        <v>598</v>
      </c>
      <c r="D3152" s="141" t="s">
        <v>39</v>
      </c>
      <c r="E3152" s="51" t="s">
        <v>196</v>
      </c>
      <c r="F3152" s="156"/>
      <c r="G3152" s="156">
        <f>G3148/G3150</f>
        <v>91</v>
      </c>
      <c r="H3152" s="156">
        <f>H3148/H3150</f>
        <v>102.6</v>
      </c>
      <c r="I3152" s="104">
        <f>I3148/I3150</f>
        <v>146.70000000000002</v>
      </c>
      <c r="J3152" s="105"/>
    </row>
    <row r="3153" spans="1:10" x14ac:dyDescent="0.25">
      <c r="A3153" s="347"/>
      <c r="B3153" s="352"/>
      <c r="C3153" s="350" t="s">
        <v>14</v>
      </c>
      <c r="D3153" s="350"/>
      <c r="E3153" s="350"/>
      <c r="F3153" s="350"/>
      <c r="G3153" s="350"/>
      <c r="H3153" s="350"/>
      <c r="I3153" s="350"/>
      <c r="J3153" s="350"/>
    </row>
    <row r="3154" spans="1:10" ht="30" x14ac:dyDescent="0.25">
      <c r="A3154" s="347"/>
      <c r="B3154" s="352"/>
      <c r="C3154" s="59" t="s">
        <v>375</v>
      </c>
      <c r="D3154" s="140" t="s">
        <v>42</v>
      </c>
      <c r="E3154" s="140" t="s">
        <v>40</v>
      </c>
      <c r="F3154" s="140"/>
      <c r="G3154" s="140">
        <v>100</v>
      </c>
      <c r="H3154" s="140">
        <v>100</v>
      </c>
      <c r="I3154" s="170">
        <v>100</v>
      </c>
      <c r="J3154" s="105"/>
    </row>
    <row r="3155" spans="1:10" ht="15.75" customHeight="1" x14ac:dyDescent="0.25">
      <c r="A3155" s="347" t="s">
        <v>535</v>
      </c>
      <c r="B3155" s="352" t="str">
        <f>B3146</f>
        <v>Організація належного утримання міських доріг</v>
      </c>
      <c r="C3155" s="351" t="s">
        <v>645</v>
      </c>
      <c r="D3155" s="351"/>
      <c r="E3155" s="351"/>
      <c r="F3155" s="351"/>
      <c r="G3155" s="351"/>
      <c r="H3155" s="351"/>
      <c r="I3155" s="351"/>
      <c r="J3155" s="351"/>
    </row>
    <row r="3156" spans="1:10" x14ac:dyDescent="0.25">
      <c r="A3156" s="347"/>
      <c r="B3156" s="352"/>
      <c r="C3156" s="350" t="s">
        <v>10</v>
      </c>
      <c r="D3156" s="350"/>
      <c r="E3156" s="350"/>
      <c r="F3156" s="350"/>
      <c r="G3156" s="350"/>
      <c r="H3156" s="350"/>
      <c r="I3156" s="350"/>
      <c r="J3156" s="350"/>
    </row>
    <row r="3157" spans="1:10" ht="18" customHeight="1" x14ac:dyDescent="0.25">
      <c r="A3157" s="347"/>
      <c r="B3157" s="352"/>
      <c r="C3157" s="5" t="s">
        <v>73</v>
      </c>
      <c r="D3157" s="51" t="s">
        <v>15</v>
      </c>
      <c r="E3157" s="51" t="s">
        <v>9</v>
      </c>
      <c r="F3157" s="107"/>
      <c r="G3157" s="107">
        <f>'Додаток 3'!I533</f>
        <v>3.7909999999999999</v>
      </c>
      <c r="H3157" s="107">
        <f>'Додаток 3'!J533</f>
        <v>4.29</v>
      </c>
      <c r="I3157" s="170">
        <f>'Додаток 3'!K533</f>
        <v>6.0430000000000001</v>
      </c>
      <c r="J3157" s="105"/>
    </row>
    <row r="3158" spans="1:10" x14ac:dyDescent="0.25">
      <c r="A3158" s="347"/>
      <c r="B3158" s="352"/>
      <c r="C3158" s="348" t="s">
        <v>11</v>
      </c>
      <c r="D3158" s="348"/>
      <c r="E3158" s="348"/>
      <c r="F3158" s="348"/>
      <c r="G3158" s="348"/>
      <c r="H3158" s="348"/>
      <c r="I3158" s="348"/>
      <c r="J3158" s="348"/>
    </row>
    <row r="3159" spans="1:10" x14ac:dyDescent="0.25">
      <c r="A3159" s="347"/>
      <c r="B3159" s="352"/>
      <c r="C3159" s="59" t="s">
        <v>76</v>
      </c>
      <c r="D3159" s="51" t="s">
        <v>309</v>
      </c>
      <c r="E3159" s="51" t="s">
        <v>65</v>
      </c>
      <c r="F3159" s="107"/>
      <c r="G3159" s="107">
        <v>5.3999999999999999E-2</v>
      </c>
      <c r="H3159" s="107">
        <v>5.3999999999999999E-2</v>
      </c>
      <c r="I3159" s="166">
        <v>5.3999999999999999E-2</v>
      </c>
      <c r="J3159" s="105"/>
    </row>
    <row r="3160" spans="1:10" x14ac:dyDescent="0.25">
      <c r="A3160" s="347"/>
      <c r="B3160" s="352"/>
      <c r="C3160" s="348" t="s">
        <v>12</v>
      </c>
      <c r="D3160" s="348"/>
      <c r="E3160" s="348"/>
      <c r="F3160" s="348"/>
      <c r="G3160" s="348"/>
      <c r="H3160" s="348"/>
      <c r="I3160" s="348"/>
      <c r="J3160" s="348"/>
    </row>
    <row r="3161" spans="1:10" x14ac:dyDescent="0.25">
      <c r="A3161" s="347"/>
      <c r="B3161" s="352"/>
      <c r="C3161" s="59" t="s">
        <v>598</v>
      </c>
      <c r="D3161" s="141" t="s">
        <v>39</v>
      </c>
      <c r="E3161" s="51" t="s">
        <v>196</v>
      </c>
      <c r="F3161" s="156"/>
      <c r="G3161" s="156">
        <f>G3157/G3159</f>
        <v>70.203703703703709</v>
      </c>
      <c r="H3161" s="156">
        <f>H3157/H3159</f>
        <v>79.444444444444443</v>
      </c>
      <c r="I3161" s="104">
        <f>I3157/I3159</f>
        <v>111.9074074074074</v>
      </c>
      <c r="J3161" s="105"/>
    </row>
    <row r="3162" spans="1:10" x14ac:dyDescent="0.25">
      <c r="A3162" s="347"/>
      <c r="B3162" s="352"/>
      <c r="C3162" s="350" t="s">
        <v>14</v>
      </c>
      <c r="D3162" s="350"/>
      <c r="E3162" s="350"/>
      <c r="F3162" s="350"/>
      <c r="G3162" s="350"/>
      <c r="H3162" s="350"/>
      <c r="I3162" s="350"/>
      <c r="J3162" s="350"/>
    </row>
    <row r="3163" spans="1:10" ht="30" x14ac:dyDescent="0.25">
      <c r="A3163" s="347"/>
      <c r="B3163" s="352"/>
      <c r="C3163" s="59" t="s">
        <v>375</v>
      </c>
      <c r="D3163" s="140" t="s">
        <v>42</v>
      </c>
      <c r="E3163" s="140" t="s">
        <v>40</v>
      </c>
      <c r="F3163" s="140"/>
      <c r="G3163" s="140">
        <v>100</v>
      </c>
      <c r="H3163" s="140">
        <v>100</v>
      </c>
      <c r="I3163" s="170">
        <v>100</v>
      </c>
      <c r="J3163" s="105"/>
    </row>
    <row r="3164" spans="1:10" ht="24.75" hidden="1" customHeight="1" x14ac:dyDescent="0.25">
      <c r="A3164" s="347" t="s">
        <v>537</v>
      </c>
      <c r="B3164" s="352" t="str">
        <f>B3155</f>
        <v>Організація належного утримання міських доріг</v>
      </c>
      <c r="C3164" s="351" t="s">
        <v>1468</v>
      </c>
      <c r="D3164" s="351"/>
      <c r="E3164" s="351"/>
      <c r="F3164" s="351"/>
      <c r="G3164" s="351"/>
      <c r="H3164" s="351"/>
      <c r="I3164" s="351"/>
      <c r="J3164" s="351"/>
    </row>
    <row r="3165" spans="1:10" hidden="1" x14ac:dyDescent="0.25">
      <c r="A3165" s="347"/>
      <c r="B3165" s="352"/>
      <c r="C3165" s="350" t="s">
        <v>10</v>
      </c>
      <c r="D3165" s="350"/>
      <c r="E3165" s="350"/>
      <c r="F3165" s="350"/>
      <c r="G3165" s="350"/>
      <c r="H3165" s="350"/>
      <c r="I3165" s="350"/>
      <c r="J3165" s="350"/>
    </row>
    <row r="3166" spans="1:10" ht="30" hidden="1" x14ac:dyDescent="0.25">
      <c r="A3166" s="347"/>
      <c r="B3166" s="352"/>
      <c r="C3166" s="5" t="s">
        <v>73</v>
      </c>
      <c r="D3166" s="51" t="s">
        <v>15</v>
      </c>
      <c r="E3166" s="51" t="s">
        <v>9</v>
      </c>
      <c r="F3166" s="107"/>
      <c r="G3166" s="107"/>
      <c r="H3166" s="107">
        <f>'Додаток 3'!J534</f>
        <v>0</v>
      </c>
      <c r="I3166" s="105"/>
      <c r="J3166" s="105"/>
    </row>
    <row r="3167" spans="1:10" hidden="1" x14ac:dyDescent="0.25">
      <c r="A3167" s="347"/>
      <c r="B3167" s="352"/>
      <c r="C3167" s="348" t="s">
        <v>11</v>
      </c>
      <c r="D3167" s="348"/>
      <c r="E3167" s="348"/>
      <c r="F3167" s="348"/>
      <c r="G3167" s="348"/>
      <c r="H3167" s="348"/>
      <c r="I3167" s="348"/>
      <c r="J3167" s="348"/>
    </row>
    <row r="3168" spans="1:10" hidden="1" x14ac:dyDescent="0.25">
      <c r="A3168" s="347"/>
      <c r="B3168" s="352"/>
      <c r="C3168" s="59" t="s">
        <v>76</v>
      </c>
      <c r="D3168" s="51" t="s">
        <v>309</v>
      </c>
      <c r="E3168" s="51" t="s">
        <v>65</v>
      </c>
      <c r="F3168" s="107"/>
      <c r="G3168" s="107"/>
      <c r="H3168" s="107">
        <v>5.6000000000000001E-2</v>
      </c>
      <c r="I3168" s="105"/>
      <c r="J3168" s="105"/>
    </row>
    <row r="3169" spans="1:10" hidden="1" x14ac:dyDescent="0.25">
      <c r="A3169" s="347"/>
      <c r="B3169" s="352"/>
      <c r="C3169" s="348" t="s">
        <v>12</v>
      </c>
      <c r="D3169" s="348"/>
      <c r="E3169" s="348"/>
      <c r="F3169" s="348"/>
      <c r="G3169" s="348"/>
      <c r="H3169" s="348"/>
      <c r="I3169" s="348"/>
      <c r="J3169" s="348"/>
    </row>
    <row r="3170" spans="1:10" hidden="1" x14ac:dyDescent="0.25">
      <c r="A3170" s="347"/>
      <c r="B3170" s="352"/>
      <c r="C3170" s="59" t="s">
        <v>598</v>
      </c>
      <c r="D3170" s="141" t="s">
        <v>39</v>
      </c>
      <c r="E3170" s="51" t="s">
        <v>196</v>
      </c>
      <c r="F3170" s="156"/>
      <c r="G3170" s="156"/>
      <c r="H3170" s="156">
        <f>H3166/H3168</f>
        <v>0</v>
      </c>
      <c r="I3170" s="105"/>
      <c r="J3170" s="105"/>
    </row>
    <row r="3171" spans="1:10" hidden="1" x14ac:dyDescent="0.25">
      <c r="A3171" s="347"/>
      <c r="B3171" s="352"/>
      <c r="C3171" s="350" t="s">
        <v>14</v>
      </c>
      <c r="D3171" s="350"/>
      <c r="E3171" s="350"/>
      <c r="F3171" s="350"/>
      <c r="G3171" s="350"/>
      <c r="H3171" s="350"/>
      <c r="I3171" s="350"/>
      <c r="J3171" s="350"/>
    </row>
    <row r="3172" spans="1:10" ht="30" hidden="1" x14ac:dyDescent="0.25">
      <c r="A3172" s="347"/>
      <c r="B3172" s="352"/>
      <c r="C3172" s="59" t="s">
        <v>375</v>
      </c>
      <c r="D3172" s="140" t="s">
        <v>42</v>
      </c>
      <c r="E3172" s="140" t="s">
        <v>40</v>
      </c>
      <c r="F3172" s="140"/>
      <c r="G3172" s="140"/>
      <c r="H3172" s="140">
        <v>100</v>
      </c>
      <c r="I3172" s="105"/>
      <c r="J3172" s="105"/>
    </row>
    <row r="3173" spans="1:10" x14ac:dyDescent="0.25">
      <c r="A3173" s="347" t="s">
        <v>536</v>
      </c>
      <c r="B3173" s="352" t="str">
        <f>B3164</f>
        <v>Організація належного утримання міських доріг</v>
      </c>
      <c r="C3173" s="351" t="str">
        <f>'Додаток 3'!B534</f>
        <v xml:space="preserve">Поточний ремонт проїзду від вул. Хіміків до вул. Геннадія Савельєва м.Южного Одеського району  Одеської області </v>
      </c>
      <c r="D3173" s="351"/>
      <c r="E3173" s="351"/>
      <c r="F3173" s="351"/>
      <c r="G3173" s="351"/>
      <c r="H3173" s="351"/>
      <c r="I3173" s="351"/>
      <c r="J3173" s="351"/>
    </row>
    <row r="3174" spans="1:10" x14ac:dyDescent="0.25">
      <c r="A3174" s="347"/>
      <c r="B3174" s="352"/>
      <c r="C3174" s="350" t="s">
        <v>10</v>
      </c>
      <c r="D3174" s="350"/>
      <c r="E3174" s="350"/>
      <c r="F3174" s="350"/>
      <c r="G3174" s="350"/>
      <c r="H3174" s="350"/>
      <c r="I3174" s="350"/>
      <c r="J3174" s="350"/>
    </row>
    <row r="3175" spans="1:10" ht="15.75" customHeight="1" x14ac:dyDescent="0.25">
      <c r="A3175" s="347"/>
      <c r="B3175" s="352"/>
      <c r="C3175" s="5" t="s">
        <v>73</v>
      </c>
      <c r="D3175" s="51" t="s">
        <v>15</v>
      </c>
      <c r="E3175" s="51" t="s">
        <v>9</v>
      </c>
      <c r="F3175" s="107"/>
      <c r="G3175" s="107"/>
      <c r="H3175" s="107"/>
      <c r="I3175" s="170">
        <f>'Додаток 3'!K534</f>
        <v>143.11699999999999</v>
      </c>
      <c r="J3175" s="105"/>
    </row>
    <row r="3176" spans="1:10" x14ac:dyDescent="0.25">
      <c r="A3176" s="347"/>
      <c r="B3176" s="352"/>
      <c r="C3176" s="348" t="s">
        <v>11</v>
      </c>
      <c r="D3176" s="348"/>
      <c r="E3176" s="348"/>
      <c r="F3176" s="348"/>
      <c r="G3176" s="348"/>
      <c r="H3176" s="348"/>
      <c r="I3176" s="348"/>
      <c r="J3176" s="348"/>
    </row>
    <row r="3177" spans="1:10" x14ac:dyDescent="0.25">
      <c r="A3177" s="347"/>
      <c r="B3177" s="352"/>
      <c r="C3177" s="59" t="s">
        <v>76</v>
      </c>
      <c r="D3177" s="51" t="s">
        <v>309</v>
      </c>
      <c r="E3177" s="51" t="s">
        <v>65</v>
      </c>
      <c r="F3177" s="107"/>
      <c r="G3177" s="107"/>
      <c r="H3177" s="107"/>
      <c r="I3177" s="135">
        <v>0.1</v>
      </c>
      <c r="J3177" s="105"/>
    </row>
    <row r="3178" spans="1:10" x14ac:dyDescent="0.25">
      <c r="A3178" s="347"/>
      <c r="B3178" s="352"/>
      <c r="C3178" s="348" t="s">
        <v>12</v>
      </c>
      <c r="D3178" s="348"/>
      <c r="E3178" s="348"/>
      <c r="F3178" s="348"/>
      <c r="G3178" s="348"/>
      <c r="H3178" s="348"/>
      <c r="I3178" s="348"/>
      <c r="J3178" s="348"/>
    </row>
    <row r="3179" spans="1:10" x14ac:dyDescent="0.25">
      <c r="A3179" s="347"/>
      <c r="B3179" s="352"/>
      <c r="C3179" s="59" t="s">
        <v>598</v>
      </c>
      <c r="D3179" s="141" t="s">
        <v>39</v>
      </c>
      <c r="E3179" s="51" t="s">
        <v>196</v>
      </c>
      <c r="F3179" s="156"/>
      <c r="G3179" s="156"/>
      <c r="H3179" s="156"/>
      <c r="I3179" s="104">
        <f>I3175/I3177</f>
        <v>1431.1699999999998</v>
      </c>
      <c r="J3179" s="105"/>
    </row>
    <row r="3180" spans="1:10" x14ac:dyDescent="0.25">
      <c r="A3180" s="347"/>
      <c r="B3180" s="352"/>
      <c r="C3180" s="350" t="s">
        <v>14</v>
      </c>
      <c r="D3180" s="350"/>
      <c r="E3180" s="350"/>
      <c r="F3180" s="350"/>
      <c r="G3180" s="350"/>
      <c r="H3180" s="350"/>
      <c r="I3180" s="350"/>
      <c r="J3180" s="350"/>
    </row>
    <row r="3181" spans="1:10" ht="30" x14ac:dyDescent="0.25">
      <c r="A3181" s="347"/>
      <c r="B3181" s="352"/>
      <c r="C3181" s="59" t="s">
        <v>375</v>
      </c>
      <c r="D3181" s="140" t="s">
        <v>42</v>
      </c>
      <c r="E3181" s="140" t="s">
        <v>40</v>
      </c>
      <c r="F3181" s="140"/>
      <c r="G3181" s="140"/>
      <c r="H3181" s="140"/>
      <c r="I3181" s="170">
        <v>100</v>
      </c>
      <c r="J3181" s="105"/>
    </row>
    <row r="3182" spans="1:10" ht="19.5" customHeight="1" x14ac:dyDescent="0.25">
      <c r="A3182" s="347" t="s">
        <v>537</v>
      </c>
      <c r="B3182" s="349" t="str">
        <f>B3155</f>
        <v>Організація належного утримання міських доріг</v>
      </c>
      <c r="C3182" s="351" t="s">
        <v>740</v>
      </c>
      <c r="D3182" s="351"/>
      <c r="E3182" s="351"/>
      <c r="F3182" s="351"/>
      <c r="G3182" s="351"/>
      <c r="H3182" s="351"/>
      <c r="I3182" s="351"/>
      <c r="J3182" s="351"/>
    </row>
    <row r="3183" spans="1:10" x14ac:dyDescent="0.25">
      <c r="A3183" s="347"/>
      <c r="B3183" s="349"/>
      <c r="C3183" s="350" t="s">
        <v>10</v>
      </c>
      <c r="D3183" s="350"/>
      <c r="E3183" s="350"/>
      <c r="F3183" s="350"/>
      <c r="G3183" s="350"/>
      <c r="H3183" s="350"/>
      <c r="I3183" s="350"/>
      <c r="J3183" s="350"/>
    </row>
    <row r="3184" spans="1:10" ht="30" x14ac:dyDescent="0.25">
      <c r="A3184" s="347"/>
      <c r="B3184" s="349"/>
      <c r="C3184" s="7" t="s">
        <v>762</v>
      </c>
      <c r="D3184" s="140" t="s">
        <v>91</v>
      </c>
      <c r="E3184" s="140" t="s">
        <v>19</v>
      </c>
      <c r="F3184" s="107"/>
      <c r="G3184" s="107">
        <f>'Додаток 3'!I535</f>
        <v>48.95</v>
      </c>
      <c r="H3184" s="157"/>
      <c r="I3184" s="105"/>
      <c r="J3184" s="105"/>
    </row>
    <row r="3185" spans="1:10" x14ac:dyDescent="0.25">
      <c r="A3185" s="347"/>
      <c r="B3185" s="349"/>
      <c r="C3185" s="350" t="s">
        <v>11</v>
      </c>
      <c r="D3185" s="350"/>
      <c r="E3185" s="350"/>
      <c r="F3185" s="350"/>
      <c r="G3185" s="350"/>
      <c r="H3185" s="350"/>
      <c r="I3185" s="350"/>
      <c r="J3185" s="350"/>
    </row>
    <row r="3186" spans="1:10" ht="30" x14ac:dyDescent="0.25">
      <c r="A3186" s="347"/>
      <c r="B3186" s="349"/>
      <c r="C3186" s="7" t="s">
        <v>780</v>
      </c>
      <c r="D3186" s="140" t="s">
        <v>39</v>
      </c>
      <c r="E3186" s="140" t="s">
        <v>17</v>
      </c>
      <c r="F3186" s="107"/>
      <c r="G3186" s="167">
        <v>1</v>
      </c>
      <c r="H3186" s="167"/>
      <c r="I3186" s="105"/>
      <c r="J3186" s="105"/>
    </row>
    <row r="3187" spans="1:10" x14ac:dyDescent="0.25">
      <c r="A3187" s="347"/>
      <c r="B3187" s="349"/>
      <c r="C3187" s="350" t="s">
        <v>12</v>
      </c>
      <c r="D3187" s="350"/>
      <c r="E3187" s="350"/>
      <c r="F3187" s="350"/>
      <c r="G3187" s="350"/>
      <c r="H3187" s="350"/>
      <c r="I3187" s="350"/>
      <c r="J3187" s="350"/>
    </row>
    <row r="3188" spans="1:10" ht="30" x14ac:dyDescent="0.25">
      <c r="A3188" s="347"/>
      <c r="B3188" s="349"/>
      <c r="C3188" s="7" t="s">
        <v>763</v>
      </c>
      <c r="D3188" s="140" t="s">
        <v>39</v>
      </c>
      <c r="E3188" s="140" t="s">
        <v>13</v>
      </c>
      <c r="F3188" s="156"/>
      <c r="G3188" s="157">
        <f>G3184/G3186</f>
        <v>48.95</v>
      </c>
      <c r="H3188" s="157"/>
      <c r="I3188" s="105"/>
      <c r="J3188" s="105"/>
    </row>
    <row r="3189" spans="1:10" x14ac:dyDescent="0.25">
      <c r="A3189" s="347"/>
      <c r="B3189" s="349"/>
      <c r="C3189" s="350" t="s">
        <v>14</v>
      </c>
      <c r="D3189" s="350"/>
      <c r="E3189" s="350"/>
      <c r="F3189" s="350"/>
      <c r="G3189" s="350"/>
      <c r="H3189" s="350"/>
      <c r="I3189" s="350"/>
      <c r="J3189" s="350"/>
    </row>
    <row r="3190" spans="1:10" x14ac:dyDescent="0.25">
      <c r="A3190" s="347"/>
      <c r="B3190" s="349"/>
      <c r="C3190" s="59" t="s">
        <v>781</v>
      </c>
      <c r="D3190" s="140" t="s">
        <v>42</v>
      </c>
      <c r="E3190" s="140" t="s">
        <v>40</v>
      </c>
      <c r="F3190" s="140"/>
      <c r="G3190" s="140">
        <v>100</v>
      </c>
      <c r="H3190" s="140"/>
      <c r="I3190" s="105"/>
      <c r="J3190" s="105"/>
    </row>
    <row r="3191" spans="1:10" ht="20.25" customHeight="1" x14ac:dyDescent="0.25">
      <c r="A3191" s="347" t="s">
        <v>538</v>
      </c>
      <c r="B3191" s="349" t="str">
        <f>B3218</f>
        <v>Організація належного утримання міських доріг</v>
      </c>
      <c r="C3191" s="351" t="s">
        <v>731</v>
      </c>
      <c r="D3191" s="351"/>
      <c r="E3191" s="351"/>
      <c r="F3191" s="351"/>
      <c r="G3191" s="351"/>
      <c r="H3191" s="351"/>
      <c r="I3191" s="351"/>
      <c r="J3191" s="351"/>
    </row>
    <row r="3192" spans="1:10" x14ac:dyDescent="0.25">
      <c r="A3192" s="347"/>
      <c r="B3192" s="349"/>
      <c r="C3192" s="350" t="s">
        <v>10</v>
      </c>
      <c r="D3192" s="350"/>
      <c r="E3192" s="350"/>
      <c r="F3192" s="350"/>
      <c r="G3192" s="350"/>
      <c r="H3192" s="350"/>
      <c r="I3192" s="350"/>
      <c r="J3192" s="350"/>
    </row>
    <row r="3193" spans="1:10" ht="32.25" customHeight="1" x14ac:dyDescent="0.25">
      <c r="A3193" s="347"/>
      <c r="B3193" s="349"/>
      <c r="C3193" s="7" t="s">
        <v>762</v>
      </c>
      <c r="D3193" s="140" t="s">
        <v>91</v>
      </c>
      <c r="E3193" s="140" t="s">
        <v>19</v>
      </c>
      <c r="F3193" s="107"/>
      <c r="G3193" s="107">
        <f>'Додаток 3'!I536</f>
        <v>9.3699999999999992</v>
      </c>
      <c r="H3193" s="157"/>
      <c r="I3193" s="105"/>
      <c r="J3193" s="105"/>
    </row>
    <row r="3194" spans="1:10" x14ac:dyDescent="0.25">
      <c r="A3194" s="347"/>
      <c r="B3194" s="349"/>
      <c r="C3194" s="350" t="s">
        <v>11</v>
      </c>
      <c r="D3194" s="350"/>
      <c r="E3194" s="350"/>
      <c r="F3194" s="350"/>
      <c r="G3194" s="350"/>
      <c r="H3194" s="350"/>
      <c r="I3194" s="350"/>
      <c r="J3194" s="350"/>
    </row>
    <row r="3195" spans="1:10" ht="30" x14ac:dyDescent="0.25">
      <c r="A3195" s="347"/>
      <c r="B3195" s="349"/>
      <c r="C3195" s="7" t="s">
        <v>780</v>
      </c>
      <c r="D3195" s="140" t="s">
        <v>39</v>
      </c>
      <c r="E3195" s="140" t="s">
        <v>17</v>
      </c>
      <c r="F3195" s="107"/>
      <c r="G3195" s="167">
        <v>1</v>
      </c>
      <c r="H3195" s="167"/>
      <c r="I3195" s="105"/>
      <c r="J3195" s="105"/>
    </row>
    <row r="3196" spans="1:10" x14ac:dyDescent="0.25">
      <c r="A3196" s="347"/>
      <c r="B3196" s="349"/>
      <c r="C3196" s="350" t="s">
        <v>12</v>
      </c>
      <c r="D3196" s="350"/>
      <c r="E3196" s="350"/>
      <c r="F3196" s="350"/>
      <c r="G3196" s="350"/>
      <c r="H3196" s="350"/>
      <c r="I3196" s="350"/>
      <c r="J3196" s="350"/>
    </row>
    <row r="3197" spans="1:10" ht="30" x14ac:dyDescent="0.25">
      <c r="A3197" s="347"/>
      <c r="B3197" s="349"/>
      <c r="C3197" s="7" t="s">
        <v>763</v>
      </c>
      <c r="D3197" s="140" t="s">
        <v>39</v>
      </c>
      <c r="E3197" s="140" t="s">
        <v>13</v>
      </c>
      <c r="F3197" s="156"/>
      <c r="G3197" s="157">
        <f>G3193/G3195</f>
        <v>9.3699999999999992</v>
      </c>
      <c r="H3197" s="157"/>
      <c r="I3197" s="105"/>
      <c r="J3197" s="105"/>
    </row>
    <row r="3198" spans="1:10" x14ac:dyDescent="0.25">
      <c r="A3198" s="347"/>
      <c r="B3198" s="349"/>
      <c r="C3198" s="350" t="s">
        <v>14</v>
      </c>
      <c r="D3198" s="350"/>
      <c r="E3198" s="350"/>
      <c r="F3198" s="350"/>
      <c r="G3198" s="350"/>
      <c r="H3198" s="350"/>
      <c r="I3198" s="350"/>
      <c r="J3198" s="350"/>
    </row>
    <row r="3199" spans="1:10" x14ac:dyDescent="0.25">
      <c r="A3199" s="347"/>
      <c r="B3199" s="349"/>
      <c r="C3199" s="59" t="s">
        <v>781</v>
      </c>
      <c r="D3199" s="140" t="s">
        <v>42</v>
      </c>
      <c r="E3199" s="140" t="s">
        <v>40</v>
      </c>
      <c r="F3199" s="140"/>
      <c r="G3199" s="140">
        <v>100</v>
      </c>
      <c r="H3199" s="140"/>
      <c r="I3199" s="105"/>
      <c r="J3199" s="105"/>
    </row>
    <row r="3200" spans="1:10" ht="21" hidden="1" customHeight="1" x14ac:dyDescent="0.25">
      <c r="A3200" s="347" t="s">
        <v>660</v>
      </c>
      <c r="B3200" s="349" t="s">
        <v>66</v>
      </c>
      <c r="C3200" s="351" t="s">
        <v>777</v>
      </c>
      <c r="D3200" s="351"/>
      <c r="E3200" s="351"/>
      <c r="F3200" s="351"/>
      <c r="G3200" s="351"/>
      <c r="H3200" s="351"/>
      <c r="I3200" s="351"/>
      <c r="J3200" s="351"/>
    </row>
    <row r="3201" spans="1:10" hidden="1" x14ac:dyDescent="0.25">
      <c r="A3201" s="347"/>
      <c r="B3201" s="349"/>
      <c r="C3201" s="350" t="s">
        <v>10</v>
      </c>
      <c r="D3201" s="350"/>
      <c r="E3201" s="350"/>
      <c r="F3201" s="350"/>
      <c r="G3201" s="350"/>
      <c r="H3201" s="350"/>
      <c r="I3201" s="350"/>
      <c r="J3201" s="350"/>
    </row>
    <row r="3202" spans="1:10" ht="30" hidden="1" x14ac:dyDescent="0.25">
      <c r="A3202" s="347"/>
      <c r="B3202" s="349"/>
      <c r="C3202" s="7" t="s">
        <v>762</v>
      </c>
      <c r="D3202" s="140" t="s">
        <v>91</v>
      </c>
      <c r="E3202" s="140" t="s">
        <v>19</v>
      </c>
      <c r="F3202" s="107"/>
      <c r="G3202" s="107"/>
      <c r="H3202" s="107"/>
      <c r="I3202" s="267">
        <f>'Додаток 3'!K537</f>
        <v>0</v>
      </c>
      <c r="J3202" s="105"/>
    </row>
    <row r="3203" spans="1:10" hidden="1" x14ac:dyDescent="0.25">
      <c r="A3203" s="347"/>
      <c r="B3203" s="349"/>
      <c r="C3203" s="350" t="s">
        <v>11</v>
      </c>
      <c r="D3203" s="350"/>
      <c r="E3203" s="350"/>
      <c r="F3203" s="350"/>
      <c r="G3203" s="350"/>
      <c r="H3203" s="350"/>
      <c r="I3203" s="350"/>
      <c r="J3203" s="350"/>
    </row>
    <row r="3204" spans="1:10" ht="30" hidden="1" x14ac:dyDescent="0.25">
      <c r="A3204" s="347"/>
      <c r="B3204" s="349"/>
      <c r="C3204" s="7" t="s">
        <v>780</v>
      </c>
      <c r="D3204" s="140" t="s">
        <v>39</v>
      </c>
      <c r="E3204" s="140" t="s">
        <v>17</v>
      </c>
      <c r="F3204" s="107"/>
      <c r="G3204" s="167"/>
      <c r="H3204" s="167"/>
      <c r="I3204" s="170">
        <v>1</v>
      </c>
      <c r="J3204" s="105"/>
    </row>
    <row r="3205" spans="1:10" hidden="1" x14ac:dyDescent="0.25">
      <c r="A3205" s="347"/>
      <c r="B3205" s="349"/>
      <c r="C3205" s="350" t="s">
        <v>12</v>
      </c>
      <c r="D3205" s="350"/>
      <c r="E3205" s="350"/>
      <c r="F3205" s="350"/>
      <c r="G3205" s="350"/>
      <c r="H3205" s="350"/>
      <c r="I3205" s="350"/>
      <c r="J3205" s="350"/>
    </row>
    <row r="3206" spans="1:10" ht="30" hidden="1" x14ac:dyDescent="0.25">
      <c r="A3206" s="347"/>
      <c r="B3206" s="349"/>
      <c r="C3206" s="7" t="s">
        <v>763</v>
      </c>
      <c r="D3206" s="140" t="s">
        <v>39</v>
      </c>
      <c r="E3206" s="140" t="s">
        <v>13</v>
      </c>
      <c r="F3206" s="156"/>
      <c r="G3206" s="157"/>
      <c r="H3206" s="157"/>
      <c r="I3206" s="95">
        <v>48.38</v>
      </c>
      <c r="J3206" s="105"/>
    </row>
    <row r="3207" spans="1:10" hidden="1" x14ac:dyDescent="0.25">
      <c r="A3207" s="347"/>
      <c r="B3207" s="349"/>
      <c r="C3207" s="350" t="s">
        <v>14</v>
      </c>
      <c r="D3207" s="350"/>
      <c r="E3207" s="350"/>
      <c r="F3207" s="350"/>
      <c r="G3207" s="350"/>
      <c r="H3207" s="350"/>
      <c r="I3207" s="350"/>
      <c r="J3207" s="350"/>
    </row>
    <row r="3208" spans="1:10" hidden="1" x14ac:dyDescent="0.25">
      <c r="A3208" s="347"/>
      <c r="B3208" s="349"/>
      <c r="C3208" s="59" t="s">
        <v>781</v>
      </c>
      <c r="D3208" s="140" t="s">
        <v>42</v>
      </c>
      <c r="E3208" s="140" t="s">
        <v>40</v>
      </c>
      <c r="F3208" s="140"/>
      <c r="G3208" s="140"/>
      <c r="H3208" s="140"/>
      <c r="I3208" s="166">
        <v>100</v>
      </c>
      <c r="J3208" s="105"/>
    </row>
    <row r="3209" spans="1:10" ht="18" hidden="1" customHeight="1" x14ac:dyDescent="0.25">
      <c r="A3209" s="347" t="s">
        <v>661</v>
      </c>
      <c r="B3209" s="349" t="s">
        <v>66</v>
      </c>
      <c r="C3209" s="351" t="s">
        <v>778</v>
      </c>
      <c r="D3209" s="351"/>
      <c r="E3209" s="351"/>
      <c r="F3209" s="351"/>
      <c r="G3209" s="351"/>
      <c r="H3209" s="351"/>
      <c r="I3209" s="351"/>
      <c r="J3209" s="351"/>
    </row>
    <row r="3210" spans="1:10" hidden="1" x14ac:dyDescent="0.25">
      <c r="A3210" s="347"/>
      <c r="B3210" s="349"/>
      <c r="C3210" s="350" t="s">
        <v>10</v>
      </c>
      <c r="D3210" s="350"/>
      <c r="E3210" s="350"/>
      <c r="F3210" s="350"/>
      <c r="G3210" s="350"/>
      <c r="H3210" s="350"/>
      <c r="I3210" s="350"/>
      <c r="J3210" s="350"/>
    </row>
    <row r="3211" spans="1:10" ht="30" hidden="1" x14ac:dyDescent="0.25">
      <c r="A3211" s="347"/>
      <c r="B3211" s="349"/>
      <c r="C3211" s="7" t="s">
        <v>762</v>
      </c>
      <c r="D3211" s="140" t="s">
        <v>91</v>
      </c>
      <c r="E3211" s="140" t="s">
        <v>19</v>
      </c>
      <c r="F3211" s="107"/>
      <c r="G3211" s="107"/>
      <c r="H3211" s="107"/>
      <c r="I3211" s="267"/>
      <c r="J3211" s="105"/>
    </row>
    <row r="3212" spans="1:10" hidden="1" x14ac:dyDescent="0.25">
      <c r="A3212" s="347"/>
      <c r="B3212" s="349"/>
      <c r="C3212" s="350" t="s">
        <v>11</v>
      </c>
      <c r="D3212" s="350"/>
      <c r="E3212" s="350"/>
      <c r="F3212" s="350"/>
      <c r="G3212" s="350"/>
      <c r="H3212" s="350"/>
      <c r="I3212" s="350"/>
      <c r="J3212" s="350"/>
    </row>
    <row r="3213" spans="1:10" ht="30" hidden="1" x14ac:dyDescent="0.25">
      <c r="A3213" s="347"/>
      <c r="B3213" s="349"/>
      <c r="C3213" s="7" t="s">
        <v>780</v>
      </c>
      <c r="D3213" s="140" t="s">
        <v>39</v>
      </c>
      <c r="E3213" s="140" t="s">
        <v>17</v>
      </c>
      <c r="F3213" s="107"/>
      <c r="G3213" s="167"/>
      <c r="H3213" s="167"/>
      <c r="I3213" s="170">
        <v>1</v>
      </c>
      <c r="J3213" s="105"/>
    </row>
    <row r="3214" spans="1:10" hidden="1" x14ac:dyDescent="0.25">
      <c r="A3214" s="347"/>
      <c r="B3214" s="349"/>
      <c r="C3214" s="350" t="s">
        <v>12</v>
      </c>
      <c r="D3214" s="350"/>
      <c r="E3214" s="350"/>
      <c r="F3214" s="350"/>
      <c r="G3214" s="350"/>
      <c r="H3214" s="350"/>
      <c r="I3214" s="350"/>
      <c r="J3214" s="350"/>
    </row>
    <row r="3215" spans="1:10" ht="30" hidden="1" x14ac:dyDescent="0.25">
      <c r="A3215" s="347"/>
      <c r="B3215" s="349"/>
      <c r="C3215" s="7" t="s">
        <v>763</v>
      </c>
      <c r="D3215" s="140" t="s">
        <v>39</v>
      </c>
      <c r="E3215" s="140" t="s">
        <v>13</v>
      </c>
      <c r="F3215" s="156"/>
      <c r="G3215" s="157"/>
      <c r="H3215" s="157"/>
      <c r="I3215" s="95">
        <v>32.840000000000003</v>
      </c>
      <c r="J3215" s="105"/>
    </row>
    <row r="3216" spans="1:10" hidden="1" x14ac:dyDescent="0.25">
      <c r="A3216" s="347"/>
      <c r="B3216" s="349"/>
      <c r="C3216" s="350" t="s">
        <v>14</v>
      </c>
      <c r="D3216" s="350"/>
      <c r="E3216" s="350"/>
      <c r="F3216" s="350"/>
      <c r="G3216" s="350"/>
      <c r="H3216" s="350"/>
      <c r="I3216" s="350"/>
      <c r="J3216" s="350"/>
    </row>
    <row r="3217" spans="1:10" hidden="1" x14ac:dyDescent="0.25">
      <c r="A3217" s="347"/>
      <c r="B3217" s="349"/>
      <c r="C3217" s="59" t="s">
        <v>781</v>
      </c>
      <c r="D3217" s="140" t="s">
        <v>42</v>
      </c>
      <c r="E3217" s="140" t="s">
        <v>40</v>
      </c>
      <c r="F3217" s="140"/>
      <c r="G3217" s="140"/>
      <c r="H3217" s="140"/>
      <c r="I3217" s="166">
        <v>100</v>
      </c>
      <c r="J3217" s="105"/>
    </row>
    <row r="3218" spans="1:10" ht="21" hidden="1" customHeight="1" x14ac:dyDescent="0.25">
      <c r="A3218" s="347" t="s">
        <v>660</v>
      </c>
      <c r="B3218" s="352" t="str">
        <f>B3017</f>
        <v>Організація належного утримання міських доріг</v>
      </c>
      <c r="C3218" s="351" t="s">
        <v>1347</v>
      </c>
      <c r="D3218" s="351"/>
      <c r="E3218" s="351"/>
      <c r="F3218" s="351"/>
      <c r="G3218" s="351"/>
      <c r="H3218" s="351"/>
      <c r="I3218" s="351"/>
      <c r="J3218" s="351"/>
    </row>
    <row r="3219" spans="1:10" hidden="1" x14ac:dyDescent="0.25">
      <c r="A3219" s="347"/>
      <c r="B3219" s="352"/>
      <c r="C3219" s="348" t="s">
        <v>10</v>
      </c>
      <c r="D3219" s="348"/>
      <c r="E3219" s="348"/>
      <c r="F3219" s="348"/>
      <c r="G3219" s="348"/>
      <c r="H3219" s="348"/>
      <c r="I3219" s="348"/>
      <c r="J3219" s="348"/>
    </row>
    <row r="3220" spans="1:10" ht="18.75" hidden="1" customHeight="1" x14ac:dyDescent="0.25">
      <c r="A3220" s="347"/>
      <c r="B3220" s="352"/>
      <c r="C3220" s="59" t="s">
        <v>478</v>
      </c>
      <c r="D3220" s="352" t="str">
        <f>D3019</f>
        <v>кошторис</v>
      </c>
      <c r="E3220" s="51" t="s">
        <v>19</v>
      </c>
      <c r="F3220" s="1"/>
      <c r="G3220" s="107"/>
      <c r="H3220" s="107"/>
      <c r="I3220" s="105"/>
      <c r="J3220" s="95">
        <f>'Додаток 3'!L539</f>
        <v>0</v>
      </c>
    </row>
    <row r="3221" spans="1:10" hidden="1" x14ac:dyDescent="0.25">
      <c r="A3221" s="347"/>
      <c r="B3221" s="352"/>
      <c r="C3221" s="6" t="s">
        <v>357</v>
      </c>
      <c r="D3221" s="352"/>
      <c r="E3221" s="358"/>
      <c r="F3221" s="358"/>
      <c r="G3221" s="358"/>
      <c r="H3221" s="358"/>
      <c r="I3221" s="105"/>
      <c r="J3221" s="105"/>
    </row>
    <row r="3222" spans="1:10" hidden="1" x14ac:dyDescent="0.25">
      <c r="A3222" s="347"/>
      <c r="B3222" s="352"/>
      <c r="C3222" s="59" t="s">
        <v>44</v>
      </c>
      <c r="D3222" s="352"/>
      <c r="E3222" s="51" t="s">
        <v>19</v>
      </c>
      <c r="F3222" s="9"/>
      <c r="G3222" s="107">
        <v>172.25</v>
      </c>
      <c r="H3222" s="9"/>
      <c r="I3222" s="105"/>
      <c r="J3222" s="105"/>
    </row>
    <row r="3223" spans="1:10" hidden="1" x14ac:dyDescent="0.25">
      <c r="A3223" s="347"/>
      <c r="B3223" s="352"/>
      <c r="C3223" s="348" t="s">
        <v>11</v>
      </c>
      <c r="D3223" s="348"/>
      <c r="E3223" s="348"/>
      <c r="F3223" s="348"/>
      <c r="G3223" s="348"/>
      <c r="H3223" s="348"/>
      <c r="I3223" s="348"/>
      <c r="J3223" s="348"/>
    </row>
    <row r="3224" spans="1:10" hidden="1" x14ac:dyDescent="0.25">
      <c r="A3224" s="347"/>
      <c r="B3224" s="352"/>
      <c r="C3224" s="91" t="s">
        <v>479</v>
      </c>
      <c r="D3224" s="51" t="s">
        <v>309</v>
      </c>
      <c r="E3224" s="51" t="s">
        <v>65</v>
      </c>
      <c r="F3224" s="11"/>
      <c r="G3224" s="107"/>
      <c r="H3224" s="107"/>
      <c r="I3224" s="105"/>
      <c r="J3224" s="166">
        <v>4.5179999999999998</v>
      </c>
    </row>
    <row r="3225" spans="1:10" hidden="1" x14ac:dyDescent="0.25">
      <c r="A3225" s="347"/>
      <c r="B3225" s="352"/>
      <c r="C3225" s="348" t="s">
        <v>12</v>
      </c>
      <c r="D3225" s="348"/>
      <c r="E3225" s="348"/>
      <c r="F3225" s="348"/>
      <c r="G3225" s="348"/>
      <c r="H3225" s="348"/>
      <c r="I3225" s="348"/>
      <c r="J3225" s="348"/>
    </row>
    <row r="3226" spans="1:10" hidden="1" x14ac:dyDescent="0.25">
      <c r="A3226" s="347"/>
      <c r="B3226" s="352"/>
      <c r="C3226" s="59" t="s">
        <v>599</v>
      </c>
      <c r="D3226" s="141" t="s">
        <v>39</v>
      </c>
      <c r="E3226" s="51" t="s">
        <v>355</v>
      </c>
      <c r="F3226" s="12"/>
      <c r="G3226" s="107"/>
      <c r="H3226" s="107"/>
      <c r="I3226" s="105"/>
      <c r="J3226" s="135">
        <f>J3220/J3224</f>
        <v>0</v>
      </c>
    </row>
    <row r="3227" spans="1:10" ht="16.5" hidden="1" customHeight="1" x14ac:dyDescent="0.25">
      <c r="A3227" s="347"/>
      <c r="B3227" s="352"/>
      <c r="C3227" s="348" t="s">
        <v>14</v>
      </c>
      <c r="D3227" s="348"/>
      <c r="E3227" s="348"/>
      <c r="F3227" s="348"/>
      <c r="G3227" s="348"/>
      <c r="H3227" s="348"/>
      <c r="I3227" s="348"/>
      <c r="J3227" s="348"/>
    </row>
    <row r="3228" spans="1:10" ht="30" hidden="1" x14ac:dyDescent="0.25">
      <c r="A3228" s="347"/>
      <c r="B3228" s="352"/>
      <c r="C3228" s="59" t="s">
        <v>375</v>
      </c>
      <c r="D3228" s="51" t="s">
        <v>42</v>
      </c>
      <c r="E3228" s="51" t="s">
        <v>40</v>
      </c>
      <c r="F3228" s="141"/>
      <c r="G3228" s="51"/>
      <c r="H3228" s="51"/>
      <c r="I3228" s="105"/>
      <c r="J3228" s="170">
        <v>100</v>
      </c>
    </row>
    <row r="3229" spans="1:10" ht="21" hidden="1" customHeight="1" x14ac:dyDescent="0.25">
      <c r="A3229" s="347" t="s">
        <v>661</v>
      </c>
      <c r="B3229" s="352" t="str">
        <f>B3218</f>
        <v>Організація належного утримання міських доріг</v>
      </c>
      <c r="C3229" s="351" t="s">
        <v>951</v>
      </c>
      <c r="D3229" s="351"/>
      <c r="E3229" s="351"/>
      <c r="F3229" s="351"/>
      <c r="G3229" s="351"/>
      <c r="H3229" s="351"/>
      <c r="I3229" s="351"/>
      <c r="J3229" s="351"/>
    </row>
    <row r="3230" spans="1:10" hidden="1" x14ac:dyDescent="0.25">
      <c r="A3230" s="347"/>
      <c r="B3230" s="352"/>
      <c r="C3230" s="348" t="s">
        <v>10</v>
      </c>
      <c r="D3230" s="348"/>
      <c r="E3230" s="348"/>
      <c r="F3230" s="348"/>
      <c r="G3230" s="348"/>
      <c r="H3230" s="348"/>
      <c r="I3230" s="348"/>
      <c r="J3230" s="348"/>
    </row>
    <row r="3231" spans="1:10" ht="29.25" hidden="1" customHeight="1" x14ac:dyDescent="0.25">
      <c r="A3231" s="347"/>
      <c r="B3231" s="352"/>
      <c r="C3231" s="59" t="s">
        <v>497</v>
      </c>
      <c r="D3231" s="352" t="str">
        <f>D3220</f>
        <v>кошторис</v>
      </c>
      <c r="E3231" s="51" t="s">
        <v>9</v>
      </c>
      <c r="F3231" s="13"/>
      <c r="G3231" s="107"/>
      <c r="H3231" s="107"/>
      <c r="I3231" s="105"/>
      <c r="J3231" s="95">
        <f>'Додаток 3'!L541</f>
        <v>0</v>
      </c>
    </row>
    <row r="3232" spans="1:10" hidden="1" x14ac:dyDescent="0.25">
      <c r="A3232" s="347"/>
      <c r="B3232" s="352"/>
      <c r="C3232" s="5" t="s">
        <v>357</v>
      </c>
      <c r="D3232" s="352"/>
      <c r="E3232" s="358"/>
      <c r="F3232" s="358"/>
      <c r="G3232" s="358"/>
      <c r="H3232" s="358"/>
      <c r="I3232" s="105"/>
      <c r="J3232" s="105"/>
    </row>
    <row r="3233" spans="1:10" hidden="1" x14ac:dyDescent="0.25">
      <c r="A3233" s="347"/>
      <c r="B3233" s="352"/>
      <c r="C3233" s="91" t="s">
        <v>44</v>
      </c>
      <c r="D3233" s="352"/>
      <c r="E3233" s="51" t="s">
        <v>9</v>
      </c>
      <c r="F3233" s="1"/>
      <c r="G3233" s="107">
        <v>105.3</v>
      </c>
      <c r="H3233" s="9"/>
      <c r="I3233" s="105"/>
      <c r="J3233" s="105"/>
    </row>
    <row r="3234" spans="1:10" hidden="1" x14ac:dyDescent="0.25">
      <c r="A3234" s="347"/>
      <c r="B3234" s="352"/>
      <c r="C3234" s="348" t="s">
        <v>11</v>
      </c>
      <c r="D3234" s="348"/>
      <c r="E3234" s="348"/>
      <c r="F3234" s="348"/>
      <c r="G3234" s="348"/>
      <c r="H3234" s="348"/>
      <c r="I3234" s="348"/>
      <c r="J3234" s="348"/>
    </row>
    <row r="3235" spans="1:10" hidden="1" x14ac:dyDescent="0.25">
      <c r="A3235" s="347"/>
      <c r="B3235" s="352"/>
      <c r="C3235" s="59" t="s">
        <v>498</v>
      </c>
      <c r="D3235" s="51" t="s">
        <v>309</v>
      </c>
      <c r="E3235" s="51" t="s">
        <v>65</v>
      </c>
      <c r="F3235" s="11"/>
      <c r="G3235" s="107"/>
      <c r="H3235" s="35"/>
      <c r="I3235" s="105"/>
      <c r="J3235" s="135">
        <v>3.29</v>
      </c>
    </row>
    <row r="3236" spans="1:10" hidden="1" x14ac:dyDescent="0.25">
      <c r="A3236" s="347"/>
      <c r="B3236" s="352"/>
      <c r="C3236" s="348" t="s">
        <v>12</v>
      </c>
      <c r="D3236" s="348"/>
      <c r="E3236" s="348"/>
      <c r="F3236" s="348"/>
      <c r="G3236" s="348"/>
      <c r="H3236" s="348"/>
      <c r="I3236" s="348"/>
      <c r="J3236" s="348"/>
    </row>
    <row r="3237" spans="1:10" hidden="1" x14ac:dyDescent="0.25">
      <c r="A3237" s="347"/>
      <c r="B3237" s="352"/>
      <c r="C3237" s="91" t="s">
        <v>600</v>
      </c>
      <c r="D3237" s="141" t="s">
        <v>39</v>
      </c>
      <c r="E3237" s="51" t="s">
        <v>196</v>
      </c>
      <c r="F3237" s="12"/>
      <c r="G3237" s="107"/>
      <c r="H3237" s="21"/>
      <c r="I3237" s="105"/>
      <c r="J3237" s="135">
        <f>J3231/J3235</f>
        <v>0</v>
      </c>
    </row>
    <row r="3238" spans="1:10" ht="16.5" hidden="1" customHeight="1" x14ac:dyDescent="0.25">
      <c r="A3238" s="347"/>
      <c r="B3238" s="352"/>
      <c r="C3238" s="348" t="s">
        <v>14</v>
      </c>
      <c r="D3238" s="348"/>
      <c r="E3238" s="348"/>
      <c r="F3238" s="348"/>
      <c r="G3238" s="348"/>
      <c r="H3238" s="348"/>
      <c r="I3238" s="348"/>
      <c r="J3238" s="348"/>
    </row>
    <row r="3239" spans="1:10" ht="30" hidden="1" x14ac:dyDescent="0.25">
      <c r="A3239" s="347"/>
      <c r="B3239" s="352"/>
      <c r="C3239" s="59" t="s">
        <v>376</v>
      </c>
      <c r="D3239" s="51" t="s">
        <v>42</v>
      </c>
      <c r="E3239" s="51" t="s">
        <v>40</v>
      </c>
      <c r="F3239" s="51"/>
      <c r="G3239" s="51"/>
      <c r="H3239" s="51"/>
      <c r="I3239" s="105"/>
      <c r="J3239" s="170">
        <v>100</v>
      </c>
    </row>
    <row r="3240" spans="1:10" ht="18.75" hidden="1" customHeight="1" x14ac:dyDescent="0.25">
      <c r="A3240" s="390" t="s">
        <v>662</v>
      </c>
      <c r="B3240" s="352" t="str">
        <f>B3229</f>
        <v>Організація належного утримання міських доріг</v>
      </c>
      <c r="C3240" s="351" t="s">
        <v>952</v>
      </c>
      <c r="D3240" s="351"/>
      <c r="E3240" s="351"/>
      <c r="F3240" s="351"/>
      <c r="G3240" s="351"/>
      <c r="H3240" s="351"/>
      <c r="I3240" s="351"/>
      <c r="J3240" s="351"/>
    </row>
    <row r="3241" spans="1:10" hidden="1" x14ac:dyDescent="0.25">
      <c r="A3241" s="390"/>
      <c r="B3241" s="352"/>
      <c r="C3241" s="348" t="s">
        <v>10</v>
      </c>
      <c r="D3241" s="348"/>
      <c r="E3241" s="348"/>
      <c r="F3241" s="348"/>
      <c r="G3241" s="348"/>
      <c r="H3241" s="348"/>
      <c r="I3241" s="348"/>
      <c r="J3241" s="348"/>
    </row>
    <row r="3242" spans="1:10" hidden="1" x14ac:dyDescent="0.25">
      <c r="A3242" s="390"/>
      <c r="B3242" s="352"/>
      <c r="C3242" s="59" t="s">
        <v>478</v>
      </c>
      <c r="D3242" s="352" t="s">
        <v>15</v>
      </c>
      <c r="E3242" s="51" t="str">
        <f>E3233</f>
        <v>тис. грн.</v>
      </c>
      <c r="F3242" s="59"/>
      <c r="G3242" s="107"/>
      <c r="H3242" s="51"/>
      <c r="I3242" s="105"/>
      <c r="J3242" s="135">
        <f>'Додаток 3'!L543</f>
        <v>0</v>
      </c>
    </row>
    <row r="3243" spans="1:10" hidden="1" x14ac:dyDescent="0.25">
      <c r="A3243" s="390"/>
      <c r="B3243" s="352"/>
      <c r="C3243" s="59" t="s">
        <v>357</v>
      </c>
      <c r="D3243" s="352"/>
      <c r="E3243" s="352"/>
      <c r="F3243" s="352"/>
      <c r="G3243" s="352"/>
      <c r="H3243" s="352"/>
      <c r="I3243" s="105"/>
      <c r="J3243" s="105"/>
    </row>
    <row r="3244" spans="1:10" hidden="1" x14ac:dyDescent="0.25">
      <c r="A3244" s="390"/>
      <c r="B3244" s="352"/>
      <c r="C3244" s="91" t="s">
        <v>44</v>
      </c>
      <c r="D3244" s="352"/>
      <c r="E3244" s="51" t="str">
        <f>E3242</f>
        <v>тис. грн.</v>
      </c>
      <c r="F3244" s="59"/>
      <c r="G3244" s="107">
        <v>333.95</v>
      </c>
      <c r="H3244" s="59"/>
      <c r="I3244" s="105"/>
      <c r="J3244" s="105"/>
    </row>
    <row r="3245" spans="1:10" hidden="1" x14ac:dyDescent="0.25">
      <c r="A3245" s="390"/>
      <c r="B3245" s="352"/>
      <c r="C3245" s="365" t="s">
        <v>11</v>
      </c>
      <c r="D3245" s="365"/>
      <c r="E3245" s="365"/>
      <c r="F3245" s="365"/>
      <c r="G3245" s="365"/>
      <c r="H3245" s="365"/>
      <c r="I3245" s="365"/>
      <c r="J3245" s="365"/>
    </row>
    <row r="3246" spans="1:10" hidden="1" x14ac:dyDescent="0.25">
      <c r="A3246" s="390"/>
      <c r="B3246" s="352"/>
      <c r="C3246" s="59" t="s">
        <v>479</v>
      </c>
      <c r="D3246" s="51" t="s">
        <v>309</v>
      </c>
      <c r="E3246" s="51" t="str">
        <f>E3235</f>
        <v>тис.м²</v>
      </c>
      <c r="F3246" s="20"/>
      <c r="G3246" s="107"/>
      <c r="H3246" s="107"/>
      <c r="I3246" s="105"/>
      <c r="J3246" s="135">
        <v>10.24</v>
      </c>
    </row>
    <row r="3247" spans="1:10" hidden="1" x14ac:dyDescent="0.25">
      <c r="A3247" s="390"/>
      <c r="B3247" s="352"/>
      <c r="C3247" s="365" t="s">
        <v>12</v>
      </c>
      <c r="D3247" s="365"/>
      <c r="E3247" s="365"/>
      <c r="F3247" s="365"/>
      <c r="G3247" s="365"/>
      <c r="H3247" s="365"/>
      <c r="I3247" s="365"/>
      <c r="J3247" s="365"/>
    </row>
    <row r="3248" spans="1:10" hidden="1" x14ac:dyDescent="0.25">
      <c r="A3248" s="390"/>
      <c r="B3248" s="352"/>
      <c r="C3248" s="59" t="s">
        <v>599</v>
      </c>
      <c r="D3248" s="51" t="s">
        <v>39</v>
      </c>
      <c r="E3248" s="51" t="s">
        <v>196</v>
      </c>
      <c r="F3248" s="21"/>
      <c r="G3248" s="107"/>
      <c r="H3248" s="107"/>
      <c r="I3248" s="105"/>
      <c r="J3248" s="135">
        <f>J3242/J3246</f>
        <v>0</v>
      </c>
    </row>
    <row r="3249" spans="1:10" ht="17.25" hidden="1" customHeight="1" x14ac:dyDescent="0.25">
      <c r="A3249" s="390"/>
      <c r="B3249" s="352"/>
      <c r="C3249" s="365" t="s">
        <v>14</v>
      </c>
      <c r="D3249" s="365"/>
      <c r="E3249" s="365"/>
      <c r="F3249" s="365"/>
      <c r="G3249" s="365"/>
      <c r="H3249" s="365"/>
      <c r="I3249" s="365"/>
      <c r="J3249" s="365"/>
    </row>
    <row r="3250" spans="1:10" ht="30" hidden="1" x14ac:dyDescent="0.25">
      <c r="A3250" s="390"/>
      <c r="B3250" s="352"/>
      <c r="C3250" s="59" t="s">
        <v>376</v>
      </c>
      <c r="D3250" s="51" t="s">
        <v>42</v>
      </c>
      <c r="E3250" s="51" t="s">
        <v>40</v>
      </c>
      <c r="F3250" s="51"/>
      <c r="G3250" s="51"/>
      <c r="H3250" s="51"/>
      <c r="I3250" s="105"/>
      <c r="J3250" s="170">
        <v>100</v>
      </c>
    </row>
    <row r="3251" spans="1:10" ht="20.25" hidden="1" customHeight="1" x14ac:dyDescent="0.25">
      <c r="A3251" s="390" t="s">
        <v>721</v>
      </c>
      <c r="B3251" s="352" t="str">
        <f>B3240</f>
        <v>Організація належного утримання міських доріг</v>
      </c>
      <c r="C3251" s="394" t="s">
        <v>953</v>
      </c>
      <c r="D3251" s="395"/>
      <c r="E3251" s="395"/>
      <c r="F3251" s="395"/>
      <c r="G3251" s="395"/>
      <c r="H3251" s="395"/>
      <c r="I3251" s="395"/>
      <c r="J3251" s="396"/>
    </row>
    <row r="3252" spans="1:10" hidden="1" x14ac:dyDescent="0.25">
      <c r="A3252" s="390"/>
      <c r="B3252" s="352"/>
      <c r="C3252" s="350" t="s">
        <v>10</v>
      </c>
      <c r="D3252" s="350"/>
      <c r="E3252" s="350"/>
      <c r="F3252" s="350"/>
      <c r="G3252" s="350"/>
      <c r="H3252" s="350"/>
      <c r="I3252" s="350"/>
      <c r="J3252" s="350"/>
    </row>
    <row r="3253" spans="1:10" hidden="1" x14ac:dyDescent="0.25">
      <c r="A3253" s="390"/>
      <c r="B3253" s="352"/>
      <c r="C3253" s="8" t="s">
        <v>478</v>
      </c>
      <c r="D3253" s="349" t="s">
        <v>15</v>
      </c>
      <c r="E3253" s="140" t="s">
        <v>9</v>
      </c>
      <c r="F3253" s="10"/>
      <c r="G3253" s="157"/>
      <c r="H3253" s="157"/>
      <c r="I3253" s="105"/>
      <c r="J3253" s="135">
        <f>'Додаток 3'!L545</f>
        <v>0</v>
      </c>
    </row>
    <row r="3254" spans="1:10" ht="20.25" hidden="1" customHeight="1" x14ac:dyDescent="0.25">
      <c r="A3254" s="390"/>
      <c r="B3254" s="352"/>
      <c r="C3254" s="7" t="s">
        <v>357</v>
      </c>
      <c r="D3254" s="349"/>
      <c r="E3254" s="369"/>
      <c r="F3254" s="369"/>
      <c r="G3254" s="369"/>
      <c r="H3254" s="369"/>
      <c r="I3254" s="105"/>
      <c r="J3254" s="105"/>
    </row>
    <row r="3255" spans="1:10" hidden="1" x14ac:dyDescent="0.25">
      <c r="A3255" s="390"/>
      <c r="B3255" s="352"/>
      <c r="C3255" s="7" t="s">
        <v>44</v>
      </c>
      <c r="D3255" s="349"/>
      <c r="E3255" s="140" t="s">
        <v>9</v>
      </c>
      <c r="F3255" s="24"/>
      <c r="G3255" s="157"/>
      <c r="H3255" s="157">
        <v>197.8</v>
      </c>
      <c r="I3255" s="105"/>
      <c r="J3255" s="105"/>
    </row>
    <row r="3256" spans="1:10" hidden="1" x14ac:dyDescent="0.25">
      <c r="A3256" s="390"/>
      <c r="B3256" s="352"/>
      <c r="C3256" s="350" t="s">
        <v>11</v>
      </c>
      <c r="D3256" s="350"/>
      <c r="E3256" s="350"/>
      <c r="F3256" s="350"/>
      <c r="G3256" s="350"/>
      <c r="H3256" s="350"/>
      <c r="I3256" s="350"/>
      <c r="J3256" s="350"/>
    </row>
    <row r="3257" spans="1:10" hidden="1" x14ac:dyDescent="0.25">
      <c r="A3257" s="390"/>
      <c r="B3257" s="352"/>
      <c r="C3257" s="7" t="s">
        <v>479</v>
      </c>
      <c r="D3257" s="140" t="s">
        <v>309</v>
      </c>
      <c r="E3257" s="140" t="s">
        <v>65</v>
      </c>
      <c r="F3257" s="18"/>
      <c r="G3257" s="157"/>
      <c r="H3257" s="107"/>
      <c r="I3257" s="105"/>
      <c r="J3257" s="135">
        <v>5.75</v>
      </c>
    </row>
    <row r="3258" spans="1:10" hidden="1" x14ac:dyDescent="0.25">
      <c r="A3258" s="390"/>
      <c r="B3258" s="352"/>
      <c r="C3258" s="350" t="s">
        <v>12</v>
      </c>
      <c r="D3258" s="350"/>
      <c r="E3258" s="350"/>
      <c r="F3258" s="350"/>
      <c r="G3258" s="350"/>
      <c r="H3258" s="350"/>
      <c r="I3258" s="350"/>
      <c r="J3258" s="350"/>
    </row>
    <row r="3259" spans="1:10" hidden="1" x14ac:dyDescent="0.25">
      <c r="A3259" s="390"/>
      <c r="B3259" s="352"/>
      <c r="C3259" s="7" t="s">
        <v>599</v>
      </c>
      <c r="D3259" s="142" t="s">
        <v>39</v>
      </c>
      <c r="E3259" s="140" t="s">
        <v>196</v>
      </c>
      <c r="F3259" s="14"/>
      <c r="G3259" s="157"/>
      <c r="H3259" s="156"/>
      <c r="I3259" s="105"/>
      <c r="J3259" s="135">
        <f>J3253/J3257</f>
        <v>0</v>
      </c>
    </row>
    <row r="3260" spans="1:10" ht="16.5" hidden="1" customHeight="1" x14ac:dyDescent="0.25">
      <c r="A3260" s="390"/>
      <c r="B3260" s="352"/>
      <c r="C3260" s="350" t="s">
        <v>14</v>
      </c>
      <c r="D3260" s="350"/>
      <c r="E3260" s="350"/>
      <c r="F3260" s="350"/>
      <c r="G3260" s="350"/>
      <c r="H3260" s="350"/>
      <c r="I3260" s="350"/>
      <c r="J3260" s="350"/>
    </row>
    <row r="3261" spans="1:10" ht="30" hidden="1" x14ac:dyDescent="0.25">
      <c r="A3261" s="390"/>
      <c r="B3261" s="352"/>
      <c r="C3261" s="59" t="s">
        <v>376</v>
      </c>
      <c r="D3261" s="140" t="s">
        <v>42</v>
      </c>
      <c r="E3261" s="140" t="s">
        <v>40</v>
      </c>
      <c r="F3261" s="142"/>
      <c r="G3261" s="140"/>
      <c r="H3261" s="140"/>
      <c r="I3261" s="105"/>
      <c r="J3261" s="170">
        <v>100</v>
      </c>
    </row>
    <row r="3262" spans="1:10" ht="19.5" hidden="1" customHeight="1" x14ac:dyDescent="0.25">
      <c r="A3262" s="390" t="s">
        <v>722</v>
      </c>
      <c r="B3262" s="352" t="str">
        <f>B3251</f>
        <v>Організація належного утримання міських доріг</v>
      </c>
      <c r="C3262" s="351" t="s">
        <v>966</v>
      </c>
      <c r="D3262" s="351"/>
      <c r="E3262" s="351"/>
      <c r="F3262" s="351"/>
      <c r="G3262" s="351"/>
      <c r="H3262" s="351"/>
      <c r="I3262" s="351"/>
      <c r="J3262" s="351"/>
    </row>
    <row r="3263" spans="1:10" ht="19.5" hidden="1" customHeight="1" x14ac:dyDescent="0.25">
      <c r="A3263" s="390"/>
      <c r="B3263" s="352"/>
      <c r="C3263" s="350" t="s">
        <v>10</v>
      </c>
      <c r="D3263" s="350"/>
      <c r="E3263" s="350"/>
      <c r="F3263" s="350"/>
      <c r="G3263" s="350"/>
      <c r="H3263" s="350"/>
      <c r="I3263" s="350"/>
      <c r="J3263" s="350"/>
    </row>
    <row r="3264" spans="1:10" hidden="1" x14ac:dyDescent="0.25">
      <c r="A3264" s="390"/>
      <c r="B3264" s="352"/>
      <c r="C3264" s="8" t="s">
        <v>478</v>
      </c>
      <c r="D3264" s="349" t="s">
        <v>15</v>
      </c>
      <c r="E3264" s="140" t="s">
        <v>9</v>
      </c>
      <c r="F3264" s="1"/>
      <c r="G3264" s="2"/>
      <c r="H3264" s="107"/>
      <c r="I3264" s="135"/>
      <c r="J3264" s="95">
        <f>'Додаток 3'!L547</f>
        <v>0</v>
      </c>
    </row>
    <row r="3265" spans="1:10" ht="19.5" hidden="1" customHeight="1" x14ac:dyDescent="0.25">
      <c r="A3265" s="390"/>
      <c r="B3265" s="352"/>
      <c r="C3265" s="7" t="s">
        <v>357</v>
      </c>
      <c r="D3265" s="349"/>
      <c r="E3265" s="369"/>
      <c r="F3265" s="369"/>
      <c r="G3265" s="369"/>
      <c r="H3265" s="369"/>
      <c r="I3265" s="105"/>
      <c r="J3265" s="105"/>
    </row>
    <row r="3266" spans="1:10" ht="18" hidden="1" customHeight="1" x14ac:dyDescent="0.25">
      <c r="A3266" s="390"/>
      <c r="B3266" s="352"/>
      <c r="C3266" s="7" t="s">
        <v>44</v>
      </c>
      <c r="D3266" s="349"/>
      <c r="E3266" s="140" t="str">
        <f>E3264</f>
        <v>тис. грн.</v>
      </c>
      <c r="F3266" s="2"/>
      <c r="G3266" s="2"/>
      <c r="H3266" s="156">
        <f>'Додаток 3'!J548</f>
        <v>0</v>
      </c>
      <c r="I3266" s="105"/>
      <c r="J3266" s="105"/>
    </row>
    <row r="3267" spans="1:10" hidden="1" x14ac:dyDescent="0.25">
      <c r="A3267" s="390"/>
      <c r="B3267" s="352"/>
      <c r="C3267" s="348" t="s">
        <v>11</v>
      </c>
      <c r="D3267" s="348"/>
      <c r="E3267" s="348"/>
      <c r="F3267" s="348"/>
      <c r="G3267" s="348"/>
      <c r="H3267" s="348"/>
      <c r="I3267" s="348"/>
      <c r="J3267" s="348"/>
    </row>
    <row r="3268" spans="1:10" hidden="1" x14ac:dyDescent="0.25">
      <c r="A3268" s="390"/>
      <c r="B3268" s="352"/>
      <c r="C3268" s="59" t="s">
        <v>479</v>
      </c>
      <c r="D3268" s="51" t="s">
        <v>309</v>
      </c>
      <c r="E3268" s="51" t="s">
        <v>65</v>
      </c>
      <c r="F3268" s="11"/>
      <c r="G3268" s="11"/>
      <c r="H3268" s="107"/>
      <c r="I3268" s="166"/>
      <c r="J3268" s="170">
        <v>5.383</v>
      </c>
    </row>
    <row r="3269" spans="1:10" hidden="1" x14ac:dyDescent="0.25">
      <c r="A3269" s="390"/>
      <c r="B3269" s="352"/>
      <c r="C3269" s="348" t="s">
        <v>12</v>
      </c>
      <c r="D3269" s="348"/>
      <c r="E3269" s="348"/>
      <c r="F3269" s="348"/>
      <c r="G3269" s="348"/>
      <c r="H3269" s="348"/>
      <c r="I3269" s="348"/>
      <c r="J3269" s="348"/>
    </row>
    <row r="3270" spans="1:10" hidden="1" x14ac:dyDescent="0.25">
      <c r="A3270" s="390"/>
      <c r="B3270" s="352"/>
      <c r="C3270" s="91" t="s">
        <v>599</v>
      </c>
      <c r="D3270" s="51" t="s">
        <v>39</v>
      </c>
      <c r="E3270" s="51" t="s">
        <v>196</v>
      </c>
      <c r="F3270" s="12"/>
      <c r="G3270" s="12"/>
      <c r="H3270" s="156"/>
      <c r="I3270" s="135"/>
      <c r="J3270" s="95">
        <f>J3264/J3268</f>
        <v>0</v>
      </c>
    </row>
    <row r="3271" spans="1:10" ht="15.75" hidden="1" customHeight="1" x14ac:dyDescent="0.25">
      <c r="A3271" s="390"/>
      <c r="B3271" s="352"/>
      <c r="C3271" s="350" t="s">
        <v>14</v>
      </c>
      <c r="D3271" s="350"/>
      <c r="E3271" s="350"/>
      <c r="F3271" s="350"/>
      <c r="G3271" s="350"/>
      <c r="H3271" s="350"/>
      <c r="I3271" s="350"/>
      <c r="J3271" s="350"/>
    </row>
    <row r="3272" spans="1:10" ht="30" hidden="1" x14ac:dyDescent="0.25">
      <c r="A3272" s="390"/>
      <c r="B3272" s="352"/>
      <c r="C3272" s="59" t="s">
        <v>376</v>
      </c>
      <c r="D3272" s="140" t="s">
        <v>42</v>
      </c>
      <c r="E3272" s="140" t="s">
        <v>40</v>
      </c>
      <c r="F3272" s="51"/>
      <c r="G3272" s="51"/>
      <c r="H3272" s="51"/>
      <c r="I3272" s="170"/>
      <c r="J3272" s="170">
        <v>100</v>
      </c>
    </row>
    <row r="3273" spans="1:10" ht="19.5" hidden="1" customHeight="1" x14ac:dyDescent="0.25">
      <c r="A3273" s="347" t="s">
        <v>1469</v>
      </c>
      <c r="B3273" s="352" t="str">
        <f>B3262</f>
        <v>Організація належного утримання міських доріг</v>
      </c>
      <c r="C3273" s="351" t="s">
        <v>955</v>
      </c>
      <c r="D3273" s="351"/>
      <c r="E3273" s="351"/>
      <c r="F3273" s="351"/>
      <c r="G3273" s="351"/>
      <c r="H3273" s="351"/>
      <c r="I3273" s="351"/>
      <c r="J3273" s="351"/>
    </row>
    <row r="3274" spans="1:10" hidden="1" x14ac:dyDescent="0.25">
      <c r="A3274" s="347"/>
      <c r="B3274" s="352"/>
      <c r="C3274" s="350" t="s">
        <v>10</v>
      </c>
      <c r="D3274" s="350"/>
      <c r="E3274" s="350"/>
      <c r="F3274" s="350"/>
      <c r="G3274" s="350"/>
      <c r="H3274" s="350"/>
      <c r="I3274" s="350"/>
      <c r="J3274" s="350"/>
    </row>
    <row r="3275" spans="1:10" ht="17.25" hidden="1" customHeight="1" x14ac:dyDescent="0.25">
      <c r="A3275" s="347"/>
      <c r="B3275" s="352"/>
      <c r="C3275" s="3" t="s">
        <v>499</v>
      </c>
      <c r="D3275" s="349" t="s">
        <v>15</v>
      </c>
      <c r="E3275" s="140" t="s">
        <v>9</v>
      </c>
      <c r="F3275" s="1"/>
      <c r="G3275" s="156"/>
      <c r="H3275" s="107"/>
      <c r="I3275" s="105"/>
      <c r="J3275" s="95">
        <f>'Додаток 3'!L549</f>
        <v>0</v>
      </c>
    </row>
    <row r="3276" spans="1:10" hidden="1" x14ac:dyDescent="0.25">
      <c r="A3276" s="347"/>
      <c r="B3276" s="352"/>
      <c r="C3276" s="3" t="s">
        <v>357</v>
      </c>
      <c r="D3276" s="349"/>
      <c r="E3276" s="369"/>
      <c r="F3276" s="369"/>
      <c r="G3276" s="369"/>
      <c r="H3276" s="369"/>
      <c r="I3276" s="105"/>
      <c r="J3276" s="105"/>
    </row>
    <row r="3277" spans="1:10" hidden="1" x14ac:dyDescent="0.25">
      <c r="A3277" s="347"/>
      <c r="B3277" s="352"/>
      <c r="C3277" s="3" t="s">
        <v>44</v>
      </c>
      <c r="D3277" s="349"/>
      <c r="E3277" s="140" t="str">
        <f>E3275</f>
        <v>тис. грн.</v>
      </c>
      <c r="F3277" s="2"/>
      <c r="G3277" s="2">
        <f>'Додаток 3'!I550</f>
        <v>150</v>
      </c>
      <c r="H3277" s="107"/>
      <c r="I3277" s="105"/>
      <c r="J3277" s="105"/>
    </row>
    <row r="3278" spans="1:10" hidden="1" x14ac:dyDescent="0.25">
      <c r="A3278" s="347"/>
      <c r="B3278" s="352"/>
      <c r="C3278" s="3" t="s">
        <v>2</v>
      </c>
      <c r="D3278" s="140"/>
      <c r="E3278" s="140" t="s">
        <v>19</v>
      </c>
      <c r="F3278" s="2"/>
      <c r="G3278" s="2">
        <f>'Додаток 3'!I551</f>
        <v>85</v>
      </c>
      <c r="H3278" s="107"/>
      <c r="I3278" s="105"/>
      <c r="J3278" s="105"/>
    </row>
    <row r="3279" spans="1:10" hidden="1" x14ac:dyDescent="0.25">
      <c r="A3279" s="347"/>
      <c r="B3279" s="352"/>
      <c r="C3279" s="3" t="s">
        <v>25</v>
      </c>
      <c r="D3279" s="140"/>
      <c r="E3279" s="140" t="s">
        <v>19</v>
      </c>
      <c r="F3279" s="2"/>
      <c r="G3279" s="2">
        <f>'Додаток 3'!I552</f>
        <v>22</v>
      </c>
      <c r="H3279" s="107"/>
      <c r="I3279" s="105"/>
      <c r="J3279" s="105"/>
    </row>
    <row r="3280" spans="1:10" hidden="1" x14ac:dyDescent="0.25">
      <c r="A3280" s="347"/>
      <c r="B3280" s="352"/>
      <c r="C3280" s="348" t="s">
        <v>11</v>
      </c>
      <c r="D3280" s="348"/>
      <c r="E3280" s="348"/>
      <c r="F3280" s="348"/>
      <c r="G3280" s="348"/>
      <c r="H3280" s="348"/>
      <c r="I3280" s="348"/>
      <c r="J3280" s="348"/>
    </row>
    <row r="3281" spans="1:10" hidden="1" x14ac:dyDescent="0.25">
      <c r="A3281" s="347"/>
      <c r="B3281" s="352"/>
      <c r="C3281" s="91" t="s">
        <v>500</v>
      </c>
      <c r="D3281" s="51" t="s">
        <v>309</v>
      </c>
      <c r="E3281" s="51" t="s">
        <v>65</v>
      </c>
      <c r="F3281" s="11"/>
      <c r="G3281" s="155"/>
      <c r="H3281" s="155"/>
      <c r="I3281" s="105"/>
      <c r="J3281" s="104">
        <v>4</v>
      </c>
    </row>
    <row r="3282" spans="1:10" hidden="1" x14ac:dyDescent="0.25">
      <c r="A3282" s="347"/>
      <c r="B3282" s="352"/>
      <c r="C3282" s="348" t="s">
        <v>12</v>
      </c>
      <c r="D3282" s="348"/>
      <c r="E3282" s="348"/>
      <c r="F3282" s="348"/>
      <c r="G3282" s="348"/>
      <c r="H3282" s="348"/>
      <c r="I3282" s="348"/>
      <c r="J3282" s="348"/>
    </row>
    <row r="3283" spans="1:10" hidden="1" x14ac:dyDescent="0.25">
      <c r="A3283" s="347"/>
      <c r="B3283" s="352"/>
      <c r="C3283" s="59" t="s">
        <v>601</v>
      </c>
      <c r="D3283" s="51" t="s">
        <v>39</v>
      </c>
      <c r="E3283" s="51" t="s">
        <v>196</v>
      </c>
      <c r="F3283" s="12"/>
      <c r="G3283" s="107"/>
      <c r="H3283" s="107"/>
      <c r="I3283" s="105"/>
      <c r="J3283" s="135">
        <f>J3275/J3281</f>
        <v>0</v>
      </c>
    </row>
    <row r="3284" spans="1:10" hidden="1" x14ac:dyDescent="0.25">
      <c r="A3284" s="347"/>
      <c r="B3284" s="352"/>
      <c r="C3284" s="350" t="s">
        <v>14</v>
      </c>
      <c r="D3284" s="350"/>
      <c r="E3284" s="350"/>
      <c r="F3284" s="350"/>
      <c r="G3284" s="350"/>
      <c r="H3284" s="350"/>
      <c r="I3284" s="350"/>
      <c r="J3284" s="350"/>
    </row>
    <row r="3285" spans="1:10" ht="30" hidden="1" x14ac:dyDescent="0.25">
      <c r="A3285" s="347"/>
      <c r="B3285" s="352"/>
      <c r="C3285" s="59" t="str">
        <f>C3272</f>
        <v>рівень відповідності дорожнього покриття автомобільних доріг до належного експлуатаційного стану</v>
      </c>
      <c r="D3285" s="140" t="s">
        <v>42</v>
      </c>
      <c r="E3285" s="140" t="s">
        <v>40</v>
      </c>
      <c r="F3285" s="51"/>
      <c r="G3285" s="51"/>
      <c r="H3285" s="51"/>
      <c r="I3285" s="105"/>
      <c r="J3285" s="170">
        <v>100</v>
      </c>
    </row>
    <row r="3286" spans="1:10" ht="14.25" hidden="1" customHeight="1" x14ac:dyDescent="0.25">
      <c r="A3286" s="347" t="s">
        <v>539</v>
      </c>
      <c r="B3286" s="352" t="str">
        <f>B3273</f>
        <v>Організація належного утримання міських доріг</v>
      </c>
      <c r="C3286" s="351" t="s">
        <v>922</v>
      </c>
      <c r="D3286" s="351"/>
      <c r="E3286" s="351"/>
      <c r="F3286" s="351"/>
      <c r="G3286" s="351"/>
      <c r="H3286" s="351"/>
      <c r="I3286" s="351"/>
      <c r="J3286" s="351"/>
    </row>
    <row r="3287" spans="1:10" ht="15.75" hidden="1" customHeight="1" x14ac:dyDescent="0.25">
      <c r="A3287" s="347"/>
      <c r="B3287" s="352"/>
      <c r="C3287" s="365" t="s">
        <v>10</v>
      </c>
      <c r="D3287" s="365"/>
      <c r="E3287" s="365"/>
      <c r="F3287" s="365"/>
      <c r="G3287" s="365"/>
      <c r="H3287" s="365"/>
      <c r="I3287" s="365"/>
      <c r="J3287" s="365"/>
    </row>
    <row r="3288" spans="1:10" ht="28.5" hidden="1" customHeight="1" x14ac:dyDescent="0.25">
      <c r="A3288" s="347"/>
      <c r="B3288" s="352"/>
      <c r="C3288" s="59" t="s">
        <v>923</v>
      </c>
      <c r="D3288" s="140" t="s">
        <v>15</v>
      </c>
      <c r="E3288" s="140" t="s">
        <v>9</v>
      </c>
      <c r="F3288" s="51"/>
      <c r="G3288" s="107"/>
      <c r="H3288" s="107"/>
      <c r="I3288" s="105"/>
      <c r="J3288" s="95">
        <f>'Додаток 3'!L553</f>
        <v>0</v>
      </c>
    </row>
    <row r="3289" spans="1:10" ht="19.5" hidden="1" customHeight="1" x14ac:dyDescent="0.25">
      <c r="A3289" s="347"/>
      <c r="B3289" s="352"/>
      <c r="C3289" s="365" t="s">
        <v>11</v>
      </c>
      <c r="D3289" s="365"/>
      <c r="E3289" s="365"/>
      <c r="F3289" s="365"/>
      <c r="G3289" s="365"/>
      <c r="H3289" s="365"/>
      <c r="I3289" s="365"/>
      <c r="J3289" s="365"/>
    </row>
    <row r="3290" spans="1:10" ht="16.5" hidden="1" customHeight="1" x14ac:dyDescent="0.25">
      <c r="A3290" s="347"/>
      <c r="B3290" s="352"/>
      <c r="C3290" s="59" t="s">
        <v>907</v>
      </c>
      <c r="D3290" s="140" t="s">
        <v>39</v>
      </c>
      <c r="E3290" s="140" t="s">
        <v>17</v>
      </c>
      <c r="F3290" s="51"/>
      <c r="G3290" s="51"/>
      <c r="H3290" s="51"/>
      <c r="I3290" s="105"/>
      <c r="J3290" s="166">
        <v>1</v>
      </c>
    </row>
    <row r="3291" spans="1:10" ht="18.75" hidden="1" customHeight="1" x14ac:dyDescent="0.25">
      <c r="A3291" s="347"/>
      <c r="B3291" s="352"/>
      <c r="C3291" s="365" t="s">
        <v>12</v>
      </c>
      <c r="D3291" s="365"/>
      <c r="E3291" s="365"/>
      <c r="F3291" s="365"/>
      <c r="G3291" s="365"/>
      <c r="H3291" s="365"/>
      <c r="I3291" s="365"/>
      <c r="J3291" s="365"/>
    </row>
    <row r="3292" spans="1:10" ht="32.25" hidden="1" customHeight="1" x14ac:dyDescent="0.25">
      <c r="A3292" s="347"/>
      <c r="B3292" s="352"/>
      <c r="C3292" s="59" t="s">
        <v>924</v>
      </c>
      <c r="D3292" s="140" t="s">
        <v>39</v>
      </c>
      <c r="E3292" s="140" t="s">
        <v>556</v>
      </c>
      <c r="F3292" s="51"/>
      <c r="G3292" s="107"/>
      <c r="H3292" s="107"/>
      <c r="I3292" s="105"/>
      <c r="J3292" s="95">
        <f>J3288/J3290</f>
        <v>0</v>
      </c>
    </row>
    <row r="3293" spans="1:10" ht="15.75" hidden="1" customHeight="1" x14ac:dyDescent="0.25">
      <c r="A3293" s="347"/>
      <c r="B3293" s="352"/>
      <c r="C3293" s="365" t="s">
        <v>14</v>
      </c>
      <c r="D3293" s="365"/>
      <c r="E3293" s="365"/>
      <c r="F3293" s="365"/>
      <c r="G3293" s="365"/>
      <c r="H3293" s="365"/>
      <c r="I3293" s="365"/>
      <c r="J3293" s="365"/>
    </row>
    <row r="3294" spans="1:10" ht="19.5" hidden="1" customHeight="1" x14ac:dyDescent="0.25">
      <c r="A3294" s="347"/>
      <c r="B3294" s="352"/>
      <c r="C3294" s="59" t="s">
        <v>864</v>
      </c>
      <c r="D3294" s="140" t="s">
        <v>42</v>
      </c>
      <c r="E3294" s="140" t="s">
        <v>40</v>
      </c>
      <c r="F3294" s="51"/>
      <c r="G3294" s="51"/>
      <c r="H3294" s="51"/>
      <c r="I3294" s="105"/>
      <c r="J3294" s="170">
        <v>100</v>
      </c>
    </row>
    <row r="3295" spans="1:10" ht="19.5" customHeight="1" x14ac:dyDescent="0.25">
      <c r="A3295" s="347" t="s">
        <v>539</v>
      </c>
      <c r="B3295" s="352" t="str">
        <f>B3286</f>
        <v>Організація належного утримання міських доріг</v>
      </c>
      <c r="C3295" s="351" t="s">
        <v>1051</v>
      </c>
      <c r="D3295" s="351"/>
      <c r="E3295" s="351"/>
      <c r="F3295" s="351"/>
      <c r="G3295" s="351"/>
      <c r="H3295" s="351"/>
      <c r="I3295" s="351"/>
      <c r="J3295" s="351"/>
    </row>
    <row r="3296" spans="1:10" ht="15.75" customHeight="1" x14ac:dyDescent="0.25">
      <c r="A3296" s="347"/>
      <c r="B3296" s="352"/>
      <c r="C3296" s="365" t="s">
        <v>10</v>
      </c>
      <c r="D3296" s="365"/>
      <c r="E3296" s="365"/>
      <c r="F3296" s="365"/>
      <c r="G3296" s="365"/>
      <c r="H3296" s="365"/>
      <c r="I3296" s="365"/>
      <c r="J3296" s="365"/>
    </row>
    <row r="3297" spans="1:10" ht="25.5" customHeight="1" x14ac:dyDescent="0.25">
      <c r="A3297" s="347"/>
      <c r="B3297" s="352"/>
      <c r="C3297" s="59" t="s">
        <v>1054</v>
      </c>
      <c r="D3297" s="140" t="s">
        <v>15</v>
      </c>
      <c r="E3297" s="140" t="s">
        <v>9</v>
      </c>
      <c r="F3297" s="51"/>
      <c r="G3297" s="107"/>
      <c r="H3297" s="107"/>
      <c r="I3297" s="95"/>
      <c r="J3297" s="95">
        <f>'Додаток 3'!L554</f>
        <v>68.900000000000006</v>
      </c>
    </row>
    <row r="3298" spans="1:10" ht="17.25" customHeight="1" x14ac:dyDescent="0.25">
      <c r="A3298" s="347"/>
      <c r="B3298" s="352"/>
      <c r="C3298" s="365" t="s">
        <v>11</v>
      </c>
      <c r="D3298" s="365"/>
      <c r="E3298" s="365"/>
      <c r="F3298" s="365"/>
      <c r="G3298" s="365"/>
      <c r="H3298" s="365"/>
      <c r="I3298" s="365"/>
      <c r="J3298" s="365"/>
    </row>
    <row r="3299" spans="1:10" ht="19.5" customHeight="1" x14ac:dyDescent="0.25">
      <c r="A3299" s="347"/>
      <c r="B3299" s="352"/>
      <c r="C3299" s="59" t="s">
        <v>1030</v>
      </c>
      <c r="D3299" s="140" t="s">
        <v>39</v>
      </c>
      <c r="E3299" s="140" t="s">
        <v>17</v>
      </c>
      <c r="F3299" s="51"/>
      <c r="G3299" s="51"/>
      <c r="H3299" s="51"/>
      <c r="I3299" s="170"/>
      <c r="J3299" s="170">
        <v>1</v>
      </c>
    </row>
    <row r="3300" spans="1:10" ht="15" customHeight="1" x14ac:dyDescent="0.25">
      <c r="A3300" s="347"/>
      <c r="B3300" s="352"/>
      <c r="C3300" s="365" t="s">
        <v>12</v>
      </c>
      <c r="D3300" s="365"/>
      <c r="E3300" s="365"/>
      <c r="F3300" s="365"/>
      <c r="G3300" s="365"/>
      <c r="H3300" s="365"/>
      <c r="I3300" s="365"/>
      <c r="J3300" s="365"/>
    </row>
    <row r="3301" spans="1:10" ht="17.25" customHeight="1" x14ac:dyDescent="0.25">
      <c r="A3301" s="347"/>
      <c r="B3301" s="352"/>
      <c r="C3301" s="59" t="s">
        <v>1055</v>
      </c>
      <c r="D3301" s="140" t="s">
        <v>39</v>
      </c>
      <c r="E3301" s="140" t="s">
        <v>556</v>
      </c>
      <c r="F3301" s="51"/>
      <c r="G3301" s="107"/>
      <c r="H3301" s="107"/>
      <c r="I3301" s="95"/>
      <c r="J3301" s="95">
        <f>J3297/J3299</f>
        <v>68.900000000000006</v>
      </c>
    </row>
    <row r="3302" spans="1:10" ht="18" customHeight="1" x14ac:dyDescent="0.25">
      <c r="A3302" s="347"/>
      <c r="B3302" s="352"/>
      <c r="C3302" s="365" t="s">
        <v>14</v>
      </c>
      <c r="D3302" s="365"/>
      <c r="E3302" s="365"/>
      <c r="F3302" s="365"/>
      <c r="G3302" s="365"/>
      <c r="H3302" s="365"/>
      <c r="I3302" s="365"/>
      <c r="J3302" s="365"/>
    </row>
    <row r="3303" spans="1:10" ht="18.75" customHeight="1" x14ac:dyDescent="0.25">
      <c r="A3303" s="347"/>
      <c r="B3303" s="352"/>
      <c r="C3303" s="59" t="s">
        <v>1056</v>
      </c>
      <c r="D3303" s="140" t="s">
        <v>42</v>
      </c>
      <c r="E3303" s="140" t="s">
        <v>40</v>
      </c>
      <c r="F3303" s="51"/>
      <c r="G3303" s="51"/>
      <c r="H3303" s="51"/>
      <c r="I3303" s="170"/>
      <c r="J3303" s="170">
        <v>100</v>
      </c>
    </row>
    <row r="3304" spans="1:10" ht="15.75" hidden="1" customHeight="1" x14ac:dyDescent="0.25">
      <c r="A3304" s="390" t="s">
        <v>840</v>
      </c>
      <c r="B3304" s="349" t="str">
        <f>B3273</f>
        <v>Організація належного утримання міських доріг</v>
      </c>
      <c r="C3304" s="351" t="s">
        <v>967</v>
      </c>
      <c r="D3304" s="351"/>
      <c r="E3304" s="351"/>
      <c r="F3304" s="351"/>
      <c r="G3304" s="351"/>
      <c r="H3304" s="351"/>
      <c r="I3304" s="351"/>
      <c r="J3304" s="351"/>
    </row>
    <row r="3305" spans="1:10" ht="18" hidden="1" customHeight="1" x14ac:dyDescent="0.25">
      <c r="A3305" s="390"/>
      <c r="B3305" s="349"/>
      <c r="C3305" s="350" t="s">
        <v>10</v>
      </c>
      <c r="D3305" s="350"/>
      <c r="E3305" s="350"/>
      <c r="F3305" s="350"/>
      <c r="G3305" s="350"/>
      <c r="H3305" s="350"/>
      <c r="I3305" s="350"/>
      <c r="J3305" s="350"/>
    </row>
    <row r="3306" spans="1:10" hidden="1" x14ac:dyDescent="0.25">
      <c r="A3306" s="390"/>
      <c r="B3306" s="349"/>
      <c r="C3306" s="3" t="s">
        <v>501</v>
      </c>
      <c r="D3306" s="349" t="s">
        <v>15</v>
      </c>
      <c r="E3306" s="140" t="s">
        <v>9</v>
      </c>
      <c r="F3306" s="1"/>
      <c r="G3306" s="2"/>
      <c r="H3306" s="107"/>
      <c r="I3306" s="105"/>
      <c r="J3306" s="135">
        <f>'Додаток 3'!L555</f>
        <v>0</v>
      </c>
    </row>
    <row r="3307" spans="1:10" ht="16.5" hidden="1" customHeight="1" x14ac:dyDescent="0.25">
      <c r="A3307" s="390"/>
      <c r="B3307" s="349"/>
      <c r="C3307" s="3" t="s">
        <v>357</v>
      </c>
      <c r="D3307" s="349"/>
      <c r="E3307" s="369"/>
      <c r="F3307" s="369"/>
      <c r="G3307" s="369"/>
      <c r="H3307" s="369"/>
      <c r="I3307" s="105"/>
      <c r="J3307" s="105"/>
    </row>
    <row r="3308" spans="1:10" ht="18" hidden="1" customHeight="1" x14ac:dyDescent="0.25">
      <c r="A3308" s="390"/>
      <c r="B3308" s="349"/>
      <c r="C3308" s="7" t="s">
        <v>44</v>
      </c>
      <c r="D3308" s="349"/>
      <c r="E3308" s="140" t="str">
        <f>E3306</f>
        <v>тис. грн.</v>
      </c>
      <c r="F3308" s="2"/>
      <c r="G3308" s="2"/>
      <c r="H3308" s="107"/>
      <c r="I3308" s="105"/>
      <c r="J3308" s="95">
        <v>76.45</v>
      </c>
    </row>
    <row r="3309" spans="1:10" hidden="1" x14ac:dyDescent="0.25">
      <c r="A3309" s="390"/>
      <c r="B3309" s="349"/>
      <c r="C3309" s="348" t="s">
        <v>11</v>
      </c>
      <c r="D3309" s="348"/>
      <c r="E3309" s="348"/>
      <c r="F3309" s="348"/>
      <c r="G3309" s="348"/>
      <c r="H3309" s="348"/>
      <c r="I3309" s="348"/>
      <c r="J3309" s="348"/>
    </row>
    <row r="3310" spans="1:10" hidden="1" x14ac:dyDescent="0.25">
      <c r="A3310" s="390"/>
      <c r="B3310" s="349"/>
      <c r="C3310" s="59" t="s">
        <v>502</v>
      </c>
      <c r="D3310" s="51" t="s">
        <v>309</v>
      </c>
      <c r="E3310" s="51" t="s">
        <v>65</v>
      </c>
      <c r="F3310" s="11"/>
      <c r="G3310" s="11"/>
      <c r="H3310" s="107"/>
      <c r="I3310" s="105"/>
      <c r="J3310" s="166">
        <v>2.4790000000000001</v>
      </c>
    </row>
    <row r="3311" spans="1:10" hidden="1" x14ac:dyDescent="0.25">
      <c r="A3311" s="390"/>
      <c r="B3311" s="349"/>
      <c r="C3311" s="348" t="s">
        <v>12</v>
      </c>
      <c r="D3311" s="348"/>
      <c r="E3311" s="348"/>
      <c r="F3311" s="348"/>
      <c r="G3311" s="348"/>
      <c r="H3311" s="348"/>
      <c r="I3311" s="348"/>
      <c r="J3311" s="348"/>
    </row>
    <row r="3312" spans="1:10" hidden="1" x14ac:dyDescent="0.25">
      <c r="A3312" s="390"/>
      <c r="B3312" s="349"/>
      <c r="C3312" s="59" t="s">
        <v>602</v>
      </c>
      <c r="D3312" s="51" t="s">
        <v>39</v>
      </c>
      <c r="E3312" s="51" t="s">
        <v>196</v>
      </c>
      <c r="F3312" s="12"/>
      <c r="G3312" s="12"/>
      <c r="H3312" s="156"/>
      <c r="I3312" s="105"/>
      <c r="J3312" s="135">
        <f>J3306/J3310</f>
        <v>0</v>
      </c>
    </row>
    <row r="3313" spans="1:11" hidden="1" x14ac:dyDescent="0.25">
      <c r="A3313" s="390"/>
      <c r="B3313" s="349"/>
      <c r="C3313" s="350" t="s">
        <v>14</v>
      </c>
      <c r="D3313" s="350"/>
      <c r="E3313" s="350"/>
      <c r="F3313" s="350"/>
      <c r="G3313" s="350"/>
      <c r="H3313" s="350"/>
      <c r="I3313" s="350"/>
      <c r="J3313" s="350"/>
    </row>
    <row r="3314" spans="1:11" ht="33.75" hidden="1" customHeight="1" x14ac:dyDescent="0.25">
      <c r="A3314" s="390"/>
      <c r="B3314" s="349"/>
      <c r="C3314" s="59" t="str">
        <f>C3285</f>
        <v>рівень відповідності дорожнього покриття автомобільних доріг до належного експлуатаційного стану</v>
      </c>
      <c r="D3314" s="140" t="s">
        <v>42</v>
      </c>
      <c r="E3314" s="140" t="s">
        <v>40</v>
      </c>
      <c r="F3314" s="51"/>
      <c r="G3314" s="51"/>
      <c r="H3314" s="51"/>
      <c r="I3314" s="105"/>
      <c r="J3314" s="170">
        <v>100</v>
      </c>
    </row>
    <row r="3315" spans="1:11" ht="28.5" customHeight="1" x14ac:dyDescent="0.25">
      <c r="A3315" s="353" t="s">
        <v>591</v>
      </c>
      <c r="B3315" s="384" t="s">
        <v>854</v>
      </c>
      <c r="C3315" s="426" t="s">
        <v>1655</v>
      </c>
      <c r="D3315" s="426"/>
      <c r="E3315" s="426"/>
      <c r="F3315" s="426"/>
      <c r="G3315" s="426"/>
      <c r="H3315" s="426"/>
      <c r="I3315" s="426"/>
      <c r="J3315" s="426"/>
    </row>
    <row r="3316" spans="1:11" ht="15.75" customHeight="1" x14ac:dyDescent="0.25">
      <c r="A3316" s="354"/>
      <c r="B3316" s="412"/>
      <c r="C3316" s="350" t="s">
        <v>10</v>
      </c>
      <c r="D3316" s="350"/>
      <c r="E3316" s="350"/>
      <c r="F3316" s="350"/>
      <c r="G3316" s="350"/>
      <c r="H3316" s="350"/>
      <c r="I3316" s="350"/>
      <c r="J3316" s="350"/>
    </row>
    <row r="3317" spans="1:11" ht="22.5" customHeight="1" x14ac:dyDescent="0.25">
      <c r="A3317" s="354"/>
      <c r="B3317" s="412"/>
      <c r="C3317" s="3" t="s">
        <v>1143</v>
      </c>
      <c r="D3317" s="349" t="s">
        <v>15</v>
      </c>
      <c r="E3317" s="140" t="s">
        <v>9</v>
      </c>
      <c r="F3317" s="1"/>
      <c r="G3317" s="107">
        <f>'Додаток 3'!I557</f>
        <v>398.29300000000001</v>
      </c>
      <c r="H3317" s="107"/>
      <c r="I3317" s="170">
        <f>'Додаток 3'!K557</f>
        <v>7925.5789999999997</v>
      </c>
      <c r="J3317" s="170"/>
    </row>
    <row r="3318" spans="1:11" ht="18.75" customHeight="1" x14ac:dyDescent="0.25">
      <c r="A3318" s="354"/>
      <c r="B3318" s="412"/>
      <c r="C3318" s="3" t="s">
        <v>357</v>
      </c>
      <c r="D3318" s="349"/>
      <c r="E3318" s="369"/>
      <c r="F3318" s="369"/>
      <c r="G3318" s="369"/>
      <c r="H3318" s="369"/>
      <c r="I3318" s="105"/>
      <c r="J3318" s="105"/>
    </row>
    <row r="3319" spans="1:11" ht="16.5" customHeight="1" x14ac:dyDescent="0.25">
      <c r="A3319" s="354"/>
      <c r="B3319" s="412"/>
      <c r="C3319" s="7" t="s">
        <v>882</v>
      </c>
      <c r="D3319" s="349"/>
      <c r="E3319" s="384" t="str">
        <f>E3317</f>
        <v>тис. грн.</v>
      </c>
      <c r="F3319" s="2"/>
      <c r="G3319" s="9">
        <f>'Додаток 3'!I558</f>
        <v>398.29300000000001</v>
      </c>
      <c r="H3319" s="107"/>
      <c r="I3319" s="105"/>
      <c r="J3319" s="105"/>
    </row>
    <row r="3320" spans="1:11" ht="16.5" customHeight="1" x14ac:dyDescent="0.25">
      <c r="A3320" s="354"/>
      <c r="B3320" s="412"/>
      <c r="C3320" s="7" t="s">
        <v>1645</v>
      </c>
      <c r="D3320" s="140"/>
      <c r="E3320" s="385"/>
      <c r="F3320" s="2"/>
      <c r="G3320" s="9"/>
      <c r="H3320" s="107"/>
      <c r="I3320" s="166">
        <f>'Додаток 3'!K566</f>
        <v>76.822999999999993</v>
      </c>
      <c r="J3320" s="105"/>
    </row>
    <row r="3321" spans="1:11" ht="19.5" customHeight="1" x14ac:dyDescent="0.25">
      <c r="A3321" s="354"/>
      <c r="B3321" s="412"/>
      <c r="C3321" s="348" t="s">
        <v>11</v>
      </c>
      <c r="D3321" s="348"/>
      <c r="E3321" s="348"/>
      <c r="F3321" s="348"/>
      <c r="G3321" s="348"/>
      <c r="H3321" s="348"/>
      <c r="I3321" s="348"/>
      <c r="J3321" s="348"/>
    </row>
    <row r="3322" spans="1:11" ht="48" customHeight="1" x14ac:dyDescent="0.25">
      <c r="A3322" s="354"/>
      <c r="B3322" s="412"/>
      <c r="C3322" s="59" t="s">
        <v>1550</v>
      </c>
      <c r="D3322" s="363" t="s">
        <v>309</v>
      </c>
      <c r="E3322" s="51" t="s">
        <v>65</v>
      </c>
      <c r="F3322" s="11"/>
      <c r="G3322" s="155"/>
      <c r="H3322" s="107"/>
      <c r="I3322" s="95">
        <v>1.583</v>
      </c>
      <c r="J3322" s="135"/>
      <c r="K3322" s="247"/>
    </row>
    <row r="3323" spans="1:11" ht="22.5" customHeight="1" x14ac:dyDescent="0.25">
      <c r="A3323" s="354"/>
      <c r="B3323" s="412"/>
      <c r="C3323" s="59" t="s">
        <v>1436</v>
      </c>
      <c r="D3323" s="364"/>
      <c r="E3323" s="363" t="s">
        <v>17</v>
      </c>
      <c r="F3323" s="11"/>
      <c r="G3323" s="155">
        <v>1</v>
      </c>
      <c r="H3323" s="107"/>
      <c r="I3323" s="105"/>
      <c r="J3323" s="105"/>
      <c r="K3323" s="219"/>
    </row>
    <row r="3324" spans="1:11" ht="22.5" customHeight="1" x14ac:dyDescent="0.25">
      <c r="A3324" s="354"/>
      <c r="B3324" s="412"/>
      <c r="C3324" s="59" t="s">
        <v>1648</v>
      </c>
      <c r="D3324" s="151"/>
      <c r="E3324" s="364"/>
      <c r="F3324" s="11"/>
      <c r="G3324" s="155"/>
      <c r="H3324" s="107"/>
      <c r="I3324" s="170">
        <v>1</v>
      </c>
      <c r="J3324" s="105"/>
      <c r="K3324" s="219"/>
    </row>
    <row r="3325" spans="1:11" ht="17.25" customHeight="1" x14ac:dyDescent="0.25">
      <c r="A3325" s="354"/>
      <c r="B3325" s="412"/>
      <c r="C3325" s="348" t="s">
        <v>12</v>
      </c>
      <c r="D3325" s="348"/>
      <c r="E3325" s="348"/>
      <c r="F3325" s="348"/>
      <c r="G3325" s="348"/>
      <c r="H3325" s="348"/>
      <c r="I3325" s="348"/>
      <c r="J3325" s="348"/>
    </row>
    <row r="3326" spans="1:11" ht="12.75" customHeight="1" x14ac:dyDescent="0.25">
      <c r="A3326" s="354"/>
      <c r="B3326" s="412"/>
      <c r="C3326" s="59" t="s">
        <v>1551</v>
      </c>
      <c r="D3326" s="363" t="s">
        <v>39</v>
      </c>
      <c r="E3326" s="51" t="s">
        <v>196</v>
      </c>
      <c r="F3326" s="12"/>
      <c r="G3326" s="107">
        <f>G3317/G3323</f>
        <v>398.29300000000001</v>
      </c>
      <c r="H3326" s="17"/>
      <c r="I3326" s="135">
        <f>I3317/I3322</f>
        <v>5006.6828806064432</v>
      </c>
      <c r="J3326" s="228"/>
    </row>
    <row r="3327" spans="1:11" ht="16.5" customHeight="1" x14ac:dyDescent="0.25">
      <c r="A3327" s="354"/>
      <c r="B3327" s="412"/>
      <c r="C3327" s="59" t="s">
        <v>1376</v>
      </c>
      <c r="D3327" s="364"/>
      <c r="E3327" s="363" t="s">
        <v>556</v>
      </c>
      <c r="F3327" s="12"/>
      <c r="G3327" s="107"/>
      <c r="H3327" s="156"/>
      <c r="I3327" s="105"/>
      <c r="J3327" s="105"/>
    </row>
    <row r="3328" spans="1:11" ht="16.5" customHeight="1" x14ac:dyDescent="0.25">
      <c r="A3328" s="354"/>
      <c r="B3328" s="412"/>
      <c r="C3328" s="59" t="s">
        <v>1653</v>
      </c>
      <c r="D3328" s="151"/>
      <c r="E3328" s="364"/>
      <c r="F3328" s="12"/>
      <c r="G3328" s="107"/>
      <c r="H3328" s="156"/>
      <c r="I3328" s="170">
        <f>I3320/I3324</f>
        <v>76.822999999999993</v>
      </c>
      <c r="J3328" s="105"/>
    </row>
    <row r="3329" spans="1:10" ht="18.75" customHeight="1" x14ac:dyDescent="0.25">
      <c r="A3329" s="354"/>
      <c r="B3329" s="412"/>
      <c r="C3329" s="350" t="s">
        <v>14</v>
      </c>
      <c r="D3329" s="350"/>
      <c r="E3329" s="350"/>
      <c r="F3329" s="350"/>
      <c r="G3329" s="350"/>
      <c r="H3329" s="350"/>
      <c r="I3329" s="350"/>
      <c r="J3329" s="350"/>
    </row>
    <row r="3330" spans="1:10" ht="27" customHeight="1" x14ac:dyDescent="0.25">
      <c r="A3330" s="354"/>
      <c r="B3330" s="412"/>
      <c r="C3330" s="59" t="str">
        <f>C3285</f>
        <v>рівень відповідності дорожнього покриття автомобільних доріг до належного експлуатаційного стану</v>
      </c>
      <c r="D3330" s="384" t="s">
        <v>42</v>
      </c>
      <c r="E3330" s="140" t="s">
        <v>40</v>
      </c>
      <c r="F3330" s="51"/>
      <c r="G3330" s="51">
        <v>4.8</v>
      </c>
      <c r="H3330" s="51"/>
      <c r="I3330" s="170">
        <v>100</v>
      </c>
      <c r="J3330" s="166"/>
    </row>
    <row r="3331" spans="1:10" ht="23.25" hidden="1" customHeight="1" x14ac:dyDescent="0.25">
      <c r="A3331" s="354"/>
      <c r="B3331" s="412"/>
      <c r="C3331" s="59" t="s">
        <v>864</v>
      </c>
      <c r="D3331" s="385"/>
      <c r="E3331" s="140" t="s">
        <v>40</v>
      </c>
      <c r="F3331" s="51"/>
      <c r="G3331" s="51">
        <v>100</v>
      </c>
      <c r="H3331" s="51"/>
      <c r="I3331" s="105"/>
      <c r="J3331" s="105"/>
    </row>
    <row r="3332" spans="1:10" ht="19.5" hidden="1" customHeight="1" x14ac:dyDescent="0.25">
      <c r="A3332" s="354"/>
      <c r="B3332" s="412"/>
      <c r="C3332" s="351" t="s">
        <v>987</v>
      </c>
      <c r="D3332" s="351"/>
      <c r="E3332" s="351"/>
      <c r="F3332" s="351"/>
      <c r="G3332" s="351"/>
      <c r="H3332" s="351"/>
      <c r="I3332" s="351"/>
      <c r="J3332" s="351"/>
    </row>
    <row r="3333" spans="1:10" ht="16.5" hidden="1" customHeight="1" x14ac:dyDescent="0.25">
      <c r="A3333" s="354"/>
      <c r="B3333" s="412"/>
      <c r="C3333" s="357" t="s">
        <v>10</v>
      </c>
      <c r="D3333" s="357"/>
      <c r="E3333" s="357"/>
      <c r="F3333" s="357"/>
      <c r="G3333" s="357"/>
      <c r="H3333" s="357"/>
      <c r="I3333" s="357"/>
      <c r="J3333" s="357"/>
    </row>
    <row r="3334" spans="1:10" ht="27" hidden="1" customHeight="1" x14ac:dyDescent="0.25">
      <c r="A3334" s="354"/>
      <c r="B3334" s="412"/>
      <c r="C3334" s="7" t="s">
        <v>841</v>
      </c>
      <c r="D3334" s="140" t="s">
        <v>91</v>
      </c>
      <c r="E3334" s="140" t="s">
        <v>19</v>
      </c>
      <c r="F3334" s="157"/>
      <c r="G3334" s="157">
        <f>'Додаток 3'!I559</f>
        <v>0</v>
      </c>
      <c r="H3334" s="24"/>
      <c r="I3334" s="105"/>
      <c r="J3334" s="105"/>
    </row>
    <row r="3335" spans="1:10" ht="16.5" hidden="1" customHeight="1" x14ac:dyDescent="0.25">
      <c r="A3335" s="354"/>
      <c r="B3335" s="412"/>
      <c r="C3335" s="350" t="s">
        <v>11</v>
      </c>
      <c r="D3335" s="350"/>
      <c r="E3335" s="350"/>
      <c r="F3335" s="350"/>
      <c r="G3335" s="350"/>
      <c r="H3335" s="350"/>
      <c r="I3335" s="350"/>
      <c r="J3335" s="350"/>
    </row>
    <row r="3336" spans="1:10" ht="15.75" hidden="1" customHeight="1" x14ac:dyDescent="0.25">
      <c r="A3336" s="354"/>
      <c r="B3336" s="412"/>
      <c r="C3336" s="7" t="s">
        <v>842</v>
      </c>
      <c r="D3336" s="140" t="s">
        <v>39</v>
      </c>
      <c r="E3336" s="140" t="s">
        <v>17</v>
      </c>
      <c r="F3336" s="167"/>
      <c r="G3336" s="167">
        <v>1</v>
      </c>
      <c r="H3336" s="10"/>
      <c r="I3336" s="105"/>
      <c r="J3336" s="105"/>
    </row>
    <row r="3337" spans="1:10" ht="13.5" hidden="1" customHeight="1" x14ac:dyDescent="0.25">
      <c r="A3337" s="354"/>
      <c r="B3337" s="412"/>
      <c r="C3337" s="350" t="s">
        <v>12</v>
      </c>
      <c r="D3337" s="350"/>
      <c r="E3337" s="350"/>
      <c r="F3337" s="350"/>
      <c r="G3337" s="350"/>
      <c r="H3337" s="350"/>
      <c r="I3337" s="350"/>
      <c r="J3337" s="350"/>
    </row>
    <row r="3338" spans="1:10" ht="33.75" hidden="1" customHeight="1" x14ac:dyDescent="0.25">
      <c r="A3338" s="354"/>
      <c r="B3338" s="412"/>
      <c r="C3338" s="7" t="s">
        <v>843</v>
      </c>
      <c r="D3338" s="140" t="s">
        <v>39</v>
      </c>
      <c r="E3338" s="140" t="s">
        <v>353</v>
      </c>
      <c r="F3338" s="157"/>
      <c r="G3338" s="157">
        <f>G3334/G3336</f>
        <v>0</v>
      </c>
      <c r="H3338" s="24"/>
      <c r="I3338" s="105"/>
      <c r="J3338" s="105"/>
    </row>
    <row r="3339" spans="1:10" ht="13.5" hidden="1" customHeight="1" x14ac:dyDescent="0.25">
      <c r="A3339" s="354"/>
      <c r="B3339" s="412"/>
      <c r="C3339" s="350" t="s">
        <v>14</v>
      </c>
      <c r="D3339" s="350"/>
      <c r="E3339" s="350"/>
      <c r="F3339" s="350"/>
      <c r="G3339" s="350"/>
      <c r="H3339" s="350"/>
      <c r="I3339" s="350"/>
      <c r="J3339" s="350"/>
    </row>
    <row r="3340" spans="1:10" ht="33.75" hidden="1" customHeight="1" x14ac:dyDescent="0.25">
      <c r="A3340" s="354"/>
      <c r="B3340" s="412"/>
      <c r="C3340" s="59" t="s">
        <v>844</v>
      </c>
      <c r="D3340" s="140" t="s">
        <v>42</v>
      </c>
      <c r="E3340" s="140" t="s">
        <v>40</v>
      </c>
      <c r="F3340" s="140"/>
      <c r="G3340" s="140">
        <v>100</v>
      </c>
      <c r="H3340" s="7"/>
      <c r="I3340" s="105"/>
      <c r="J3340" s="105"/>
    </row>
    <row r="3341" spans="1:10" ht="18" hidden="1" customHeight="1" x14ac:dyDescent="0.25">
      <c r="A3341" s="354"/>
      <c r="B3341" s="412"/>
      <c r="C3341" s="351" t="s">
        <v>988</v>
      </c>
      <c r="D3341" s="351"/>
      <c r="E3341" s="351"/>
      <c r="F3341" s="351"/>
      <c r="G3341" s="351"/>
      <c r="H3341" s="351"/>
      <c r="I3341" s="351"/>
      <c r="J3341" s="351"/>
    </row>
    <row r="3342" spans="1:10" ht="15" hidden="1" customHeight="1" x14ac:dyDescent="0.25">
      <c r="A3342" s="354"/>
      <c r="B3342" s="412"/>
      <c r="C3342" s="357" t="s">
        <v>10</v>
      </c>
      <c r="D3342" s="357"/>
      <c r="E3342" s="357"/>
      <c r="F3342" s="357"/>
      <c r="G3342" s="357"/>
      <c r="H3342" s="357"/>
      <c r="I3342" s="357"/>
      <c r="J3342" s="357"/>
    </row>
    <row r="3343" spans="1:10" ht="31.5" hidden="1" customHeight="1" x14ac:dyDescent="0.25">
      <c r="A3343" s="354"/>
      <c r="B3343" s="412"/>
      <c r="C3343" s="7" t="s">
        <v>845</v>
      </c>
      <c r="D3343" s="140" t="s">
        <v>91</v>
      </c>
      <c r="E3343" s="140" t="s">
        <v>19</v>
      </c>
      <c r="F3343" s="157"/>
      <c r="G3343" s="157">
        <f>'Додаток 3'!I560</f>
        <v>0</v>
      </c>
      <c r="H3343" s="24"/>
      <c r="I3343" s="105"/>
      <c r="J3343" s="105"/>
    </row>
    <row r="3344" spans="1:10" ht="18" hidden="1" customHeight="1" x14ac:dyDescent="0.25">
      <c r="A3344" s="354"/>
      <c r="B3344" s="412"/>
      <c r="C3344" s="350" t="s">
        <v>11</v>
      </c>
      <c r="D3344" s="350"/>
      <c r="E3344" s="350"/>
      <c r="F3344" s="350"/>
      <c r="G3344" s="350"/>
      <c r="H3344" s="350"/>
      <c r="I3344" s="350"/>
      <c r="J3344" s="350"/>
    </row>
    <row r="3345" spans="1:10" ht="15.75" hidden="1" customHeight="1" x14ac:dyDescent="0.25">
      <c r="A3345" s="354"/>
      <c r="B3345" s="412"/>
      <c r="C3345" s="7" t="s">
        <v>755</v>
      </c>
      <c r="D3345" s="140" t="s">
        <v>39</v>
      </c>
      <c r="E3345" s="140" t="s">
        <v>17</v>
      </c>
      <c r="F3345" s="167"/>
      <c r="G3345" s="167">
        <v>1</v>
      </c>
      <c r="H3345" s="10"/>
      <c r="I3345" s="105"/>
      <c r="J3345" s="105"/>
    </row>
    <row r="3346" spans="1:10" ht="18.75" hidden="1" customHeight="1" x14ac:dyDescent="0.25">
      <c r="A3346" s="354"/>
      <c r="B3346" s="412"/>
      <c r="C3346" s="350" t="s">
        <v>12</v>
      </c>
      <c r="D3346" s="350"/>
      <c r="E3346" s="350"/>
      <c r="F3346" s="350"/>
      <c r="G3346" s="350"/>
      <c r="H3346" s="350"/>
      <c r="I3346" s="350"/>
      <c r="J3346" s="350"/>
    </row>
    <row r="3347" spans="1:10" ht="33.75" hidden="1" customHeight="1" x14ac:dyDescent="0.25">
      <c r="A3347" s="354"/>
      <c r="B3347" s="412"/>
      <c r="C3347" s="7" t="s">
        <v>756</v>
      </c>
      <c r="D3347" s="140" t="s">
        <v>39</v>
      </c>
      <c r="E3347" s="140" t="s">
        <v>353</v>
      </c>
      <c r="F3347" s="157"/>
      <c r="G3347" s="157">
        <f>G3343/G3345</f>
        <v>0</v>
      </c>
      <c r="H3347" s="24"/>
      <c r="I3347" s="105"/>
      <c r="J3347" s="105"/>
    </row>
    <row r="3348" spans="1:10" ht="15" hidden="1" customHeight="1" x14ac:dyDescent="0.25">
      <c r="A3348" s="354"/>
      <c r="B3348" s="412"/>
      <c r="C3348" s="350" t="s">
        <v>14</v>
      </c>
      <c r="D3348" s="350"/>
      <c r="E3348" s="350"/>
      <c r="F3348" s="350"/>
      <c r="G3348" s="350"/>
      <c r="H3348" s="350"/>
      <c r="I3348" s="350"/>
      <c r="J3348" s="350"/>
    </row>
    <row r="3349" spans="1:10" ht="33.75" hidden="1" customHeight="1" x14ac:dyDescent="0.25">
      <c r="A3349" s="354"/>
      <c r="B3349" s="412"/>
      <c r="C3349" s="59" t="s">
        <v>844</v>
      </c>
      <c r="D3349" s="140" t="s">
        <v>42</v>
      </c>
      <c r="E3349" s="140" t="s">
        <v>40</v>
      </c>
      <c r="F3349" s="140"/>
      <c r="G3349" s="140">
        <v>100</v>
      </c>
      <c r="H3349" s="7"/>
      <c r="I3349" s="105"/>
      <c r="J3349" s="105"/>
    </row>
    <row r="3350" spans="1:10" ht="18" hidden="1" customHeight="1" x14ac:dyDescent="0.25">
      <c r="A3350" s="354"/>
      <c r="B3350" s="412"/>
      <c r="C3350" s="351" t="s">
        <v>839</v>
      </c>
      <c r="D3350" s="351"/>
      <c r="E3350" s="351"/>
      <c r="F3350" s="351"/>
      <c r="G3350" s="351"/>
      <c r="H3350" s="351"/>
      <c r="I3350" s="351"/>
      <c r="J3350" s="351"/>
    </row>
    <row r="3351" spans="1:10" ht="16.5" hidden="1" customHeight="1" x14ac:dyDescent="0.25">
      <c r="A3351" s="354"/>
      <c r="B3351" s="412"/>
      <c r="C3351" s="357" t="s">
        <v>10</v>
      </c>
      <c r="D3351" s="357"/>
      <c r="E3351" s="357"/>
      <c r="F3351" s="357"/>
      <c r="G3351" s="357"/>
      <c r="H3351" s="357"/>
      <c r="I3351" s="357"/>
      <c r="J3351" s="357"/>
    </row>
    <row r="3352" spans="1:10" ht="24" hidden="1" customHeight="1" x14ac:dyDescent="0.25">
      <c r="A3352" s="354"/>
      <c r="B3352" s="412"/>
      <c r="C3352" s="7" t="s">
        <v>846</v>
      </c>
      <c r="D3352" s="140" t="s">
        <v>91</v>
      </c>
      <c r="E3352" s="140" t="s">
        <v>19</v>
      </c>
      <c r="F3352" s="157"/>
      <c r="G3352" s="157">
        <f>'Додаток 3'!I561</f>
        <v>0</v>
      </c>
      <c r="H3352" s="24"/>
      <c r="I3352" s="105"/>
      <c r="J3352" s="105"/>
    </row>
    <row r="3353" spans="1:10" ht="16.5" hidden="1" customHeight="1" x14ac:dyDescent="0.25">
      <c r="A3353" s="354"/>
      <c r="B3353" s="412"/>
      <c r="C3353" s="350" t="s">
        <v>11</v>
      </c>
      <c r="D3353" s="350"/>
      <c r="E3353" s="350"/>
      <c r="F3353" s="350"/>
      <c r="G3353" s="350"/>
      <c r="H3353" s="350"/>
      <c r="I3353" s="350"/>
      <c r="J3353" s="350"/>
    </row>
    <row r="3354" spans="1:10" ht="13.5" hidden="1" customHeight="1" x14ac:dyDescent="0.25">
      <c r="A3354" s="354"/>
      <c r="B3354" s="412"/>
      <c r="C3354" s="7" t="s">
        <v>847</v>
      </c>
      <c r="D3354" s="140" t="s">
        <v>39</v>
      </c>
      <c r="E3354" s="140" t="s">
        <v>17</v>
      </c>
      <c r="F3354" s="167"/>
      <c r="G3354" s="167">
        <v>1</v>
      </c>
      <c r="H3354" s="10"/>
      <c r="I3354" s="105"/>
      <c r="J3354" s="105"/>
    </row>
    <row r="3355" spans="1:10" ht="13.5" hidden="1" customHeight="1" x14ac:dyDescent="0.25">
      <c r="A3355" s="354"/>
      <c r="B3355" s="412"/>
      <c r="C3355" s="350" t="s">
        <v>12</v>
      </c>
      <c r="D3355" s="350"/>
      <c r="E3355" s="350"/>
      <c r="F3355" s="350"/>
      <c r="G3355" s="350"/>
      <c r="H3355" s="350"/>
      <c r="I3355" s="350"/>
      <c r="J3355" s="350"/>
    </row>
    <row r="3356" spans="1:10" ht="27.75" hidden="1" customHeight="1" x14ac:dyDescent="0.25">
      <c r="A3356" s="354"/>
      <c r="B3356" s="412"/>
      <c r="C3356" s="7" t="s">
        <v>848</v>
      </c>
      <c r="D3356" s="140" t="s">
        <v>39</v>
      </c>
      <c r="E3356" s="140" t="s">
        <v>353</v>
      </c>
      <c r="F3356" s="157"/>
      <c r="G3356" s="157">
        <f>G3352/G3354</f>
        <v>0</v>
      </c>
      <c r="H3356" s="24"/>
      <c r="I3356" s="105"/>
      <c r="J3356" s="105"/>
    </row>
    <row r="3357" spans="1:10" ht="12.75" hidden="1" customHeight="1" x14ac:dyDescent="0.25">
      <c r="A3357" s="354"/>
      <c r="B3357" s="412"/>
      <c r="C3357" s="350" t="s">
        <v>14</v>
      </c>
      <c r="D3357" s="350"/>
      <c r="E3357" s="350"/>
      <c r="F3357" s="350"/>
      <c r="G3357" s="350"/>
      <c r="H3357" s="350"/>
      <c r="I3357" s="350"/>
      <c r="J3357" s="350"/>
    </row>
    <row r="3358" spans="1:10" ht="33.75" hidden="1" customHeight="1" x14ac:dyDescent="0.25">
      <c r="A3358" s="354"/>
      <c r="B3358" s="412"/>
      <c r="C3358" s="59" t="s">
        <v>844</v>
      </c>
      <c r="D3358" s="140" t="s">
        <v>42</v>
      </c>
      <c r="E3358" s="140" t="s">
        <v>40</v>
      </c>
      <c r="F3358" s="140"/>
      <c r="G3358" s="140">
        <v>100</v>
      </c>
      <c r="H3358" s="7"/>
      <c r="I3358" s="105"/>
      <c r="J3358" s="105"/>
    </row>
    <row r="3359" spans="1:10" ht="18" hidden="1" customHeight="1" x14ac:dyDescent="0.25">
      <c r="A3359" s="354"/>
      <c r="B3359" s="412"/>
      <c r="C3359" s="351" t="s">
        <v>990</v>
      </c>
      <c r="D3359" s="351"/>
      <c r="E3359" s="351"/>
      <c r="F3359" s="351"/>
      <c r="G3359" s="351"/>
      <c r="H3359" s="351"/>
      <c r="I3359" s="351"/>
      <c r="J3359" s="351"/>
    </row>
    <row r="3360" spans="1:10" ht="12.75" hidden="1" customHeight="1" x14ac:dyDescent="0.25">
      <c r="A3360" s="354"/>
      <c r="B3360" s="412"/>
      <c r="C3360" s="357" t="s">
        <v>10</v>
      </c>
      <c r="D3360" s="357"/>
      <c r="E3360" s="357"/>
      <c r="F3360" s="357"/>
      <c r="G3360" s="357"/>
      <c r="H3360" s="357"/>
      <c r="I3360" s="357"/>
      <c r="J3360" s="357"/>
    </row>
    <row r="3361" spans="1:10" ht="27.75" hidden="1" customHeight="1" x14ac:dyDescent="0.25">
      <c r="A3361" s="354"/>
      <c r="B3361" s="412"/>
      <c r="C3361" s="7" t="s">
        <v>849</v>
      </c>
      <c r="D3361" s="140" t="s">
        <v>91</v>
      </c>
      <c r="E3361" s="140" t="s">
        <v>19</v>
      </c>
      <c r="F3361" s="157"/>
      <c r="G3361" s="157">
        <f>'Додаток 3'!I562</f>
        <v>0</v>
      </c>
      <c r="H3361" s="24"/>
      <c r="I3361" s="105"/>
      <c r="J3361" s="105"/>
    </row>
    <row r="3362" spans="1:10" ht="16.5" hidden="1" customHeight="1" x14ac:dyDescent="0.25">
      <c r="A3362" s="354"/>
      <c r="B3362" s="412"/>
      <c r="C3362" s="350" t="s">
        <v>11</v>
      </c>
      <c r="D3362" s="350"/>
      <c r="E3362" s="350"/>
      <c r="F3362" s="350"/>
      <c r="G3362" s="350"/>
      <c r="H3362" s="350"/>
      <c r="I3362" s="350"/>
      <c r="J3362" s="350"/>
    </row>
    <row r="3363" spans="1:10" ht="15" hidden="1" customHeight="1" x14ac:dyDescent="0.25">
      <c r="A3363" s="354"/>
      <c r="B3363" s="412"/>
      <c r="C3363" s="7" t="s">
        <v>850</v>
      </c>
      <c r="D3363" s="140" t="s">
        <v>39</v>
      </c>
      <c r="E3363" s="140" t="s">
        <v>17</v>
      </c>
      <c r="F3363" s="167"/>
      <c r="G3363" s="167">
        <v>1</v>
      </c>
      <c r="H3363" s="10"/>
      <c r="I3363" s="105"/>
      <c r="J3363" s="105"/>
    </row>
    <row r="3364" spans="1:10" ht="18" hidden="1" customHeight="1" x14ac:dyDescent="0.25">
      <c r="A3364" s="354"/>
      <c r="B3364" s="412"/>
      <c r="C3364" s="350" t="s">
        <v>12</v>
      </c>
      <c r="D3364" s="350"/>
      <c r="E3364" s="350"/>
      <c r="F3364" s="350"/>
      <c r="G3364" s="350"/>
      <c r="H3364" s="350"/>
      <c r="I3364" s="350"/>
      <c r="J3364" s="350"/>
    </row>
    <row r="3365" spans="1:10" ht="33.75" hidden="1" customHeight="1" x14ac:dyDescent="0.25">
      <c r="A3365" s="354"/>
      <c r="B3365" s="412"/>
      <c r="C3365" s="7" t="s">
        <v>851</v>
      </c>
      <c r="D3365" s="140" t="s">
        <v>39</v>
      </c>
      <c r="E3365" s="140" t="s">
        <v>353</v>
      </c>
      <c r="F3365" s="157"/>
      <c r="G3365" s="157">
        <f>G3361/G3363</f>
        <v>0</v>
      </c>
      <c r="H3365" s="24"/>
      <c r="I3365" s="105"/>
      <c r="J3365" s="105"/>
    </row>
    <row r="3366" spans="1:10" ht="15.75" hidden="1" customHeight="1" x14ac:dyDescent="0.25">
      <c r="A3366" s="354"/>
      <c r="B3366" s="412"/>
      <c r="C3366" s="350" t="s">
        <v>14</v>
      </c>
      <c r="D3366" s="350"/>
      <c r="E3366" s="350"/>
      <c r="F3366" s="350"/>
      <c r="G3366" s="350"/>
      <c r="H3366" s="350"/>
      <c r="I3366" s="350"/>
      <c r="J3366" s="350"/>
    </row>
    <row r="3367" spans="1:10" ht="33.75" hidden="1" customHeight="1" x14ac:dyDescent="0.25">
      <c r="A3367" s="354"/>
      <c r="B3367" s="412"/>
      <c r="C3367" s="59" t="s">
        <v>844</v>
      </c>
      <c r="D3367" s="140" t="s">
        <v>42</v>
      </c>
      <c r="E3367" s="140" t="s">
        <v>40</v>
      </c>
      <c r="F3367" s="140"/>
      <c r="G3367" s="140">
        <v>100</v>
      </c>
      <c r="H3367" s="7"/>
      <c r="I3367" s="105"/>
      <c r="J3367" s="105"/>
    </row>
    <row r="3368" spans="1:10" ht="16.5" hidden="1" customHeight="1" x14ac:dyDescent="0.25">
      <c r="A3368" s="354"/>
      <c r="B3368" s="412"/>
      <c r="C3368" s="351" t="s">
        <v>1406</v>
      </c>
      <c r="D3368" s="351"/>
      <c r="E3368" s="351"/>
      <c r="F3368" s="351"/>
      <c r="G3368" s="351"/>
      <c r="H3368" s="351"/>
      <c r="I3368" s="351"/>
      <c r="J3368" s="351"/>
    </row>
    <row r="3369" spans="1:10" ht="19.5" hidden="1" customHeight="1" x14ac:dyDescent="0.25">
      <c r="A3369" s="354"/>
      <c r="B3369" s="412"/>
      <c r="C3369" s="357" t="s">
        <v>10</v>
      </c>
      <c r="D3369" s="357"/>
      <c r="E3369" s="357"/>
      <c r="F3369" s="357"/>
      <c r="G3369" s="357"/>
      <c r="H3369" s="357"/>
      <c r="I3369" s="357"/>
      <c r="J3369" s="357"/>
    </row>
    <row r="3370" spans="1:10" ht="18.75" hidden="1" customHeight="1" x14ac:dyDescent="0.25">
      <c r="A3370" s="354"/>
      <c r="B3370" s="412"/>
      <c r="C3370" s="7" t="s">
        <v>1407</v>
      </c>
      <c r="D3370" s="384" t="s">
        <v>640</v>
      </c>
      <c r="E3370" s="384" t="s">
        <v>19</v>
      </c>
      <c r="F3370" s="157"/>
      <c r="G3370" s="157">
        <f>'Додаток 3'!I564</f>
        <v>0</v>
      </c>
      <c r="H3370" s="157"/>
      <c r="I3370" s="157"/>
      <c r="J3370" s="105"/>
    </row>
    <row r="3371" spans="1:10" ht="20.25" hidden="1" customHeight="1" x14ac:dyDescent="0.25">
      <c r="A3371" s="354"/>
      <c r="B3371" s="412"/>
      <c r="C3371" s="7" t="s">
        <v>1408</v>
      </c>
      <c r="D3371" s="385"/>
      <c r="E3371" s="385"/>
      <c r="F3371" s="157"/>
      <c r="G3371" s="157">
        <f>'Додаток 3'!I565</f>
        <v>0</v>
      </c>
      <c r="H3371" s="157">
        <f>'Додаток 3'!J565</f>
        <v>0</v>
      </c>
      <c r="I3371" s="157"/>
      <c r="J3371" s="105"/>
    </row>
    <row r="3372" spans="1:10" ht="15" hidden="1" customHeight="1" x14ac:dyDescent="0.25">
      <c r="A3372" s="354"/>
      <c r="B3372" s="412"/>
      <c r="C3372" s="350" t="s">
        <v>11</v>
      </c>
      <c r="D3372" s="350"/>
      <c r="E3372" s="350"/>
      <c r="F3372" s="350"/>
      <c r="G3372" s="350"/>
      <c r="H3372" s="350"/>
      <c r="I3372" s="350"/>
      <c r="J3372" s="350"/>
    </row>
    <row r="3373" spans="1:10" ht="19.5" hidden="1" customHeight="1" x14ac:dyDescent="0.25">
      <c r="A3373" s="354"/>
      <c r="B3373" s="412"/>
      <c r="C3373" s="7" t="s">
        <v>1409</v>
      </c>
      <c r="D3373" s="384" t="s">
        <v>39</v>
      </c>
      <c r="E3373" s="384" t="s">
        <v>17</v>
      </c>
      <c r="F3373" s="167"/>
      <c r="G3373" s="167">
        <v>1</v>
      </c>
      <c r="H3373" s="167"/>
      <c r="I3373" s="170"/>
      <c r="J3373" s="105"/>
    </row>
    <row r="3374" spans="1:10" ht="17.25" hidden="1" customHeight="1" x14ac:dyDescent="0.25">
      <c r="A3374" s="354"/>
      <c r="B3374" s="412"/>
      <c r="C3374" s="7" t="s">
        <v>1410</v>
      </c>
      <c r="D3374" s="385"/>
      <c r="E3374" s="385"/>
      <c r="F3374" s="167"/>
      <c r="G3374" s="167">
        <v>2</v>
      </c>
      <c r="H3374" s="167">
        <v>12</v>
      </c>
      <c r="I3374" s="170"/>
      <c r="J3374" s="105"/>
    </row>
    <row r="3375" spans="1:10" ht="13.5" hidden="1" customHeight="1" x14ac:dyDescent="0.25">
      <c r="A3375" s="354"/>
      <c r="B3375" s="412"/>
      <c r="C3375" s="350" t="s">
        <v>12</v>
      </c>
      <c r="D3375" s="350"/>
      <c r="E3375" s="350"/>
      <c r="F3375" s="350"/>
      <c r="G3375" s="350"/>
      <c r="H3375" s="350"/>
      <c r="I3375" s="350"/>
      <c r="J3375" s="350"/>
    </row>
    <row r="3376" spans="1:10" ht="15.75" hidden="1" customHeight="1" x14ac:dyDescent="0.25">
      <c r="A3376" s="354"/>
      <c r="B3376" s="412"/>
      <c r="C3376" s="7" t="s">
        <v>1411</v>
      </c>
      <c r="D3376" s="384" t="s">
        <v>39</v>
      </c>
      <c r="E3376" s="384" t="s">
        <v>353</v>
      </c>
      <c r="F3376" s="157"/>
      <c r="G3376" s="157">
        <f>G3370/G3373</f>
        <v>0</v>
      </c>
      <c r="H3376" s="157"/>
      <c r="I3376" s="157"/>
      <c r="J3376" s="105"/>
    </row>
    <row r="3377" spans="1:10" ht="19.5" hidden="1" customHeight="1" x14ac:dyDescent="0.25">
      <c r="A3377" s="354"/>
      <c r="B3377" s="412"/>
      <c r="C3377" s="7" t="s">
        <v>1412</v>
      </c>
      <c r="D3377" s="385"/>
      <c r="E3377" s="385"/>
      <c r="F3377" s="157"/>
      <c r="G3377" s="157">
        <f>G3371/G3374</f>
        <v>0</v>
      </c>
      <c r="H3377" s="157">
        <f>H3371/H3374</f>
        <v>0</v>
      </c>
      <c r="I3377" s="157"/>
      <c r="J3377" s="105"/>
    </row>
    <row r="3378" spans="1:10" ht="16.5" hidden="1" customHeight="1" x14ac:dyDescent="0.25">
      <c r="A3378" s="354"/>
      <c r="B3378" s="412"/>
      <c r="C3378" s="350" t="s">
        <v>14</v>
      </c>
      <c r="D3378" s="350"/>
      <c r="E3378" s="350"/>
      <c r="F3378" s="350"/>
      <c r="G3378" s="350"/>
      <c r="H3378" s="350"/>
      <c r="I3378" s="350"/>
      <c r="J3378" s="350"/>
    </row>
    <row r="3379" spans="1:10" ht="33" hidden="1" customHeight="1" x14ac:dyDescent="0.25">
      <c r="A3379" s="354"/>
      <c r="B3379" s="412"/>
      <c r="C3379" s="59" t="s">
        <v>844</v>
      </c>
      <c r="D3379" s="140" t="s">
        <v>42</v>
      </c>
      <c r="E3379" s="140" t="s">
        <v>40</v>
      </c>
      <c r="F3379" s="140"/>
      <c r="G3379" s="140">
        <v>100</v>
      </c>
      <c r="H3379" s="140">
        <v>100</v>
      </c>
      <c r="I3379" s="170"/>
      <c r="J3379" s="105"/>
    </row>
    <row r="3380" spans="1:10" ht="29.25" hidden="1" customHeight="1" x14ac:dyDescent="0.25">
      <c r="A3380" s="355"/>
      <c r="B3380" s="385"/>
      <c r="C3380" s="59" t="s">
        <v>864</v>
      </c>
      <c r="D3380" s="140" t="s">
        <v>42</v>
      </c>
      <c r="E3380" s="140" t="s">
        <v>40</v>
      </c>
      <c r="F3380" s="140"/>
      <c r="G3380" s="140">
        <v>100</v>
      </c>
      <c r="H3380" s="140"/>
      <c r="I3380" s="170"/>
      <c r="J3380" s="105"/>
    </row>
    <row r="3381" spans="1:10" ht="22.5" hidden="1" customHeight="1" x14ac:dyDescent="0.25">
      <c r="A3381" s="397" t="s">
        <v>1220</v>
      </c>
      <c r="B3381" s="441" t="s">
        <v>854</v>
      </c>
      <c r="C3381" s="399" t="s">
        <v>1205</v>
      </c>
      <c r="D3381" s="399"/>
      <c r="E3381" s="399"/>
      <c r="F3381" s="399"/>
      <c r="G3381" s="399"/>
      <c r="H3381" s="399"/>
      <c r="I3381" s="399"/>
      <c r="J3381" s="399"/>
    </row>
    <row r="3382" spans="1:10" ht="21" hidden="1" customHeight="1" x14ac:dyDescent="0.25">
      <c r="A3382" s="397"/>
      <c r="B3382" s="441"/>
      <c r="C3382" s="398" t="s">
        <v>10</v>
      </c>
      <c r="D3382" s="398"/>
      <c r="E3382" s="398"/>
      <c r="F3382" s="398"/>
      <c r="G3382" s="398"/>
      <c r="H3382" s="398"/>
      <c r="I3382" s="398"/>
      <c r="J3382" s="398"/>
    </row>
    <row r="3383" spans="1:10" ht="15" hidden="1" customHeight="1" x14ac:dyDescent="0.25">
      <c r="A3383" s="397"/>
      <c r="B3383" s="441"/>
      <c r="C3383" s="259" t="s">
        <v>1207</v>
      </c>
      <c r="D3383" s="260" t="s">
        <v>15</v>
      </c>
      <c r="E3383" s="260" t="s">
        <v>9</v>
      </c>
      <c r="F3383" s="186"/>
      <c r="G3383" s="186"/>
      <c r="H3383" s="186"/>
      <c r="I3383" s="261"/>
      <c r="J3383" s="226"/>
    </row>
    <row r="3384" spans="1:10" ht="15.75" hidden="1" customHeight="1" x14ac:dyDescent="0.25">
      <c r="A3384" s="397"/>
      <c r="B3384" s="441"/>
      <c r="C3384" s="440" t="s">
        <v>11</v>
      </c>
      <c r="D3384" s="440"/>
      <c r="E3384" s="440"/>
      <c r="F3384" s="440"/>
      <c r="G3384" s="440"/>
      <c r="H3384" s="440"/>
      <c r="I3384" s="440"/>
      <c r="J3384" s="440"/>
    </row>
    <row r="3385" spans="1:10" ht="16.5" hidden="1" customHeight="1" x14ac:dyDescent="0.25">
      <c r="A3385" s="397"/>
      <c r="B3385" s="441"/>
      <c r="C3385" s="262" t="s">
        <v>1208</v>
      </c>
      <c r="D3385" s="260" t="s">
        <v>309</v>
      </c>
      <c r="E3385" s="260" t="s">
        <v>65</v>
      </c>
      <c r="F3385" s="186"/>
      <c r="G3385" s="186"/>
      <c r="H3385" s="186"/>
      <c r="I3385" s="261">
        <v>1.35</v>
      </c>
      <c r="J3385" s="226"/>
    </row>
    <row r="3386" spans="1:10" ht="16.5" hidden="1" customHeight="1" x14ac:dyDescent="0.25">
      <c r="A3386" s="397"/>
      <c r="B3386" s="441"/>
      <c r="C3386" s="440" t="s">
        <v>12</v>
      </c>
      <c r="D3386" s="440"/>
      <c r="E3386" s="440"/>
      <c r="F3386" s="440"/>
      <c r="G3386" s="440"/>
      <c r="H3386" s="440"/>
      <c r="I3386" s="440"/>
      <c r="J3386" s="440"/>
    </row>
    <row r="3387" spans="1:10" ht="21.75" hidden="1" customHeight="1" x14ac:dyDescent="0.25">
      <c r="A3387" s="397"/>
      <c r="B3387" s="441"/>
      <c r="C3387" s="262" t="s">
        <v>598</v>
      </c>
      <c r="D3387" s="260" t="s">
        <v>39</v>
      </c>
      <c r="E3387" s="260" t="s">
        <v>196</v>
      </c>
      <c r="F3387" s="256"/>
      <c r="G3387" s="256"/>
      <c r="H3387" s="256"/>
      <c r="I3387" s="189">
        <f>I3383/I3385</f>
        <v>0</v>
      </c>
      <c r="J3387" s="226"/>
    </row>
    <row r="3388" spans="1:10" ht="18.75" hidden="1" customHeight="1" x14ac:dyDescent="0.25">
      <c r="A3388" s="397"/>
      <c r="B3388" s="441"/>
      <c r="C3388" s="398" t="s">
        <v>14</v>
      </c>
      <c r="D3388" s="398"/>
      <c r="E3388" s="398"/>
      <c r="F3388" s="398"/>
      <c r="G3388" s="398"/>
      <c r="H3388" s="398"/>
      <c r="I3388" s="398"/>
      <c r="J3388" s="398"/>
    </row>
    <row r="3389" spans="1:10" ht="28.5" hidden="1" customHeight="1" x14ac:dyDescent="0.25">
      <c r="A3389" s="397"/>
      <c r="B3389" s="441"/>
      <c r="C3389" s="262" t="s">
        <v>375</v>
      </c>
      <c r="D3389" s="263" t="s">
        <v>42</v>
      </c>
      <c r="E3389" s="263" t="s">
        <v>40</v>
      </c>
      <c r="F3389" s="263"/>
      <c r="G3389" s="263"/>
      <c r="H3389" s="263"/>
      <c r="I3389" s="257">
        <v>100</v>
      </c>
      <c r="J3389" s="226"/>
    </row>
    <row r="3390" spans="1:10" ht="21.75" hidden="1" customHeight="1" x14ac:dyDescent="0.25">
      <c r="A3390" s="397" t="s">
        <v>1682</v>
      </c>
      <c r="B3390" s="441" t="str">
        <f>B3381</f>
        <v>Організація належного утримання  доріг</v>
      </c>
      <c r="C3390" s="399" t="s">
        <v>1206</v>
      </c>
      <c r="D3390" s="399"/>
      <c r="E3390" s="399"/>
      <c r="F3390" s="399"/>
      <c r="G3390" s="399"/>
      <c r="H3390" s="399"/>
      <c r="I3390" s="399"/>
      <c r="J3390" s="399"/>
    </row>
    <row r="3391" spans="1:10" ht="13.5" hidden="1" customHeight="1" x14ac:dyDescent="0.25">
      <c r="A3391" s="397"/>
      <c r="B3391" s="441"/>
      <c r="C3391" s="398" t="s">
        <v>10</v>
      </c>
      <c r="D3391" s="398"/>
      <c r="E3391" s="398"/>
      <c r="F3391" s="398"/>
      <c r="G3391" s="398"/>
      <c r="H3391" s="398"/>
      <c r="I3391" s="226"/>
      <c r="J3391" s="226"/>
    </row>
    <row r="3392" spans="1:10" ht="13.5" hidden="1" customHeight="1" x14ac:dyDescent="0.25">
      <c r="A3392" s="397"/>
      <c r="B3392" s="441"/>
      <c r="C3392" s="259" t="s">
        <v>1207</v>
      </c>
      <c r="D3392" s="260" t="s">
        <v>15</v>
      </c>
      <c r="E3392" s="260" t="s">
        <v>9</v>
      </c>
      <c r="F3392" s="186"/>
      <c r="G3392" s="186"/>
      <c r="H3392" s="186"/>
      <c r="I3392" s="261"/>
      <c r="J3392" s="226"/>
    </row>
    <row r="3393" spans="1:10" ht="15.75" hidden="1" customHeight="1" x14ac:dyDescent="0.25">
      <c r="A3393" s="397"/>
      <c r="B3393" s="441"/>
      <c r="C3393" s="440" t="s">
        <v>11</v>
      </c>
      <c r="D3393" s="440"/>
      <c r="E3393" s="440"/>
      <c r="F3393" s="440"/>
      <c r="G3393" s="440"/>
      <c r="H3393" s="440"/>
      <c r="I3393" s="226"/>
      <c r="J3393" s="226"/>
    </row>
    <row r="3394" spans="1:10" ht="21.75" hidden="1" customHeight="1" x14ac:dyDescent="0.25">
      <c r="A3394" s="397"/>
      <c r="B3394" s="441"/>
      <c r="C3394" s="262" t="s">
        <v>1208</v>
      </c>
      <c r="D3394" s="260" t="s">
        <v>309</v>
      </c>
      <c r="E3394" s="260" t="s">
        <v>65</v>
      </c>
      <c r="F3394" s="186"/>
      <c r="G3394" s="186"/>
      <c r="H3394" s="186"/>
      <c r="I3394" s="257">
        <v>0.47799999999999998</v>
      </c>
      <c r="J3394" s="226"/>
    </row>
    <row r="3395" spans="1:10" ht="15.75" hidden="1" customHeight="1" x14ac:dyDescent="0.25">
      <c r="A3395" s="397"/>
      <c r="B3395" s="441"/>
      <c r="C3395" s="440" t="s">
        <v>12</v>
      </c>
      <c r="D3395" s="440"/>
      <c r="E3395" s="440"/>
      <c r="F3395" s="440"/>
      <c r="G3395" s="440"/>
      <c r="H3395" s="440"/>
      <c r="I3395" s="226"/>
      <c r="J3395" s="226"/>
    </row>
    <row r="3396" spans="1:10" ht="21" hidden="1" customHeight="1" x14ac:dyDescent="0.25">
      <c r="A3396" s="397"/>
      <c r="B3396" s="441"/>
      <c r="C3396" s="262" t="s">
        <v>598</v>
      </c>
      <c r="D3396" s="260" t="s">
        <v>39</v>
      </c>
      <c r="E3396" s="260" t="s">
        <v>196</v>
      </c>
      <c r="F3396" s="256"/>
      <c r="G3396" s="256"/>
      <c r="H3396" s="186"/>
      <c r="I3396" s="189">
        <f>I3392/I3394</f>
        <v>0</v>
      </c>
      <c r="J3396" s="226"/>
    </row>
    <row r="3397" spans="1:10" ht="15" hidden="1" customHeight="1" x14ac:dyDescent="0.25">
      <c r="A3397" s="397"/>
      <c r="B3397" s="441"/>
      <c r="C3397" s="398" t="s">
        <v>14</v>
      </c>
      <c r="D3397" s="398"/>
      <c r="E3397" s="398"/>
      <c r="F3397" s="398"/>
      <c r="G3397" s="398"/>
      <c r="H3397" s="398"/>
      <c r="I3397" s="226"/>
      <c r="J3397" s="226"/>
    </row>
    <row r="3398" spans="1:10" ht="33.75" hidden="1" customHeight="1" x14ac:dyDescent="0.25">
      <c r="A3398" s="397"/>
      <c r="B3398" s="441"/>
      <c r="C3398" s="262" t="s">
        <v>375</v>
      </c>
      <c r="D3398" s="263" t="s">
        <v>42</v>
      </c>
      <c r="E3398" s="263" t="s">
        <v>40</v>
      </c>
      <c r="F3398" s="263"/>
      <c r="G3398" s="263"/>
      <c r="H3398" s="263"/>
      <c r="I3398" s="257">
        <v>100</v>
      </c>
      <c r="J3398" s="226"/>
    </row>
    <row r="3399" spans="1:10" ht="19.5" hidden="1" customHeight="1" x14ac:dyDescent="0.25">
      <c r="A3399" s="390" t="s">
        <v>852</v>
      </c>
      <c r="B3399" s="349" t="s">
        <v>854</v>
      </c>
      <c r="C3399" s="351" t="s">
        <v>1317</v>
      </c>
      <c r="D3399" s="351"/>
      <c r="E3399" s="351"/>
      <c r="F3399" s="351"/>
      <c r="G3399" s="351"/>
      <c r="H3399" s="351"/>
      <c r="I3399" s="351"/>
      <c r="J3399" s="351"/>
    </row>
    <row r="3400" spans="1:10" ht="15.75" hidden="1" customHeight="1" x14ac:dyDescent="0.25">
      <c r="A3400" s="390"/>
      <c r="B3400" s="349"/>
      <c r="C3400" s="350" t="s">
        <v>10</v>
      </c>
      <c r="D3400" s="350"/>
      <c r="E3400" s="350"/>
      <c r="F3400" s="350"/>
      <c r="G3400" s="350"/>
      <c r="H3400" s="350"/>
      <c r="I3400" s="350"/>
      <c r="J3400" s="350"/>
    </row>
    <row r="3401" spans="1:10" ht="18.75" hidden="1" customHeight="1" x14ac:dyDescent="0.25">
      <c r="A3401" s="390"/>
      <c r="B3401" s="349"/>
      <c r="C3401" s="3" t="s">
        <v>1209</v>
      </c>
      <c r="D3401" s="349" t="s">
        <v>15</v>
      </c>
      <c r="E3401" s="140" t="s">
        <v>9</v>
      </c>
      <c r="F3401" s="1"/>
      <c r="G3401" s="2"/>
      <c r="H3401" s="107"/>
      <c r="I3401" s="105"/>
      <c r="J3401" s="95">
        <f>'Додаток 3'!L569</f>
        <v>0</v>
      </c>
    </row>
    <row r="3402" spans="1:10" ht="15.75" hidden="1" customHeight="1" x14ac:dyDescent="0.25">
      <c r="A3402" s="390"/>
      <c r="B3402" s="349"/>
      <c r="C3402" s="3" t="s">
        <v>357</v>
      </c>
      <c r="D3402" s="349"/>
      <c r="E3402" s="369"/>
      <c r="F3402" s="369"/>
      <c r="G3402" s="369"/>
      <c r="H3402" s="369"/>
      <c r="I3402" s="105"/>
      <c r="J3402" s="105"/>
    </row>
    <row r="3403" spans="1:10" ht="17.25" hidden="1" customHeight="1" x14ac:dyDescent="0.25">
      <c r="A3403" s="390"/>
      <c r="B3403" s="349"/>
      <c r="C3403" s="7" t="s">
        <v>882</v>
      </c>
      <c r="D3403" s="349"/>
      <c r="E3403" s="140" t="str">
        <f>E3401</f>
        <v>тис. грн.</v>
      </c>
      <c r="F3403" s="2"/>
      <c r="G3403" s="2"/>
      <c r="H3403" s="107"/>
      <c r="I3403" s="105"/>
      <c r="J3403" s="170">
        <v>846.928</v>
      </c>
    </row>
    <row r="3404" spans="1:10" ht="18" hidden="1" customHeight="1" x14ac:dyDescent="0.25">
      <c r="A3404" s="390"/>
      <c r="B3404" s="349"/>
      <c r="C3404" s="348" t="s">
        <v>11</v>
      </c>
      <c r="D3404" s="348"/>
      <c r="E3404" s="348"/>
      <c r="F3404" s="348"/>
      <c r="G3404" s="348"/>
      <c r="H3404" s="348"/>
      <c r="I3404" s="348"/>
      <c r="J3404" s="348"/>
    </row>
    <row r="3405" spans="1:10" ht="15.75" hidden="1" customHeight="1" x14ac:dyDescent="0.25">
      <c r="A3405" s="390"/>
      <c r="B3405" s="349"/>
      <c r="C3405" s="59" t="s">
        <v>1210</v>
      </c>
      <c r="D3405" s="51" t="s">
        <v>309</v>
      </c>
      <c r="E3405" s="51" t="s">
        <v>65</v>
      </c>
      <c r="F3405" s="11"/>
      <c r="G3405" s="11"/>
      <c r="H3405" s="107"/>
      <c r="I3405" s="105"/>
      <c r="J3405" s="166">
        <v>4.6550000000000002</v>
      </c>
    </row>
    <row r="3406" spans="1:10" ht="16.5" hidden="1" customHeight="1" x14ac:dyDescent="0.25">
      <c r="A3406" s="390"/>
      <c r="B3406" s="349"/>
      <c r="C3406" s="348" t="s">
        <v>12</v>
      </c>
      <c r="D3406" s="348"/>
      <c r="E3406" s="348"/>
      <c r="F3406" s="348"/>
      <c r="G3406" s="348"/>
      <c r="H3406" s="348"/>
      <c r="I3406" s="348"/>
      <c r="J3406" s="348"/>
    </row>
    <row r="3407" spans="1:10" ht="20.25" hidden="1" customHeight="1" x14ac:dyDescent="0.25">
      <c r="A3407" s="390"/>
      <c r="B3407" s="349"/>
      <c r="C3407" s="59" t="s">
        <v>1211</v>
      </c>
      <c r="D3407" s="51" t="s">
        <v>39</v>
      </c>
      <c r="E3407" s="51" t="s">
        <v>196</v>
      </c>
      <c r="F3407" s="12"/>
      <c r="G3407" s="12"/>
      <c r="H3407" s="156"/>
      <c r="I3407" s="105"/>
      <c r="J3407" s="135">
        <f>J3401/J3405</f>
        <v>0</v>
      </c>
    </row>
    <row r="3408" spans="1:10" ht="16.5" hidden="1" customHeight="1" x14ac:dyDescent="0.25">
      <c r="A3408" s="390"/>
      <c r="B3408" s="349"/>
      <c r="C3408" s="350" t="s">
        <v>14</v>
      </c>
      <c r="D3408" s="350"/>
      <c r="E3408" s="350"/>
      <c r="F3408" s="350"/>
      <c r="G3408" s="350"/>
      <c r="H3408" s="350"/>
      <c r="I3408" s="350"/>
      <c r="J3408" s="350"/>
    </row>
    <row r="3409" spans="1:10" ht="27" hidden="1" customHeight="1" x14ac:dyDescent="0.25">
      <c r="A3409" s="390"/>
      <c r="B3409" s="349"/>
      <c r="C3409" s="59" t="s">
        <v>375</v>
      </c>
      <c r="D3409" s="140" t="s">
        <v>42</v>
      </c>
      <c r="E3409" s="140" t="s">
        <v>40</v>
      </c>
      <c r="F3409" s="51"/>
      <c r="G3409" s="51"/>
      <c r="H3409" s="51"/>
      <c r="I3409" s="105"/>
      <c r="J3409" s="170">
        <v>100</v>
      </c>
    </row>
    <row r="3410" spans="1:10" ht="33.75" hidden="1" customHeight="1" x14ac:dyDescent="0.25">
      <c r="A3410" s="390" t="s">
        <v>1218</v>
      </c>
      <c r="B3410" s="349" t="s">
        <v>854</v>
      </c>
      <c r="C3410" s="351" t="s">
        <v>1221</v>
      </c>
      <c r="D3410" s="351"/>
      <c r="E3410" s="351"/>
      <c r="F3410" s="351"/>
      <c r="G3410" s="351"/>
      <c r="H3410" s="351"/>
      <c r="I3410" s="105"/>
      <c r="J3410" s="105"/>
    </row>
    <row r="3411" spans="1:10" ht="15.75" hidden="1" customHeight="1" x14ac:dyDescent="0.25">
      <c r="A3411" s="390"/>
      <c r="B3411" s="349"/>
      <c r="C3411" s="350" t="s">
        <v>10</v>
      </c>
      <c r="D3411" s="350"/>
      <c r="E3411" s="350"/>
      <c r="F3411" s="350"/>
      <c r="G3411" s="350"/>
      <c r="H3411" s="350"/>
      <c r="I3411" s="105"/>
      <c r="J3411" s="105"/>
    </row>
    <row r="3412" spans="1:10" ht="33.75" hidden="1" customHeight="1" x14ac:dyDescent="0.25">
      <c r="A3412" s="390"/>
      <c r="B3412" s="349"/>
      <c r="C3412" s="3" t="s">
        <v>1209</v>
      </c>
      <c r="D3412" s="349" t="s">
        <v>15</v>
      </c>
      <c r="E3412" s="140" t="s">
        <v>9</v>
      </c>
      <c r="F3412" s="1"/>
      <c r="G3412" s="2"/>
      <c r="H3412" s="107">
        <f>'Додаток 3'!J698</f>
        <v>0</v>
      </c>
      <c r="I3412" s="105"/>
      <c r="J3412" s="105"/>
    </row>
    <row r="3413" spans="1:10" ht="18" hidden="1" customHeight="1" x14ac:dyDescent="0.25">
      <c r="A3413" s="390"/>
      <c r="B3413" s="349"/>
      <c r="C3413" s="3" t="s">
        <v>357</v>
      </c>
      <c r="D3413" s="349"/>
      <c r="E3413" s="369"/>
      <c r="F3413" s="369"/>
      <c r="G3413" s="369"/>
      <c r="H3413" s="369"/>
      <c r="I3413" s="105"/>
      <c r="J3413" s="105"/>
    </row>
    <row r="3414" spans="1:10" ht="33.75" hidden="1" customHeight="1" x14ac:dyDescent="0.25">
      <c r="A3414" s="390"/>
      <c r="B3414" s="349"/>
      <c r="C3414" s="7" t="s">
        <v>882</v>
      </c>
      <c r="D3414" s="349"/>
      <c r="E3414" s="140" t="str">
        <f>E3412</f>
        <v>тис. грн.</v>
      </c>
      <c r="F3414" s="2"/>
      <c r="G3414" s="2"/>
      <c r="H3414" s="107">
        <f>'Додаток 3'!J699</f>
        <v>0</v>
      </c>
      <c r="I3414" s="105"/>
      <c r="J3414" s="105"/>
    </row>
    <row r="3415" spans="1:10" ht="15" hidden="1" customHeight="1" x14ac:dyDescent="0.25">
      <c r="A3415" s="390"/>
      <c r="B3415" s="349"/>
      <c r="C3415" s="348" t="s">
        <v>11</v>
      </c>
      <c r="D3415" s="348"/>
      <c r="E3415" s="348"/>
      <c r="F3415" s="348"/>
      <c r="G3415" s="348"/>
      <c r="H3415" s="348"/>
      <c r="I3415" s="105"/>
      <c r="J3415" s="105"/>
    </row>
    <row r="3416" spans="1:10" ht="33.75" hidden="1" customHeight="1" x14ac:dyDescent="0.25">
      <c r="A3416" s="390"/>
      <c r="B3416" s="349"/>
      <c r="C3416" s="59" t="s">
        <v>1210</v>
      </c>
      <c r="D3416" s="51" t="s">
        <v>309</v>
      </c>
      <c r="E3416" s="51" t="s">
        <v>65</v>
      </c>
      <c r="F3416" s="11"/>
      <c r="G3416" s="11"/>
      <c r="H3416" s="107"/>
      <c r="I3416" s="105"/>
      <c r="J3416" s="105"/>
    </row>
    <row r="3417" spans="1:10" ht="20.25" hidden="1" customHeight="1" x14ac:dyDescent="0.25">
      <c r="A3417" s="390"/>
      <c r="B3417" s="349"/>
      <c r="C3417" s="348" t="s">
        <v>12</v>
      </c>
      <c r="D3417" s="348"/>
      <c r="E3417" s="348"/>
      <c r="F3417" s="348"/>
      <c r="G3417" s="348"/>
      <c r="H3417" s="348"/>
      <c r="I3417" s="105"/>
      <c r="J3417" s="105"/>
    </row>
    <row r="3418" spans="1:10" ht="33.75" hidden="1" customHeight="1" x14ac:dyDescent="0.25">
      <c r="A3418" s="390"/>
      <c r="B3418" s="349"/>
      <c r="C3418" s="59" t="s">
        <v>1211</v>
      </c>
      <c r="D3418" s="51" t="s">
        <v>39</v>
      </c>
      <c r="E3418" s="51" t="s">
        <v>196</v>
      </c>
      <c r="F3418" s="12"/>
      <c r="G3418" s="12"/>
      <c r="H3418" s="156"/>
      <c r="I3418" s="105"/>
      <c r="J3418" s="105"/>
    </row>
    <row r="3419" spans="1:10" ht="16.5" hidden="1" customHeight="1" x14ac:dyDescent="0.25">
      <c r="A3419" s="390"/>
      <c r="B3419" s="349"/>
      <c r="C3419" s="350" t="s">
        <v>14</v>
      </c>
      <c r="D3419" s="350"/>
      <c r="E3419" s="350"/>
      <c r="F3419" s="350"/>
      <c r="G3419" s="350"/>
      <c r="H3419" s="350"/>
      <c r="I3419" s="105"/>
      <c r="J3419" s="105"/>
    </row>
    <row r="3420" spans="1:10" ht="33.75" hidden="1" customHeight="1" x14ac:dyDescent="0.25">
      <c r="A3420" s="390"/>
      <c r="B3420" s="349"/>
      <c r="C3420" s="59" t="s">
        <v>375</v>
      </c>
      <c r="D3420" s="140" t="s">
        <v>42</v>
      </c>
      <c r="E3420" s="140" t="s">
        <v>40</v>
      </c>
      <c r="F3420" s="51"/>
      <c r="G3420" s="51"/>
      <c r="H3420" s="51">
        <v>100</v>
      </c>
      <c r="I3420" s="105"/>
      <c r="J3420" s="105"/>
    </row>
    <row r="3421" spans="1:10" ht="33.75" hidden="1" customHeight="1" x14ac:dyDescent="0.25">
      <c r="A3421" s="390" t="s">
        <v>1219</v>
      </c>
      <c r="B3421" s="349" t="s">
        <v>854</v>
      </c>
      <c r="C3421" s="351" t="s">
        <v>1223</v>
      </c>
      <c r="D3421" s="351"/>
      <c r="E3421" s="351"/>
      <c r="F3421" s="351"/>
      <c r="G3421" s="351"/>
      <c r="H3421" s="351"/>
      <c r="I3421" s="105"/>
      <c r="J3421" s="105"/>
    </row>
    <row r="3422" spans="1:10" ht="15" hidden="1" customHeight="1" x14ac:dyDescent="0.25">
      <c r="A3422" s="390"/>
      <c r="B3422" s="349"/>
      <c r="C3422" s="350" t="s">
        <v>10</v>
      </c>
      <c r="D3422" s="350"/>
      <c r="E3422" s="350"/>
      <c r="F3422" s="350"/>
      <c r="G3422" s="350"/>
      <c r="H3422" s="350"/>
      <c r="I3422" s="105"/>
      <c r="J3422" s="105"/>
    </row>
    <row r="3423" spans="1:10" ht="33.75" hidden="1" customHeight="1" x14ac:dyDescent="0.25">
      <c r="A3423" s="390"/>
      <c r="B3423" s="349"/>
      <c r="C3423" s="3" t="s">
        <v>1209</v>
      </c>
      <c r="D3423" s="349" t="s">
        <v>15</v>
      </c>
      <c r="E3423" s="140" t="s">
        <v>9</v>
      </c>
      <c r="F3423" s="1"/>
      <c r="G3423" s="2"/>
      <c r="H3423" s="107">
        <f>'Додаток 3'!J709</f>
        <v>0</v>
      </c>
      <c r="I3423" s="105"/>
      <c r="J3423" s="105"/>
    </row>
    <row r="3424" spans="1:10" ht="13.5" hidden="1" customHeight="1" x14ac:dyDescent="0.25">
      <c r="A3424" s="390"/>
      <c r="B3424" s="349"/>
      <c r="C3424" s="3" t="s">
        <v>357</v>
      </c>
      <c r="D3424" s="349"/>
      <c r="E3424" s="369"/>
      <c r="F3424" s="369"/>
      <c r="G3424" s="369"/>
      <c r="H3424" s="369"/>
      <c r="I3424" s="105"/>
      <c r="J3424" s="105"/>
    </row>
    <row r="3425" spans="1:10" ht="33.75" hidden="1" customHeight="1" x14ac:dyDescent="0.25">
      <c r="A3425" s="390"/>
      <c r="B3425" s="349"/>
      <c r="C3425" s="7" t="s">
        <v>882</v>
      </c>
      <c r="D3425" s="349"/>
      <c r="E3425" s="140" t="str">
        <f>E3423</f>
        <v>тис. грн.</v>
      </c>
      <c r="F3425" s="2"/>
      <c r="G3425" s="2"/>
      <c r="H3425" s="107">
        <f>'Додаток 3'!J710</f>
        <v>0</v>
      </c>
      <c r="I3425" s="105"/>
      <c r="J3425" s="105"/>
    </row>
    <row r="3426" spans="1:10" ht="24.75" hidden="1" customHeight="1" x14ac:dyDescent="0.25">
      <c r="A3426" s="390"/>
      <c r="B3426" s="349"/>
      <c r="C3426" s="348" t="s">
        <v>11</v>
      </c>
      <c r="D3426" s="348"/>
      <c r="E3426" s="348"/>
      <c r="F3426" s="348"/>
      <c r="G3426" s="348"/>
      <c r="H3426" s="348"/>
      <c r="I3426" s="105"/>
      <c r="J3426" s="105"/>
    </row>
    <row r="3427" spans="1:10" ht="33.75" hidden="1" customHeight="1" x14ac:dyDescent="0.25">
      <c r="A3427" s="390"/>
      <c r="B3427" s="349"/>
      <c r="C3427" s="59" t="s">
        <v>1210</v>
      </c>
      <c r="D3427" s="51" t="s">
        <v>309</v>
      </c>
      <c r="E3427" s="51" t="s">
        <v>65</v>
      </c>
      <c r="F3427" s="11"/>
      <c r="G3427" s="11"/>
      <c r="H3427" s="107"/>
      <c r="I3427" s="105"/>
      <c r="J3427" s="105"/>
    </row>
    <row r="3428" spans="1:10" ht="16.5" hidden="1" customHeight="1" x14ac:dyDescent="0.25">
      <c r="A3428" s="390"/>
      <c r="B3428" s="349"/>
      <c r="C3428" s="348" t="s">
        <v>12</v>
      </c>
      <c r="D3428" s="348"/>
      <c r="E3428" s="348"/>
      <c r="F3428" s="348"/>
      <c r="G3428" s="348"/>
      <c r="H3428" s="348"/>
      <c r="I3428" s="105"/>
      <c r="J3428" s="105"/>
    </row>
    <row r="3429" spans="1:10" ht="33.75" hidden="1" customHeight="1" x14ac:dyDescent="0.25">
      <c r="A3429" s="390"/>
      <c r="B3429" s="349"/>
      <c r="C3429" s="59" t="s">
        <v>1211</v>
      </c>
      <c r="D3429" s="51" t="s">
        <v>39</v>
      </c>
      <c r="E3429" s="51" t="s">
        <v>196</v>
      </c>
      <c r="F3429" s="12"/>
      <c r="G3429" s="12"/>
      <c r="H3429" s="156"/>
      <c r="I3429" s="105"/>
      <c r="J3429" s="105"/>
    </row>
    <row r="3430" spans="1:10" ht="15.75" hidden="1" customHeight="1" x14ac:dyDescent="0.25">
      <c r="A3430" s="390"/>
      <c r="B3430" s="349"/>
      <c r="C3430" s="350" t="s">
        <v>14</v>
      </c>
      <c r="D3430" s="350"/>
      <c r="E3430" s="350"/>
      <c r="F3430" s="350"/>
      <c r="G3430" s="350"/>
      <c r="H3430" s="350"/>
      <c r="I3430" s="105"/>
      <c r="J3430" s="105"/>
    </row>
    <row r="3431" spans="1:10" ht="33.75" hidden="1" customHeight="1" x14ac:dyDescent="0.25">
      <c r="A3431" s="390"/>
      <c r="B3431" s="349"/>
      <c r="C3431" s="59" t="s">
        <v>375</v>
      </c>
      <c r="D3431" s="140" t="s">
        <v>42</v>
      </c>
      <c r="E3431" s="140" t="s">
        <v>40</v>
      </c>
      <c r="F3431" s="51"/>
      <c r="G3431" s="51"/>
      <c r="H3431" s="51">
        <v>100</v>
      </c>
      <c r="I3431" s="105"/>
      <c r="J3431" s="105"/>
    </row>
    <row r="3432" spans="1:10" ht="19.5" hidden="1" customHeight="1" x14ac:dyDescent="0.25">
      <c r="A3432" s="390" t="s">
        <v>853</v>
      </c>
      <c r="B3432" s="349" t="s">
        <v>854</v>
      </c>
      <c r="C3432" s="351" t="s">
        <v>1222</v>
      </c>
      <c r="D3432" s="351"/>
      <c r="E3432" s="351"/>
      <c r="F3432" s="351"/>
      <c r="G3432" s="351"/>
      <c r="H3432" s="351"/>
      <c r="I3432" s="351"/>
      <c r="J3432" s="351"/>
    </row>
    <row r="3433" spans="1:10" ht="15.75" hidden="1" customHeight="1" x14ac:dyDescent="0.25">
      <c r="A3433" s="390"/>
      <c r="B3433" s="349"/>
      <c r="C3433" s="350" t="s">
        <v>10</v>
      </c>
      <c r="D3433" s="350"/>
      <c r="E3433" s="350"/>
      <c r="F3433" s="350"/>
      <c r="G3433" s="350"/>
      <c r="H3433" s="350"/>
      <c r="I3433" s="350"/>
      <c r="J3433" s="350"/>
    </row>
    <row r="3434" spans="1:10" ht="16.5" hidden="1" customHeight="1" x14ac:dyDescent="0.25">
      <c r="A3434" s="390"/>
      <c r="B3434" s="349"/>
      <c r="C3434" s="3" t="s">
        <v>1209</v>
      </c>
      <c r="D3434" s="349" t="s">
        <v>15</v>
      </c>
      <c r="E3434" s="140" t="s">
        <v>9</v>
      </c>
      <c r="F3434" s="1"/>
      <c r="G3434" s="2"/>
      <c r="H3434" s="107"/>
      <c r="I3434" s="105"/>
      <c r="J3434" s="95">
        <f>'Додаток 3'!L575</f>
        <v>0</v>
      </c>
    </row>
    <row r="3435" spans="1:10" ht="18.75" hidden="1" customHeight="1" x14ac:dyDescent="0.25">
      <c r="A3435" s="390"/>
      <c r="B3435" s="349"/>
      <c r="C3435" s="3" t="s">
        <v>357</v>
      </c>
      <c r="D3435" s="349"/>
      <c r="E3435" s="369"/>
      <c r="F3435" s="369"/>
      <c r="G3435" s="369"/>
      <c r="H3435" s="369"/>
      <c r="I3435" s="105"/>
      <c r="J3435" s="105"/>
    </row>
    <row r="3436" spans="1:10" ht="15.75" hidden="1" customHeight="1" x14ac:dyDescent="0.25">
      <c r="A3436" s="390"/>
      <c r="B3436" s="349"/>
      <c r="C3436" s="7" t="s">
        <v>882</v>
      </c>
      <c r="D3436" s="349"/>
      <c r="E3436" s="140" t="str">
        <f>E3434</f>
        <v>тис. грн.</v>
      </c>
      <c r="F3436" s="2"/>
      <c r="G3436" s="2"/>
      <c r="H3436" s="107"/>
      <c r="I3436" s="105"/>
      <c r="J3436" s="135">
        <f>'Додаток 3'!L576</f>
        <v>420</v>
      </c>
    </row>
    <row r="3437" spans="1:10" ht="16.5" hidden="1" customHeight="1" x14ac:dyDescent="0.25">
      <c r="A3437" s="390"/>
      <c r="B3437" s="349"/>
      <c r="C3437" s="348" t="s">
        <v>11</v>
      </c>
      <c r="D3437" s="348"/>
      <c r="E3437" s="348"/>
      <c r="F3437" s="348"/>
      <c r="G3437" s="348"/>
      <c r="H3437" s="348"/>
      <c r="I3437" s="348"/>
      <c r="J3437" s="348"/>
    </row>
    <row r="3438" spans="1:10" ht="19.5" hidden="1" customHeight="1" x14ac:dyDescent="0.25">
      <c r="A3438" s="390"/>
      <c r="B3438" s="349"/>
      <c r="C3438" s="59" t="s">
        <v>1210</v>
      </c>
      <c r="D3438" s="51" t="s">
        <v>309</v>
      </c>
      <c r="E3438" s="51" t="s">
        <v>65</v>
      </c>
      <c r="F3438" s="11"/>
      <c r="G3438" s="11"/>
      <c r="H3438" s="107"/>
      <c r="I3438" s="105"/>
      <c r="J3438" s="170">
        <v>2.3559999999999999</v>
      </c>
    </row>
    <row r="3439" spans="1:10" ht="18.75" hidden="1" customHeight="1" x14ac:dyDescent="0.25">
      <c r="A3439" s="390"/>
      <c r="B3439" s="349"/>
      <c r="C3439" s="348" t="s">
        <v>12</v>
      </c>
      <c r="D3439" s="348"/>
      <c r="E3439" s="348"/>
      <c r="F3439" s="348"/>
      <c r="G3439" s="348"/>
      <c r="H3439" s="348"/>
      <c r="I3439" s="348"/>
      <c r="J3439" s="348"/>
    </row>
    <row r="3440" spans="1:10" ht="18.75" hidden="1" customHeight="1" x14ac:dyDescent="0.25">
      <c r="A3440" s="390"/>
      <c r="B3440" s="349"/>
      <c r="C3440" s="59" t="s">
        <v>1211</v>
      </c>
      <c r="D3440" s="51" t="s">
        <v>39</v>
      </c>
      <c r="E3440" s="51" t="s">
        <v>196</v>
      </c>
      <c r="F3440" s="12"/>
      <c r="G3440" s="12"/>
      <c r="H3440" s="156"/>
      <c r="I3440" s="105"/>
      <c r="J3440" s="135">
        <f>J3434/J3438</f>
        <v>0</v>
      </c>
    </row>
    <row r="3441" spans="1:10" ht="13.5" hidden="1" customHeight="1" x14ac:dyDescent="0.25">
      <c r="A3441" s="390"/>
      <c r="B3441" s="349"/>
      <c r="C3441" s="350" t="s">
        <v>14</v>
      </c>
      <c r="D3441" s="350"/>
      <c r="E3441" s="350"/>
      <c r="F3441" s="350"/>
      <c r="G3441" s="350"/>
      <c r="H3441" s="350"/>
      <c r="I3441" s="350"/>
      <c r="J3441" s="350"/>
    </row>
    <row r="3442" spans="1:10" ht="30.75" hidden="1" customHeight="1" x14ac:dyDescent="0.25">
      <c r="A3442" s="390"/>
      <c r="B3442" s="349"/>
      <c r="C3442" s="59" t="s">
        <v>375</v>
      </c>
      <c r="D3442" s="140" t="s">
        <v>42</v>
      </c>
      <c r="E3442" s="140" t="s">
        <v>40</v>
      </c>
      <c r="F3442" s="51"/>
      <c r="G3442" s="51"/>
      <c r="H3442" s="51"/>
      <c r="I3442" s="105"/>
      <c r="J3442" s="170">
        <v>100</v>
      </c>
    </row>
    <row r="3443" spans="1:10" ht="17.25" hidden="1" customHeight="1" x14ac:dyDescent="0.25">
      <c r="A3443" s="390" t="s">
        <v>855</v>
      </c>
      <c r="B3443" s="349" t="s">
        <v>854</v>
      </c>
      <c r="C3443" s="351" t="s">
        <v>1224</v>
      </c>
      <c r="D3443" s="351"/>
      <c r="E3443" s="351"/>
      <c r="F3443" s="351"/>
      <c r="G3443" s="351"/>
      <c r="H3443" s="351"/>
      <c r="I3443" s="351"/>
      <c r="J3443" s="351"/>
    </row>
    <row r="3444" spans="1:10" ht="16.5" hidden="1" customHeight="1" x14ac:dyDescent="0.25">
      <c r="A3444" s="390"/>
      <c r="B3444" s="349"/>
      <c r="C3444" s="350" t="s">
        <v>10</v>
      </c>
      <c r="D3444" s="350"/>
      <c r="E3444" s="350"/>
      <c r="F3444" s="350"/>
      <c r="G3444" s="350"/>
      <c r="H3444" s="350"/>
      <c r="I3444" s="350"/>
      <c r="J3444" s="350"/>
    </row>
    <row r="3445" spans="1:10" ht="18.75" hidden="1" customHeight="1" x14ac:dyDescent="0.25">
      <c r="A3445" s="390"/>
      <c r="B3445" s="349"/>
      <c r="C3445" s="3" t="s">
        <v>1209</v>
      </c>
      <c r="D3445" s="349" t="s">
        <v>15</v>
      </c>
      <c r="E3445" s="140" t="s">
        <v>9</v>
      </c>
      <c r="F3445" s="1"/>
      <c r="G3445" s="2"/>
      <c r="H3445" s="107"/>
      <c r="I3445" s="105"/>
      <c r="J3445" s="95">
        <f>'Додаток 3'!L577</f>
        <v>0</v>
      </c>
    </row>
    <row r="3446" spans="1:10" ht="18" hidden="1" customHeight="1" x14ac:dyDescent="0.25">
      <c r="A3446" s="390"/>
      <c r="B3446" s="349"/>
      <c r="C3446" s="3" t="s">
        <v>357</v>
      </c>
      <c r="D3446" s="349"/>
      <c r="E3446" s="369"/>
      <c r="F3446" s="369"/>
      <c r="G3446" s="369"/>
      <c r="H3446" s="369"/>
      <c r="I3446" s="105"/>
      <c r="J3446" s="105"/>
    </row>
    <row r="3447" spans="1:10" ht="19.5" hidden="1" customHeight="1" x14ac:dyDescent="0.25">
      <c r="A3447" s="390"/>
      <c r="B3447" s="349"/>
      <c r="C3447" s="7" t="s">
        <v>882</v>
      </c>
      <c r="D3447" s="349"/>
      <c r="E3447" s="140" t="str">
        <f>E3445</f>
        <v>тис. грн.</v>
      </c>
      <c r="F3447" s="2"/>
      <c r="G3447" s="2"/>
      <c r="H3447" s="107"/>
      <c r="I3447" s="105"/>
      <c r="J3447" s="95">
        <f>'Додаток 3'!L578</f>
        <v>200</v>
      </c>
    </row>
    <row r="3448" spans="1:10" ht="16.5" hidden="1" customHeight="1" x14ac:dyDescent="0.25">
      <c r="A3448" s="390"/>
      <c r="B3448" s="349"/>
      <c r="C3448" s="348" t="s">
        <v>11</v>
      </c>
      <c r="D3448" s="348"/>
      <c r="E3448" s="348"/>
      <c r="F3448" s="348"/>
      <c r="G3448" s="348"/>
      <c r="H3448" s="348"/>
      <c r="I3448" s="348"/>
      <c r="J3448" s="348"/>
    </row>
    <row r="3449" spans="1:10" ht="18.75" hidden="1" customHeight="1" x14ac:dyDescent="0.25">
      <c r="A3449" s="390"/>
      <c r="B3449" s="349"/>
      <c r="C3449" s="59" t="s">
        <v>1210</v>
      </c>
      <c r="D3449" s="51" t="s">
        <v>309</v>
      </c>
      <c r="E3449" s="51" t="s">
        <v>65</v>
      </c>
      <c r="F3449" s="11"/>
      <c r="G3449" s="11"/>
      <c r="H3449" s="107"/>
      <c r="I3449" s="105"/>
      <c r="J3449" s="95">
        <v>0.85</v>
      </c>
    </row>
    <row r="3450" spans="1:10" ht="16.5" hidden="1" customHeight="1" x14ac:dyDescent="0.25">
      <c r="A3450" s="390"/>
      <c r="B3450" s="349"/>
      <c r="C3450" s="348" t="s">
        <v>12</v>
      </c>
      <c r="D3450" s="348"/>
      <c r="E3450" s="348"/>
      <c r="F3450" s="348"/>
      <c r="G3450" s="348"/>
      <c r="H3450" s="348"/>
      <c r="I3450" s="348"/>
      <c r="J3450" s="348"/>
    </row>
    <row r="3451" spans="1:10" ht="15.75" hidden="1" customHeight="1" x14ac:dyDescent="0.25">
      <c r="A3451" s="390"/>
      <c r="B3451" s="349"/>
      <c r="C3451" s="59" t="s">
        <v>1211</v>
      </c>
      <c r="D3451" s="51" t="s">
        <v>39</v>
      </c>
      <c r="E3451" s="51" t="s">
        <v>196</v>
      </c>
      <c r="F3451" s="12"/>
      <c r="G3451" s="12"/>
      <c r="H3451" s="156"/>
      <c r="I3451" s="105"/>
      <c r="J3451" s="95">
        <f>J3445/J3449</f>
        <v>0</v>
      </c>
    </row>
    <row r="3452" spans="1:10" ht="18.75" hidden="1" customHeight="1" x14ac:dyDescent="0.25">
      <c r="A3452" s="390"/>
      <c r="B3452" s="349"/>
      <c r="C3452" s="350" t="s">
        <v>14</v>
      </c>
      <c r="D3452" s="350"/>
      <c r="E3452" s="350"/>
      <c r="F3452" s="350"/>
      <c r="G3452" s="350"/>
      <c r="H3452" s="350"/>
      <c r="I3452" s="350"/>
      <c r="J3452" s="350"/>
    </row>
    <row r="3453" spans="1:10" ht="27.75" hidden="1" customHeight="1" x14ac:dyDescent="0.25">
      <c r="A3453" s="390"/>
      <c r="B3453" s="349"/>
      <c r="C3453" s="59" t="s">
        <v>375</v>
      </c>
      <c r="D3453" s="140" t="s">
        <v>42</v>
      </c>
      <c r="E3453" s="140" t="s">
        <v>40</v>
      </c>
      <c r="F3453" s="51"/>
      <c r="G3453" s="51"/>
      <c r="H3453" s="51"/>
      <c r="I3453" s="105"/>
      <c r="J3453" s="170">
        <v>100</v>
      </c>
    </row>
    <row r="3454" spans="1:10" ht="12.75" hidden="1" customHeight="1" x14ac:dyDescent="0.25">
      <c r="A3454" s="347" t="s">
        <v>1053</v>
      </c>
      <c r="B3454" s="352" t="s">
        <v>854</v>
      </c>
      <c r="C3454" s="389" t="str">
        <f>'Додаток 3'!B581</f>
        <v>Коригування проектно-вишукувальної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v>
      </c>
      <c r="D3454" s="389"/>
      <c r="E3454" s="389"/>
      <c r="F3454" s="389"/>
      <c r="G3454" s="389"/>
      <c r="H3454" s="389"/>
      <c r="I3454" s="389"/>
      <c r="J3454" s="389"/>
    </row>
    <row r="3455" spans="1:10" ht="20.25" hidden="1" customHeight="1" x14ac:dyDescent="0.25">
      <c r="A3455" s="347"/>
      <c r="B3455" s="352"/>
      <c r="C3455" s="365" t="s">
        <v>10</v>
      </c>
      <c r="D3455" s="365"/>
      <c r="E3455" s="365"/>
      <c r="F3455" s="365"/>
      <c r="G3455" s="365"/>
      <c r="H3455" s="365"/>
      <c r="I3455" s="365"/>
      <c r="J3455" s="365"/>
    </row>
    <row r="3456" spans="1:10" ht="32.25" hidden="1" customHeight="1" x14ac:dyDescent="0.25">
      <c r="A3456" s="347"/>
      <c r="B3456" s="352"/>
      <c r="C3456" s="59" t="s">
        <v>1664</v>
      </c>
      <c r="D3456" s="140" t="s">
        <v>15</v>
      </c>
      <c r="E3456" s="140" t="s">
        <v>9</v>
      </c>
      <c r="F3456" s="51"/>
      <c r="G3456" s="107">
        <f>'Додаток 3'!I581</f>
        <v>0</v>
      </c>
      <c r="H3456" s="51"/>
      <c r="I3456" s="95">
        <f>'Додаток 3'!K581</f>
        <v>0</v>
      </c>
      <c r="J3456" s="105"/>
    </row>
    <row r="3457" spans="1:10" ht="18.75" hidden="1" customHeight="1" x14ac:dyDescent="0.25">
      <c r="A3457" s="347"/>
      <c r="B3457" s="352"/>
      <c r="C3457" s="365" t="s">
        <v>11</v>
      </c>
      <c r="D3457" s="365"/>
      <c r="E3457" s="365"/>
      <c r="F3457" s="365"/>
      <c r="G3457" s="365"/>
      <c r="H3457" s="365"/>
      <c r="I3457" s="365"/>
      <c r="J3457" s="365"/>
    </row>
    <row r="3458" spans="1:10" ht="21.75" hidden="1" customHeight="1" x14ac:dyDescent="0.25">
      <c r="A3458" s="347"/>
      <c r="B3458" s="352"/>
      <c r="C3458" s="59" t="s">
        <v>1585</v>
      </c>
      <c r="D3458" s="140" t="s">
        <v>39</v>
      </c>
      <c r="E3458" s="140" t="s">
        <v>17</v>
      </c>
      <c r="F3458" s="51"/>
      <c r="G3458" s="51">
        <v>1</v>
      </c>
      <c r="H3458" s="51"/>
      <c r="I3458" s="170">
        <v>1</v>
      </c>
      <c r="J3458" s="105"/>
    </row>
    <row r="3459" spans="1:10" ht="15" hidden="1" customHeight="1" x14ac:dyDescent="0.25">
      <c r="A3459" s="347"/>
      <c r="B3459" s="352"/>
      <c r="C3459" s="365" t="s">
        <v>12</v>
      </c>
      <c r="D3459" s="365"/>
      <c r="E3459" s="365"/>
      <c r="F3459" s="365"/>
      <c r="G3459" s="365"/>
      <c r="H3459" s="365"/>
      <c r="I3459" s="365"/>
      <c r="J3459" s="365"/>
    </row>
    <row r="3460" spans="1:10" ht="18" hidden="1" customHeight="1" x14ac:dyDescent="0.25">
      <c r="A3460" s="347"/>
      <c r="B3460" s="352"/>
      <c r="C3460" s="59" t="s">
        <v>1653</v>
      </c>
      <c r="D3460" s="140" t="s">
        <v>39</v>
      </c>
      <c r="E3460" s="140" t="s">
        <v>556</v>
      </c>
      <c r="F3460" s="51"/>
      <c r="G3460" s="107">
        <f>G3456/G3458</f>
        <v>0</v>
      </c>
      <c r="H3460" s="51"/>
      <c r="I3460" s="135">
        <f>I3456/I3458</f>
        <v>0</v>
      </c>
      <c r="J3460" s="105"/>
    </row>
    <row r="3461" spans="1:10" ht="18" hidden="1" customHeight="1" x14ac:dyDescent="0.25">
      <c r="A3461" s="347"/>
      <c r="B3461" s="352"/>
      <c r="C3461" s="365" t="s">
        <v>14</v>
      </c>
      <c r="D3461" s="365"/>
      <c r="E3461" s="365"/>
      <c r="F3461" s="365"/>
      <c r="G3461" s="365"/>
      <c r="H3461" s="365"/>
      <c r="I3461" s="365"/>
      <c r="J3461" s="365"/>
    </row>
    <row r="3462" spans="1:10" ht="21" hidden="1" customHeight="1" x14ac:dyDescent="0.25">
      <c r="A3462" s="347"/>
      <c r="B3462" s="352"/>
      <c r="C3462" s="59" t="s">
        <v>1665</v>
      </c>
      <c r="D3462" s="140" t="s">
        <v>42</v>
      </c>
      <c r="E3462" s="140" t="s">
        <v>40</v>
      </c>
      <c r="F3462" s="51"/>
      <c r="G3462" s="51">
        <v>100</v>
      </c>
      <c r="H3462" s="51"/>
      <c r="I3462" s="170">
        <v>100</v>
      </c>
      <c r="J3462" s="105"/>
    </row>
    <row r="3463" spans="1:10" ht="15.75" hidden="1" customHeight="1" x14ac:dyDescent="0.25">
      <c r="A3463" s="390" t="s">
        <v>1053</v>
      </c>
      <c r="B3463" s="352" t="s">
        <v>854</v>
      </c>
      <c r="C3463" s="366" t="s">
        <v>1331</v>
      </c>
      <c r="D3463" s="366"/>
      <c r="E3463" s="366"/>
      <c r="F3463" s="366"/>
      <c r="G3463" s="366"/>
      <c r="H3463" s="366"/>
      <c r="I3463" s="366"/>
      <c r="J3463" s="366"/>
    </row>
    <row r="3464" spans="1:10" ht="14.25" hidden="1" customHeight="1" x14ac:dyDescent="0.25">
      <c r="A3464" s="390"/>
      <c r="B3464" s="352"/>
      <c r="C3464" s="365" t="s">
        <v>10</v>
      </c>
      <c r="D3464" s="365"/>
      <c r="E3464" s="365"/>
      <c r="F3464" s="365"/>
      <c r="G3464" s="365"/>
      <c r="H3464" s="365"/>
      <c r="I3464" s="365"/>
      <c r="J3464" s="365"/>
    </row>
    <row r="3465" spans="1:10" ht="27.75" hidden="1" customHeight="1" x14ac:dyDescent="0.25">
      <c r="A3465" s="390"/>
      <c r="B3465" s="352"/>
      <c r="C3465" s="59" t="s">
        <v>1328</v>
      </c>
      <c r="D3465" s="51" t="s">
        <v>15</v>
      </c>
      <c r="E3465" s="51" t="s">
        <v>9</v>
      </c>
      <c r="F3465" s="107"/>
      <c r="G3465" s="107"/>
      <c r="H3465" s="107"/>
      <c r="I3465" s="95">
        <f>'Додаток 3'!K582</f>
        <v>0</v>
      </c>
      <c r="J3465" s="189"/>
    </row>
    <row r="3466" spans="1:10" ht="15" hidden="1" customHeight="1" x14ac:dyDescent="0.25">
      <c r="A3466" s="390"/>
      <c r="B3466" s="352"/>
      <c r="C3466" s="348" t="s">
        <v>11</v>
      </c>
      <c r="D3466" s="348"/>
      <c r="E3466" s="348"/>
      <c r="F3466" s="348"/>
      <c r="G3466" s="348"/>
      <c r="H3466" s="348"/>
      <c r="I3466" s="348"/>
      <c r="J3466" s="348"/>
    </row>
    <row r="3467" spans="1:10" ht="27.75" hidden="1" customHeight="1" x14ac:dyDescent="0.25">
      <c r="A3467" s="390"/>
      <c r="B3467" s="352"/>
      <c r="C3467" s="59" t="s">
        <v>1329</v>
      </c>
      <c r="D3467" s="51" t="s">
        <v>309</v>
      </c>
      <c r="E3467" s="51" t="s">
        <v>65</v>
      </c>
      <c r="F3467" s="107"/>
      <c r="G3467" s="156"/>
      <c r="H3467" s="156"/>
      <c r="I3467" s="95" t="s">
        <v>1732</v>
      </c>
      <c r="J3467" s="95"/>
    </row>
    <row r="3468" spans="1:10" ht="12.75" hidden="1" customHeight="1" x14ac:dyDescent="0.25">
      <c r="A3468" s="390"/>
      <c r="B3468" s="352"/>
      <c r="C3468" s="348" t="s">
        <v>12</v>
      </c>
      <c r="D3468" s="348"/>
      <c r="E3468" s="348"/>
      <c r="F3468" s="348"/>
      <c r="G3468" s="348"/>
      <c r="H3468" s="348"/>
      <c r="I3468" s="348"/>
      <c r="J3468" s="348"/>
    </row>
    <row r="3469" spans="1:10" ht="27.75" hidden="1" customHeight="1" x14ac:dyDescent="0.25">
      <c r="A3469" s="390"/>
      <c r="B3469" s="352"/>
      <c r="C3469" s="59" t="s">
        <v>1330</v>
      </c>
      <c r="D3469" s="51" t="s">
        <v>39</v>
      </c>
      <c r="E3469" s="51" t="s">
        <v>1343</v>
      </c>
      <c r="F3469" s="107"/>
      <c r="G3469" s="107"/>
      <c r="H3469" s="107"/>
      <c r="I3469" s="95" t="e">
        <f>I3465/I3467</f>
        <v>#VALUE!</v>
      </c>
      <c r="J3469" s="95"/>
    </row>
    <row r="3470" spans="1:10" ht="16.5" hidden="1" customHeight="1" x14ac:dyDescent="0.25">
      <c r="A3470" s="390"/>
      <c r="B3470" s="352"/>
      <c r="C3470" s="348" t="s">
        <v>14</v>
      </c>
      <c r="D3470" s="348"/>
      <c r="E3470" s="348"/>
      <c r="F3470" s="348"/>
      <c r="G3470" s="348"/>
      <c r="H3470" s="348"/>
      <c r="I3470" s="348"/>
      <c r="J3470" s="348"/>
    </row>
    <row r="3471" spans="1:10" ht="15.75" hidden="1" customHeight="1" x14ac:dyDescent="0.25">
      <c r="A3471" s="390"/>
      <c r="B3471" s="352"/>
      <c r="C3471" s="59" t="s">
        <v>359</v>
      </c>
      <c r="D3471" s="51" t="s">
        <v>42</v>
      </c>
      <c r="E3471" s="51" t="s">
        <v>40</v>
      </c>
      <c r="F3471" s="51"/>
      <c r="G3471" s="51"/>
      <c r="H3471" s="51"/>
      <c r="I3471" s="166">
        <v>100</v>
      </c>
      <c r="J3471" s="170"/>
    </row>
    <row r="3472" spans="1:10" ht="20.25" customHeight="1" x14ac:dyDescent="0.25">
      <c r="A3472" s="390" t="s">
        <v>660</v>
      </c>
      <c r="B3472" s="349" t="s">
        <v>854</v>
      </c>
      <c r="C3472" s="351" t="s">
        <v>1399</v>
      </c>
      <c r="D3472" s="351"/>
      <c r="E3472" s="351"/>
      <c r="F3472" s="351"/>
      <c r="G3472" s="351"/>
      <c r="H3472" s="351"/>
      <c r="I3472" s="351"/>
      <c r="J3472" s="351"/>
    </row>
    <row r="3473" spans="1:10" ht="11.25" customHeight="1" x14ac:dyDescent="0.25">
      <c r="A3473" s="390"/>
      <c r="B3473" s="349"/>
      <c r="C3473" s="357" t="s">
        <v>10</v>
      </c>
      <c r="D3473" s="357"/>
      <c r="E3473" s="357"/>
      <c r="F3473" s="357"/>
      <c r="G3473" s="357"/>
      <c r="H3473" s="357"/>
      <c r="I3473" s="357"/>
      <c r="J3473" s="357"/>
    </row>
    <row r="3474" spans="1:10" ht="27.75" customHeight="1" x14ac:dyDescent="0.25">
      <c r="A3474" s="390"/>
      <c r="B3474" s="349"/>
      <c r="C3474" s="7" t="s">
        <v>1400</v>
      </c>
      <c r="D3474" s="140" t="s">
        <v>91</v>
      </c>
      <c r="E3474" s="140" t="s">
        <v>19</v>
      </c>
      <c r="F3474" s="157"/>
      <c r="G3474" s="157">
        <f>'Додаток 3'!I583</f>
        <v>2950</v>
      </c>
      <c r="H3474" s="24"/>
      <c r="I3474" s="105"/>
      <c r="J3474" s="105"/>
    </row>
    <row r="3475" spans="1:10" ht="15" customHeight="1" x14ac:dyDescent="0.25">
      <c r="A3475" s="390"/>
      <c r="B3475" s="349"/>
      <c r="C3475" s="350" t="s">
        <v>11</v>
      </c>
      <c r="D3475" s="350"/>
      <c r="E3475" s="350"/>
      <c r="F3475" s="350"/>
      <c r="G3475" s="350"/>
      <c r="H3475" s="350"/>
      <c r="I3475" s="350"/>
      <c r="J3475" s="350"/>
    </row>
    <row r="3476" spans="1:10" ht="17.25" customHeight="1" x14ac:dyDescent="0.25">
      <c r="A3476" s="390"/>
      <c r="B3476" s="349"/>
      <c r="C3476" s="7" t="s">
        <v>1401</v>
      </c>
      <c r="D3476" s="140" t="s">
        <v>39</v>
      </c>
      <c r="E3476" s="140" t="s">
        <v>17</v>
      </c>
      <c r="F3476" s="167"/>
      <c r="G3476" s="167">
        <v>1</v>
      </c>
      <c r="H3476" s="10"/>
      <c r="I3476" s="105"/>
      <c r="J3476" s="105"/>
    </row>
    <row r="3477" spans="1:10" ht="16.5" customHeight="1" x14ac:dyDescent="0.25">
      <c r="A3477" s="390"/>
      <c r="B3477" s="349"/>
      <c r="C3477" s="350" t="s">
        <v>12</v>
      </c>
      <c r="D3477" s="350"/>
      <c r="E3477" s="350"/>
      <c r="F3477" s="350"/>
      <c r="G3477" s="350"/>
      <c r="H3477" s="350"/>
      <c r="I3477" s="350"/>
      <c r="J3477" s="350"/>
    </row>
    <row r="3478" spans="1:10" ht="27.75" customHeight="1" x14ac:dyDescent="0.25">
      <c r="A3478" s="390"/>
      <c r="B3478" s="349"/>
      <c r="C3478" s="7" t="s">
        <v>1402</v>
      </c>
      <c r="D3478" s="140" t="s">
        <v>39</v>
      </c>
      <c r="E3478" s="140" t="s">
        <v>353</v>
      </c>
      <c r="F3478" s="157"/>
      <c r="G3478" s="157">
        <f>G3474/G3476</f>
        <v>2950</v>
      </c>
      <c r="H3478" s="24"/>
      <c r="I3478" s="105"/>
      <c r="J3478" s="105"/>
    </row>
    <row r="3479" spans="1:10" ht="15" customHeight="1" x14ac:dyDescent="0.25">
      <c r="A3479" s="390"/>
      <c r="B3479" s="349"/>
      <c r="C3479" s="350" t="s">
        <v>14</v>
      </c>
      <c r="D3479" s="350"/>
      <c r="E3479" s="350"/>
      <c r="F3479" s="350"/>
      <c r="G3479" s="350"/>
      <c r="H3479" s="350"/>
      <c r="I3479" s="350"/>
      <c r="J3479" s="350"/>
    </row>
    <row r="3480" spans="1:10" ht="27.75" customHeight="1" x14ac:dyDescent="0.25">
      <c r="A3480" s="390"/>
      <c r="B3480" s="349"/>
      <c r="C3480" s="59" t="s">
        <v>844</v>
      </c>
      <c r="D3480" s="140" t="s">
        <v>42</v>
      </c>
      <c r="E3480" s="140" t="s">
        <v>40</v>
      </c>
      <c r="F3480" s="140"/>
      <c r="G3480" s="140">
        <v>100</v>
      </c>
      <c r="H3480" s="7"/>
      <c r="I3480" s="105"/>
      <c r="J3480" s="105"/>
    </row>
    <row r="3481" spans="1:10" ht="18.75" hidden="1" customHeight="1" x14ac:dyDescent="0.25">
      <c r="A3481" s="390" t="s">
        <v>1218</v>
      </c>
      <c r="B3481" s="352" t="s">
        <v>854</v>
      </c>
      <c r="C3481" s="366" t="s">
        <v>1583</v>
      </c>
      <c r="D3481" s="366"/>
      <c r="E3481" s="366"/>
      <c r="F3481" s="366"/>
      <c r="G3481" s="366"/>
      <c r="H3481" s="366"/>
      <c r="I3481" s="366"/>
      <c r="J3481" s="366"/>
    </row>
    <row r="3482" spans="1:10" ht="15" hidden="1" customHeight="1" x14ac:dyDescent="0.25">
      <c r="A3482" s="390"/>
      <c r="B3482" s="352"/>
      <c r="C3482" s="365" t="s">
        <v>10</v>
      </c>
      <c r="D3482" s="365"/>
      <c r="E3482" s="365"/>
      <c r="F3482" s="365"/>
      <c r="G3482" s="365"/>
      <c r="H3482" s="365"/>
      <c r="I3482" s="365"/>
      <c r="J3482" s="365"/>
    </row>
    <row r="3483" spans="1:10" ht="21" hidden="1" customHeight="1" x14ac:dyDescent="0.25">
      <c r="A3483" s="390"/>
      <c r="B3483" s="352"/>
      <c r="C3483" s="59" t="s">
        <v>1613</v>
      </c>
      <c r="D3483" s="51" t="s">
        <v>15</v>
      </c>
      <c r="E3483" s="51" t="s">
        <v>9</v>
      </c>
      <c r="F3483" s="107"/>
      <c r="G3483" s="107"/>
      <c r="H3483" s="107"/>
      <c r="I3483" s="95">
        <f>'Додаток 3'!K584</f>
        <v>0</v>
      </c>
      <c r="J3483" s="105"/>
    </row>
    <row r="3484" spans="1:10" ht="18" hidden="1" customHeight="1" x14ac:dyDescent="0.25">
      <c r="A3484" s="390"/>
      <c r="B3484" s="352"/>
      <c r="C3484" s="348" t="s">
        <v>11</v>
      </c>
      <c r="D3484" s="348"/>
      <c r="E3484" s="348"/>
      <c r="F3484" s="348"/>
      <c r="G3484" s="348"/>
      <c r="H3484" s="348"/>
      <c r="I3484" s="348"/>
      <c r="J3484" s="348"/>
    </row>
    <row r="3485" spans="1:10" ht="13.5" hidden="1" customHeight="1" x14ac:dyDescent="0.25">
      <c r="A3485" s="390"/>
      <c r="B3485" s="352"/>
      <c r="C3485" s="59" t="s">
        <v>1614</v>
      </c>
      <c r="D3485" s="51" t="s">
        <v>309</v>
      </c>
      <c r="E3485" s="51" t="s">
        <v>65</v>
      </c>
      <c r="F3485" s="107"/>
      <c r="G3485" s="107"/>
      <c r="H3485" s="107"/>
      <c r="I3485" s="170">
        <v>3.7549999999999999</v>
      </c>
      <c r="J3485" s="105"/>
    </row>
    <row r="3486" spans="1:10" ht="15.75" hidden="1" customHeight="1" x14ac:dyDescent="0.25">
      <c r="A3486" s="390"/>
      <c r="B3486" s="352"/>
      <c r="C3486" s="348" t="s">
        <v>12</v>
      </c>
      <c r="D3486" s="348"/>
      <c r="E3486" s="348"/>
      <c r="F3486" s="348"/>
      <c r="G3486" s="348"/>
      <c r="H3486" s="348"/>
      <c r="I3486" s="348"/>
      <c r="J3486" s="348"/>
    </row>
    <row r="3487" spans="1:10" ht="12.75" hidden="1" customHeight="1" x14ac:dyDescent="0.25">
      <c r="A3487" s="390"/>
      <c r="B3487" s="352"/>
      <c r="C3487" s="59" t="s">
        <v>1615</v>
      </c>
      <c r="D3487" s="51" t="s">
        <v>39</v>
      </c>
      <c r="E3487" s="51" t="s">
        <v>1343</v>
      </c>
      <c r="F3487" s="107"/>
      <c r="G3487" s="107"/>
      <c r="H3487" s="107"/>
      <c r="I3487" s="135">
        <f>I3483/I3485</f>
        <v>0</v>
      </c>
      <c r="J3487" s="105"/>
    </row>
    <row r="3488" spans="1:10" ht="18" hidden="1" customHeight="1" x14ac:dyDescent="0.25">
      <c r="A3488" s="390"/>
      <c r="B3488" s="352"/>
      <c r="C3488" s="348" t="s">
        <v>14</v>
      </c>
      <c r="D3488" s="348"/>
      <c r="E3488" s="348"/>
      <c r="F3488" s="348"/>
      <c r="G3488" s="348"/>
      <c r="H3488" s="348"/>
      <c r="I3488" s="348"/>
      <c r="J3488" s="348"/>
    </row>
    <row r="3489" spans="1:10" ht="16.5" hidden="1" customHeight="1" x14ac:dyDescent="0.25">
      <c r="A3489" s="390"/>
      <c r="B3489" s="352"/>
      <c r="C3489" s="59" t="s">
        <v>1616</v>
      </c>
      <c r="D3489" s="51" t="s">
        <v>42</v>
      </c>
      <c r="E3489" s="51" t="s">
        <v>40</v>
      </c>
      <c r="F3489" s="51"/>
      <c r="G3489" s="51"/>
      <c r="H3489" s="141"/>
      <c r="I3489" s="166">
        <v>100</v>
      </c>
      <c r="J3489" s="105"/>
    </row>
    <row r="3490" spans="1:10" ht="26.25" customHeight="1" x14ac:dyDescent="0.25">
      <c r="A3490" s="353" t="s">
        <v>661</v>
      </c>
      <c r="B3490" s="363" t="s">
        <v>854</v>
      </c>
      <c r="C3490" s="394" t="s">
        <v>1783</v>
      </c>
      <c r="D3490" s="395"/>
      <c r="E3490" s="395"/>
      <c r="F3490" s="395"/>
      <c r="G3490" s="395"/>
      <c r="H3490" s="395"/>
      <c r="I3490" s="395"/>
      <c r="J3490" s="396"/>
    </row>
    <row r="3491" spans="1:10" x14ac:dyDescent="0.25">
      <c r="A3491" s="354"/>
      <c r="B3491" s="377"/>
      <c r="C3491" s="350" t="s">
        <v>10</v>
      </c>
      <c r="D3491" s="350"/>
      <c r="E3491" s="350"/>
      <c r="F3491" s="350"/>
      <c r="G3491" s="350"/>
      <c r="H3491" s="350"/>
      <c r="I3491" s="350"/>
      <c r="J3491" s="350"/>
    </row>
    <row r="3492" spans="1:10" x14ac:dyDescent="0.25">
      <c r="A3492" s="354"/>
      <c r="B3492" s="377"/>
      <c r="C3492" s="8" t="s">
        <v>1765</v>
      </c>
      <c r="D3492" s="349" t="s">
        <v>15</v>
      </c>
      <c r="E3492" s="140" t="s">
        <v>9</v>
      </c>
      <c r="F3492" s="10"/>
      <c r="G3492" s="157"/>
      <c r="H3492" s="157"/>
      <c r="I3492" s="95">
        <f>'Додаток 3'!K585</f>
        <v>747.61500000000001</v>
      </c>
      <c r="J3492" s="135">
        <f>'Додаток 3'!L585</f>
        <v>59060.71</v>
      </c>
    </row>
    <row r="3493" spans="1:10" ht="20.25" hidden="1" customHeight="1" x14ac:dyDescent="0.25">
      <c r="A3493" s="354"/>
      <c r="B3493" s="377"/>
      <c r="C3493" s="7" t="s">
        <v>357</v>
      </c>
      <c r="D3493" s="349"/>
      <c r="E3493" s="369"/>
      <c r="F3493" s="369"/>
      <c r="G3493" s="369"/>
      <c r="H3493" s="369"/>
      <c r="I3493" s="105"/>
      <c r="J3493" s="105"/>
    </row>
    <row r="3494" spans="1:10" ht="13.5" customHeight="1" x14ac:dyDescent="0.25">
      <c r="A3494" s="354"/>
      <c r="B3494" s="377"/>
      <c r="C3494" s="7" t="s">
        <v>44</v>
      </c>
      <c r="D3494" s="349"/>
      <c r="E3494" s="140" t="s">
        <v>9</v>
      </c>
      <c r="F3494" s="24"/>
      <c r="G3494" s="157"/>
      <c r="H3494" s="157"/>
      <c r="I3494" s="135">
        <f>'Додаток 3'!K586</f>
        <v>747.61500000000001</v>
      </c>
      <c r="J3494" s="105"/>
    </row>
    <row r="3495" spans="1:10" x14ac:dyDescent="0.25">
      <c r="A3495" s="354"/>
      <c r="B3495" s="377"/>
      <c r="C3495" s="350" t="s">
        <v>11</v>
      </c>
      <c r="D3495" s="350"/>
      <c r="E3495" s="350"/>
      <c r="F3495" s="350"/>
      <c r="G3495" s="350"/>
      <c r="H3495" s="350"/>
      <c r="I3495" s="350"/>
      <c r="J3495" s="350"/>
    </row>
    <row r="3496" spans="1:10" ht="18.75" customHeight="1" x14ac:dyDescent="0.25">
      <c r="A3496" s="354"/>
      <c r="B3496" s="377"/>
      <c r="C3496" s="7" t="s">
        <v>1760</v>
      </c>
      <c r="D3496" s="384" t="s">
        <v>309</v>
      </c>
      <c r="E3496" s="384" t="s">
        <v>65</v>
      </c>
      <c r="F3496" s="18"/>
      <c r="G3496" s="157"/>
      <c r="H3496" s="107"/>
      <c r="I3496" s="95">
        <v>2.85</v>
      </c>
      <c r="J3496" s="95">
        <f>13.477</f>
        <v>13.477</v>
      </c>
    </row>
    <row r="3497" spans="1:10" ht="18.75" customHeight="1" x14ac:dyDescent="0.25">
      <c r="A3497" s="354"/>
      <c r="B3497" s="377"/>
      <c r="C3497" s="7" t="s">
        <v>1784</v>
      </c>
      <c r="D3497" s="385"/>
      <c r="E3497" s="385"/>
      <c r="F3497" s="18"/>
      <c r="G3497" s="157"/>
      <c r="H3497" s="107"/>
      <c r="I3497" s="170">
        <v>1</v>
      </c>
      <c r="J3497" s="135"/>
    </row>
    <row r="3498" spans="1:10" x14ac:dyDescent="0.25">
      <c r="A3498" s="354"/>
      <c r="B3498" s="377"/>
      <c r="C3498" s="350" t="s">
        <v>12</v>
      </c>
      <c r="D3498" s="350"/>
      <c r="E3498" s="350"/>
      <c r="F3498" s="350"/>
      <c r="G3498" s="350"/>
      <c r="H3498" s="350"/>
      <c r="I3498" s="350"/>
      <c r="J3498" s="350"/>
    </row>
    <row r="3499" spans="1:10" ht="30" x14ac:dyDescent="0.25">
      <c r="A3499" s="354"/>
      <c r="B3499" s="377"/>
      <c r="C3499" s="7" t="s">
        <v>1761</v>
      </c>
      <c r="D3499" s="384" t="s">
        <v>39</v>
      </c>
      <c r="E3499" s="140" t="s">
        <v>196</v>
      </c>
      <c r="F3499" s="14"/>
      <c r="G3499" s="157"/>
      <c r="H3499" s="156"/>
      <c r="I3499" s="98">
        <f>I3492/I3496</f>
        <v>262.32105263157894</v>
      </c>
      <c r="J3499" s="98">
        <f>J3492/J3496</f>
        <v>4382.3336054017955</v>
      </c>
    </row>
    <row r="3500" spans="1:10" ht="22.5" customHeight="1" x14ac:dyDescent="0.25">
      <c r="A3500" s="354"/>
      <c r="B3500" s="377"/>
      <c r="C3500" s="7" t="s">
        <v>1785</v>
      </c>
      <c r="D3500" s="385"/>
      <c r="E3500" s="140" t="s">
        <v>17</v>
      </c>
      <c r="F3500" s="14"/>
      <c r="G3500" s="157"/>
      <c r="H3500" s="156"/>
      <c r="I3500" s="95">
        <f>I3494/I3497</f>
        <v>747.61500000000001</v>
      </c>
      <c r="J3500" s="135"/>
    </row>
    <row r="3501" spans="1:10" ht="16.5" customHeight="1" x14ac:dyDescent="0.25">
      <c r="A3501" s="354"/>
      <c r="B3501" s="377"/>
      <c r="C3501" s="350" t="s">
        <v>14</v>
      </c>
      <c r="D3501" s="350"/>
      <c r="E3501" s="350"/>
      <c r="F3501" s="350"/>
      <c r="G3501" s="350"/>
      <c r="H3501" s="350"/>
      <c r="I3501" s="350"/>
      <c r="J3501" s="350"/>
    </row>
    <row r="3502" spans="1:10" ht="30" x14ac:dyDescent="0.25">
      <c r="A3502" s="354"/>
      <c r="B3502" s="377"/>
      <c r="C3502" s="59" t="s">
        <v>1762</v>
      </c>
      <c r="D3502" s="384" t="s">
        <v>42</v>
      </c>
      <c r="E3502" s="384" t="s">
        <v>40</v>
      </c>
      <c r="F3502" s="142"/>
      <c r="G3502" s="140"/>
      <c r="H3502" s="140"/>
      <c r="I3502" s="170">
        <v>100</v>
      </c>
      <c r="J3502" s="170">
        <v>100</v>
      </c>
    </row>
    <row r="3503" spans="1:10" x14ac:dyDescent="0.25">
      <c r="A3503" s="355"/>
      <c r="B3503" s="364"/>
      <c r="C3503" s="59" t="s">
        <v>47</v>
      </c>
      <c r="D3503" s="385"/>
      <c r="E3503" s="385"/>
      <c r="F3503" s="142"/>
      <c r="G3503" s="140"/>
      <c r="H3503" s="140"/>
      <c r="I3503" s="170">
        <v>100</v>
      </c>
      <c r="J3503" s="170"/>
    </row>
    <row r="3504" spans="1:10" x14ac:dyDescent="0.25">
      <c r="A3504" s="347" t="s">
        <v>662</v>
      </c>
      <c r="B3504" s="352" t="s">
        <v>854</v>
      </c>
      <c r="C3504" s="351" t="str">
        <f>'Додаток 3'!B587</f>
        <v>Поточний ремонт вул. Центральної мікрорайону індивідуальної забудови (МІЗ) м. Южного Одеської області</v>
      </c>
      <c r="D3504" s="351"/>
      <c r="E3504" s="351"/>
      <c r="F3504" s="351"/>
      <c r="G3504" s="351"/>
      <c r="H3504" s="351"/>
      <c r="I3504" s="351"/>
      <c r="J3504" s="351"/>
    </row>
    <row r="3505" spans="1:10" x14ac:dyDescent="0.25">
      <c r="A3505" s="347"/>
      <c r="B3505" s="352"/>
      <c r="C3505" s="350" t="s">
        <v>10</v>
      </c>
      <c r="D3505" s="350"/>
      <c r="E3505" s="350"/>
      <c r="F3505" s="350"/>
      <c r="G3505" s="350"/>
      <c r="H3505" s="350"/>
      <c r="I3505" s="350"/>
      <c r="J3505" s="350"/>
    </row>
    <row r="3506" spans="1:10" ht="30" x14ac:dyDescent="0.25">
      <c r="A3506" s="347"/>
      <c r="B3506" s="352"/>
      <c r="C3506" s="5" t="s">
        <v>73</v>
      </c>
      <c r="D3506" s="51" t="s">
        <v>15</v>
      </c>
      <c r="E3506" s="51" t="s">
        <v>9</v>
      </c>
      <c r="F3506" s="107"/>
      <c r="G3506" s="107"/>
      <c r="H3506" s="107"/>
      <c r="I3506" s="170">
        <f>'Додаток 3'!K587</f>
        <v>1146.463</v>
      </c>
      <c r="J3506" s="105"/>
    </row>
    <row r="3507" spans="1:10" x14ac:dyDescent="0.25">
      <c r="A3507" s="347"/>
      <c r="B3507" s="352"/>
      <c r="C3507" s="348" t="s">
        <v>11</v>
      </c>
      <c r="D3507" s="348"/>
      <c r="E3507" s="348"/>
      <c r="F3507" s="348"/>
      <c r="G3507" s="348"/>
      <c r="H3507" s="348"/>
      <c r="I3507" s="348"/>
      <c r="J3507" s="348"/>
    </row>
    <row r="3508" spans="1:10" x14ac:dyDescent="0.25">
      <c r="A3508" s="347"/>
      <c r="B3508" s="352"/>
      <c r="C3508" s="59" t="s">
        <v>76</v>
      </c>
      <c r="D3508" s="51" t="s">
        <v>309</v>
      </c>
      <c r="E3508" s="51" t="s">
        <v>65</v>
      </c>
      <c r="F3508" s="107"/>
      <c r="G3508" s="107"/>
      <c r="H3508" s="107"/>
      <c r="I3508" s="135">
        <v>1.0029999999999999</v>
      </c>
      <c r="J3508" s="105"/>
    </row>
    <row r="3509" spans="1:10" x14ac:dyDescent="0.25">
      <c r="A3509" s="347"/>
      <c r="B3509" s="352"/>
      <c r="C3509" s="348" t="s">
        <v>12</v>
      </c>
      <c r="D3509" s="348"/>
      <c r="E3509" s="348"/>
      <c r="F3509" s="348"/>
      <c r="G3509" s="348"/>
      <c r="H3509" s="348"/>
      <c r="I3509" s="348"/>
      <c r="J3509" s="348"/>
    </row>
    <row r="3510" spans="1:10" x14ac:dyDescent="0.25">
      <c r="A3510" s="347"/>
      <c r="B3510" s="352"/>
      <c r="C3510" s="59" t="s">
        <v>598</v>
      </c>
      <c r="D3510" s="141" t="s">
        <v>39</v>
      </c>
      <c r="E3510" s="51" t="s">
        <v>196</v>
      </c>
      <c r="F3510" s="156"/>
      <c r="G3510" s="156"/>
      <c r="H3510" s="156"/>
      <c r="I3510" s="104">
        <f>I3506/I3508</f>
        <v>1143.0338983050849</v>
      </c>
      <c r="J3510" s="105"/>
    </row>
    <row r="3511" spans="1:10" x14ac:dyDescent="0.25">
      <c r="A3511" s="347"/>
      <c r="B3511" s="352"/>
      <c r="C3511" s="350" t="s">
        <v>14</v>
      </c>
      <c r="D3511" s="350"/>
      <c r="E3511" s="350"/>
      <c r="F3511" s="350"/>
      <c r="G3511" s="350"/>
      <c r="H3511" s="350"/>
      <c r="I3511" s="350"/>
      <c r="J3511" s="350"/>
    </row>
    <row r="3512" spans="1:10" ht="30" x14ac:dyDescent="0.25">
      <c r="A3512" s="347"/>
      <c r="B3512" s="352"/>
      <c r="C3512" s="59" t="s">
        <v>375</v>
      </c>
      <c r="D3512" s="140" t="s">
        <v>42</v>
      </c>
      <c r="E3512" s="140" t="s">
        <v>40</v>
      </c>
      <c r="F3512" s="140"/>
      <c r="G3512" s="140"/>
      <c r="H3512" s="140"/>
      <c r="I3512" s="170">
        <v>100</v>
      </c>
      <c r="J3512" s="105"/>
    </row>
    <row r="3513" spans="1:10" x14ac:dyDescent="0.25">
      <c r="A3513" s="347" t="s">
        <v>721</v>
      </c>
      <c r="B3513" s="349" t="s">
        <v>1959</v>
      </c>
      <c r="C3513" s="351" t="s">
        <v>1958</v>
      </c>
      <c r="D3513" s="351"/>
      <c r="E3513" s="351"/>
      <c r="F3513" s="351"/>
      <c r="G3513" s="351"/>
      <c r="H3513" s="351"/>
      <c r="I3513" s="351"/>
      <c r="J3513" s="351"/>
    </row>
    <row r="3514" spans="1:10" x14ac:dyDescent="0.25">
      <c r="A3514" s="347"/>
      <c r="B3514" s="349"/>
      <c r="C3514" s="350" t="s">
        <v>10</v>
      </c>
      <c r="D3514" s="350"/>
      <c r="E3514" s="350"/>
      <c r="F3514" s="350"/>
      <c r="G3514" s="350"/>
      <c r="H3514" s="350"/>
      <c r="I3514" s="350"/>
      <c r="J3514" s="350"/>
    </row>
    <row r="3515" spans="1:10" ht="30" x14ac:dyDescent="0.25">
      <c r="A3515" s="347"/>
      <c r="B3515" s="349"/>
      <c r="C3515" s="7" t="s">
        <v>1960</v>
      </c>
      <c r="D3515" s="140" t="s">
        <v>91</v>
      </c>
      <c r="E3515" s="140" t="s">
        <v>19</v>
      </c>
      <c r="F3515" s="107"/>
      <c r="G3515" s="107"/>
      <c r="H3515" s="157"/>
      <c r="I3515" s="105"/>
      <c r="J3515" s="95">
        <f>'Додаток 3'!L588</f>
        <v>25</v>
      </c>
    </row>
    <row r="3516" spans="1:10" x14ac:dyDescent="0.25">
      <c r="A3516" s="347"/>
      <c r="B3516" s="349"/>
      <c r="C3516" s="350" t="s">
        <v>11</v>
      </c>
      <c r="D3516" s="350"/>
      <c r="E3516" s="350"/>
      <c r="F3516" s="350"/>
      <c r="G3516" s="350"/>
      <c r="H3516" s="350"/>
      <c r="I3516" s="350"/>
      <c r="J3516" s="350"/>
    </row>
    <row r="3517" spans="1:10" x14ac:dyDescent="0.25">
      <c r="A3517" s="347"/>
      <c r="B3517" s="349"/>
      <c r="C3517" s="7" t="s">
        <v>1961</v>
      </c>
      <c r="D3517" s="140" t="s">
        <v>39</v>
      </c>
      <c r="E3517" s="140" t="s">
        <v>17</v>
      </c>
      <c r="F3517" s="107"/>
      <c r="G3517" s="167"/>
      <c r="H3517" s="167"/>
      <c r="I3517" s="105"/>
      <c r="J3517" s="166">
        <v>1</v>
      </c>
    </row>
    <row r="3518" spans="1:10" x14ac:dyDescent="0.25">
      <c r="A3518" s="347"/>
      <c r="B3518" s="349"/>
      <c r="C3518" s="350" t="s">
        <v>12</v>
      </c>
      <c r="D3518" s="350"/>
      <c r="E3518" s="350"/>
      <c r="F3518" s="350"/>
      <c r="G3518" s="350"/>
      <c r="H3518" s="350"/>
      <c r="I3518" s="350"/>
      <c r="J3518" s="350"/>
    </row>
    <row r="3519" spans="1:10" x14ac:dyDescent="0.25">
      <c r="A3519" s="347"/>
      <c r="B3519" s="349"/>
      <c r="C3519" s="7" t="s">
        <v>1962</v>
      </c>
      <c r="D3519" s="140" t="s">
        <v>39</v>
      </c>
      <c r="E3519" s="140" t="s">
        <v>13</v>
      </c>
      <c r="F3519" s="156"/>
      <c r="G3519" s="157"/>
      <c r="H3519" s="157"/>
      <c r="I3519" s="105"/>
      <c r="J3519" s="166">
        <f>J3515/J3517</f>
        <v>25</v>
      </c>
    </row>
    <row r="3520" spans="1:10" x14ac:dyDescent="0.25">
      <c r="A3520" s="347"/>
      <c r="B3520" s="349"/>
      <c r="C3520" s="350" t="s">
        <v>14</v>
      </c>
      <c r="D3520" s="350"/>
      <c r="E3520" s="350"/>
      <c r="F3520" s="350"/>
      <c r="G3520" s="350"/>
      <c r="H3520" s="350"/>
      <c r="I3520" s="350"/>
      <c r="J3520" s="350"/>
    </row>
    <row r="3521" spans="1:10" x14ac:dyDescent="0.25">
      <c r="A3521" s="347"/>
      <c r="B3521" s="349"/>
      <c r="C3521" s="59" t="s">
        <v>1963</v>
      </c>
      <c r="D3521" s="140" t="s">
        <v>42</v>
      </c>
      <c r="E3521" s="140" t="s">
        <v>40</v>
      </c>
      <c r="F3521" s="140"/>
      <c r="G3521" s="140"/>
      <c r="H3521" s="140"/>
      <c r="I3521" s="105"/>
      <c r="J3521" s="166">
        <v>100</v>
      </c>
    </row>
    <row r="3522" spans="1:10" x14ac:dyDescent="0.25">
      <c r="A3522" s="347" t="s">
        <v>722</v>
      </c>
      <c r="B3522" s="352" t="s">
        <v>854</v>
      </c>
      <c r="C3522" s="389" t="str">
        <f>'Додаток 3'!B589</f>
        <v xml:space="preserve">Внесення змін до технічних паспортів доріг м. Южного Одеського району Одеської області та реєстрації у ЄДЕССБ </v>
      </c>
      <c r="D3522" s="389"/>
      <c r="E3522" s="389"/>
      <c r="F3522" s="389"/>
      <c r="G3522" s="389"/>
      <c r="H3522" s="389"/>
      <c r="I3522" s="389"/>
      <c r="J3522" s="389"/>
    </row>
    <row r="3523" spans="1:10" x14ac:dyDescent="0.25">
      <c r="A3523" s="347"/>
      <c r="B3523" s="352"/>
      <c r="C3523" s="365" t="s">
        <v>10</v>
      </c>
      <c r="D3523" s="365"/>
      <c r="E3523" s="365"/>
      <c r="F3523" s="365"/>
      <c r="G3523" s="365"/>
      <c r="H3523" s="365"/>
      <c r="I3523" s="365"/>
      <c r="J3523" s="365"/>
    </row>
    <row r="3524" spans="1:10" x14ac:dyDescent="0.25">
      <c r="A3524" s="347"/>
      <c r="B3524" s="352"/>
      <c r="C3524" s="59" t="s">
        <v>2002</v>
      </c>
      <c r="D3524" s="140" t="s">
        <v>15</v>
      </c>
      <c r="E3524" s="140" t="s">
        <v>9</v>
      </c>
      <c r="F3524" s="51"/>
      <c r="G3524" s="107"/>
      <c r="H3524" s="51"/>
      <c r="I3524" s="95"/>
      <c r="J3524" s="170">
        <f>'Додаток 3'!L589</f>
        <v>58.215000000000003</v>
      </c>
    </row>
    <row r="3525" spans="1:10" x14ac:dyDescent="0.25">
      <c r="A3525" s="347"/>
      <c r="B3525" s="352"/>
      <c r="C3525" s="365" t="s">
        <v>11</v>
      </c>
      <c r="D3525" s="365"/>
      <c r="E3525" s="365"/>
      <c r="F3525" s="365"/>
      <c r="G3525" s="365"/>
      <c r="H3525" s="365"/>
      <c r="I3525" s="365"/>
      <c r="J3525" s="365"/>
    </row>
    <row r="3526" spans="1:10" x14ac:dyDescent="0.25">
      <c r="A3526" s="347"/>
      <c r="B3526" s="352"/>
      <c r="C3526" s="59" t="s">
        <v>1999</v>
      </c>
      <c r="D3526" s="140" t="s">
        <v>39</v>
      </c>
      <c r="E3526" s="140" t="s">
        <v>17</v>
      </c>
      <c r="F3526" s="51"/>
      <c r="G3526" s="51"/>
      <c r="H3526" s="51"/>
      <c r="I3526" s="170"/>
      <c r="J3526" s="170">
        <v>17</v>
      </c>
    </row>
    <row r="3527" spans="1:10" x14ac:dyDescent="0.25">
      <c r="A3527" s="347"/>
      <c r="B3527" s="352"/>
      <c r="C3527" s="365" t="s">
        <v>12</v>
      </c>
      <c r="D3527" s="365"/>
      <c r="E3527" s="365"/>
      <c r="F3527" s="365"/>
      <c r="G3527" s="365"/>
      <c r="H3527" s="365"/>
      <c r="I3527" s="365"/>
      <c r="J3527" s="365"/>
    </row>
    <row r="3528" spans="1:10" x14ac:dyDescent="0.25">
      <c r="A3528" s="347"/>
      <c r="B3528" s="352"/>
      <c r="C3528" s="59" t="s">
        <v>2000</v>
      </c>
      <c r="D3528" s="140" t="s">
        <v>39</v>
      </c>
      <c r="E3528" s="140" t="s">
        <v>556</v>
      </c>
      <c r="F3528" s="51"/>
      <c r="G3528" s="107"/>
      <c r="H3528" s="51"/>
      <c r="I3528" s="135"/>
      <c r="J3528" s="95">
        <f>J3524/J3526</f>
        <v>3.4244117647058827</v>
      </c>
    </row>
    <row r="3529" spans="1:10" x14ac:dyDescent="0.25">
      <c r="A3529" s="347"/>
      <c r="B3529" s="352"/>
      <c r="C3529" s="365" t="s">
        <v>14</v>
      </c>
      <c r="D3529" s="365"/>
      <c r="E3529" s="365"/>
      <c r="F3529" s="365"/>
      <c r="G3529" s="365"/>
      <c r="H3529" s="365"/>
      <c r="I3529" s="365"/>
      <c r="J3529" s="365"/>
    </row>
    <row r="3530" spans="1:10" x14ac:dyDescent="0.25">
      <c r="A3530" s="347"/>
      <c r="B3530" s="352"/>
      <c r="C3530" s="59" t="s">
        <v>2001</v>
      </c>
      <c r="D3530" s="140" t="s">
        <v>42</v>
      </c>
      <c r="E3530" s="140" t="s">
        <v>40</v>
      </c>
      <c r="F3530" s="51"/>
      <c r="G3530" s="51"/>
      <c r="H3530" s="51"/>
      <c r="I3530" s="170"/>
      <c r="J3530" s="170">
        <v>100</v>
      </c>
    </row>
    <row r="3531" spans="1:10" ht="15.75" customHeight="1" x14ac:dyDescent="0.25">
      <c r="A3531" s="347" t="s">
        <v>1469</v>
      </c>
      <c r="B3531" s="352" t="s">
        <v>854</v>
      </c>
      <c r="C3531" s="389" t="str">
        <f>'Додаток 3'!B590</f>
        <v>Проведення технічної інвентаризації та виготовлення технічного паспорту дороги  вул. Горбатка м. Южного Одеського району Одеської області та реєстрації у ЄДЕССБ</v>
      </c>
      <c r="D3531" s="389"/>
      <c r="E3531" s="389"/>
      <c r="F3531" s="389"/>
      <c r="G3531" s="389"/>
      <c r="H3531" s="389"/>
      <c r="I3531" s="389"/>
      <c r="J3531" s="389"/>
    </row>
    <row r="3532" spans="1:10" ht="13.5" customHeight="1" x14ac:dyDescent="0.25">
      <c r="A3532" s="347"/>
      <c r="B3532" s="352"/>
      <c r="C3532" s="365" t="s">
        <v>10</v>
      </c>
      <c r="D3532" s="365"/>
      <c r="E3532" s="365"/>
      <c r="F3532" s="365"/>
      <c r="G3532" s="365"/>
      <c r="H3532" s="365"/>
      <c r="I3532" s="365"/>
      <c r="J3532" s="365"/>
    </row>
    <row r="3533" spans="1:10" ht="35.25" customHeight="1" x14ac:dyDescent="0.25">
      <c r="A3533" s="347"/>
      <c r="B3533" s="352"/>
      <c r="C3533" s="59" t="s">
        <v>2005</v>
      </c>
      <c r="D3533" s="140" t="s">
        <v>15</v>
      </c>
      <c r="E3533" s="140" t="s">
        <v>9</v>
      </c>
      <c r="F3533" s="51"/>
      <c r="G3533" s="107"/>
      <c r="H3533" s="51"/>
      <c r="I3533" s="95"/>
      <c r="J3533" s="170">
        <f>'Додаток 3'!L590</f>
        <v>15.227</v>
      </c>
    </row>
    <row r="3534" spans="1:10" ht="15.75" customHeight="1" x14ac:dyDescent="0.25">
      <c r="A3534" s="347"/>
      <c r="B3534" s="352"/>
      <c r="C3534" s="365" t="s">
        <v>11</v>
      </c>
      <c r="D3534" s="365"/>
      <c r="E3534" s="365"/>
      <c r="F3534" s="365"/>
      <c r="G3534" s="365"/>
      <c r="H3534" s="365"/>
      <c r="I3534" s="365"/>
      <c r="J3534" s="365"/>
    </row>
    <row r="3535" spans="1:10" ht="18" customHeight="1" x14ac:dyDescent="0.25">
      <c r="A3535" s="347"/>
      <c r="B3535" s="352"/>
      <c r="C3535" s="59" t="s">
        <v>2006</v>
      </c>
      <c r="D3535" s="140" t="s">
        <v>39</v>
      </c>
      <c r="E3535" s="140" t="s">
        <v>17</v>
      </c>
      <c r="F3535" s="51"/>
      <c r="G3535" s="51"/>
      <c r="H3535" s="51"/>
      <c r="I3535" s="170"/>
      <c r="J3535" s="170">
        <v>1</v>
      </c>
    </row>
    <row r="3536" spans="1:10" ht="14.25" customHeight="1" x14ac:dyDescent="0.25">
      <c r="A3536" s="347"/>
      <c r="B3536" s="352"/>
      <c r="C3536" s="365" t="s">
        <v>12</v>
      </c>
      <c r="D3536" s="365"/>
      <c r="E3536" s="365"/>
      <c r="F3536" s="365"/>
      <c r="G3536" s="365"/>
      <c r="H3536" s="365"/>
      <c r="I3536" s="365"/>
      <c r="J3536" s="365"/>
    </row>
    <row r="3537" spans="1:10" ht="21.75" customHeight="1" x14ac:dyDescent="0.25">
      <c r="A3537" s="347"/>
      <c r="B3537" s="352"/>
      <c r="C3537" s="59" t="s">
        <v>2007</v>
      </c>
      <c r="D3537" s="140" t="s">
        <v>39</v>
      </c>
      <c r="E3537" s="140" t="s">
        <v>556</v>
      </c>
      <c r="F3537" s="51"/>
      <c r="G3537" s="107"/>
      <c r="H3537" s="51"/>
      <c r="I3537" s="135"/>
      <c r="J3537" s="170">
        <f>J3533/J3535</f>
        <v>15.227</v>
      </c>
    </row>
    <row r="3538" spans="1:10" ht="14.25" customHeight="1" x14ac:dyDescent="0.25">
      <c r="A3538" s="347"/>
      <c r="B3538" s="352"/>
      <c r="C3538" s="365" t="s">
        <v>14</v>
      </c>
      <c r="D3538" s="365"/>
      <c r="E3538" s="365"/>
      <c r="F3538" s="365"/>
      <c r="G3538" s="365"/>
      <c r="H3538" s="365"/>
      <c r="I3538" s="365"/>
      <c r="J3538" s="365"/>
    </row>
    <row r="3539" spans="1:10" ht="16.5" customHeight="1" x14ac:dyDescent="0.25">
      <c r="A3539" s="347"/>
      <c r="B3539" s="352"/>
      <c r="C3539" s="59" t="s">
        <v>2008</v>
      </c>
      <c r="D3539" s="140" t="s">
        <v>42</v>
      </c>
      <c r="E3539" s="140" t="s">
        <v>40</v>
      </c>
      <c r="F3539" s="51"/>
      <c r="G3539" s="51"/>
      <c r="H3539" s="51"/>
      <c r="I3539" s="170"/>
      <c r="J3539" s="170">
        <v>100</v>
      </c>
    </row>
    <row r="3540" spans="1:10" ht="16.5" customHeight="1" x14ac:dyDescent="0.25">
      <c r="A3540" s="347" t="s">
        <v>2011</v>
      </c>
      <c r="B3540" s="352" t="s">
        <v>854</v>
      </c>
      <c r="C3540" s="389" t="str">
        <f>'Додаток 3'!B591</f>
        <v>Придбання сміттєвозу</v>
      </c>
      <c r="D3540" s="389"/>
      <c r="E3540" s="389"/>
      <c r="F3540" s="389"/>
      <c r="G3540" s="389"/>
      <c r="H3540" s="389"/>
      <c r="I3540" s="389"/>
      <c r="J3540" s="389"/>
    </row>
    <row r="3541" spans="1:10" ht="16.5" customHeight="1" x14ac:dyDescent="0.25">
      <c r="A3541" s="347"/>
      <c r="B3541" s="352"/>
      <c r="C3541" s="391" t="s">
        <v>10</v>
      </c>
      <c r="D3541" s="392"/>
      <c r="E3541" s="392"/>
      <c r="F3541" s="392"/>
      <c r="G3541" s="392"/>
      <c r="H3541" s="392"/>
      <c r="I3541" s="392"/>
      <c r="J3541" s="393"/>
    </row>
    <row r="3542" spans="1:10" ht="16.5" customHeight="1" x14ac:dyDescent="0.25">
      <c r="A3542" s="347"/>
      <c r="B3542" s="352"/>
      <c r="C3542" s="7" t="s">
        <v>2012</v>
      </c>
      <c r="D3542" s="140" t="s">
        <v>91</v>
      </c>
      <c r="E3542" s="140" t="s">
        <v>19</v>
      </c>
      <c r="F3542" s="157"/>
      <c r="G3542" s="157"/>
      <c r="H3542" s="24"/>
      <c r="I3542" s="105"/>
      <c r="J3542" s="135">
        <f>'Додаток 3'!L591</f>
        <v>5400</v>
      </c>
    </row>
    <row r="3543" spans="1:10" ht="16.5" customHeight="1" x14ac:dyDescent="0.25">
      <c r="A3543" s="347"/>
      <c r="B3543" s="352"/>
      <c r="C3543" s="350" t="s">
        <v>11</v>
      </c>
      <c r="D3543" s="350"/>
      <c r="E3543" s="350"/>
      <c r="F3543" s="350"/>
      <c r="G3543" s="350"/>
      <c r="H3543" s="350"/>
      <c r="I3543" s="350"/>
      <c r="J3543" s="350"/>
    </row>
    <row r="3544" spans="1:10" ht="16.5" customHeight="1" x14ac:dyDescent="0.25">
      <c r="A3544" s="347"/>
      <c r="B3544" s="352"/>
      <c r="C3544" s="7" t="s">
        <v>2013</v>
      </c>
      <c r="D3544" s="140" t="s">
        <v>39</v>
      </c>
      <c r="E3544" s="140" t="s">
        <v>17</v>
      </c>
      <c r="F3544" s="167"/>
      <c r="G3544" s="167"/>
      <c r="H3544" s="10"/>
      <c r="I3544" s="105"/>
      <c r="J3544" s="166">
        <v>1</v>
      </c>
    </row>
    <row r="3545" spans="1:10" ht="16.5" customHeight="1" x14ac:dyDescent="0.25">
      <c r="A3545" s="347"/>
      <c r="B3545" s="352"/>
      <c r="C3545" s="350" t="s">
        <v>12</v>
      </c>
      <c r="D3545" s="350"/>
      <c r="E3545" s="350"/>
      <c r="F3545" s="350"/>
      <c r="G3545" s="350"/>
      <c r="H3545" s="350"/>
      <c r="I3545" s="350"/>
      <c r="J3545" s="350"/>
    </row>
    <row r="3546" spans="1:10" ht="27" customHeight="1" x14ac:dyDescent="0.25">
      <c r="A3546" s="347"/>
      <c r="B3546" s="352"/>
      <c r="C3546" s="7" t="s">
        <v>2014</v>
      </c>
      <c r="D3546" s="140" t="s">
        <v>39</v>
      </c>
      <c r="E3546" s="140" t="s">
        <v>353</v>
      </c>
      <c r="F3546" s="157"/>
      <c r="G3546" s="157"/>
      <c r="H3546" s="24"/>
      <c r="I3546" s="105"/>
      <c r="J3546" s="95">
        <f>J3542/J3544</f>
        <v>5400</v>
      </c>
    </row>
    <row r="3547" spans="1:10" ht="16.5" customHeight="1" x14ac:dyDescent="0.25">
      <c r="A3547" s="347"/>
      <c r="B3547" s="352"/>
      <c r="C3547" s="350" t="s">
        <v>14</v>
      </c>
      <c r="D3547" s="350"/>
      <c r="E3547" s="350"/>
      <c r="F3547" s="350"/>
      <c r="G3547" s="350"/>
      <c r="H3547" s="350"/>
      <c r="I3547" s="350"/>
      <c r="J3547" s="350"/>
    </row>
    <row r="3548" spans="1:10" ht="27.6" customHeight="1" x14ac:dyDescent="0.25">
      <c r="A3548" s="347"/>
      <c r="B3548" s="352"/>
      <c r="C3548" s="59" t="s">
        <v>844</v>
      </c>
      <c r="D3548" s="140" t="s">
        <v>42</v>
      </c>
      <c r="E3548" s="140" t="s">
        <v>40</v>
      </c>
      <c r="F3548" s="140"/>
      <c r="G3548" s="140"/>
      <c r="H3548" s="7"/>
      <c r="I3548" s="105"/>
      <c r="J3548" s="170">
        <v>100</v>
      </c>
    </row>
    <row r="3549" spans="1:10" ht="14.25" customHeight="1" x14ac:dyDescent="0.25">
      <c r="A3549" s="443" t="s">
        <v>81</v>
      </c>
      <c r="B3549" s="443"/>
      <c r="C3549" s="443"/>
      <c r="D3549" s="443"/>
      <c r="E3549" s="443"/>
      <c r="F3549" s="443"/>
      <c r="G3549" s="443"/>
      <c r="H3549" s="443"/>
      <c r="I3549" s="443"/>
      <c r="J3549" s="443"/>
    </row>
    <row r="3550" spans="1:10" x14ac:dyDescent="0.25">
      <c r="A3550" s="388" t="s">
        <v>83</v>
      </c>
      <c r="B3550" s="388"/>
      <c r="C3550" s="388"/>
      <c r="D3550" s="388"/>
      <c r="E3550" s="388"/>
      <c r="F3550" s="154">
        <v>2020</v>
      </c>
      <c r="G3550" s="154">
        <v>2021</v>
      </c>
      <c r="H3550" s="154">
        <v>2022</v>
      </c>
      <c r="I3550" s="154">
        <v>2023</v>
      </c>
      <c r="J3550" s="154">
        <v>2024</v>
      </c>
    </row>
    <row r="3551" spans="1:10" x14ac:dyDescent="0.25">
      <c r="A3551" s="388"/>
      <c r="B3551" s="388"/>
      <c r="C3551" s="388"/>
      <c r="D3551" s="388"/>
      <c r="E3551" s="388"/>
      <c r="F3551" s="25">
        <f>F3554+F3565</f>
        <v>287.7</v>
      </c>
      <c r="G3551" s="25">
        <f>G3554+G3565</f>
        <v>298.11599999999999</v>
      </c>
      <c r="H3551" s="25">
        <f>H3554+H3565</f>
        <v>305.76</v>
      </c>
      <c r="I3551" s="25">
        <f>I3554+I3565</f>
        <v>0</v>
      </c>
      <c r="J3551" s="25">
        <f>J3554+J3565</f>
        <v>338.06400000000002</v>
      </c>
    </row>
    <row r="3552" spans="1:10" ht="31.5" customHeight="1" x14ac:dyDescent="0.25">
      <c r="A3552" s="402" t="s">
        <v>350</v>
      </c>
      <c r="B3552" s="352" t="s">
        <v>87</v>
      </c>
      <c r="C3552" s="400" t="s">
        <v>240</v>
      </c>
      <c r="D3552" s="400"/>
      <c r="E3552" s="400"/>
      <c r="F3552" s="400"/>
      <c r="G3552" s="400"/>
      <c r="H3552" s="400"/>
      <c r="I3552" s="400"/>
      <c r="J3552" s="400"/>
    </row>
    <row r="3553" spans="1:10" x14ac:dyDescent="0.25">
      <c r="A3553" s="402"/>
      <c r="B3553" s="352"/>
      <c r="C3553" s="350" t="s">
        <v>10</v>
      </c>
      <c r="D3553" s="350"/>
      <c r="E3553" s="350"/>
      <c r="F3553" s="350"/>
      <c r="G3553" s="350"/>
      <c r="H3553" s="350"/>
      <c r="I3553" s="350"/>
      <c r="J3553" s="350"/>
    </row>
    <row r="3554" spans="1:10" ht="60" x14ac:dyDescent="0.25">
      <c r="A3554" s="402"/>
      <c r="B3554" s="352"/>
      <c r="C3554" s="3" t="s">
        <v>352</v>
      </c>
      <c r="D3554" s="140" t="s">
        <v>15</v>
      </c>
      <c r="E3554" s="140" t="s">
        <v>19</v>
      </c>
      <c r="F3554" s="157">
        <f>'Додаток 3'!H598</f>
        <v>287.7</v>
      </c>
      <c r="G3554" s="107">
        <f>'Додаток 3'!I598</f>
        <v>298.11599999999999</v>
      </c>
      <c r="H3554" s="107">
        <f>'Додаток 3'!J598</f>
        <v>305.76</v>
      </c>
      <c r="I3554" s="95"/>
      <c r="J3554" s="95">
        <f>'Додаток 3'!L598</f>
        <v>338.06400000000002</v>
      </c>
    </row>
    <row r="3555" spans="1:10" ht="15.75" customHeight="1" x14ac:dyDescent="0.25">
      <c r="A3555" s="402"/>
      <c r="B3555" s="352"/>
      <c r="C3555" s="350" t="s">
        <v>11</v>
      </c>
      <c r="D3555" s="350"/>
      <c r="E3555" s="350"/>
      <c r="F3555" s="350"/>
      <c r="G3555" s="350"/>
      <c r="H3555" s="350"/>
      <c r="I3555" s="350"/>
      <c r="J3555" s="350"/>
    </row>
    <row r="3556" spans="1:10" ht="30" x14ac:dyDescent="0.25">
      <c r="A3556" s="402"/>
      <c r="B3556" s="352"/>
      <c r="C3556" s="7" t="s">
        <v>681</v>
      </c>
      <c r="D3556" s="349" t="s">
        <v>39</v>
      </c>
      <c r="E3556" s="140" t="s">
        <v>86</v>
      </c>
      <c r="F3556" s="157">
        <v>10.298999999999999</v>
      </c>
      <c r="G3556" s="157"/>
      <c r="H3556" s="157"/>
      <c r="I3556" s="105"/>
      <c r="J3556" s="105"/>
    </row>
    <row r="3557" spans="1:10" ht="47.25" customHeight="1" x14ac:dyDescent="0.25">
      <c r="A3557" s="402"/>
      <c r="B3557" s="352"/>
      <c r="C3557" s="7" t="s">
        <v>1415</v>
      </c>
      <c r="D3557" s="349"/>
      <c r="E3557" s="140"/>
      <c r="F3557" s="157">
        <v>37.651000000000003</v>
      </c>
      <c r="G3557" s="157">
        <v>37.26</v>
      </c>
      <c r="H3557" s="157">
        <f>H3554/H3560</f>
        <v>38.22</v>
      </c>
      <c r="I3557" s="95"/>
      <c r="J3557" s="95">
        <f>J3554/J3560</f>
        <v>42.258000000000003</v>
      </c>
    </row>
    <row r="3558" spans="1:10" ht="19.5" customHeight="1" x14ac:dyDescent="0.25">
      <c r="A3558" s="402"/>
      <c r="B3558" s="352"/>
      <c r="C3558" s="350" t="s">
        <v>12</v>
      </c>
      <c r="D3558" s="350"/>
      <c r="E3558" s="350"/>
      <c r="F3558" s="350"/>
      <c r="G3558" s="350"/>
      <c r="H3558" s="350"/>
      <c r="I3558" s="350"/>
      <c r="J3558" s="350"/>
    </row>
    <row r="3559" spans="1:10" ht="57.75" customHeight="1" x14ac:dyDescent="0.25">
      <c r="A3559" s="402"/>
      <c r="B3559" s="352"/>
      <c r="C3559" s="8" t="s">
        <v>682</v>
      </c>
      <c r="D3559" s="51" t="s">
        <v>85</v>
      </c>
      <c r="E3559" s="140" t="s">
        <v>354</v>
      </c>
      <c r="F3559" s="161">
        <v>6</v>
      </c>
      <c r="G3559" s="161"/>
      <c r="H3559" s="161"/>
      <c r="I3559" s="105"/>
      <c r="J3559" s="105"/>
    </row>
    <row r="3560" spans="1:10" ht="58.5" customHeight="1" x14ac:dyDescent="0.25">
      <c r="A3560" s="402"/>
      <c r="B3560" s="352"/>
      <c r="C3560" s="8" t="s">
        <v>1398</v>
      </c>
      <c r="D3560" s="51" t="s">
        <v>683</v>
      </c>
      <c r="E3560" s="140" t="s">
        <v>354</v>
      </c>
      <c r="F3560" s="161">
        <v>8</v>
      </c>
      <c r="G3560" s="161">
        <v>8</v>
      </c>
      <c r="H3560" s="161">
        <v>8</v>
      </c>
      <c r="I3560" s="98"/>
      <c r="J3560" s="98">
        <v>8</v>
      </c>
    </row>
    <row r="3561" spans="1:10" x14ac:dyDescent="0.25">
      <c r="A3561" s="402"/>
      <c r="B3561" s="352"/>
      <c r="C3561" s="350" t="s">
        <v>14</v>
      </c>
      <c r="D3561" s="350"/>
      <c r="E3561" s="350"/>
      <c r="F3561" s="350"/>
      <c r="G3561" s="350"/>
      <c r="H3561" s="350"/>
      <c r="I3561" s="350"/>
      <c r="J3561" s="350"/>
    </row>
    <row r="3562" spans="1:10" ht="19.5" customHeight="1" x14ac:dyDescent="0.25">
      <c r="A3562" s="402"/>
      <c r="B3562" s="352"/>
      <c r="C3562" s="7" t="s">
        <v>84</v>
      </c>
      <c r="D3562" s="140" t="s">
        <v>42</v>
      </c>
      <c r="E3562" s="140" t="s">
        <v>40</v>
      </c>
      <c r="F3562" s="140">
        <v>100</v>
      </c>
      <c r="G3562" s="140">
        <v>100</v>
      </c>
      <c r="H3562" s="140">
        <v>100</v>
      </c>
      <c r="I3562" s="170"/>
      <c r="J3562" s="170">
        <v>100</v>
      </c>
    </row>
    <row r="3563" spans="1:10" hidden="1" x14ac:dyDescent="0.25">
      <c r="A3563" s="444" t="s">
        <v>351</v>
      </c>
      <c r="B3563" s="349" t="s">
        <v>377</v>
      </c>
      <c r="C3563" s="351" t="s">
        <v>1459</v>
      </c>
      <c r="D3563" s="351"/>
      <c r="E3563" s="351"/>
      <c r="F3563" s="351"/>
      <c r="G3563" s="351"/>
      <c r="H3563" s="351"/>
      <c r="I3563" s="351"/>
      <c r="J3563" s="351"/>
    </row>
    <row r="3564" spans="1:10" hidden="1" x14ac:dyDescent="0.25">
      <c r="A3564" s="444"/>
      <c r="B3564" s="349"/>
      <c r="C3564" s="357" t="s">
        <v>10</v>
      </c>
      <c r="D3564" s="357"/>
      <c r="E3564" s="357"/>
      <c r="F3564" s="357"/>
      <c r="G3564" s="357"/>
      <c r="H3564" s="357"/>
      <c r="I3564" s="357"/>
      <c r="J3564" s="357"/>
    </row>
    <row r="3565" spans="1:10" ht="30" hidden="1" x14ac:dyDescent="0.25">
      <c r="A3565" s="444"/>
      <c r="B3565" s="349"/>
      <c r="C3565" s="7" t="s">
        <v>88</v>
      </c>
      <c r="D3565" s="142" t="s">
        <v>91</v>
      </c>
      <c r="E3565" s="140" t="s">
        <v>19</v>
      </c>
      <c r="F3565" s="157"/>
      <c r="G3565" s="157"/>
      <c r="H3565" s="157">
        <f>'Додаток 3'!J599</f>
        <v>0</v>
      </c>
      <c r="I3565" s="105"/>
      <c r="J3565" s="105"/>
    </row>
    <row r="3566" spans="1:10" hidden="1" x14ac:dyDescent="0.25">
      <c r="A3566" s="444"/>
      <c r="B3566" s="349"/>
      <c r="C3566" s="350" t="s">
        <v>11</v>
      </c>
      <c r="D3566" s="350"/>
      <c r="E3566" s="350"/>
      <c r="F3566" s="350"/>
      <c r="G3566" s="350"/>
      <c r="H3566" s="350"/>
      <c r="I3566" s="350"/>
      <c r="J3566" s="350"/>
    </row>
    <row r="3567" spans="1:10" hidden="1" x14ac:dyDescent="0.25">
      <c r="A3567" s="444"/>
      <c r="B3567" s="349"/>
      <c r="C3567" s="7" t="s">
        <v>89</v>
      </c>
      <c r="D3567" s="140" t="s">
        <v>39</v>
      </c>
      <c r="E3567" s="140" t="s">
        <v>17</v>
      </c>
      <c r="F3567" s="167"/>
      <c r="G3567" s="167"/>
      <c r="H3567" s="10">
        <v>1</v>
      </c>
      <c r="I3567" s="105"/>
      <c r="J3567" s="105"/>
    </row>
    <row r="3568" spans="1:10" hidden="1" x14ac:dyDescent="0.25">
      <c r="A3568" s="444"/>
      <c r="B3568" s="349"/>
      <c r="C3568" s="350" t="s">
        <v>12</v>
      </c>
      <c r="D3568" s="350"/>
      <c r="E3568" s="350"/>
      <c r="F3568" s="350"/>
      <c r="G3568" s="350"/>
      <c r="H3568" s="350"/>
      <c r="I3568" s="350"/>
      <c r="J3568" s="350"/>
    </row>
    <row r="3569" spans="1:10" ht="30" hidden="1" x14ac:dyDescent="0.25">
      <c r="A3569" s="444"/>
      <c r="B3569" s="349"/>
      <c r="C3569" s="7" t="s">
        <v>90</v>
      </c>
      <c r="D3569" s="140" t="s">
        <v>39</v>
      </c>
      <c r="E3569" s="140" t="s">
        <v>353</v>
      </c>
      <c r="F3569" s="157"/>
      <c r="G3569" s="157"/>
      <c r="H3569" s="157">
        <f>H3565/H3567</f>
        <v>0</v>
      </c>
      <c r="I3569" s="105"/>
      <c r="J3569" s="105"/>
    </row>
    <row r="3570" spans="1:10" ht="15" hidden="1" customHeight="1" x14ac:dyDescent="0.25">
      <c r="A3570" s="444"/>
      <c r="B3570" s="349"/>
      <c r="C3570" s="350" t="s">
        <v>14</v>
      </c>
      <c r="D3570" s="350"/>
      <c r="E3570" s="350"/>
      <c r="F3570" s="350"/>
      <c r="G3570" s="350"/>
      <c r="H3570" s="350"/>
      <c r="I3570" s="350"/>
      <c r="J3570" s="350"/>
    </row>
    <row r="3571" spans="1:10" ht="29.25" hidden="1" customHeight="1" x14ac:dyDescent="0.25">
      <c r="A3571" s="444"/>
      <c r="B3571" s="349"/>
      <c r="C3571" s="59" t="s">
        <v>370</v>
      </c>
      <c r="D3571" s="140" t="s">
        <v>42</v>
      </c>
      <c r="E3571" s="140" t="s">
        <v>40</v>
      </c>
      <c r="F3571" s="140"/>
      <c r="G3571" s="140"/>
      <c r="H3571" s="140">
        <v>100</v>
      </c>
      <c r="I3571" s="105"/>
      <c r="J3571" s="105"/>
    </row>
    <row r="3572" spans="1:10" ht="14.25" customHeight="1" x14ac:dyDescent="0.25">
      <c r="A3572" s="443" t="s">
        <v>440</v>
      </c>
      <c r="B3572" s="443"/>
      <c r="C3572" s="443"/>
      <c r="D3572" s="443"/>
      <c r="E3572" s="443"/>
      <c r="F3572" s="443"/>
      <c r="G3572" s="443"/>
      <c r="H3572" s="443"/>
      <c r="I3572" s="443"/>
      <c r="J3572" s="443"/>
    </row>
    <row r="3573" spans="1:10" x14ac:dyDescent="0.25">
      <c r="A3573" s="388" t="s">
        <v>83</v>
      </c>
      <c r="B3573" s="388"/>
      <c r="C3573" s="388"/>
      <c r="D3573" s="388"/>
      <c r="E3573" s="388"/>
      <c r="F3573" s="154">
        <v>2020</v>
      </c>
      <c r="G3573" s="154">
        <v>2021</v>
      </c>
      <c r="H3573" s="154">
        <v>2022</v>
      </c>
      <c r="I3573" s="154">
        <v>2023</v>
      </c>
      <c r="J3573" s="154">
        <v>2024</v>
      </c>
    </row>
    <row r="3574" spans="1:10" ht="14.25" customHeight="1" x14ac:dyDescent="0.25">
      <c r="A3574" s="388"/>
      <c r="B3574" s="388"/>
      <c r="C3574" s="388"/>
      <c r="D3574" s="388"/>
      <c r="E3574" s="388"/>
      <c r="F3574" s="25">
        <f>F3577+F3586+F3603+F3616+F3630+F3642+F3651</f>
        <v>541.34799999999996</v>
      </c>
      <c r="G3574" s="25">
        <f>G3630+G3642+G3651+G3586+G3603+G3616+G3663+G3672+G3694</f>
        <v>1082.162</v>
      </c>
      <c r="H3574" s="25">
        <f>H3630+H3642+H3651+H3586+H3603+H3616+H3663+H3681+H3692+H3672+H3706+H3715+H3734+H3744</f>
        <v>2832.9589999999998</v>
      </c>
      <c r="I3574" s="25">
        <f>I3630+I3642+I3651+I3586+I3603+I3616+I3663+I3681+I3692+I3724+I3743+I3756+I3765+I3774+I3783+I3792</f>
        <v>13248.008000000002</v>
      </c>
      <c r="J3574" s="25">
        <f>J3630+J3642+J3651+J3586+J3603+J3616+J3663+J3681+J3692+J3783+J3801+J3810+J3743+J3819+J3828+J3837+J3846</f>
        <v>10793.635999999999</v>
      </c>
    </row>
    <row r="3575" spans="1:10" ht="27" hidden="1" customHeight="1" x14ac:dyDescent="0.25">
      <c r="A3575" s="444" t="s">
        <v>476</v>
      </c>
      <c r="B3575" s="349" t="s">
        <v>442</v>
      </c>
      <c r="C3575" s="351" t="s">
        <v>441</v>
      </c>
      <c r="D3575" s="351"/>
      <c r="E3575" s="351"/>
      <c r="F3575" s="351"/>
      <c r="G3575" s="351"/>
      <c r="H3575" s="351"/>
      <c r="I3575" s="105"/>
      <c r="J3575" s="105"/>
    </row>
    <row r="3576" spans="1:10" hidden="1" x14ac:dyDescent="0.25">
      <c r="A3576" s="444"/>
      <c r="B3576" s="349"/>
      <c r="C3576" s="357" t="s">
        <v>10</v>
      </c>
      <c r="D3576" s="357"/>
      <c r="E3576" s="357"/>
      <c r="F3576" s="357"/>
      <c r="G3576" s="357"/>
      <c r="H3576" s="357"/>
      <c r="I3576" s="105"/>
      <c r="J3576" s="105"/>
    </row>
    <row r="3577" spans="1:10" ht="30" hidden="1" x14ac:dyDescent="0.25">
      <c r="A3577" s="444"/>
      <c r="B3577" s="349"/>
      <c r="C3577" s="7" t="s">
        <v>443</v>
      </c>
      <c r="D3577" s="142" t="s">
        <v>91</v>
      </c>
      <c r="E3577" s="140" t="s">
        <v>19</v>
      </c>
      <c r="F3577" s="157">
        <f>'Додаток 3'!H605</f>
        <v>0</v>
      </c>
      <c r="G3577" s="19"/>
      <c r="H3577" s="24"/>
      <c r="I3577" s="105"/>
      <c r="J3577" s="105"/>
    </row>
    <row r="3578" spans="1:10" hidden="1" x14ac:dyDescent="0.25">
      <c r="A3578" s="444"/>
      <c r="B3578" s="349"/>
      <c r="C3578" s="350" t="s">
        <v>11</v>
      </c>
      <c r="D3578" s="350"/>
      <c r="E3578" s="350"/>
      <c r="F3578" s="350"/>
      <c r="G3578" s="350"/>
      <c r="H3578" s="350"/>
      <c r="I3578" s="105"/>
      <c r="J3578" s="105"/>
    </row>
    <row r="3579" spans="1:10" hidden="1" x14ac:dyDescent="0.25">
      <c r="A3579" s="444"/>
      <c r="B3579" s="349"/>
      <c r="C3579" s="7" t="s">
        <v>541</v>
      </c>
      <c r="D3579" s="140" t="s">
        <v>39</v>
      </c>
      <c r="E3579" s="140" t="s">
        <v>17</v>
      </c>
      <c r="F3579" s="167">
        <v>1</v>
      </c>
      <c r="G3579" s="19"/>
      <c r="H3579" s="10"/>
      <c r="I3579" s="105"/>
      <c r="J3579" s="105"/>
    </row>
    <row r="3580" spans="1:10" hidden="1" x14ac:dyDescent="0.25">
      <c r="A3580" s="444"/>
      <c r="B3580" s="349"/>
      <c r="C3580" s="350" t="s">
        <v>12</v>
      </c>
      <c r="D3580" s="350"/>
      <c r="E3580" s="350"/>
      <c r="F3580" s="350"/>
      <c r="G3580" s="350"/>
      <c r="H3580" s="350"/>
      <c r="I3580" s="105"/>
      <c r="J3580" s="105"/>
    </row>
    <row r="3581" spans="1:10" ht="31.5" hidden="1" customHeight="1" x14ac:dyDescent="0.25">
      <c r="A3581" s="444"/>
      <c r="B3581" s="349"/>
      <c r="C3581" s="7" t="s">
        <v>444</v>
      </c>
      <c r="D3581" s="140" t="s">
        <v>39</v>
      </c>
      <c r="E3581" s="140" t="s">
        <v>353</v>
      </c>
      <c r="F3581" s="157">
        <f>F3577/F3579</f>
        <v>0</v>
      </c>
      <c r="G3581" s="24"/>
      <c r="H3581" s="24"/>
      <c r="I3581" s="105"/>
      <c r="J3581" s="105"/>
    </row>
    <row r="3582" spans="1:10" ht="21.75" hidden="1" customHeight="1" x14ac:dyDescent="0.25">
      <c r="A3582" s="444"/>
      <c r="B3582" s="349"/>
      <c r="C3582" s="350" t="s">
        <v>14</v>
      </c>
      <c r="D3582" s="350"/>
      <c r="E3582" s="350"/>
      <c r="F3582" s="350"/>
      <c r="G3582" s="350"/>
      <c r="H3582" s="350"/>
      <c r="I3582" s="105"/>
      <c r="J3582" s="105"/>
    </row>
    <row r="3583" spans="1:10" ht="30" hidden="1" x14ac:dyDescent="0.25">
      <c r="A3583" s="444"/>
      <c r="B3583" s="349"/>
      <c r="C3583" s="59" t="s">
        <v>445</v>
      </c>
      <c r="D3583" s="140" t="s">
        <v>42</v>
      </c>
      <c r="E3583" s="140" t="s">
        <v>40</v>
      </c>
      <c r="F3583" s="140">
        <v>100</v>
      </c>
      <c r="G3583" s="140"/>
      <c r="H3583" s="7"/>
      <c r="I3583" s="105"/>
      <c r="J3583" s="105"/>
    </row>
    <row r="3584" spans="1:10" ht="19.5" customHeight="1" x14ac:dyDescent="0.25">
      <c r="A3584" s="347" t="s">
        <v>476</v>
      </c>
      <c r="B3584" s="352" t="s">
        <v>577</v>
      </c>
      <c r="C3584" s="351" t="s">
        <v>957</v>
      </c>
      <c r="D3584" s="351"/>
      <c r="E3584" s="351"/>
      <c r="F3584" s="351"/>
      <c r="G3584" s="351"/>
      <c r="H3584" s="351"/>
      <c r="I3584" s="351"/>
      <c r="J3584" s="351"/>
    </row>
    <row r="3585" spans="1:10" ht="14.25" customHeight="1" x14ac:dyDescent="0.25">
      <c r="A3585" s="347"/>
      <c r="B3585" s="352"/>
      <c r="C3585" s="350" t="s">
        <v>10</v>
      </c>
      <c r="D3585" s="350"/>
      <c r="E3585" s="350"/>
      <c r="F3585" s="350"/>
      <c r="G3585" s="350"/>
      <c r="H3585" s="350"/>
      <c r="I3585" s="350"/>
      <c r="J3585" s="350"/>
    </row>
    <row r="3586" spans="1:10" ht="30" x14ac:dyDescent="0.25">
      <c r="A3586" s="347"/>
      <c r="B3586" s="352"/>
      <c r="C3586" s="3" t="s">
        <v>547</v>
      </c>
      <c r="D3586" s="349" t="s">
        <v>15</v>
      </c>
      <c r="E3586" s="140" t="s">
        <v>9</v>
      </c>
      <c r="F3586" s="107">
        <f>F3589</f>
        <v>49.765999999999998</v>
      </c>
      <c r="G3586" s="107"/>
      <c r="H3586" s="107"/>
      <c r="I3586" s="170"/>
      <c r="J3586" s="170">
        <f>'Додаток 3'!L606</f>
        <v>3542.886</v>
      </c>
    </row>
    <row r="3587" spans="1:10" hidden="1" x14ac:dyDescent="0.25">
      <c r="A3587" s="347"/>
      <c r="B3587" s="352"/>
      <c r="C3587" s="3" t="s">
        <v>823</v>
      </c>
      <c r="D3587" s="349"/>
      <c r="E3587" s="140"/>
      <c r="F3587" s="107"/>
      <c r="G3587" s="107"/>
      <c r="H3587" s="107"/>
      <c r="I3587" s="105"/>
      <c r="J3587" s="105"/>
    </row>
    <row r="3588" spans="1:10" hidden="1" x14ac:dyDescent="0.25">
      <c r="A3588" s="347"/>
      <c r="B3588" s="352"/>
      <c r="C3588" s="3" t="s">
        <v>357</v>
      </c>
      <c r="D3588" s="349"/>
      <c r="E3588" s="369"/>
      <c r="F3588" s="369"/>
      <c r="G3588" s="369"/>
      <c r="H3588" s="369"/>
      <c r="I3588" s="105"/>
      <c r="J3588" s="105"/>
    </row>
    <row r="3589" spans="1:10" hidden="1" x14ac:dyDescent="0.25">
      <c r="A3589" s="347"/>
      <c r="B3589" s="352"/>
      <c r="C3589" s="7" t="s">
        <v>44</v>
      </c>
      <c r="D3589" s="349"/>
      <c r="E3589" s="140" t="str">
        <f>E3586</f>
        <v>тис. грн.</v>
      </c>
      <c r="F3589" s="9">
        <f>'Додаток 3'!H606</f>
        <v>49.765999999999998</v>
      </c>
      <c r="G3589" s="9"/>
      <c r="H3589" s="107"/>
      <c r="I3589" s="105"/>
      <c r="J3589" s="105"/>
    </row>
    <row r="3590" spans="1:10" hidden="1" x14ac:dyDescent="0.25">
      <c r="A3590" s="347"/>
      <c r="B3590" s="352"/>
      <c r="C3590" s="3" t="s">
        <v>548</v>
      </c>
      <c r="D3590" s="349"/>
      <c r="E3590" s="140" t="s">
        <v>9</v>
      </c>
      <c r="F3590" s="9"/>
      <c r="G3590" s="9">
        <f>'Додаток 3'!I608</f>
        <v>43.12</v>
      </c>
      <c r="H3590" s="107"/>
      <c r="I3590" s="105"/>
      <c r="J3590" s="105"/>
    </row>
    <row r="3591" spans="1:10" hidden="1" x14ac:dyDescent="0.25">
      <c r="A3591" s="347"/>
      <c r="B3591" s="352"/>
      <c r="C3591" s="7" t="s">
        <v>25</v>
      </c>
      <c r="D3591" s="349"/>
      <c r="E3591" s="140" t="s">
        <v>9</v>
      </c>
      <c r="F3591" s="9"/>
      <c r="G3591" s="9">
        <f>'Додаток 3'!I609</f>
        <v>10</v>
      </c>
      <c r="H3591" s="107"/>
      <c r="I3591" s="105"/>
      <c r="J3591" s="105"/>
    </row>
    <row r="3592" spans="1:10" x14ac:dyDescent="0.25">
      <c r="A3592" s="347"/>
      <c r="B3592" s="352"/>
      <c r="C3592" s="348" t="s">
        <v>11</v>
      </c>
      <c r="D3592" s="348"/>
      <c r="E3592" s="348"/>
      <c r="F3592" s="348"/>
      <c r="G3592" s="348"/>
      <c r="H3592" s="348"/>
      <c r="I3592" s="348"/>
      <c r="J3592" s="348"/>
    </row>
    <row r="3593" spans="1:10" ht="18" customHeight="1" x14ac:dyDescent="0.25">
      <c r="A3593" s="347"/>
      <c r="B3593" s="352"/>
      <c r="C3593" s="91" t="s">
        <v>589</v>
      </c>
      <c r="D3593" s="51" t="s">
        <v>309</v>
      </c>
      <c r="E3593" s="51" t="s">
        <v>17</v>
      </c>
      <c r="F3593" s="155"/>
      <c r="G3593" s="155"/>
      <c r="H3593" s="155"/>
      <c r="I3593" s="170"/>
      <c r="J3593" s="166">
        <v>1</v>
      </c>
    </row>
    <row r="3594" spans="1:10" ht="16.5" customHeight="1" x14ac:dyDescent="0.25">
      <c r="A3594" s="347"/>
      <c r="B3594" s="352"/>
      <c r="C3594" s="59" t="s">
        <v>824</v>
      </c>
      <c r="D3594" s="51" t="s">
        <v>39</v>
      </c>
      <c r="E3594" s="51" t="s">
        <v>17</v>
      </c>
      <c r="F3594" s="155">
        <v>1</v>
      </c>
      <c r="G3594" s="155"/>
      <c r="H3594" s="107"/>
      <c r="I3594" s="105"/>
      <c r="J3594" s="105"/>
    </row>
    <row r="3595" spans="1:10" x14ac:dyDescent="0.25">
      <c r="A3595" s="347"/>
      <c r="B3595" s="352"/>
      <c r="C3595" s="348" t="s">
        <v>12</v>
      </c>
      <c r="D3595" s="348"/>
      <c r="E3595" s="348"/>
      <c r="F3595" s="348"/>
      <c r="G3595" s="348"/>
      <c r="H3595" s="348"/>
      <c r="I3595" s="348"/>
      <c r="J3595" s="348"/>
    </row>
    <row r="3596" spans="1:10" ht="30" x14ac:dyDescent="0.25">
      <c r="A3596" s="347"/>
      <c r="B3596" s="352"/>
      <c r="C3596" s="59" t="s">
        <v>549</v>
      </c>
      <c r="D3596" s="51" t="s">
        <v>39</v>
      </c>
      <c r="E3596" s="51" t="s">
        <v>13</v>
      </c>
      <c r="F3596" s="107"/>
      <c r="G3596" s="107"/>
      <c r="H3596" s="156"/>
      <c r="I3596" s="170"/>
      <c r="J3596" s="170">
        <f>J3586/J3593</f>
        <v>3542.886</v>
      </c>
    </row>
    <row r="3597" spans="1:10" ht="18.75" customHeight="1" x14ac:dyDescent="0.25">
      <c r="A3597" s="347"/>
      <c r="B3597" s="352"/>
      <c r="C3597" s="59" t="s">
        <v>825</v>
      </c>
      <c r="D3597" s="51" t="s">
        <v>39</v>
      </c>
      <c r="E3597" s="51" t="s">
        <v>13</v>
      </c>
      <c r="F3597" s="107">
        <f>F3586/F3594</f>
        <v>49.765999999999998</v>
      </c>
      <c r="G3597" s="107"/>
      <c r="H3597" s="156"/>
      <c r="I3597" s="105"/>
      <c r="J3597" s="105"/>
    </row>
    <row r="3598" spans="1:10" x14ac:dyDescent="0.25">
      <c r="A3598" s="347"/>
      <c r="B3598" s="352"/>
      <c r="C3598" s="350" t="s">
        <v>14</v>
      </c>
      <c r="D3598" s="350"/>
      <c r="E3598" s="350"/>
      <c r="F3598" s="350"/>
      <c r="G3598" s="350"/>
      <c r="H3598" s="350"/>
      <c r="I3598" s="350"/>
      <c r="J3598" s="350"/>
    </row>
    <row r="3599" spans="1:10" x14ac:dyDescent="0.25">
      <c r="A3599" s="347"/>
      <c r="B3599" s="352"/>
      <c r="C3599" s="59" t="s">
        <v>359</v>
      </c>
      <c r="D3599" s="349" t="s">
        <v>42</v>
      </c>
      <c r="E3599" s="349" t="s">
        <v>40</v>
      </c>
      <c r="F3599" s="51"/>
      <c r="G3599" s="51"/>
      <c r="H3599" s="51"/>
      <c r="I3599" s="166"/>
      <c r="J3599" s="166">
        <v>100</v>
      </c>
    </row>
    <row r="3600" spans="1:10" ht="14.25" customHeight="1" x14ac:dyDescent="0.25">
      <c r="A3600" s="347"/>
      <c r="B3600" s="352"/>
      <c r="C3600" s="59" t="s">
        <v>47</v>
      </c>
      <c r="D3600" s="349"/>
      <c r="E3600" s="349"/>
      <c r="F3600" s="51">
        <v>100</v>
      </c>
      <c r="G3600" s="51"/>
      <c r="H3600" s="51"/>
      <c r="I3600" s="105"/>
      <c r="J3600" s="105"/>
    </row>
    <row r="3601" spans="1:10" ht="19.5" customHeight="1" x14ac:dyDescent="0.25">
      <c r="A3601" s="347" t="s">
        <v>542</v>
      </c>
      <c r="B3601" s="349" t="str">
        <f>B3584</f>
        <v>Забезпечення проти-пожежного захисту будинку</v>
      </c>
      <c r="C3601" s="351" t="s">
        <v>958</v>
      </c>
      <c r="D3601" s="351"/>
      <c r="E3601" s="351"/>
      <c r="F3601" s="351"/>
      <c r="G3601" s="351"/>
      <c r="H3601" s="351"/>
      <c r="I3601" s="351"/>
      <c r="J3601" s="351"/>
    </row>
    <row r="3602" spans="1:10" x14ac:dyDescent="0.25">
      <c r="A3602" s="347"/>
      <c r="B3602" s="349"/>
      <c r="C3602" s="350" t="s">
        <v>10</v>
      </c>
      <c r="D3602" s="350"/>
      <c r="E3602" s="350"/>
      <c r="F3602" s="350"/>
      <c r="G3602" s="350"/>
      <c r="H3602" s="350"/>
      <c r="I3602" s="350"/>
      <c r="J3602" s="350"/>
    </row>
    <row r="3603" spans="1:10" ht="30" x14ac:dyDescent="0.25">
      <c r="A3603" s="347"/>
      <c r="B3603" s="349"/>
      <c r="C3603" s="3" t="s">
        <v>547</v>
      </c>
      <c r="D3603" s="349" t="s">
        <v>15</v>
      </c>
      <c r="E3603" s="140" t="s">
        <v>9</v>
      </c>
      <c r="F3603" s="107">
        <f>'Додаток 3'!H610</f>
        <v>255.971</v>
      </c>
      <c r="G3603" s="107">
        <f>'Додаток 3'!I610</f>
        <v>274.56799999999998</v>
      </c>
      <c r="H3603" s="107"/>
      <c r="I3603" s="105"/>
      <c r="J3603" s="105"/>
    </row>
    <row r="3604" spans="1:10" hidden="1" x14ac:dyDescent="0.25">
      <c r="A3604" s="347"/>
      <c r="B3604" s="349"/>
      <c r="C3604" s="3" t="s">
        <v>357</v>
      </c>
      <c r="D3604" s="349"/>
      <c r="E3604" s="369"/>
      <c r="F3604" s="369"/>
      <c r="G3604" s="369"/>
      <c r="H3604" s="369"/>
      <c r="I3604" s="105"/>
      <c r="J3604" s="105"/>
    </row>
    <row r="3605" spans="1:10" hidden="1" x14ac:dyDescent="0.25">
      <c r="A3605" s="347"/>
      <c r="B3605" s="349"/>
      <c r="C3605" s="7" t="s">
        <v>44</v>
      </c>
      <c r="D3605" s="349"/>
      <c r="E3605" s="140" t="str">
        <f>E3603</f>
        <v>тис. грн.</v>
      </c>
      <c r="F3605" s="9">
        <f>'Додаток 3'!H611</f>
        <v>26.754999999999999</v>
      </c>
      <c r="G3605" s="2"/>
      <c r="H3605" s="107"/>
      <c r="I3605" s="105"/>
      <c r="J3605" s="105"/>
    </row>
    <row r="3606" spans="1:10" hidden="1" x14ac:dyDescent="0.25">
      <c r="A3606" s="347"/>
      <c r="B3606" s="349"/>
      <c r="C3606" s="7" t="s">
        <v>548</v>
      </c>
      <c r="D3606" s="349"/>
      <c r="E3606" s="140" t="s">
        <v>9</v>
      </c>
      <c r="F3606" s="9"/>
      <c r="G3606" s="9">
        <f>'Додаток 3'!I612</f>
        <v>7.09</v>
      </c>
      <c r="H3606" s="107"/>
      <c r="I3606" s="105"/>
      <c r="J3606" s="105"/>
    </row>
    <row r="3607" spans="1:10" hidden="1" x14ac:dyDescent="0.25">
      <c r="A3607" s="347"/>
      <c r="B3607" s="349"/>
      <c r="C3607" s="7" t="s">
        <v>25</v>
      </c>
      <c r="D3607" s="349"/>
      <c r="E3607" s="140" t="s">
        <v>9</v>
      </c>
      <c r="F3607" s="9"/>
      <c r="G3607" s="9">
        <f>'Додаток 3'!I613</f>
        <v>1.2390000000000001</v>
      </c>
      <c r="H3607" s="107"/>
      <c r="I3607" s="105"/>
      <c r="J3607" s="105"/>
    </row>
    <row r="3608" spans="1:10" x14ac:dyDescent="0.25">
      <c r="A3608" s="347"/>
      <c r="B3608" s="349"/>
      <c r="C3608" s="348" t="s">
        <v>11</v>
      </c>
      <c r="D3608" s="348"/>
      <c r="E3608" s="348"/>
      <c r="F3608" s="348"/>
      <c r="G3608" s="348"/>
      <c r="H3608" s="348"/>
      <c r="I3608" s="348"/>
      <c r="J3608" s="348"/>
    </row>
    <row r="3609" spans="1:10" x14ac:dyDescent="0.25">
      <c r="A3609" s="347"/>
      <c r="B3609" s="349"/>
      <c r="C3609" s="59" t="s">
        <v>589</v>
      </c>
      <c r="D3609" s="51" t="s">
        <v>309</v>
      </c>
      <c r="E3609" s="51" t="s">
        <v>17</v>
      </c>
      <c r="F3609" s="155">
        <v>1</v>
      </c>
      <c r="G3609" s="155">
        <v>1</v>
      </c>
      <c r="H3609" s="107"/>
      <c r="I3609" s="105"/>
      <c r="J3609" s="105"/>
    </row>
    <row r="3610" spans="1:10" x14ac:dyDescent="0.25">
      <c r="A3610" s="347"/>
      <c r="B3610" s="349"/>
      <c r="C3610" s="348" t="s">
        <v>12</v>
      </c>
      <c r="D3610" s="348"/>
      <c r="E3610" s="348"/>
      <c r="F3610" s="348"/>
      <c r="G3610" s="348"/>
      <c r="H3610" s="348"/>
      <c r="I3610" s="348"/>
      <c r="J3610" s="348"/>
    </row>
    <row r="3611" spans="1:10" ht="30" x14ac:dyDescent="0.25">
      <c r="A3611" s="347"/>
      <c r="B3611" s="349"/>
      <c r="C3611" s="59" t="s">
        <v>549</v>
      </c>
      <c r="D3611" s="51" t="s">
        <v>39</v>
      </c>
      <c r="E3611" s="51" t="s">
        <v>13</v>
      </c>
      <c r="F3611" s="107">
        <f>F3603/F3609</f>
        <v>255.971</v>
      </c>
      <c r="G3611" s="107">
        <f>G3603/G3609</f>
        <v>274.56799999999998</v>
      </c>
      <c r="H3611" s="156"/>
      <c r="I3611" s="105"/>
      <c r="J3611" s="105"/>
    </row>
    <row r="3612" spans="1:10" x14ac:dyDescent="0.25">
      <c r="A3612" s="347"/>
      <c r="B3612" s="349"/>
      <c r="C3612" s="350" t="s">
        <v>14</v>
      </c>
      <c r="D3612" s="350"/>
      <c r="E3612" s="350"/>
      <c r="F3612" s="350"/>
      <c r="G3612" s="350"/>
      <c r="H3612" s="350"/>
      <c r="I3612" s="350"/>
      <c r="J3612" s="350"/>
    </row>
    <row r="3613" spans="1:10" x14ac:dyDescent="0.25">
      <c r="A3613" s="347"/>
      <c r="B3613" s="349"/>
      <c r="C3613" s="59" t="str">
        <f>C3599</f>
        <v xml:space="preserve">рівень готовності об'єктів капітального ремонту </v>
      </c>
      <c r="D3613" s="140" t="s">
        <v>42</v>
      </c>
      <c r="E3613" s="140" t="s">
        <v>40</v>
      </c>
      <c r="F3613" s="51">
        <v>100</v>
      </c>
      <c r="G3613" s="51">
        <v>100</v>
      </c>
      <c r="H3613" s="51"/>
      <c r="I3613" s="105"/>
      <c r="J3613" s="105"/>
    </row>
    <row r="3614" spans="1:10" ht="13.5" customHeight="1" x14ac:dyDescent="0.25">
      <c r="A3614" s="347" t="s">
        <v>543</v>
      </c>
      <c r="B3614" s="349" t="str">
        <f>B3601</f>
        <v>Забезпечення проти-пожежного захисту будинку</v>
      </c>
      <c r="C3614" s="351" t="s">
        <v>929</v>
      </c>
      <c r="D3614" s="351"/>
      <c r="E3614" s="351"/>
      <c r="F3614" s="351"/>
      <c r="G3614" s="351"/>
      <c r="H3614" s="351"/>
      <c r="I3614" s="351"/>
      <c r="J3614" s="351"/>
    </row>
    <row r="3615" spans="1:10" x14ac:dyDescent="0.25">
      <c r="A3615" s="347"/>
      <c r="B3615" s="349"/>
      <c r="C3615" s="350" t="s">
        <v>10</v>
      </c>
      <c r="D3615" s="350"/>
      <c r="E3615" s="350"/>
      <c r="F3615" s="350"/>
      <c r="G3615" s="350"/>
      <c r="H3615" s="350"/>
      <c r="I3615" s="350"/>
      <c r="J3615" s="350"/>
    </row>
    <row r="3616" spans="1:10" ht="30" x14ac:dyDescent="0.25">
      <c r="A3616" s="347"/>
      <c r="B3616" s="349"/>
      <c r="C3616" s="3" t="s">
        <v>547</v>
      </c>
      <c r="D3616" s="349" t="s">
        <v>15</v>
      </c>
      <c r="E3616" s="140" t="s">
        <v>9</v>
      </c>
      <c r="F3616" s="107">
        <f>'Додаток 3'!H614</f>
        <v>235.61099999999999</v>
      </c>
      <c r="G3616" s="107">
        <f>'Додаток 3'!I614</f>
        <v>807.59400000000005</v>
      </c>
      <c r="H3616" s="107">
        <f>'Додаток 3'!J614</f>
        <v>507.19000000000005</v>
      </c>
      <c r="I3616" s="95">
        <v>468.06</v>
      </c>
      <c r="J3616" s="105"/>
    </row>
    <row r="3617" spans="1:10" hidden="1" x14ac:dyDescent="0.25">
      <c r="A3617" s="347"/>
      <c r="B3617" s="349"/>
      <c r="C3617" s="3" t="s">
        <v>357</v>
      </c>
      <c r="D3617" s="349"/>
      <c r="E3617" s="369"/>
      <c r="F3617" s="369"/>
      <c r="G3617" s="369"/>
      <c r="H3617" s="369"/>
      <c r="I3617" s="105"/>
      <c r="J3617" s="105"/>
    </row>
    <row r="3618" spans="1:10" hidden="1" x14ac:dyDescent="0.25">
      <c r="A3618" s="347"/>
      <c r="B3618" s="349"/>
      <c r="C3618" s="7" t="s">
        <v>44</v>
      </c>
      <c r="D3618" s="349"/>
      <c r="E3618" s="140" t="str">
        <f>E3616</f>
        <v>тис. грн.</v>
      </c>
      <c r="F3618" s="9">
        <f>'Додаток 3'!H615</f>
        <v>48.2</v>
      </c>
      <c r="G3618" s="2"/>
      <c r="H3618" s="107"/>
      <c r="I3618" s="105"/>
      <c r="J3618" s="105"/>
    </row>
    <row r="3619" spans="1:10" hidden="1" x14ac:dyDescent="0.25">
      <c r="A3619" s="347"/>
      <c r="B3619" s="349"/>
      <c r="C3619" s="7" t="s">
        <v>2</v>
      </c>
      <c r="D3619" s="349"/>
      <c r="E3619" s="140" t="s">
        <v>9</v>
      </c>
      <c r="F3619" s="9"/>
      <c r="G3619" s="9">
        <f>'Додаток 3'!I616</f>
        <v>17.596</v>
      </c>
      <c r="H3619" s="107"/>
      <c r="I3619" s="105"/>
      <c r="J3619" s="105"/>
    </row>
    <row r="3620" spans="1:10" hidden="1" x14ac:dyDescent="0.25">
      <c r="A3620" s="347"/>
      <c r="B3620" s="349"/>
      <c r="C3620" s="7" t="s">
        <v>424</v>
      </c>
      <c r="D3620" s="349"/>
      <c r="E3620" s="140" t="s">
        <v>9</v>
      </c>
      <c r="F3620" s="9"/>
      <c r="G3620" s="9" t="e">
        <f>'Додаток 3'!#REF!</f>
        <v>#REF!</v>
      </c>
      <c r="H3620" s="107"/>
      <c r="I3620" s="105"/>
      <c r="J3620" s="105"/>
    </row>
    <row r="3621" spans="1:10" x14ac:dyDescent="0.25">
      <c r="A3621" s="347"/>
      <c r="B3621" s="349"/>
      <c r="C3621" s="7" t="s">
        <v>1591</v>
      </c>
      <c r="D3621" s="140"/>
      <c r="E3621" s="140"/>
      <c r="F3621" s="9"/>
      <c r="G3621" s="9"/>
      <c r="H3621" s="107"/>
      <c r="I3621" s="135">
        <f>'Додаток 3'!K617</f>
        <v>468.06</v>
      </c>
      <c r="J3621" s="105"/>
    </row>
    <row r="3622" spans="1:10" x14ac:dyDescent="0.25">
      <c r="A3622" s="347"/>
      <c r="B3622" s="349"/>
      <c r="C3622" s="348" t="s">
        <v>11</v>
      </c>
      <c r="D3622" s="348"/>
      <c r="E3622" s="348"/>
      <c r="F3622" s="348"/>
      <c r="G3622" s="348"/>
      <c r="H3622" s="348"/>
      <c r="I3622" s="348"/>
      <c r="J3622" s="348"/>
    </row>
    <row r="3623" spans="1:10" x14ac:dyDescent="0.25">
      <c r="A3623" s="347"/>
      <c r="B3623" s="349"/>
      <c r="C3623" s="59" t="s">
        <v>589</v>
      </c>
      <c r="D3623" s="51" t="s">
        <v>309</v>
      </c>
      <c r="E3623" s="51" t="s">
        <v>17</v>
      </c>
      <c r="F3623" s="155">
        <v>1</v>
      </c>
      <c r="G3623" s="155">
        <v>1</v>
      </c>
      <c r="H3623" s="155">
        <v>1</v>
      </c>
      <c r="I3623" s="166">
        <v>1</v>
      </c>
      <c r="J3623" s="105"/>
    </row>
    <row r="3624" spans="1:10" x14ac:dyDescent="0.25">
      <c r="A3624" s="347"/>
      <c r="B3624" s="349"/>
      <c r="C3624" s="348" t="s">
        <v>12</v>
      </c>
      <c r="D3624" s="348"/>
      <c r="E3624" s="348"/>
      <c r="F3624" s="348"/>
      <c r="G3624" s="348"/>
      <c r="H3624" s="348"/>
      <c r="I3624" s="348"/>
      <c r="J3624" s="348"/>
    </row>
    <row r="3625" spans="1:10" ht="30" x14ac:dyDescent="0.25">
      <c r="A3625" s="347"/>
      <c r="B3625" s="349"/>
      <c r="C3625" s="59" t="s">
        <v>549</v>
      </c>
      <c r="D3625" s="51" t="s">
        <v>39</v>
      </c>
      <c r="E3625" s="51" t="s">
        <v>13</v>
      </c>
      <c r="F3625" s="107">
        <f>F3616/F3623</f>
        <v>235.61099999999999</v>
      </c>
      <c r="G3625" s="107">
        <f>G3616/G3623</f>
        <v>807.59400000000005</v>
      </c>
      <c r="H3625" s="107">
        <f>H3616/H3623</f>
        <v>507.19000000000005</v>
      </c>
      <c r="I3625" s="95">
        <f>I3621/I3623</f>
        <v>468.06</v>
      </c>
      <c r="J3625" s="105"/>
    </row>
    <row r="3626" spans="1:10" x14ac:dyDescent="0.25">
      <c r="A3626" s="347"/>
      <c r="B3626" s="349"/>
      <c r="C3626" s="445" t="s">
        <v>14</v>
      </c>
      <c r="D3626" s="445"/>
      <c r="E3626" s="445"/>
      <c r="F3626" s="445"/>
      <c r="G3626" s="445"/>
      <c r="H3626" s="445"/>
      <c r="I3626" s="445"/>
      <c r="J3626" s="445"/>
    </row>
    <row r="3627" spans="1:10" ht="14.25" customHeight="1" x14ac:dyDescent="0.25">
      <c r="A3627" s="347"/>
      <c r="B3627" s="349"/>
      <c r="C3627" s="59" t="str">
        <f>C3613</f>
        <v xml:space="preserve">рівень готовності об'єктів капітального ремонту </v>
      </c>
      <c r="D3627" s="140" t="s">
        <v>42</v>
      </c>
      <c r="E3627" s="140" t="s">
        <v>40</v>
      </c>
      <c r="F3627" s="51">
        <v>100</v>
      </c>
      <c r="G3627" s="51">
        <v>100</v>
      </c>
      <c r="H3627" s="51">
        <v>100</v>
      </c>
      <c r="I3627" s="166">
        <v>100</v>
      </c>
      <c r="J3627" s="105"/>
    </row>
    <row r="3628" spans="1:10" ht="28.5" customHeight="1" x14ac:dyDescent="0.25">
      <c r="A3628" s="347" t="s">
        <v>544</v>
      </c>
      <c r="B3628" s="349" t="s">
        <v>576</v>
      </c>
      <c r="C3628" s="351" t="s">
        <v>968</v>
      </c>
      <c r="D3628" s="351"/>
      <c r="E3628" s="351"/>
      <c r="F3628" s="351"/>
      <c r="G3628" s="351"/>
      <c r="H3628" s="351"/>
      <c r="I3628" s="351"/>
      <c r="J3628" s="351"/>
    </row>
    <row r="3629" spans="1:10" ht="15" customHeight="1" x14ac:dyDescent="0.25">
      <c r="A3629" s="347"/>
      <c r="B3629" s="349"/>
      <c r="C3629" s="350" t="s">
        <v>10</v>
      </c>
      <c r="D3629" s="350"/>
      <c r="E3629" s="350"/>
      <c r="F3629" s="350"/>
      <c r="G3629" s="350"/>
      <c r="H3629" s="350"/>
      <c r="I3629" s="350"/>
      <c r="J3629" s="350"/>
    </row>
    <row r="3630" spans="1:10" ht="29.25" customHeight="1" x14ac:dyDescent="0.25">
      <c r="A3630" s="347"/>
      <c r="B3630" s="349"/>
      <c r="C3630" s="3" t="s">
        <v>550</v>
      </c>
      <c r="D3630" s="349" t="s">
        <v>15</v>
      </c>
      <c r="E3630" s="140" t="s">
        <v>9</v>
      </c>
      <c r="F3630" s="107"/>
      <c r="G3630" s="156"/>
      <c r="H3630" s="107"/>
      <c r="I3630" s="95"/>
      <c r="J3630" s="95">
        <f>'Додаток 3'!L618</f>
        <v>623</v>
      </c>
    </row>
    <row r="3631" spans="1:10" ht="23.25" hidden="1" customHeight="1" x14ac:dyDescent="0.25">
      <c r="A3631" s="347"/>
      <c r="B3631" s="349"/>
      <c r="C3631" s="3" t="s">
        <v>357</v>
      </c>
      <c r="D3631" s="349"/>
      <c r="E3631" s="369"/>
      <c r="F3631" s="369"/>
      <c r="G3631" s="369"/>
      <c r="H3631" s="369"/>
      <c r="I3631" s="105"/>
      <c r="J3631" s="105"/>
    </row>
    <row r="3632" spans="1:10" ht="24" hidden="1" customHeight="1" x14ac:dyDescent="0.25">
      <c r="A3632" s="347"/>
      <c r="B3632" s="349"/>
      <c r="C3632" s="7" t="s">
        <v>44</v>
      </c>
      <c r="D3632" s="349"/>
      <c r="E3632" s="140" t="str">
        <f>E3630</f>
        <v>тис. грн.</v>
      </c>
      <c r="F3632" s="9"/>
      <c r="G3632" s="156">
        <f>'Додаток 3'!I619</f>
        <v>20</v>
      </c>
      <c r="H3632" s="107"/>
      <c r="I3632" s="105"/>
      <c r="J3632" s="105"/>
    </row>
    <row r="3633" spans="1:10" ht="22.5" hidden="1" customHeight="1" x14ac:dyDescent="0.25">
      <c r="A3633" s="347"/>
      <c r="B3633" s="349"/>
      <c r="C3633" s="7" t="s">
        <v>2</v>
      </c>
      <c r="D3633" s="349"/>
      <c r="E3633" s="140" t="s">
        <v>9</v>
      </c>
      <c r="F3633" s="9"/>
      <c r="G3633" s="156">
        <f>'Додаток 3'!I620</f>
        <v>9.35</v>
      </c>
      <c r="H3633" s="107"/>
      <c r="I3633" s="105"/>
      <c r="J3633" s="105"/>
    </row>
    <row r="3634" spans="1:10" ht="20.25" customHeight="1" x14ac:dyDescent="0.25">
      <c r="A3634" s="347"/>
      <c r="B3634" s="349"/>
      <c r="C3634" s="348" t="s">
        <v>11</v>
      </c>
      <c r="D3634" s="348"/>
      <c r="E3634" s="348"/>
      <c r="F3634" s="348"/>
      <c r="G3634" s="348"/>
      <c r="H3634" s="348"/>
      <c r="I3634" s="348"/>
      <c r="J3634" s="348"/>
    </row>
    <row r="3635" spans="1:10" ht="25.5" customHeight="1" x14ac:dyDescent="0.25">
      <c r="A3635" s="347"/>
      <c r="B3635" s="349"/>
      <c r="C3635" s="59" t="s">
        <v>552</v>
      </c>
      <c r="D3635" s="51" t="s">
        <v>309</v>
      </c>
      <c r="E3635" s="51" t="s">
        <v>140</v>
      </c>
      <c r="F3635" s="156"/>
      <c r="G3635" s="156"/>
      <c r="H3635" s="107"/>
      <c r="I3635" s="95"/>
      <c r="J3635" s="95">
        <v>2.6</v>
      </c>
    </row>
    <row r="3636" spans="1:10" ht="17.25" customHeight="1" x14ac:dyDescent="0.25">
      <c r="A3636" s="347"/>
      <c r="B3636" s="349"/>
      <c r="C3636" s="371" t="s">
        <v>12</v>
      </c>
      <c r="D3636" s="371"/>
      <c r="E3636" s="371"/>
      <c r="F3636" s="371"/>
      <c r="G3636" s="371"/>
      <c r="H3636" s="371"/>
      <c r="I3636" s="371"/>
      <c r="J3636" s="371"/>
    </row>
    <row r="3637" spans="1:10" ht="33.75" customHeight="1" x14ac:dyDescent="0.25">
      <c r="A3637" s="347"/>
      <c r="B3637" s="349"/>
      <c r="C3637" s="59" t="s">
        <v>551</v>
      </c>
      <c r="D3637" s="51" t="s">
        <v>39</v>
      </c>
      <c r="E3637" s="51" t="s">
        <v>141</v>
      </c>
      <c r="F3637" s="107"/>
      <c r="G3637" s="107"/>
      <c r="H3637" s="156"/>
      <c r="I3637" s="95"/>
      <c r="J3637" s="95">
        <f>J3630/J3635</f>
        <v>239.61538461538461</v>
      </c>
    </row>
    <row r="3638" spans="1:10" ht="15" customHeight="1" x14ac:dyDescent="0.25">
      <c r="A3638" s="347"/>
      <c r="B3638" s="349"/>
      <c r="C3638" s="350" t="s">
        <v>14</v>
      </c>
      <c r="D3638" s="350"/>
      <c r="E3638" s="350"/>
      <c r="F3638" s="350"/>
      <c r="G3638" s="350"/>
      <c r="H3638" s="350"/>
      <c r="I3638" s="350"/>
      <c r="J3638" s="350"/>
    </row>
    <row r="3639" spans="1:10" ht="15.75" customHeight="1" x14ac:dyDescent="0.25">
      <c r="A3639" s="347"/>
      <c r="B3639" s="349"/>
      <c r="C3639" s="59" t="str">
        <f>C3627</f>
        <v xml:space="preserve">рівень готовності об'єктів капітального ремонту </v>
      </c>
      <c r="D3639" s="140" t="s">
        <v>42</v>
      </c>
      <c r="E3639" s="140" t="s">
        <v>40</v>
      </c>
      <c r="F3639" s="51"/>
      <c r="G3639" s="51"/>
      <c r="H3639" s="51"/>
      <c r="I3639" s="166"/>
      <c r="J3639" s="166">
        <v>100</v>
      </c>
    </row>
    <row r="3640" spans="1:10" ht="15.75" customHeight="1" x14ac:dyDescent="0.25">
      <c r="A3640" s="347" t="s">
        <v>545</v>
      </c>
      <c r="B3640" s="349" t="s">
        <v>577</v>
      </c>
      <c r="C3640" s="351" t="s">
        <v>1662</v>
      </c>
      <c r="D3640" s="351"/>
      <c r="E3640" s="351"/>
      <c r="F3640" s="351"/>
      <c r="G3640" s="351"/>
      <c r="H3640" s="351"/>
      <c r="I3640" s="351"/>
      <c r="J3640" s="351"/>
    </row>
    <row r="3641" spans="1:10" ht="15.75" customHeight="1" x14ac:dyDescent="0.25">
      <c r="A3641" s="347"/>
      <c r="B3641" s="349"/>
      <c r="C3641" s="350" t="s">
        <v>10</v>
      </c>
      <c r="D3641" s="350"/>
      <c r="E3641" s="350"/>
      <c r="F3641" s="350"/>
      <c r="G3641" s="350"/>
      <c r="H3641" s="350"/>
      <c r="I3641" s="350"/>
      <c r="J3641" s="350"/>
    </row>
    <row r="3642" spans="1:10" ht="28.5" customHeight="1" x14ac:dyDescent="0.25">
      <c r="A3642" s="347"/>
      <c r="B3642" s="349"/>
      <c r="C3642" s="7" t="s">
        <v>553</v>
      </c>
      <c r="D3642" s="140" t="s">
        <v>91</v>
      </c>
      <c r="E3642" s="140" t="s">
        <v>9</v>
      </c>
      <c r="F3642" s="107"/>
      <c r="G3642" s="107"/>
      <c r="H3642" s="107"/>
      <c r="I3642" s="170"/>
      <c r="J3642" s="170">
        <f>'Додаток 3'!L621</f>
        <v>1223.808</v>
      </c>
    </row>
    <row r="3643" spans="1:10" x14ac:dyDescent="0.25">
      <c r="A3643" s="347"/>
      <c r="B3643" s="349"/>
      <c r="C3643" s="348" t="s">
        <v>11</v>
      </c>
      <c r="D3643" s="348"/>
      <c r="E3643" s="348"/>
      <c r="F3643" s="348"/>
      <c r="G3643" s="348"/>
      <c r="H3643" s="348"/>
      <c r="I3643" s="348"/>
      <c r="J3643" s="348"/>
    </row>
    <row r="3644" spans="1:10" x14ac:dyDescent="0.25">
      <c r="A3644" s="347"/>
      <c r="B3644" s="349"/>
      <c r="C3644" s="59" t="s">
        <v>554</v>
      </c>
      <c r="D3644" s="51" t="s">
        <v>39</v>
      </c>
      <c r="E3644" s="51" t="s">
        <v>17</v>
      </c>
      <c r="F3644" s="155"/>
      <c r="G3644" s="155"/>
      <c r="H3644" s="155"/>
      <c r="I3644" s="166"/>
      <c r="J3644" s="166">
        <v>1</v>
      </c>
    </row>
    <row r="3645" spans="1:10" x14ac:dyDescent="0.25">
      <c r="A3645" s="347"/>
      <c r="B3645" s="349"/>
      <c r="C3645" s="348" t="s">
        <v>12</v>
      </c>
      <c r="D3645" s="348"/>
      <c r="E3645" s="348"/>
      <c r="F3645" s="348"/>
      <c r="G3645" s="348"/>
      <c r="H3645" s="348"/>
      <c r="I3645" s="348"/>
      <c r="J3645" s="348"/>
    </row>
    <row r="3646" spans="1:10" x14ac:dyDescent="0.25">
      <c r="A3646" s="347"/>
      <c r="B3646" s="349"/>
      <c r="C3646" s="59" t="s">
        <v>555</v>
      </c>
      <c r="D3646" s="51" t="s">
        <v>39</v>
      </c>
      <c r="E3646" s="51" t="s">
        <v>556</v>
      </c>
      <c r="F3646" s="107"/>
      <c r="G3646" s="107"/>
      <c r="H3646" s="107"/>
      <c r="I3646" s="166"/>
      <c r="J3646" s="170">
        <f>J3642/J3644</f>
        <v>1223.808</v>
      </c>
    </row>
    <row r="3647" spans="1:10" x14ac:dyDescent="0.25">
      <c r="A3647" s="347"/>
      <c r="B3647" s="349"/>
      <c r="C3647" s="350" t="s">
        <v>14</v>
      </c>
      <c r="D3647" s="350"/>
      <c r="E3647" s="350"/>
      <c r="F3647" s="350"/>
      <c r="G3647" s="350"/>
      <c r="H3647" s="350"/>
      <c r="I3647" s="350"/>
      <c r="J3647" s="350"/>
    </row>
    <row r="3648" spans="1:10" x14ac:dyDescent="0.25">
      <c r="A3648" s="347"/>
      <c r="B3648" s="349"/>
      <c r="C3648" s="59" t="s">
        <v>557</v>
      </c>
      <c r="D3648" s="140" t="s">
        <v>42</v>
      </c>
      <c r="E3648" s="140" t="s">
        <v>40</v>
      </c>
      <c r="F3648" s="51"/>
      <c r="G3648" s="51"/>
      <c r="H3648" s="51"/>
      <c r="I3648" s="166"/>
      <c r="J3648" s="166">
        <v>100</v>
      </c>
    </row>
    <row r="3649" spans="1:10" ht="13.5" customHeight="1" x14ac:dyDescent="0.25">
      <c r="A3649" s="347" t="s">
        <v>546</v>
      </c>
      <c r="B3649" s="352" t="s">
        <v>577</v>
      </c>
      <c r="C3649" s="351" t="s">
        <v>1416</v>
      </c>
      <c r="D3649" s="351"/>
      <c r="E3649" s="351"/>
      <c r="F3649" s="351"/>
      <c r="G3649" s="351"/>
      <c r="H3649" s="351"/>
      <c r="I3649" s="351"/>
      <c r="J3649" s="351"/>
    </row>
    <row r="3650" spans="1:10" ht="14.25" customHeight="1" x14ac:dyDescent="0.25">
      <c r="A3650" s="347"/>
      <c r="B3650" s="352"/>
      <c r="C3650" s="350" t="s">
        <v>10</v>
      </c>
      <c r="D3650" s="350"/>
      <c r="E3650" s="350"/>
      <c r="F3650" s="350"/>
      <c r="G3650" s="350"/>
      <c r="H3650" s="350"/>
      <c r="I3650" s="350"/>
      <c r="J3650" s="350"/>
    </row>
    <row r="3651" spans="1:10" x14ac:dyDescent="0.25">
      <c r="A3651" s="347"/>
      <c r="B3651" s="352"/>
      <c r="C3651" s="3" t="s">
        <v>558</v>
      </c>
      <c r="D3651" s="349" t="s">
        <v>15</v>
      </c>
      <c r="E3651" s="140" t="s">
        <v>9</v>
      </c>
      <c r="F3651" s="107"/>
      <c r="G3651" s="156"/>
      <c r="H3651" s="107"/>
      <c r="I3651" s="135"/>
      <c r="J3651" s="135">
        <f>'Додаток 3'!L622</f>
        <v>550</v>
      </c>
    </row>
    <row r="3652" spans="1:10" ht="18.75" hidden="1" customHeight="1" x14ac:dyDescent="0.25">
      <c r="A3652" s="347"/>
      <c r="B3652" s="352"/>
      <c r="C3652" s="3" t="s">
        <v>357</v>
      </c>
      <c r="D3652" s="349"/>
      <c r="E3652" s="369"/>
      <c r="F3652" s="369"/>
      <c r="G3652" s="369"/>
      <c r="H3652" s="369"/>
      <c r="I3652" s="105"/>
      <c r="J3652" s="105"/>
    </row>
    <row r="3653" spans="1:10" ht="18.75" hidden="1" customHeight="1" x14ac:dyDescent="0.25">
      <c r="A3653" s="347"/>
      <c r="B3653" s="352"/>
      <c r="C3653" s="7" t="s">
        <v>44</v>
      </c>
      <c r="D3653" s="349"/>
      <c r="E3653" s="140" t="str">
        <f>E3651</f>
        <v>тис. грн.</v>
      </c>
      <c r="F3653" s="9"/>
      <c r="G3653" s="2">
        <f>'Додаток 3'!I623</f>
        <v>35</v>
      </c>
      <c r="H3653" s="107"/>
      <c r="I3653" s="105"/>
      <c r="J3653" s="105"/>
    </row>
    <row r="3654" spans="1:10" ht="19.5" hidden="1" customHeight="1" x14ac:dyDescent="0.25">
      <c r="A3654" s="347"/>
      <c r="B3654" s="352"/>
      <c r="C3654" s="7" t="s">
        <v>2</v>
      </c>
      <c r="D3654" s="349"/>
      <c r="E3654" s="140" t="s">
        <v>9</v>
      </c>
      <c r="F3654" s="9"/>
      <c r="G3654" s="2">
        <f>'Додаток 3'!I624</f>
        <v>6.6</v>
      </c>
      <c r="H3654" s="107"/>
      <c r="I3654" s="105"/>
      <c r="J3654" s="105"/>
    </row>
    <row r="3655" spans="1:10" x14ac:dyDescent="0.25">
      <c r="A3655" s="347"/>
      <c r="B3655" s="352"/>
      <c r="C3655" s="348" t="s">
        <v>11</v>
      </c>
      <c r="D3655" s="348"/>
      <c r="E3655" s="348"/>
      <c r="F3655" s="348"/>
      <c r="G3655" s="348"/>
      <c r="H3655" s="348"/>
      <c r="I3655" s="348"/>
      <c r="J3655" s="348"/>
    </row>
    <row r="3656" spans="1:10" ht="18.75" customHeight="1" x14ac:dyDescent="0.25">
      <c r="A3656" s="347"/>
      <c r="B3656" s="352"/>
      <c r="C3656" s="59" t="s">
        <v>559</v>
      </c>
      <c r="D3656" s="51" t="s">
        <v>309</v>
      </c>
      <c r="E3656" s="51" t="s">
        <v>65</v>
      </c>
      <c r="F3656" s="107"/>
      <c r="G3656" s="107"/>
      <c r="H3656" s="107"/>
      <c r="I3656" s="170"/>
      <c r="J3656" s="170">
        <v>0.59399999999999997</v>
      </c>
    </row>
    <row r="3657" spans="1:10" x14ac:dyDescent="0.25">
      <c r="A3657" s="347"/>
      <c r="B3657" s="352"/>
      <c r="C3657" s="348" t="s">
        <v>12</v>
      </c>
      <c r="D3657" s="348"/>
      <c r="E3657" s="348"/>
      <c r="F3657" s="348"/>
      <c r="G3657" s="348"/>
      <c r="H3657" s="348"/>
      <c r="I3657" s="348"/>
      <c r="J3657" s="348"/>
    </row>
    <row r="3658" spans="1:10" x14ac:dyDescent="0.25">
      <c r="A3658" s="347"/>
      <c r="B3658" s="352"/>
      <c r="C3658" s="59" t="s">
        <v>560</v>
      </c>
      <c r="D3658" s="51" t="s">
        <v>39</v>
      </c>
      <c r="E3658" s="51" t="s">
        <v>196</v>
      </c>
      <c r="F3658" s="107"/>
      <c r="G3658" s="107"/>
      <c r="H3658" s="156"/>
      <c r="I3658" s="135"/>
      <c r="J3658" s="135">
        <f>J3651/J3656</f>
        <v>925.92592592592598</v>
      </c>
    </row>
    <row r="3659" spans="1:10" x14ac:dyDescent="0.25">
      <c r="A3659" s="347"/>
      <c r="B3659" s="352"/>
      <c r="C3659" s="350" t="s">
        <v>14</v>
      </c>
      <c r="D3659" s="350"/>
      <c r="E3659" s="350"/>
      <c r="F3659" s="350"/>
      <c r="G3659" s="350"/>
      <c r="H3659" s="350"/>
      <c r="I3659" s="350"/>
      <c r="J3659" s="350"/>
    </row>
    <row r="3660" spans="1:10" ht="16.5" customHeight="1" x14ac:dyDescent="0.25">
      <c r="A3660" s="347"/>
      <c r="B3660" s="352"/>
      <c r="C3660" s="59" t="s">
        <v>359</v>
      </c>
      <c r="D3660" s="140" t="s">
        <v>42</v>
      </c>
      <c r="E3660" s="140" t="s">
        <v>40</v>
      </c>
      <c r="F3660" s="51"/>
      <c r="G3660" s="51"/>
      <c r="H3660" s="51"/>
      <c r="I3660" s="166"/>
      <c r="J3660" s="166">
        <v>100</v>
      </c>
    </row>
    <row r="3661" spans="1:10" ht="25.5" hidden="1" customHeight="1" x14ac:dyDescent="0.25">
      <c r="A3661" s="347" t="s">
        <v>1046</v>
      </c>
      <c r="B3661" s="352" t="s">
        <v>577</v>
      </c>
      <c r="C3661" s="368" t="str">
        <f>'Додаток 3'!B625</f>
        <v xml:space="preserve">	Коригування проектної документації "Капітальний ремонт автоматичної системи протипожежного захисту в будівлі комунальної власності по вул. Новобілярській, буд. 26-Б, м.Южного Одеської області" </v>
      </c>
      <c r="D3661" s="368"/>
      <c r="E3661" s="368"/>
      <c r="F3661" s="368"/>
      <c r="G3661" s="368"/>
      <c r="H3661" s="368"/>
      <c r="I3661" s="368"/>
      <c r="J3661" s="368"/>
    </row>
    <row r="3662" spans="1:10" hidden="1" x14ac:dyDescent="0.25">
      <c r="A3662" s="347"/>
      <c r="B3662" s="352"/>
      <c r="C3662" s="348" t="s">
        <v>10</v>
      </c>
      <c r="D3662" s="348"/>
      <c r="E3662" s="348"/>
      <c r="F3662" s="348"/>
      <c r="G3662" s="348"/>
      <c r="H3662" s="348"/>
      <c r="I3662" s="348"/>
      <c r="J3662" s="348"/>
    </row>
    <row r="3663" spans="1:10" ht="30" hidden="1" x14ac:dyDescent="0.25">
      <c r="A3663" s="347"/>
      <c r="B3663" s="352"/>
      <c r="C3663" s="59" t="s">
        <v>1047</v>
      </c>
      <c r="D3663" s="51" t="s">
        <v>91</v>
      </c>
      <c r="E3663" s="51" t="s">
        <v>9</v>
      </c>
      <c r="F3663" s="107"/>
      <c r="G3663" s="107">
        <f>'Додаток 3'!I625</f>
        <v>0</v>
      </c>
      <c r="H3663" s="107"/>
      <c r="I3663" s="105"/>
      <c r="J3663" s="105"/>
    </row>
    <row r="3664" spans="1:10" hidden="1" x14ac:dyDescent="0.25">
      <c r="A3664" s="347"/>
      <c r="B3664" s="352"/>
      <c r="C3664" s="348" t="s">
        <v>11</v>
      </c>
      <c r="D3664" s="348"/>
      <c r="E3664" s="348"/>
      <c r="F3664" s="348"/>
      <c r="G3664" s="348"/>
      <c r="H3664" s="348"/>
      <c r="I3664" s="348"/>
      <c r="J3664" s="348"/>
    </row>
    <row r="3665" spans="1:10" hidden="1" x14ac:dyDescent="0.25">
      <c r="A3665" s="347"/>
      <c r="B3665" s="352"/>
      <c r="C3665" s="59" t="s">
        <v>1030</v>
      </c>
      <c r="D3665" s="51" t="s">
        <v>39</v>
      </c>
      <c r="E3665" s="51" t="s">
        <v>17</v>
      </c>
      <c r="F3665" s="155"/>
      <c r="G3665" s="155">
        <v>1</v>
      </c>
      <c r="H3665" s="155"/>
      <c r="I3665" s="105"/>
      <c r="J3665" s="105"/>
    </row>
    <row r="3666" spans="1:10" hidden="1" x14ac:dyDescent="0.25">
      <c r="A3666" s="347"/>
      <c r="B3666" s="352"/>
      <c r="C3666" s="348" t="s">
        <v>12</v>
      </c>
      <c r="D3666" s="348"/>
      <c r="E3666" s="348"/>
      <c r="F3666" s="348"/>
      <c r="G3666" s="348"/>
      <c r="H3666" s="348"/>
      <c r="I3666" s="348"/>
      <c r="J3666" s="348"/>
    </row>
    <row r="3667" spans="1:10" ht="27.75" hidden="1" customHeight="1" x14ac:dyDescent="0.25">
      <c r="A3667" s="347"/>
      <c r="B3667" s="352"/>
      <c r="C3667" s="59" t="s">
        <v>1048</v>
      </c>
      <c r="D3667" s="51" t="s">
        <v>39</v>
      </c>
      <c r="E3667" s="51" t="s">
        <v>276</v>
      </c>
      <c r="F3667" s="107"/>
      <c r="G3667" s="107">
        <f>G3663/G3665</f>
        <v>0</v>
      </c>
      <c r="H3667" s="107"/>
      <c r="I3667" s="105"/>
      <c r="J3667" s="105"/>
    </row>
    <row r="3668" spans="1:10" hidden="1" x14ac:dyDescent="0.25">
      <c r="A3668" s="347"/>
      <c r="B3668" s="352"/>
      <c r="C3668" s="348" t="s">
        <v>14</v>
      </c>
      <c r="D3668" s="348"/>
      <c r="E3668" s="348"/>
      <c r="F3668" s="348"/>
      <c r="G3668" s="348"/>
      <c r="H3668" s="348"/>
      <c r="I3668" s="348"/>
      <c r="J3668" s="348"/>
    </row>
    <row r="3669" spans="1:10" ht="18" hidden="1" customHeight="1" x14ac:dyDescent="0.25">
      <c r="A3669" s="347"/>
      <c r="B3669" s="352"/>
      <c r="C3669" s="59" t="s">
        <v>1031</v>
      </c>
      <c r="D3669" s="51" t="s">
        <v>42</v>
      </c>
      <c r="E3669" s="51" t="s">
        <v>40</v>
      </c>
      <c r="F3669" s="51"/>
      <c r="G3669" s="51">
        <v>100</v>
      </c>
      <c r="H3669" s="141"/>
      <c r="I3669" s="105"/>
      <c r="J3669" s="105"/>
    </row>
    <row r="3670" spans="1:10" ht="12" hidden="1" customHeight="1" x14ac:dyDescent="0.25">
      <c r="A3670" s="390" t="s">
        <v>1321</v>
      </c>
      <c r="B3670" s="352" t="s">
        <v>577</v>
      </c>
      <c r="C3670" s="366" t="s">
        <v>1323</v>
      </c>
      <c r="D3670" s="366"/>
      <c r="E3670" s="366"/>
      <c r="F3670" s="366"/>
      <c r="G3670" s="366"/>
      <c r="H3670" s="366"/>
      <c r="I3670" s="366"/>
      <c r="J3670" s="366"/>
    </row>
    <row r="3671" spans="1:10" ht="12" hidden="1" customHeight="1" x14ac:dyDescent="0.25">
      <c r="A3671" s="390"/>
      <c r="B3671" s="352"/>
      <c r="C3671" s="365" t="s">
        <v>10</v>
      </c>
      <c r="D3671" s="365"/>
      <c r="E3671" s="365"/>
      <c r="F3671" s="365"/>
      <c r="G3671" s="365"/>
      <c r="H3671" s="365"/>
      <c r="I3671" s="365"/>
      <c r="J3671" s="365"/>
    </row>
    <row r="3672" spans="1:10" ht="30" hidden="1" customHeight="1" x14ac:dyDescent="0.25">
      <c r="A3672" s="390"/>
      <c r="B3672" s="352"/>
      <c r="C3672" s="59" t="s">
        <v>1324</v>
      </c>
      <c r="D3672" s="51" t="s">
        <v>15</v>
      </c>
      <c r="E3672" s="51" t="s">
        <v>9</v>
      </c>
      <c r="F3672" s="107"/>
      <c r="G3672" s="186"/>
      <c r="H3672" s="107">
        <f>'Додаток 3'!J626</f>
        <v>0</v>
      </c>
      <c r="I3672" s="105"/>
      <c r="J3672" s="105"/>
    </row>
    <row r="3673" spans="1:10" ht="17.25" hidden="1" customHeight="1" x14ac:dyDescent="0.25">
      <c r="A3673" s="390"/>
      <c r="B3673" s="352"/>
      <c r="C3673" s="348" t="s">
        <v>11</v>
      </c>
      <c r="D3673" s="348"/>
      <c r="E3673" s="348"/>
      <c r="F3673" s="348"/>
      <c r="G3673" s="348"/>
      <c r="H3673" s="348"/>
      <c r="I3673" s="348"/>
      <c r="J3673" s="348"/>
    </row>
    <row r="3674" spans="1:10" ht="30" hidden="1" customHeight="1" x14ac:dyDescent="0.25">
      <c r="A3674" s="390"/>
      <c r="B3674" s="352"/>
      <c r="C3674" s="59" t="s">
        <v>1325</v>
      </c>
      <c r="D3674" s="51" t="s">
        <v>309</v>
      </c>
      <c r="E3674" s="51" t="s">
        <v>17</v>
      </c>
      <c r="F3674" s="107"/>
      <c r="G3674" s="155"/>
      <c r="H3674" s="155">
        <v>1</v>
      </c>
      <c r="I3674" s="105"/>
      <c r="J3674" s="105"/>
    </row>
    <row r="3675" spans="1:10" ht="17.25" hidden="1" customHeight="1" x14ac:dyDescent="0.25">
      <c r="A3675" s="390"/>
      <c r="B3675" s="352"/>
      <c r="C3675" s="348" t="s">
        <v>12</v>
      </c>
      <c r="D3675" s="348"/>
      <c r="E3675" s="348"/>
      <c r="F3675" s="348"/>
      <c r="G3675" s="348"/>
      <c r="H3675" s="348"/>
      <c r="I3675" s="348"/>
      <c r="J3675" s="348"/>
    </row>
    <row r="3676" spans="1:10" ht="30" hidden="1" customHeight="1" x14ac:dyDescent="0.25">
      <c r="A3676" s="390"/>
      <c r="B3676" s="352"/>
      <c r="C3676" s="59" t="s">
        <v>1326</v>
      </c>
      <c r="D3676" s="51" t="s">
        <v>39</v>
      </c>
      <c r="E3676" s="51" t="s">
        <v>68</v>
      </c>
      <c r="F3676" s="107"/>
      <c r="G3676" s="107"/>
      <c r="H3676" s="107">
        <f>H3672/H3674</f>
        <v>0</v>
      </c>
      <c r="I3676" s="105"/>
      <c r="J3676" s="105"/>
    </row>
    <row r="3677" spans="1:10" ht="13.5" hidden="1" customHeight="1" x14ac:dyDescent="0.25">
      <c r="A3677" s="390"/>
      <c r="B3677" s="352"/>
      <c r="C3677" s="348" t="s">
        <v>14</v>
      </c>
      <c r="D3677" s="348"/>
      <c r="E3677" s="348"/>
      <c r="F3677" s="348"/>
      <c r="G3677" s="348"/>
      <c r="H3677" s="348"/>
      <c r="I3677" s="348"/>
      <c r="J3677" s="348"/>
    </row>
    <row r="3678" spans="1:10" ht="15" hidden="1" customHeight="1" x14ac:dyDescent="0.25">
      <c r="A3678" s="390"/>
      <c r="B3678" s="352"/>
      <c r="C3678" s="59" t="s">
        <v>359</v>
      </c>
      <c r="D3678" s="51" t="s">
        <v>42</v>
      </c>
      <c r="E3678" s="51" t="s">
        <v>40</v>
      </c>
      <c r="F3678" s="51"/>
      <c r="G3678" s="51"/>
      <c r="H3678" s="141">
        <v>100</v>
      </c>
      <c r="I3678" s="105"/>
      <c r="J3678" s="105"/>
    </row>
    <row r="3679" spans="1:10" ht="30.75" hidden="1" customHeight="1" x14ac:dyDescent="0.25">
      <c r="A3679" s="347" t="s">
        <v>1499</v>
      </c>
      <c r="B3679" s="446" t="s">
        <v>1296</v>
      </c>
      <c r="C3679" s="351" t="s">
        <v>1297</v>
      </c>
      <c r="D3679" s="351"/>
      <c r="E3679" s="351"/>
      <c r="F3679" s="351"/>
      <c r="G3679" s="351"/>
      <c r="H3679" s="351"/>
      <c r="I3679" s="351"/>
      <c r="J3679" s="351"/>
    </row>
    <row r="3680" spans="1:10" hidden="1" x14ac:dyDescent="0.25">
      <c r="A3680" s="347"/>
      <c r="B3680" s="446"/>
      <c r="C3680" s="350" t="s">
        <v>10</v>
      </c>
      <c r="D3680" s="350"/>
      <c r="E3680" s="350"/>
      <c r="F3680" s="350"/>
      <c r="G3680" s="350"/>
      <c r="H3680" s="350"/>
      <c r="I3680" s="350"/>
      <c r="J3680" s="350"/>
    </row>
    <row r="3681" spans="1:10" ht="30.75" hidden="1" customHeight="1" x14ac:dyDescent="0.25">
      <c r="A3681" s="347"/>
      <c r="B3681" s="446"/>
      <c r="C3681" s="5" t="s">
        <v>1298</v>
      </c>
      <c r="D3681" s="352" t="s">
        <v>15</v>
      </c>
      <c r="E3681" s="51" t="s">
        <v>9</v>
      </c>
      <c r="F3681" s="1"/>
      <c r="G3681" s="2"/>
      <c r="H3681" s="107"/>
      <c r="I3681" s="95"/>
      <c r="J3681" s="267"/>
    </row>
    <row r="3682" spans="1:10" hidden="1" x14ac:dyDescent="0.25">
      <c r="A3682" s="347"/>
      <c r="B3682" s="446"/>
      <c r="C3682" s="5" t="s">
        <v>357</v>
      </c>
      <c r="D3682" s="352"/>
      <c r="E3682" s="358"/>
      <c r="F3682" s="358"/>
      <c r="G3682" s="358"/>
      <c r="H3682" s="358"/>
      <c r="I3682" s="105"/>
      <c r="J3682" s="105"/>
    </row>
    <row r="3683" spans="1:10" hidden="1" x14ac:dyDescent="0.25">
      <c r="A3683" s="347"/>
      <c r="B3683" s="446"/>
      <c r="C3683" s="59" t="s">
        <v>882</v>
      </c>
      <c r="D3683" s="352"/>
      <c r="E3683" s="51" t="str">
        <f>E3681</f>
        <v>тис. грн.</v>
      </c>
      <c r="F3683" s="2"/>
      <c r="G3683" s="2"/>
      <c r="H3683" s="107"/>
      <c r="I3683" s="95">
        <v>150</v>
      </c>
      <c r="J3683" s="135"/>
    </row>
    <row r="3684" spans="1:10" hidden="1" x14ac:dyDescent="0.25">
      <c r="A3684" s="347"/>
      <c r="B3684" s="446"/>
      <c r="C3684" s="348" t="s">
        <v>11</v>
      </c>
      <c r="D3684" s="348"/>
      <c r="E3684" s="348"/>
      <c r="F3684" s="348"/>
      <c r="G3684" s="348"/>
      <c r="H3684" s="348"/>
      <c r="I3684" s="348"/>
      <c r="J3684" s="348"/>
    </row>
    <row r="3685" spans="1:10" ht="30" hidden="1" x14ac:dyDescent="0.25">
      <c r="A3685" s="347"/>
      <c r="B3685" s="446"/>
      <c r="C3685" s="59" t="s">
        <v>1309</v>
      </c>
      <c r="D3685" s="51" t="s">
        <v>309</v>
      </c>
      <c r="E3685" s="51" t="s">
        <v>17</v>
      </c>
      <c r="F3685" s="11"/>
      <c r="G3685" s="11"/>
      <c r="H3685" s="155"/>
      <c r="I3685" s="170"/>
      <c r="J3685" s="170"/>
    </row>
    <row r="3686" spans="1:10" hidden="1" x14ac:dyDescent="0.25">
      <c r="A3686" s="347"/>
      <c r="B3686" s="446"/>
      <c r="C3686" s="348" t="s">
        <v>12</v>
      </c>
      <c r="D3686" s="348"/>
      <c r="E3686" s="348"/>
      <c r="F3686" s="348"/>
      <c r="G3686" s="348"/>
      <c r="H3686" s="348"/>
      <c r="I3686" s="348"/>
      <c r="J3686" s="348"/>
    </row>
    <row r="3687" spans="1:10" hidden="1" x14ac:dyDescent="0.25">
      <c r="A3687" s="347"/>
      <c r="B3687" s="446"/>
      <c r="C3687" s="59" t="s">
        <v>1299</v>
      </c>
      <c r="D3687" s="51" t="s">
        <v>39</v>
      </c>
      <c r="E3687" s="51" t="s">
        <v>13</v>
      </c>
      <c r="F3687" s="12"/>
      <c r="G3687" s="12"/>
      <c r="H3687" s="156"/>
      <c r="I3687" s="135"/>
      <c r="J3687" s="135" t="e">
        <f>J3681/J3685</f>
        <v>#DIV/0!</v>
      </c>
    </row>
    <row r="3688" spans="1:10" hidden="1" x14ac:dyDescent="0.25">
      <c r="A3688" s="347"/>
      <c r="B3688" s="446"/>
      <c r="C3688" s="348" t="s">
        <v>14</v>
      </c>
      <c r="D3688" s="348"/>
      <c r="E3688" s="348"/>
      <c r="F3688" s="348"/>
      <c r="G3688" s="348"/>
      <c r="H3688" s="348"/>
      <c r="I3688" s="348"/>
      <c r="J3688" s="348"/>
    </row>
    <row r="3689" spans="1:10" ht="31.5" hidden="1" customHeight="1" x14ac:dyDescent="0.25">
      <c r="A3689" s="347"/>
      <c r="B3689" s="446"/>
      <c r="C3689" s="59" t="s">
        <v>1300</v>
      </c>
      <c r="D3689" s="51" t="s">
        <v>42</v>
      </c>
      <c r="E3689" s="51" t="s">
        <v>40</v>
      </c>
      <c r="F3689" s="51"/>
      <c r="G3689" s="51"/>
      <c r="H3689" s="51"/>
      <c r="I3689" s="170"/>
      <c r="J3689" s="170"/>
    </row>
    <row r="3690" spans="1:10" ht="34.5" hidden="1" customHeight="1" x14ac:dyDescent="0.25">
      <c r="A3690" s="347" t="s">
        <v>1321</v>
      </c>
      <c r="B3690" s="352" t="s">
        <v>1302</v>
      </c>
      <c r="C3690" s="351" t="s">
        <v>1311</v>
      </c>
      <c r="D3690" s="351"/>
      <c r="E3690" s="351"/>
      <c r="F3690" s="351"/>
      <c r="G3690" s="351"/>
      <c r="H3690" s="351"/>
      <c r="I3690" s="351"/>
      <c r="J3690" s="351"/>
    </row>
    <row r="3691" spans="1:10" hidden="1" x14ac:dyDescent="0.25">
      <c r="A3691" s="347"/>
      <c r="B3691" s="352"/>
      <c r="C3691" s="350" t="s">
        <v>10</v>
      </c>
      <c r="D3691" s="350"/>
      <c r="E3691" s="350"/>
      <c r="F3691" s="350"/>
      <c r="G3691" s="350"/>
      <c r="H3691" s="350"/>
      <c r="I3691" s="350"/>
      <c r="J3691" s="350"/>
    </row>
    <row r="3692" spans="1:10" ht="34.5" hidden="1" customHeight="1" x14ac:dyDescent="0.25">
      <c r="A3692" s="347"/>
      <c r="B3692" s="352"/>
      <c r="C3692" s="7" t="s">
        <v>1301</v>
      </c>
      <c r="D3692" s="349" t="s">
        <v>15</v>
      </c>
      <c r="E3692" s="140" t="s">
        <v>19</v>
      </c>
      <c r="F3692" s="107"/>
      <c r="G3692" s="107"/>
      <c r="H3692" s="157"/>
      <c r="I3692" s="95">
        <f>'Додаток 3'!K629</f>
        <v>0</v>
      </c>
      <c r="J3692" s="95"/>
    </row>
    <row r="3693" spans="1:10" hidden="1" x14ac:dyDescent="0.25">
      <c r="A3693" s="347"/>
      <c r="B3693" s="352"/>
      <c r="C3693" s="7" t="s">
        <v>41</v>
      </c>
      <c r="D3693" s="349"/>
      <c r="E3693" s="358"/>
      <c r="F3693" s="358"/>
      <c r="G3693" s="358"/>
      <c r="H3693" s="358"/>
      <c r="I3693" s="105"/>
      <c r="J3693" s="105"/>
    </row>
    <row r="3694" spans="1:10" hidden="1" x14ac:dyDescent="0.25">
      <c r="A3694" s="347"/>
      <c r="B3694" s="352"/>
      <c r="C3694" s="7" t="s">
        <v>882</v>
      </c>
      <c r="D3694" s="349"/>
      <c r="E3694" s="141" t="s">
        <v>19</v>
      </c>
      <c r="F3694" s="141"/>
      <c r="G3694" s="107">
        <f>'Додаток 3'!I630</f>
        <v>0</v>
      </c>
      <c r="H3694" s="2"/>
      <c r="I3694" s="105"/>
      <c r="J3694" s="105"/>
    </row>
    <row r="3695" spans="1:10" hidden="1" x14ac:dyDescent="0.25">
      <c r="A3695" s="347"/>
      <c r="B3695" s="352"/>
      <c r="C3695" s="350" t="s">
        <v>11</v>
      </c>
      <c r="D3695" s="350"/>
      <c r="E3695" s="350"/>
      <c r="F3695" s="350"/>
      <c r="G3695" s="350"/>
      <c r="H3695" s="350"/>
      <c r="I3695" s="350"/>
      <c r="J3695" s="350"/>
    </row>
    <row r="3696" spans="1:10" ht="14.25" hidden="1" customHeight="1" x14ac:dyDescent="0.25">
      <c r="A3696" s="347"/>
      <c r="B3696" s="352"/>
      <c r="C3696" s="23" t="s">
        <v>1375</v>
      </c>
      <c r="D3696" s="142" t="s">
        <v>39</v>
      </c>
      <c r="E3696" s="140" t="s">
        <v>17</v>
      </c>
      <c r="F3696" s="152"/>
      <c r="G3696" s="140">
        <v>1</v>
      </c>
      <c r="H3696" s="144"/>
      <c r="I3696" s="144"/>
      <c r="J3696" s="144"/>
    </row>
    <row r="3697" spans="1:10" ht="36" hidden="1" customHeight="1" x14ac:dyDescent="0.25">
      <c r="A3697" s="347"/>
      <c r="B3697" s="352"/>
      <c r="C3697" s="7" t="s">
        <v>1303</v>
      </c>
      <c r="D3697" s="140" t="s">
        <v>309</v>
      </c>
      <c r="E3697" s="140" t="s">
        <v>140</v>
      </c>
      <c r="F3697" s="107"/>
      <c r="G3697" s="17"/>
      <c r="H3697" s="107"/>
      <c r="I3697" s="95">
        <v>1.38</v>
      </c>
      <c r="J3697" s="95"/>
    </row>
    <row r="3698" spans="1:10" hidden="1" x14ac:dyDescent="0.25">
      <c r="A3698" s="347"/>
      <c r="B3698" s="352"/>
      <c r="C3698" s="350" t="s">
        <v>12</v>
      </c>
      <c r="D3698" s="350"/>
      <c r="E3698" s="350"/>
      <c r="F3698" s="350"/>
      <c r="G3698" s="350"/>
      <c r="H3698" s="350"/>
      <c r="I3698" s="350"/>
      <c r="J3698" s="350"/>
    </row>
    <row r="3699" spans="1:10" ht="24" hidden="1" customHeight="1" x14ac:dyDescent="0.25">
      <c r="A3699" s="347"/>
      <c r="B3699" s="352"/>
      <c r="C3699" s="23" t="s">
        <v>1376</v>
      </c>
      <c r="D3699" s="384" t="s">
        <v>39</v>
      </c>
      <c r="E3699" s="23" t="s">
        <v>13</v>
      </c>
      <c r="F3699" s="157"/>
      <c r="G3699" s="140">
        <f>G3694/G3696</f>
        <v>0</v>
      </c>
      <c r="H3699" s="144"/>
      <c r="I3699" s="144"/>
      <c r="J3699" s="144"/>
    </row>
    <row r="3700" spans="1:10" ht="25.5" hidden="1" customHeight="1" x14ac:dyDescent="0.25">
      <c r="A3700" s="347"/>
      <c r="B3700" s="352"/>
      <c r="C3700" s="7" t="s">
        <v>1304</v>
      </c>
      <c r="D3700" s="385"/>
      <c r="E3700" s="140" t="s">
        <v>141</v>
      </c>
      <c r="F3700" s="156"/>
      <c r="G3700" s="107"/>
      <c r="H3700" s="157"/>
      <c r="I3700" s="95">
        <f>I3692/I3697</f>
        <v>0</v>
      </c>
      <c r="J3700" s="105"/>
    </row>
    <row r="3701" spans="1:10" hidden="1" x14ac:dyDescent="0.25">
      <c r="A3701" s="347"/>
      <c r="B3701" s="352"/>
      <c r="C3701" s="350" t="s">
        <v>14</v>
      </c>
      <c r="D3701" s="350"/>
      <c r="E3701" s="350"/>
      <c r="F3701" s="350"/>
      <c r="G3701" s="350"/>
      <c r="H3701" s="350"/>
      <c r="I3701" s="350"/>
      <c r="J3701" s="350"/>
    </row>
    <row r="3702" spans="1:10" ht="16.5" hidden="1" customHeight="1" x14ac:dyDescent="0.25">
      <c r="A3702" s="347"/>
      <c r="B3702" s="352"/>
      <c r="C3702" s="8" t="s">
        <v>1377</v>
      </c>
      <c r="D3702" s="384" t="s">
        <v>42</v>
      </c>
      <c r="E3702" s="384" t="s">
        <v>40</v>
      </c>
      <c r="F3702" s="140"/>
      <c r="G3702" s="140">
        <v>100</v>
      </c>
      <c r="H3702" s="144"/>
      <c r="I3702" s="144"/>
      <c r="J3702" s="144"/>
    </row>
    <row r="3703" spans="1:10" ht="21.75" hidden="1" customHeight="1" x14ac:dyDescent="0.25">
      <c r="A3703" s="347"/>
      <c r="B3703" s="352"/>
      <c r="C3703" s="59" t="s">
        <v>359</v>
      </c>
      <c r="D3703" s="385"/>
      <c r="E3703" s="385"/>
      <c r="F3703" s="140"/>
      <c r="G3703" s="140"/>
      <c r="H3703" s="140"/>
      <c r="I3703" s="170">
        <v>100</v>
      </c>
      <c r="J3703" s="105"/>
    </row>
    <row r="3704" spans="1:10" ht="21.75" customHeight="1" x14ac:dyDescent="0.25">
      <c r="A3704" s="347" t="s">
        <v>1046</v>
      </c>
      <c r="B3704" s="352" t="s">
        <v>1492</v>
      </c>
      <c r="C3704" s="351" t="s">
        <v>1497</v>
      </c>
      <c r="D3704" s="351"/>
      <c r="E3704" s="351"/>
      <c r="F3704" s="351"/>
      <c r="G3704" s="351"/>
      <c r="H3704" s="351"/>
      <c r="I3704" s="351"/>
      <c r="J3704" s="351"/>
    </row>
    <row r="3705" spans="1:10" x14ac:dyDescent="0.25">
      <c r="A3705" s="347"/>
      <c r="B3705" s="352"/>
      <c r="C3705" s="350" t="s">
        <v>10</v>
      </c>
      <c r="D3705" s="350"/>
      <c r="E3705" s="350"/>
      <c r="F3705" s="350"/>
      <c r="G3705" s="350"/>
      <c r="H3705" s="350"/>
      <c r="I3705" s="350"/>
      <c r="J3705" s="350"/>
    </row>
    <row r="3706" spans="1:10" ht="30" x14ac:dyDescent="0.25">
      <c r="A3706" s="347"/>
      <c r="B3706" s="352"/>
      <c r="C3706" s="5" t="s">
        <v>1493</v>
      </c>
      <c r="D3706" s="51" t="s">
        <v>15</v>
      </c>
      <c r="E3706" s="51" t="s">
        <v>9</v>
      </c>
      <c r="F3706" s="107"/>
      <c r="G3706" s="107"/>
      <c r="H3706" s="107">
        <f>'Додаток 3'!J631</f>
        <v>486</v>
      </c>
      <c r="I3706" s="105"/>
      <c r="J3706" s="105"/>
    </row>
    <row r="3707" spans="1:10" x14ac:dyDescent="0.25">
      <c r="A3707" s="347"/>
      <c r="B3707" s="352"/>
      <c r="C3707" s="348" t="s">
        <v>11</v>
      </c>
      <c r="D3707" s="348"/>
      <c r="E3707" s="348"/>
      <c r="F3707" s="348"/>
      <c r="G3707" s="348"/>
      <c r="H3707" s="348"/>
      <c r="I3707" s="348"/>
      <c r="J3707" s="348"/>
    </row>
    <row r="3708" spans="1:10" ht="15.75" customHeight="1" x14ac:dyDescent="0.25">
      <c r="A3708" s="347"/>
      <c r="B3708" s="352"/>
      <c r="C3708" s="59" t="s">
        <v>1495</v>
      </c>
      <c r="D3708" s="51" t="s">
        <v>309</v>
      </c>
      <c r="E3708" s="51" t="s">
        <v>17</v>
      </c>
      <c r="F3708" s="107"/>
      <c r="G3708" s="107"/>
      <c r="H3708" s="155">
        <v>7</v>
      </c>
      <c r="I3708" s="105"/>
      <c r="J3708" s="105"/>
    </row>
    <row r="3709" spans="1:10" x14ac:dyDescent="0.25">
      <c r="A3709" s="347"/>
      <c r="B3709" s="352"/>
      <c r="C3709" s="348" t="s">
        <v>12</v>
      </c>
      <c r="D3709" s="348"/>
      <c r="E3709" s="348"/>
      <c r="F3709" s="348"/>
      <c r="G3709" s="348"/>
      <c r="H3709" s="348"/>
      <c r="I3709" s="348"/>
      <c r="J3709" s="348"/>
    </row>
    <row r="3710" spans="1:10" ht="17.25" customHeight="1" x14ac:dyDescent="0.25">
      <c r="A3710" s="347"/>
      <c r="B3710" s="352"/>
      <c r="C3710" s="59" t="s">
        <v>1496</v>
      </c>
      <c r="D3710" s="141" t="s">
        <v>39</v>
      </c>
      <c r="E3710" s="51" t="s">
        <v>13</v>
      </c>
      <c r="F3710" s="156"/>
      <c r="G3710" s="156"/>
      <c r="H3710" s="156">
        <f>H3706/H3708</f>
        <v>69.428571428571431</v>
      </c>
      <c r="I3710" s="105"/>
      <c r="J3710" s="105"/>
    </row>
    <row r="3711" spans="1:10" x14ac:dyDescent="0.25">
      <c r="A3711" s="347"/>
      <c r="B3711" s="352"/>
      <c r="C3711" s="350" t="s">
        <v>14</v>
      </c>
      <c r="D3711" s="350"/>
      <c r="E3711" s="350"/>
      <c r="F3711" s="350"/>
      <c r="G3711" s="350"/>
      <c r="H3711" s="350"/>
      <c r="I3711" s="350"/>
      <c r="J3711" s="350"/>
    </row>
    <row r="3712" spans="1:10" ht="33" customHeight="1" x14ac:dyDescent="0.25">
      <c r="A3712" s="347"/>
      <c r="B3712" s="352"/>
      <c r="C3712" s="59" t="s">
        <v>1494</v>
      </c>
      <c r="D3712" s="140" t="s">
        <v>42</v>
      </c>
      <c r="E3712" s="140" t="s">
        <v>40</v>
      </c>
      <c r="F3712" s="140"/>
      <c r="G3712" s="140"/>
      <c r="H3712" s="140">
        <v>100</v>
      </c>
      <c r="I3712" s="105"/>
      <c r="J3712" s="105"/>
    </row>
    <row r="3713" spans="1:10" ht="23.25" customHeight="1" x14ac:dyDescent="0.25">
      <c r="A3713" s="347" t="s">
        <v>1321</v>
      </c>
      <c r="B3713" s="352" t="str">
        <f>B3704</f>
        <v>Підвищення експлуатаційних властивостей ПРУ, забезпечення його надійності та безпечної експлуатації, покращення умов перебування населення.</v>
      </c>
      <c r="C3713" s="351" t="s">
        <v>1491</v>
      </c>
      <c r="D3713" s="351"/>
      <c r="E3713" s="351"/>
      <c r="F3713" s="351"/>
      <c r="G3713" s="351"/>
      <c r="H3713" s="351"/>
      <c r="I3713" s="351"/>
      <c r="J3713" s="351"/>
    </row>
    <row r="3714" spans="1:10" x14ac:dyDescent="0.25">
      <c r="A3714" s="347"/>
      <c r="B3714" s="352"/>
      <c r="C3714" s="350" t="s">
        <v>10</v>
      </c>
      <c r="D3714" s="350"/>
      <c r="E3714" s="350"/>
      <c r="F3714" s="350"/>
      <c r="G3714" s="350"/>
      <c r="H3714" s="350"/>
      <c r="I3714" s="350"/>
      <c r="J3714" s="350"/>
    </row>
    <row r="3715" spans="1:10" ht="30" x14ac:dyDescent="0.25">
      <c r="A3715" s="347"/>
      <c r="B3715" s="352"/>
      <c r="C3715" s="5" t="s">
        <v>1493</v>
      </c>
      <c r="D3715" s="51" t="s">
        <v>15</v>
      </c>
      <c r="E3715" s="51" t="s">
        <v>9</v>
      </c>
      <c r="F3715" s="107"/>
      <c r="G3715" s="107"/>
      <c r="H3715" s="107">
        <f>'Додаток 3'!J632</f>
        <v>494</v>
      </c>
      <c r="I3715" s="105"/>
      <c r="J3715" s="105"/>
    </row>
    <row r="3716" spans="1:10" x14ac:dyDescent="0.25">
      <c r="A3716" s="347"/>
      <c r="B3716" s="352"/>
      <c r="C3716" s="348" t="s">
        <v>11</v>
      </c>
      <c r="D3716" s="348"/>
      <c r="E3716" s="348"/>
      <c r="F3716" s="348"/>
      <c r="G3716" s="348"/>
      <c r="H3716" s="348"/>
      <c r="I3716" s="348"/>
      <c r="J3716" s="348"/>
    </row>
    <row r="3717" spans="1:10" ht="17.25" customHeight="1" x14ac:dyDescent="0.25">
      <c r="A3717" s="347"/>
      <c r="B3717" s="352"/>
      <c r="C3717" s="59" t="s">
        <v>1495</v>
      </c>
      <c r="D3717" s="51" t="s">
        <v>309</v>
      </c>
      <c r="E3717" s="51" t="s">
        <v>17</v>
      </c>
      <c r="F3717" s="107"/>
      <c r="G3717" s="107"/>
      <c r="H3717" s="155">
        <v>9</v>
      </c>
      <c r="I3717" s="105"/>
      <c r="J3717" s="105"/>
    </row>
    <row r="3718" spans="1:10" x14ac:dyDescent="0.25">
      <c r="A3718" s="347"/>
      <c r="B3718" s="352"/>
      <c r="C3718" s="348" t="s">
        <v>12</v>
      </c>
      <c r="D3718" s="348"/>
      <c r="E3718" s="348"/>
      <c r="F3718" s="348"/>
      <c r="G3718" s="348"/>
      <c r="H3718" s="348"/>
      <c r="I3718" s="348"/>
      <c r="J3718" s="348"/>
    </row>
    <row r="3719" spans="1:10" ht="17.25" customHeight="1" x14ac:dyDescent="0.25">
      <c r="A3719" s="347"/>
      <c r="B3719" s="352"/>
      <c r="C3719" s="59" t="s">
        <v>1496</v>
      </c>
      <c r="D3719" s="51" t="s">
        <v>39</v>
      </c>
      <c r="E3719" s="51" t="s">
        <v>13</v>
      </c>
      <c r="F3719" s="156"/>
      <c r="G3719" s="156"/>
      <c r="H3719" s="156">
        <f>H3715/H3717</f>
        <v>54.888888888888886</v>
      </c>
      <c r="I3719" s="105"/>
      <c r="J3719" s="105"/>
    </row>
    <row r="3720" spans="1:10" x14ac:dyDescent="0.25">
      <c r="A3720" s="347"/>
      <c r="B3720" s="352"/>
      <c r="C3720" s="350" t="s">
        <v>14</v>
      </c>
      <c r="D3720" s="350"/>
      <c r="E3720" s="350"/>
      <c r="F3720" s="350"/>
      <c r="G3720" s="350"/>
      <c r="H3720" s="350"/>
      <c r="I3720" s="350"/>
      <c r="J3720" s="350"/>
    </row>
    <row r="3721" spans="1:10" ht="32.25" customHeight="1" x14ac:dyDescent="0.25">
      <c r="A3721" s="347"/>
      <c r="B3721" s="352"/>
      <c r="C3721" s="59" t="s">
        <v>1494</v>
      </c>
      <c r="D3721" s="140" t="s">
        <v>42</v>
      </c>
      <c r="E3721" s="140" t="s">
        <v>40</v>
      </c>
      <c r="F3721" s="140"/>
      <c r="G3721" s="140"/>
      <c r="H3721" s="140">
        <v>100</v>
      </c>
      <c r="I3721" s="105"/>
      <c r="J3721" s="105"/>
    </row>
    <row r="3722" spans="1:10" ht="34.5" hidden="1" customHeight="1" x14ac:dyDescent="0.25">
      <c r="A3722" s="347" t="s">
        <v>1560</v>
      </c>
      <c r="B3722" s="352" t="s">
        <v>1302</v>
      </c>
      <c r="C3722" s="351" t="s">
        <v>1561</v>
      </c>
      <c r="D3722" s="351"/>
      <c r="E3722" s="351"/>
      <c r="F3722" s="351"/>
      <c r="G3722" s="351"/>
      <c r="H3722" s="351"/>
      <c r="I3722" s="351"/>
      <c r="J3722" s="351"/>
    </row>
    <row r="3723" spans="1:10" ht="19.5" hidden="1" customHeight="1" x14ac:dyDescent="0.25">
      <c r="A3723" s="347"/>
      <c r="B3723" s="352"/>
      <c r="C3723" s="365" t="s">
        <v>10</v>
      </c>
      <c r="D3723" s="365"/>
      <c r="E3723" s="365"/>
      <c r="F3723" s="365"/>
      <c r="G3723" s="365"/>
      <c r="H3723" s="365"/>
      <c r="I3723" s="365"/>
      <c r="J3723" s="365"/>
    </row>
    <row r="3724" spans="1:10" ht="30" hidden="1" x14ac:dyDescent="0.25">
      <c r="A3724" s="347"/>
      <c r="B3724" s="352"/>
      <c r="C3724" s="59" t="s">
        <v>976</v>
      </c>
      <c r="D3724" s="140" t="s">
        <v>15</v>
      </c>
      <c r="E3724" s="140" t="s">
        <v>9</v>
      </c>
      <c r="F3724" s="51"/>
      <c r="G3724" s="107"/>
      <c r="H3724" s="107"/>
      <c r="I3724" s="193">
        <f>'Додаток 3'!K633</f>
        <v>0</v>
      </c>
      <c r="J3724" s="95"/>
    </row>
    <row r="3725" spans="1:10" ht="23.25" hidden="1" customHeight="1" x14ac:dyDescent="0.25">
      <c r="A3725" s="347"/>
      <c r="B3725" s="352"/>
      <c r="C3725" s="365" t="s">
        <v>11</v>
      </c>
      <c r="D3725" s="365"/>
      <c r="E3725" s="365"/>
      <c r="F3725" s="365"/>
      <c r="G3725" s="365"/>
      <c r="H3725" s="365"/>
      <c r="I3725" s="365"/>
      <c r="J3725" s="365"/>
    </row>
    <row r="3726" spans="1:10" ht="24" hidden="1" customHeight="1" x14ac:dyDescent="0.25">
      <c r="A3726" s="347"/>
      <c r="B3726" s="352"/>
      <c r="C3726" s="59" t="s">
        <v>907</v>
      </c>
      <c r="D3726" s="140" t="s">
        <v>39</v>
      </c>
      <c r="E3726" s="140" t="s">
        <v>17</v>
      </c>
      <c r="F3726" s="51"/>
      <c r="G3726" s="51"/>
      <c r="H3726" s="51"/>
      <c r="I3726" s="170">
        <v>1</v>
      </c>
      <c r="J3726" s="166"/>
    </row>
    <row r="3727" spans="1:10" ht="22.5" hidden="1" customHeight="1" x14ac:dyDescent="0.25">
      <c r="A3727" s="347"/>
      <c r="B3727" s="352"/>
      <c r="C3727" s="365" t="s">
        <v>12</v>
      </c>
      <c r="D3727" s="365"/>
      <c r="E3727" s="365"/>
      <c r="F3727" s="365"/>
      <c r="G3727" s="365"/>
      <c r="H3727" s="365"/>
      <c r="I3727" s="365"/>
      <c r="J3727" s="365"/>
    </row>
    <row r="3728" spans="1:10" ht="30" hidden="1" x14ac:dyDescent="0.25">
      <c r="A3728" s="347"/>
      <c r="B3728" s="352"/>
      <c r="C3728" s="59" t="s">
        <v>978</v>
      </c>
      <c r="D3728" s="140" t="s">
        <v>39</v>
      </c>
      <c r="E3728" s="140" t="s">
        <v>556</v>
      </c>
      <c r="F3728" s="51"/>
      <c r="G3728" s="107"/>
      <c r="H3728" s="107"/>
      <c r="I3728" s="95">
        <f>I3724/I3726</f>
        <v>0</v>
      </c>
      <c r="J3728" s="95"/>
    </row>
    <row r="3729" spans="1:10" ht="21.75" hidden="1" customHeight="1" x14ac:dyDescent="0.25">
      <c r="A3729" s="347"/>
      <c r="B3729" s="352"/>
      <c r="C3729" s="365" t="s">
        <v>14</v>
      </c>
      <c r="D3729" s="365"/>
      <c r="E3729" s="365"/>
      <c r="F3729" s="365"/>
      <c r="G3729" s="365"/>
      <c r="H3729" s="365"/>
      <c r="I3729" s="365"/>
      <c r="J3729" s="365"/>
    </row>
    <row r="3730" spans="1:10" ht="27.75" hidden="1" customHeight="1" x14ac:dyDescent="0.25">
      <c r="A3730" s="347"/>
      <c r="B3730" s="352"/>
      <c r="C3730" s="59" t="s">
        <v>864</v>
      </c>
      <c r="D3730" s="140" t="s">
        <v>42</v>
      </c>
      <c r="E3730" s="140" t="s">
        <v>40</v>
      </c>
      <c r="F3730" s="51"/>
      <c r="G3730" s="51"/>
      <c r="H3730" s="51"/>
      <c r="I3730" s="170">
        <v>100</v>
      </c>
      <c r="J3730" s="170"/>
    </row>
    <row r="3731" spans="1:10" ht="53.25" hidden="1" customHeight="1" x14ac:dyDescent="0.25"/>
    <row r="3732" spans="1:10" x14ac:dyDescent="0.25">
      <c r="A3732" s="347" t="s">
        <v>1500</v>
      </c>
      <c r="B3732" s="352" t="str">
        <f>B3713</f>
        <v>Підвищення експлуатаційних властивостей ПРУ, забезпечення його надійності та безпечної експлуатації, покращення умов перебування населення.</v>
      </c>
      <c r="C3732" s="351" t="s">
        <v>1567</v>
      </c>
      <c r="D3732" s="351"/>
      <c r="E3732" s="351"/>
      <c r="F3732" s="351"/>
      <c r="G3732" s="351"/>
      <c r="H3732" s="351"/>
      <c r="I3732" s="351"/>
      <c r="J3732" s="351"/>
    </row>
    <row r="3733" spans="1:10" x14ac:dyDescent="0.25">
      <c r="A3733" s="347"/>
      <c r="B3733" s="352"/>
      <c r="C3733" s="350" t="s">
        <v>10</v>
      </c>
      <c r="D3733" s="350"/>
      <c r="E3733" s="350"/>
      <c r="F3733" s="350"/>
      <c r="G3733" s="350"/>
      <c r="H3733" s="350"/>
      <c r="I3733" s="350"/>
      <c r="J3733" s="350"/>
    </row>
    <row r="3734" spans="1:10" ht="33.75" customHeight="1" x14ac:dyDescent="0.25">
      <c r="A3734" s="347"/>
      <c r="B3734" s="352"/>
      <c r="C3734" s="5" t="s">
        <v>1568</v>
      </c>
      <c r="D3734" s="51" t="s">
        <v>15</v>
      </c>
      <c r="E3734" s="51" t="s">
        <v>9</v>
      </c>
      <c r="F3734" s="107"/>
      <c r="G3734" s="107"/>
      <c r="H3734" s="107">
        <f>'Додаток 3'!J633</f>
        <v>1345.769</v>
      </c>
      <c r="I3734" s="105"/>
      <c r="J3734" s="105"/>
    </row>
    <row r="3735" spans="1:10" x14ac:dyDescent="0.25">
      <c r="A3735" s="347"/>
      <c r="B3735" s="352"/>
      <c r="C3735" s="348" t="s">
        <v>11</v>
      </c>
      <c r="D3735" s="348"/>
      <c r="E3735" s="348"/>
      <c r="F3735" s="348"/>
      <c r="G3735" s="348"/>
      <c r="H3735" s="348"/>
      <c r="I3735" s="348"/>
      <c r="J3735" s="348"/>
    </row>
    <row r="3736" spans="1:10" ht="23.25" customHeight="1" x14ac:dyDescent="0.25">
      <c r="A3736" s="347"/>
      <c r="B3736" s="352"/>
      <c r="C3736" s="59" t="s">
        <v>1569</v>
      </c>
      <c r="D3736" s="51" t="s">
        <v>309</v>
      </c>
      <c r="E3736" s="51" t="s">
        <v>17</v>
      </c>
      <c r="F3736" s="107"/>
      <c r="G3736" s="107"/>
      <c r="H3736" s="155">
        <v>13</v>
      </c>
      <c r="I3736" s="105"/>
      <c r="J3736" s="105"/>
    </row>
    <row r="3737" spans="1:10" x14ac:dyDescent="0.25">
      <c r="A3737" s="347"/>
      <c r="B3737" s="352"/>
      <c r="C3737" s="348" t="s">
        <v>12</v>
      </c>
      <c r="D3737" s="348"/>
      <c r="E3737" s="348"/>
      <c r="F3737" s="348"/>
      <c r="G3737" s="348"/>
      <c r="H3737" s="348"/>
      <c r="I3737" s="348"/>
      <c r="J3737" s="348"/>
    </row>
    <row r="3738" spans="1:10" ht="21.75" customHeight="1" x14ac:dyDescent="0.25">
      <c r="A3738" s="347"/>
      <c r="B3738" s="352"/>
      <c r="C3738" s="59" t="s">
        <v>1571</v>
      </c>
      <c r="D3738" s="51" t="s">
        <v>39</v>
      </c>
      <c r="E3738" s="51" t="s">
        <v>13</v>
      </c>
      <c r="F3738" s="156"/>
      <c r="G3738" s="156"/>
      <c r="H3738" s="107">
        <f>H3734/H3736</f>
        <v>103.52069230769231</v>
      </c>
      <c r="I3738" s="105"/>
      <c r="J3738" s="105"/>
    </row>
    <row r="3739" spans="1:10" x14ac:dyDescent="0.25">
      <c r="A3739" s="347"/>
      <c r="B3739" s="352"/>
      <c r="C3739" s="350" t="s">
        <v>14</v>
      </c>
      <c r="D3739" s="350"/>
      <c r="E3739" s="350"/>
      <c r="F3739" s="350"/>
      <c r="G3739" s="350"/>
      <c r="H3739" s="350"/>
      <c r="I3739" s="350"/>
      <c r="J3739" s="350"/>
    </row>
    <row r="3740" spans="1:10" ht="28.5" customHeight="1" x14ac:dyDescent="0.25">
      <c r="A3740" s="347"/>
      <c r="B3740" s="352"/>
      <c r="C3740" s="59" t="s">
        <v>1570</v>
      </c>
      <c r="D3740" s="140" t="s">
        <v>42</v>
      </c>
      <c r="E3740" s="140" t="s">
        <v>40</v>
      </c>
      <c r="F3740" s="140"/>
      <c r="G3740" s="140"/>
      <c r="H3740" s="140">
        <v>100</v>
      </c>
      <c r="I3740" s="105"/>
      <c r="J3740" s="105"/>
    </row>
    <row r="3741" spans="1:10" ht="25.5" customHeight="1" x14ac:dyDescent="0.25">
      <c r="A3741" s="347" t="s">
        <v>1322</v>
      </c>
      <c r="B3741" s="352" t="s">
        <v>1302</v>
      </c>
      <c r="C3741" s="351" t="s">
        <v>1899</v>
      </c>
      <c r="D3741" s="351"/>
      <c r="E3741" s="351"/>
      <c r="F3741" s="351"/>
      <c r="G3741" s="351"/>
      <c r="H3741" s="351"/>
      <c r="I3741" s="351"/>
      <c r="J3741" s="351"/>
    </row>
    <row r="3742" spans="1:10" ht="24.75" customHeight="1" x14ac:dyDescent="0.25">
      <c r="A3742" s="347"/>
      <c r="B3742" s="352"/>
      <c r="C3742" s="350" t="s">
        <v>10</v>
      </c>
      <c r="D3742" s="350"/>
      <c r="E3742" s="350"/>
      <c r="F3742" s="350"/>
      <c r="G3742" s="350"/>
      <c r="H3742" s="350"/>
      <c r="I3742" s="350"/>
      <c r="J3742" s="350"/>
    </row>
    <row r="3743" spans="1:10" ht="32.25" customHeight="1" x14ac:dyDescent="0.25">
      <c r="A3743" s="347"/>
      <c r="B3743" s="352"/>
      <c r="C3743" s="23" t="s">
        <v>1766</v>
      </c>
      <c r="D3743" s="51" t="s">
        <v>15</v>
      </c>
      <c r="E3743" s="51" t="s">
        <v>9</v>
      </c>
      <c r="F3743" s="144"/>
      <c r="G3743" s="144"/>
      <c r="H3743" s="144"/>
      <c r="I3743" s="107">
        <f>I3744</f>
        <v>218.94</v>
      </c>
      <c r="J3743" s="140">
        <f>'Додаток 3'!L634</f>
        <v>1793.008</v>
      </c>
    </row>
    <row r="3744" spans="1:10" ht="18.75" customHeight="1" x14ac:dyDescent="0.25">
      <c r="A3744" s="347"/>
      <c r="B3744" s="352"/>
      <c r="C3744" s="5" t="s">
        <v>1572</v>
      </c>
      <c r="D3744" s="51" t="s">
        <v>15</v>
      </c>
      <c r="E3744" s="51" t="s">
        <v>9</v>
      </c>
      <c r="F3744" s="107"/>
      <c r="G3744" s="107"/>
      <c r="H3744" s="107"/>
      <c r="I3744" s="95">
        <f>'Додаток 3'!K635</f>
        <v>218.94</v>
      </c>
      <c r="J3744" s="105"/>
    </row>
    <row r="3745" spans="1:11" ht="21" customHeight="1" x14ac:dyDescent="0.25">
      <c r="A3745" s="347"/>
      <c r="B3745" s="352"/>
      <c r="C3745" s="348" t="s">
        <v>11</v>
      </c>
      <c r="D3745" s="348"/>
      <c r="E3745" s="348"/>
      <c r="F3745" s="348"/>
      <c r="G3745" s="348"/>
      <c r="H3745" s="348"/>
      <c r="I3745" s="348"/>
      <c r="J3745" s="348"/>
    </row>
    <row r="3746" spans="1:11" ht="15.75" customHeight="1" x14ac:dyDescent="0.25">
      <c r="A3746" s="347"/>
      <c r="B3746" s="352"/>
      <c r="C3746" s="32" t="s">
        <v>1767</v>
      </c>
      <c r="D3746" s="363" t="s">
        <v>309</v>
      </c>
      <c r="E3746" s="51" t="s">
        <v>17</v>
      </c>
      <c r="F3746" s="146"/>
      <c r="G3746" s="146"/>
      <c r="H3746" s="146"/>
      <c r="I3746" s="51"/>
      <c r="J3746" s="147">
        <v>1</v>
      </c>
    </row>
    <row r="3747" spans="1:11" ht="18" customHeight="1" x14ac:dyDescent="0.25">
      <c r="A3747" s="347"/>
      <c r="B3747" s="352"/>
      <c r="C3747" s="59" t="s">
        <v>1575</v>
      </c>
      <c r="D3747" s="364"/>
      <c r="E3747" s="51" t="s">
        <v>17</v>
      </c>
      <c r="F3747" s="107"/>
      <c r="G3747" s="107"/>
      <c r="H3747" s="155"/>
      <c r="I3747" s="170">
        <v>1</v>
      </c>
      <c r="J3747" s="105"/>
    </row>
    <row r="3748" spans="1:11" ht="21" customHeight="1" x14ac:dyDescent="0.25">
      <c r="A3748" s="347"/>
      <c r="B3748" s="352"/>
      <c r="C3748" s="348" t="s">
        <v>12</v>
      </c>
      <c r="D3748" s="348"/>
      <c r="E3748" s="348"/>
      <c r="F3748" s="348"/>
      <c r="G3748" s="348"/>
      <c r="H3748" s="348"/>
      <c r="I3748" s="348"/>
      <c r="J3748" s="348"/>
    </row>
    <row r="3749" spans="1:11" ht="18.75" customHeight="1" x14ac:dyDescent="0.25">
      <c r="A3749" s="347"/>
      <c r="B3749" s="352"/>
      <c r="C3749" s="32" t="s">
        <v>1768</v>
      </c>
      <c r="D3749" s="363" t="s">
        <v>39</v>
      </c>
      <c r="E3749" s="363" t="s">
        <v>13</v>
      </c>
      <c r="F3749" s="146"/>
      <c r="G3749" s="146"/>
      <c r="H3749" s="146"/>
      <c r="I3749" s="107"/>
      <c r="J3749" s="51">
        <f>J3743/J3746</f>
        <v>1793.008</v>
      </c>
    </row>
    <row r="3750" spans="1:11" ht="14.25" customHeight="1" x14ac:dyDescent="0.25">
      <c r="A3750" s="347"/>
      <c r="B3750" s="352"/>
      <c r="C3750" s="59" t="s">
        <v>1573</v>
      </c>
      <c r="D3750" s="364"/>
      <c r="E3750" s="364"/>
      <c r="F3750" s="156"/>
      <c r="G3750" s="156"/>
      <c r="H3750" s="107"/>
      <c r="I3750" s="135">
        <f>'Додаток 1'!I3744/'Додаток 1'!I3747</f>
        <v>218.94</v>
      </c>
      <c r="J3750" s="105"/>
    </row>
    <row r="3751" spans="1:11" ht="17.25" customHeight="1" x14ac:dyDescent="0.25">
      <c r="A3751" s="347"/>
      <c r="B3751" s="352"/>
      <c r="C3751" s="350" t="s">
        <v>14</v>
      </c>
      <c r="D3751" s="350"/>
      <c r="E3751" s="350"/>
      <c r="F3751" s="350"/>
      <c r="G3751" s="350"/>
      <c r="H3751" s="350"/>
      <c r="I3751" s="350"/>
      <c r="J3751" s="350"/>
    </row>
    <row r="3752" spans="1:11" ht="17.25" customHeight="1" x14ac:dyDescent="0.25">
      <c r="A3752" s="347"/>
      <c r="B3752" s="352"/>
      <c r="C3752" s="23" t="s">
        <v>359</v>
      </c>
      <c r="D3752" s="384" t="s">
        <v>42</v>
      </c>
      <c r="E3752" s="384" t="s">
        <v>40</v>
      </c>
      <c r="F3752" s="144"/>
      <c r="G3752" s="144"/>
      <c r="H3752" s="144"/>
      <c r="I3752" s="140"/>
      <c r="J3752" s="140">
        <v>100</v>
      </c>
    </row>
    <row r="3753" spans="1:11" ht="26.25" customHeight="1" x14ac:dyDescent="0.25">
      <c r="A3753" s="347"/>
      <c r="B3753" s="352"/>
      <c r="C3753" s="59" t="s">
        <v>1574</v>
      </c>
      <c r="D3753" s="385"/>
      <c r="E3753" s="385"/>
      <c r="F3753" s="140"/>
      <c r="G3753" s="140"/>
      <c r="H3753" s="140"/>
      <c r="I3753" s="170">
        <v>100</v>
      </c>
      <c r="J3753" s="105"/>
    </row>
    <row r="3754" spans="1:11" ht="20.25" customHeight="1" x14ac:dyDescent="0.25">
      <c r="A3754" s="347" t="s">
        <v>1560</v>
      </c>
      <c r="B3754" s="352" t="s">
        <v>1492</v>
      </c>
      <c r="C3754" s="351" t="s">
        <v>1772</v>
      </c>
      <c r="D3754" s="351"/>
      <c r="E3754" s="351"/>
      <c r="F3754" s="351"/>
      <c r="G3754" s="351"/>
      <c r="H3754" s="351"/>
      <c r="I3754" s="351"/>
      <c r="J3754" s="351"/>
    </row>
    <row r="3755" spans="1:11" ht="24.75" customHeight="1" x14ac:dyDescent="0.25">
      <c r="A3755" s="347"/>
      <c r="B3755" s="352"/>
      <c r="C3755" s="350" t="s">
        <v>10</v>
      </c>
      <c r="D3755" s="350"/>
      <c r="E3755" s="350"/>
      <c r="F3755" s="350"/>
      <c r="G3755" s="350"/>
      <c r="H3755" s="350"/>
      <c r="I3755" s="350"/>
      <c r="J3755" s="350"/>
    </row>
    <row r="3756" spans="1:11" ht="18" customHeight="1" x14ac:dyDescent="0.25">
      <c r="A3756" s="347"/>
      <c r="B3756" s="352"/>
      <c r="C3756" s="5" t="s">
        <v>1776</v>
      </c>
      <c r="D3756" s="51" t="s">
        <v>15</v>
      </c>
      <c r="E3756" s="51" t="s">
        <v>9</v>
      </c>
      <c r="F3756" s="107"/>
      <c r="G3756" s="107"/>
      <c r="H3756" s="107"/>
      <c r="I3756" s="170">
        <f>'Додаток 3'!K636</f>
        <v>7824.9650000000001</v>
      </c>
      <c r="J3756" s="105"/>
    </row>
    <row r="3757" spans="1:11" ht="15.75" customHeight="1" x14ac:dyDescent="0.25">
      <c r="A3757" s="347"/>
      <c r="B3757" s="352"/>
      <c r="C3757" s="348" t="s">
        <v>11</v>
      </c>
      <c r="D3757" s="348"/>
      <c r="E3757" s="348"/>
      <c r="F3757" s="348"/>
      <c r="G3757" s="348"/>
      <c r="H3757" s="348"/>
      <c r="I3757" s="348"/>
      <c r="J3757" s="348"/>
    </row>
    <row r="3758" spans="1:11" ht="23.25" customHeight="1" x14ac:dyDescent="0.25">
      <c r="A3758" s="347"/>
      <c r="B3758" s="352"/>
      <c r="C3758" s="59" t="s">
        <v>1778</v>
      </c>
      <c r="D3758" s="51" t="s">
        <v>309</v>
      </c>
      <c r="E3758" s="51" t="s">
        <v>17</v>
      </c>
      <c r="F3758" s="107"/>
      <c r="G3758" s="107"/>
      <c r="H3758" s="155"/>
      <c r="I3758" s="170">
        <v>1</v>
      </c>
      <c r="J3758" s="105"/>
      <c r="K3758" s="271"/>
    </row>
    <row r="3759" spans="1:11" ht="20.25" customHeight="1" x14ac:dyDescent="0.25">
      <c r="A3759" s="347"/>
      <c r="B3759" s="352"/>
      <c r="C3759" s="348" t="s">
        <v>12</v>
      </c>
      <c r="D3759" s="348"/>
      <c r="E3759" s="348"/>
      <c r="F3759" s="348"/>
      <c r="G3759" s="348"/>
      <c r="H3759" s="348"/>
      <c r="I3759" s="348"/>
      <c r="J3759" s="348"/>
    </row>
    <row r="3760" spans="1:11" ht="21" customHeight="1" x14ac:dyDescent="0.25">
      <c r="A3760" s="347"/>
      <c r="B3760" s="352"/>
      <c r="C3760" s="59" t="s">
        <v>1779</v>
      </c>
      <c r="D3760" s="51" t="s">
        <v>39</v>
      </c>
      <c r="E3760" s="51" t="s">
        <v>13</v>
      </c>
      <c r="F3760" s="156"/>
      <c r="G3760" s="156"/>
      <c r="H3760" s="156"/>
      <c r="I3760" s="170">
        <f>I3756/I3758</f>
        <v>7824.9650000000001</v>
      </c>
      <c r="J3760" s="105"/>
    </row>
    <row r="3761" spans="1:11" ht="18.75" customHeight="1" x14ac:dyDescent="0.25">
      <c r="A3761" s="347"/>
      <c r="B3761" s="352"/>
      <c r="C3761" s="350" t="s">
        <v>14</v>
      </c>
      <c r="D3761" s="350"/>
      <c r="E3761" s="350"/>
      <c r="F3761" s="350"/>
      <c r="G3761" s="350"/>
      <c r="H3761" s="350"/>
      <c r="I3761" s="350"/>
      <c r="J3761" s="350"/>
    </row>
    <row r="3762" spans="1:11" ht="18.75" customHeight="1" x14ac:dyDescent="0.25">
      <c r="A3762" s="347"/>
      <c r="B3762" s="352"/>
      <c r="C3762" s="59" t="s">
        <v>1777</v>
      </c>
      <c r="D3762" s="140" t="s">
        <v>42</v>
      </c>
      <c r="E3762" s="140" t="s">
        <v>40</v>
      </c>
      <c r="F3762" s="140"/>
      <c r="G3762" s="140"/>
      <c r="H3762" s="140"/>
      <c r="I3762" s="170">
        <v>100</v>
      </c>
      <c r="J3762" s="105"/>
    </row>
    <row r="3763" spans="1:11" ht="30" customHeight="1" x14ac:dyDescent="0.25">
      <c r="A3763" s="347" t="s">
        <v>1774</v>
      </c>
      <c r="B3763" s="352" t="s">
        <v>1492</v>
      </c>
      <c r="C3763" s="351" t="s">
        <v>1773</v>
      </c>
      <c r="D3763" s="351"/>
      <c r="E3763" s="351"/>
      <c r="F3763" s="351"/>
      <c r="G3763" s="351"/>
      <c r="H3763" s="351"/>
      <c r="I3763" s="351"/>
      <c r="J3763" s="351"/>
    </row>
    <row r="3764" spans="1:11" ht="17.25" customHeight="1" x14ac:dyDescent="0.25">
      <c r="A3764" s="347"/>
      <c r="B3764" s="352"/>
      <c r="C3764" s="350" t="s">
        <v>10</v>
      </c>
      <c r="D3764" s="350"/>
      <c r="E3764" s="350"/>
      <c r="F3764" s="350"/>
      <c r="G3764" s="350"/>
      <c r="H3764" s="350"/>
      <c r="I3764" s="350"/>
      <c r="J3764" s="350"/>
    </row>
    <row r="3765" spans="1:11" ht="20.25" customHeight="1" x14ac:dyDescent="0.25">
      <c r="A3765" s="347"/>
      <c r="B3765" s="352"/>
      <c r="C3765" s="5" t="s">
        <v>1776</v>
      </c>
      <c r="D3765" s="51" t="s">
        <v>15</v>
      </c>
      <c r="E3765" s="51" t="s">
        <v>9</v>
      </c>
      <c r="F3765" s="107"/>
      <c r="G3765" s="107"/>
      <c r="H3765" s="107"/>
      <c r="I3765" s="170">
        <f>'Додаток 3'!K637</f>
        <v>2299.922</v>
      </c>
      <c r="J3765" s="105"/>
    </row>
    <row r="3766" spans="1:11" ht="22.5" customHeight="1" x14ac:dyDescent="0.25">
      <c r="A3766" s="347"/>
      <c r="B3766" s="352"/>
      <c r="C3766" s="348" t="s">
        <v>11</v>
      </c>
      <c r="D3766" s="348"/>
      <c r="E3766" s="348"/>
      <c r="F3766" s="348"/>
      <c r="G3766" s="348"/>
      <c r="H3766" s="348"/>
      <c r="I3766" s="348"/>
      <c r="J3766" s="348"/>
    </row>
    <row r="3767" spans="1:11" ht="17.25" customHeight="1" x14ac:dyDescent="0.25">
      <c r="A3767" s="347"/>
      <c r="B3767" s="352"/>
      <c r="C3767" s="59" t="s">
        <v>1778</v>
      </c>
      <c r="D3767" s="51" t="s">
        <v>309</v>
      </c>
      <c r="E3767" s="51" t="s">
        <v>17</v>
      </c>
      <c r="F3767" s="107"/>
      <c r="G3767" s="107"/>
      <c r="H3767" s="155"/>
      <c r="I3767" s="170">
        <v>1</v>
      </c>
      <c r="J3767" s="105"/>
    </row>
    <row r="3768" spans="1:11" ht="18.75" customHeight="1" x14ac:dyDescent="0.25">
      <c r="A3768" s="347"/>
      <c r="B3768" s="352"/>
      <c r="C3768" s="348" t="s">
        <v>12</v>
      </c>
      <c r="D3768" s="348"/>
      <c r="E3768" s="348"/>
      <c r="F3768" s="348"/>
      <c r="G3768" s="348"/>
      <c r="H3768" s="348"/>
      <c r="I3768" s="348"/>
      <c r="J3768" s="348"/>
      <c r="K3768" s="271"/>
    </row>
    <row r="3769" spans="1:11" ht="21.75" customHeight="1" x14ac:dyDescent="0.25">
      <c r="A3769" s="347"/>
      <c r="B3769" s="352"/>
      <c r="C3769" s="59" t="s">
        <v>1779</v>
      </c>
      <c r="D3769" s="51" t="s">
        <v>39</v>
      </c>
      <c r="E3769" s="51" t="s">
        <v>13</v>
      </c>
      <c r="F3769" s="156"/>
      <c r="G3769" s="156"/>
      <c r="H3769" s="107"/>
      <c r="I3769" s="170">
        <f>I3765/I3767</f>
        <v>2299.922</v>
      </c>
      <c r="J3769" s="105"/>
    </row>
    <row r="3770" spans="1:11" ht="19.5" customHeight="1" x14ac:dyDescent="0.25">
      <c r="A3770" s="347"/>
      <c r="B3770" s="352"/>
      <c r="C3770" s="350" t="s">
        <v>14</v>
      </c>
      <c r="D3770" s="350"/>
      <c r="E3770" s="350"/>
      <c r="F3770" s="350"/>
      <c r="G3770" s="350"/>
      <c r="H3770" s="350"/>
      <c r="I3770" s="350"/>
      <c r="J3770" s="350"/>
    </row>
    <row r="3771" spans="1:11" ht="19.5" customHeight="1" x14ac:dyDescent="0.25">
      <c r="A3771" s="347"/>
      <c r="B3771" s="352"/>
      <c r="C3771" s="59" t="s">
        <v>1777</v>
      </c>
      <c r="D3771" s="140" t="s">
        <v>42</v>
      </c>
      <c r="E3771" s="140" t="s">
        <v>40</v>
      </c>
      <c r="F3771" s="140"/>
      <c r="G3771" s="140"/>
      <c r="H3771" s="140"/>
      <c r="I3771" s="170">
        <v>100</v>
      </c>
      <c r="J3771" s="105"/>
    </row>
    <row r="3772" spans="1:11" ht="29.25" customHeight="1" x14ac:dyDescent="0.25">
      <c r="A3772" s="347" t="s">
        <v>1775</v>
      </c>
      <c r="B3772" s="352" t="s">
        <v>1492</v>
      </c>
      <c r="C3772" s="351" t="str">
        <f>'Додаток 3'!B638</f>
        <v>Встановлення системи автоматичного відкриття ПРУ м. Южного Одеського району Одеської області</v>
      </c>
      <c r="D3772" s="351"/>
      <c r="E3772" s="351"/>
      <c r="F3772" s="351"/>
      <c r="G3772" s="351"/>
      <c r="H3772" s="351"/>
      <c r="I3772" s="351"/>
      <c r="J3772" s="351"/>
    </row>
    <row r="3773" spans="1:11" x14ac:dyDescent="0.25">
      <c r="A3773" s="347"/>
      <c r="B3773" s="352"/>
      <c r="C3773" s="350" t="s">
        <v>10</v>
      </c>
      <c r="D3773" s="350"/>
      <c r="E3773" s="350"/>
      <c r="F3773" s="350"/>
      <c r="G3773" s="350"/>
      <c r="H3773" s="350"/>
      <c r="I3773" s="350"/>
      <c r="J3773" s="350"/>
    </row>
    <row r="3774" spans="1:11" x14ac:dyDescent="0.25">
      <c r="A3774" s="347"/>
      <c r="B3774" s="352"/>
      <c r="C3774" s="5" t="s">
        <v>1788</v>
      </c>
      <c r="D3774" s="51" t="s">
        <v>15</v>
      </c>
      <c r="E3774" s="51" t="s">
        <v>9</v>
      </c>
      <c r="F3774" s="107"/>
      <c r="G3774" s="107"/>
      <c r="H3774" s="107"/>
      <c r="I3774" s="95">
        <f>'Додаток 3'!K638</f>
        <v>1140</v>
      </c>
      <c r="J3774" s="105"/>
    </row>
    <row r="3775" spans="1:11" ht="16.5" customHeight="1" x14ac:dyDescent="0.25">
      <c r="A3775" s="347"/>
      <c r="B3775" s="352"/>
      <c r="C3775" s="348" t="s">
        <v>11</v>
      </c>
      <c r="D3775" s="348"/>
      <c r="E3775" s="348"/>
      <c r="F3775" s="348"/>
      <c r="G3775" s="348"/>
      <c r="H3775" s="348"/>
      <c r="I3775" s="348"/>
      <c r="J3775" s="348"/>
    </row>
    <row r="3776" spans="1:11" ht="18" customHeight="1" x14ac:dyDescent="0.25">
      <c r="A3776" s="347"/>
      <c r="B3776" s="352"/>
      <c r="C3776" s="59" t="s">
        <v>1789</v>
      </c>
      <c r="D3776" s="51" t="s">
        <v>309</v>
      </c>
      <c r="E3776" s="51" t="s">
        <v>17</v>
      </c>
      <c r="F3776" s="107"/>
      <c r="G3776" s="107"/>
      <c r="H3776" s="155"/>
      <c r="I3776" s="170">
        <v>14</v>
      </c>
      <c r="J3776" s="105"/>
    </row>
    <row r="3777" spans="1:10" ht="18" customHeight="1" x14ac:dyDescent="0.25">
      <c r="A3777" s="347"/>
      <c r="B3777" s="352"/>
      <c r="C3777" s="348" t="s">
        <v>12</v>
      </c>
      <c r="D3777" s="348"/>
      <c r="E3777" s="348"/>
      <c r="F3777" s="348"/>
      <c r="G3777" s="348"/>
      <c r="H3777" s="348"/>
      <c r="I3777" s="348"/>
      <c r="J3777" s="348"/>
    </row>
    <row r="3778" spans="1:10" ht="21.75" customHeight="1" x14ac:dyDescent="0.25">
      <c r="A3778" s="347"/>
      <c r="B3778" s="352"/>
      <c r="C3778" s="59" t="s">
        <v>1790</v>
      </c>
      <c r="D3778" s="51" t="s">
        <v>39</v>
      </c>
      <c r="E3778" s="51" t="s">
        <v>13</v>
      </c>
      <c r="F3778" s="156"/>
      <c r="G3778" s="156"/>
      <c r="H3778" s="107"/>
      <c r="I3778" s="95">
        <f>I3774/I3776</f>
        <v>81.428571428571431</v>
      </c>
      <c r="J3778" s="105"/>
    </row>
    <row r="3779" spans="1:10" ht="16.5" customHeight="1" x14ac:dyDescent="0.25">
      <c r="A3779" s="347"/>
      <c r="B3779" s="352"/>
      <c r="C3779" s="350" t="s">
        <v>14</v>
      </c>
      <c r="D3779" s="350"/>
      <c r="E3779" s="350"/>
      <c r="F3779" s="350"/>
      <c r="G3779" s="350"/>
      <c r="H3779" s="350"/>
      <c r="I3779" s="350"/>
      <c r="J3779" s="350"/>
    </row>
    <row r="3780" spans="1:10" ht="29.25" customHeight="1" x14ac:dyDescent="0.25">
      <c r="A3780" s="347"/>
      <c r="B3780" s="352"/>
      <c r="C3780" s="59" t="s">
        <v>1777</v>
      </c>
      <c r="D3780" s="140" t="s">
        <v>42</v>
      </c>
      <c r="E3780" s="140" t="s">
        <v>40</v>
      </c>
      <c r="F3780" s="140"/>
      <c r="G3780" s="140"/>
      <c r="H3780" s="140"/>
      <c r="I3780" s="170">
        <v>100</v>
      </c>
      <c r="J3780" s="105"/>
    </row>
    <row r="3781" spans="1:10" ht="30" hidden="1" customHeight="1" x14ac:dyDescent="0.25">
      <c r="A3781" s="347" t="s">
        <v>1799</v>
      </c>
      <c r="B3781" s="352" t="s">
        <v>1492</v>
      </c>
      <c r="C3781" s="351" t="s">
        <v>1800</v>
      </c>
      <c r="D3781" s="351"/>
      <c r="E3781" s="351"/>
      <c r="F3781" s="351"/>
      <c r="G3781" s="351"/>
      <c r="H3781" s="351"/>
      <c r="I3781" s="351"/>
      <c r="J3781" s="351"/>
    </row>
    <row r="3782" spans="1:10" ht="20.25" hidden="1" customHeight="1" x14ac:dyDescent="0.25">
      <c r="A3782" s="347"/>
      <c r="B3782" s="352"/>
      <c r="C3782" s="350" t="s">
        <v>10</v>
      </c>
      <c r="D3782" s="350"/>
      <c r="E3782" s="350"/>
      <c r="F3782" s="350"/>
      <c r="G3782" s="350"/>
      <c r="H3782" s="350"/>
      <c r="I3782" s="350"/>
      <c r="J3782" s="350"/>
    </row>
    <row r="3783" spans="1:10" ht="20.25" hidden="1" customHeight="1" x14ac:dyDescent="0.25">
      <c r="A3783" s="347"/>
      <c r="B3783" s="352"/>
      <c r="C3783" s="5" t="s">
        <v>1776</v>
      </c>
      <c r="D3783" s="51" t="s">
        <v>15</v>
      </c>
      <c r="E3783" s="51" t="s">
        <v>9</v>
      </c>
      <c r="F3783" s="107"/>
      <c r="G3783" s="107"/>
      <c r="H3783" s="107"/>
      <c r="I3783" s="170"/>
      <c r="J3783" s="170">
        <f>'Додаток 3'!L639</f>
        <v>0</v>
      </c>
    </row>
    <row r="3784" spans="1:10" ht="17.25" hidden="1" customHeight="1" x14ac:dyDescent="0.25">
      <c r="A3784" s="347"/>
      <c r="B3784" s="352"/>
      <c r="C3784" s="348" t="s">
        <v>11</v>
      </c>
      <c r="D3784" s="348"/>
      <c r="E3784" s="348"/>
      <c r="F3784" s="348"/>
      <c r="G3784" s="348"/>
      <c r="H3784" s="348"/>
      <c r="I3784" s="348"/>
      <c r="J3784" s="348"/>
    </row>
    <row r="3785" spans="1:10" ht="20.25" hidden="1" customHeight="1" x14ac:dyDescent="0.25">
      <c r="A3785" s="347"/>
      <c r="B3785" s="352"/>
      <c r="C3785" s="59" t="s">
        <v>1778</v>
      </c>
      <c r="D3785" s="51" t="s">
        <v>309</v>
      </c>
      <c r="E3785" s="51" t="s">
        <v>17</v>
      </c>
      <c r="F3785" s="107"/>
      <c r="G3785" s="107"/>
      <c r="H3785" s="155"/>
      <c r="I3785" s="170"/>
      <c r="J3785" s="170">
        <v>1</v>
      </c>
    </row>
    <row r="3786" spans="1:10" ht="17.25" hidden="1" customHeight="1" x14ac:dyDescent="0.25">
      <c r="A3786" s="347"/>
      <c r="B3786" s="352"/>
      <c r="C3786" s="348" t="s">
        <v>12</v>
      </c>
      <c r="D3786" s="348"/>
      <c r="E3786" s="348"/>
      <c r="F3786" s="348"/>
      <c r="G3786" s="348"/>
      <c r="H3786" s="348"/>
      <c r="I3786" s="348"/>
      <c r="J3786" s="348"/>
    </row>
    <row r="3787" spans="1:10" ht="20.25" hidden="1" customHeight="1" x14ac:dyDescent="0.25">
      <c r="A3787" s="347"/>
      <c r="B3787" s="352"/>
      <c r="C3787" s="59" t="s">
        <v>1779</v>
      </c>
      <c r="D3787" s="51" t="s">
        <v>39</v>
      </c>
      <c r="E3787" s="51" t="s">
        <v>13</v>
      </c>
      <c r="F3787" s="156"/>
      <c r="G3787" s="156"/>
      <c r="H3787" s="107"/>
      <c r="I3787" s="170"/>
      <c r="J3787" s="170">
        <f>J3783/J3785</f>
        <v>0</v>
      </c>
    </row>
    <row r="3788" spans="1:10" ht="18" hidden="1" customHeight="1" x14ac:dyDescent="0.25">
      <c r="A3788" s="347"/>
      <c r="B3788" s="352"/>
      <c r="C3788" s="350" t="s">
        <v>14</v>
      </c>
      <c r="D3788" s="350"/>
      <c r="E3788" s="350"/>
      <c r="F3788" s="350"/>
      <c r="G3788" s="350"/>
      <c r="H3788" s="350"/>
      <c r="I3788" s="350"/>
      <c r="J3788" s="350"/>
    </row>
    <row r="3789" spans="1:10" ht="20.25" hidden="1" customHeight="1" x14ac:dyDescent="0.25">
      <c r="A3789" s="347"/>
      <c r="B3789" s="352"/>
      <c r="C3789" s="59" t="s">
        <v>1777</v>
      </c>
      <c r="D3789" s="140" t="s">
        <v>42</v>
      </c>
      <c r="E3789" s="140" t="s">
        <v>40</v>
      </c>
      <c r="F3789" s="140"/>
      <c r="G3789" s="140"/>
      <c r="H3789" s="140"/>
      <c r="I3789" s="170"/>
      <c r="J3789" s="170">
        <v>100</v>
      </c>
    </row>
    <row r="3790" spans="1:10" x14ac:dyDescent="0.25">
      <c r="A3790" s="347" t="s">
        <v>1787</v>
      </c>
      <c r="B3790" s="352" t="s">
        <v>1492</v>
      </c>
      <c r="C3790" s="351" t="str">
        <f>'Додаток 3'!B640</f>
        <v>Поточний ремонт покрівлі та заміни вікон нежитлової будівлі, яка розташована за адресою: проспект Григорівського десанту, буд. 16, м. Южного Одеського району Одеської області</v>
      </c>
      <c r="D3790" s="351"/>
      <c r="E3790" s="351"/>
      <c r="F3790" s="351"/>
      <c r="G3790" s="351"/>
      <c r="H3790" s="351"/>
      <c r="I3790" s="351"/>
      <c r="J3790" s="351"/>
    </row>
    <row r="3791" spans="1:10" x14ac:dyDescent="0.25">
      <c r="A3791" s="347"/>
      <c r="B3791" s="352"/>
      <c r="C3791" s="350" t="s">
        <v>10</v>
      </c>
      <c r="D3791" s="350"/>
      <c r="E3791" s="350"/>
      <c r="F3791" s="350"/>
      <c r="G3791" s="350"/>
      <c r="H3791" s="350"/>
      <c r="I3791" s="350"/>
      <c r="J3791" s="350"/>
    </row>
    <row r="3792" spans="1:10" ht="30" x14ac:dyDescent="0.25">
      <c r="A3792" s="347"/>
      <c r="B3792" s="352"/>
      <c r="C3792" s="5" t="s">
        <v>1833</v>
      </c>
      <c r="D3792" s="51" t="s">
        <v>15</v>
      </c>
      <c r="E3792" s="51" t="s">
        <v>9</v>
      </c>
      <c r="F3792" s="107"/>
      <c r="G3792" s="107"/>
      <c r="H3792" s="107"/>
      <c r="I3792" s="294">
        <f>'Додаток 3'!K640</f>
        <v>1296.1210000000001</v>
      </c>
      <c r="J3792" s="170"/>
    </row>
    <row r="3793" spans="1:10" x14ac:dyDescent="0.25">
      <c r="A3793" s="347"/>
      <c r="B3793" s="352"/>
      <c r="C3793" s="348" t="s">
        <v>11</v>
      </c>
      <c r="D3793" s="348"/>
      <c r="E3793" s="348"/>
      <c r="F3793" s="348"/>
      <c r="G3793" s="348"/>
      <c r="H3793" s="348"/>
      <c r="I3793" s="348"/>
      <c r="J3793" s="348"/>
    </row>
    <row r="3794" spans="1:10" x14ac:dyDescent="0.25">
      <c r="A3794" s="347"/>
      <c r="B3794" s="352"/>
      <c r="C3794" s="59" t="s">
        <v>1834</v>
      </c>
      <c r="D3794" s="51" t="s">
        <v>309</v>
      </c>
      <c r="E3794" s="51" t="s">
        <v>17</v>
      </c>
      <c r="F3794" s="107"/>
      <c r="G3794" s="107"/>
      <c r="H3794" s="155"/>
      <c r="I3794" s="170">
        <v>1</v>
      </c>
      <c r="J3794" s="170"/>
    </row>
    <row r="3795" spans="1:10" x14ac:dyDescent="0.25">
      <c r="A3795" s="347"/>
      <c r="B3795" s="352"/>
      <c r="C3795" s="348" t="s">
        <v>12</v>
      </c>
      <c r="D3795" s="348"/>
      <c r="E3795" s="348"/>
      <c r="F3795" s="348"/>
      <c r="G3795" s="348"/>
      <c r="H3795" s="348"/>
      <c r="I3795" s="348"/>
      <c r="J3795" s="348"/>
    </row>
    <row r="3796" spans="1:10" x14ac:dyDescent="0.25">
      <c r="A3796" s="347"/>
      <c r="B3796" s="352"/>
      <c r="C3796" s="59" t="s">
        <v>1835</v>
      </c>
      <c r="D3796" s="51" t="s">
        <v>39</v>
      </c>
      <c r="E3796" s="51" t="s">
        <v>13</v>
      </c>
      <c r="F3796" s="156"/>
      <c r="G3796" s="156"/>
      <c r="H3796" s="107"/>
      <c r="I3796" s="170">
        <f>I3792/I3794</f>
        <v>1296.1210000000001</v>
      </c>
      <c r="J3796" s="170"/>
    </row>
    <row r="3797" spans="1:10" x14ac:dyDescent="0.25">
      <c r="A3797" s="347"/>
      <c r="B3797" s="352"/>
      <c r="C3797" s="350" t="s">
        <v>14</v>
      </c>
      <c r="D3797" s="350"/>
      <c r="E3797" s="350"/>
      <c r="F3797" s="350"/>
      <c r="G3797" s="350"/>
      <c r="H3797" s="350"/>
      <c r="I3797" s="350"/>
      <c r="J3797" s="350"/>
    </row>
    <row r="3798" spans="1:10" x14ac:dyDescent="0.25">
      <c r="A3798" s="347"/>
      <c r="B3798" s="352"/>
      <c r="C3798" s="59" t="s">
        <v>1836</v>
      </c>
      <c r="D3798" s="140" t="s">
        <v>42</v>
      </c>
      <c r="E3798" s="140" t="s">
        <v>40</v>
      </c>
      <c r="F3798" s="140"/>
      <c r="G3798" s="140"/>
      <c r="H3798" s="140"/>
      <c r="I3798" s="170">
        <v>100</v>
      </c>
      <c r="J3798" s="170"/>
    </row>
    <row r="3799" spans="1:10" x14ac:dyDescent="0.25">
      <c r="A3799" s="353" t="s">
        <v>1799</v>
      </c>
      <c r="B3799" s="349" t="s">
        <v>576</v>
      </c>
      <c r="C3799" s="361" t="s">
        <v>1900</v>
      </c>
      <c r="D3799" s="361"/>
      <c r="E3799" s="361"/>
      <c r="F3799" s="361"/>
      <c r="G3799" s="361"/>
      <c r="H3799" s="361"/>
      <c r="I3799" s="361"/>
      <c r="J3799" s="361"/>
    </row>
    <row r="3800" spans="1:10" x14ac:dyDescent="0.25">
      <c r="A3800" s="354"/>
      <c r="B3800" s="349"/>
      <c r="C3800" s="350" t="s">
        <v>10</v>
      </c>
      <c r="D3800" s="350"/>
      <c r="E3800" s="350"/>
      <c r="F3800" s="350"/>
      <c r="G3800" s="350"/>
      <c r="H3800" s="350"/>
      <c r="I3800" s="350"/>
      <c r="J3800" s="350"/>
    </row>
    <row r="3801" spans="1:10" ht="30" x14ac:dyDescent="0.25">
      <c r="A3801" s="354"/>
      <c r="B3801" s="349"/>
      <c r="C3801" s="7" t="s">
        <v>1873</v>
      </c>
      <c r="D3801" s="140" t="s">
        <v>91</v>
      </c>
      <c r="E3801" s="140" t="s">
        <v>9</v>
      </c>
      <c r="F3801" s="107"/>
      <c r="G3801" s="157"/>
      <c r="H3801" s="167"/>
      <c r="I3801" s="95"/>
      <c r="J3801" s="95">
        <f>'Додаток 3'!L641</f>
        <v>350.61900000000003</v>
      </c>
    </row>
    <row r="3802" spans="1:10" x14ac:dyDescent="0.25">
      <c r="A3802" s="354"/>
      <c r="B3802" s="349"/>
      <c r="C3802" s="350" t="s">
        <v>11</v>
      </c>
      <c r="D3802" s="350"/>
      <c r="E3802" s="350"/>
      <c r="F3802" s="350"/>
      <c r="G3802" s="350"/>
      <c r="H3802" s="350"/>
      <c r="I3802" s="350"/>
      <c r="J3802" s="350"/>
    </row>
    <row r="3803" spans="1:10" x14ac:dyDescent="0.25">
      <c r="A3803" s="354"/>
      <c r="B3803" s="349"/>
      <c r="C3803" s="7" t="s">
        <v>156</v>
      </c>
      <c r="D3803" s="140" t="s">
        <v>39</v>
      </c>
      <c r="E3803" s="140" t="s">
        <v>17</v>
      </c>
      <c r="F3803" s="155"/>
      <c r="G3803" s="167"/>
      <c r="H3803" s="10"/>
      <c r="I3803" s="170"/>
      <c r="J3803" s="170">
        <v>1</v>
      </c>
    </row>
    <row r="3804" spans="1:10" x14ac:dyDescent="0.25">
      <c r="A3804" s="354"/>
      <c r="B3804" s="349"/>
      <c r="C3804" s="350" t="s">
        <v>12</v>
      </c>
      <c r="D3804" s="350"/>
      <c r="E3804" s="350"/>
      <c r="F3804" s="350"/>
      <c r="G3804" s="350"/>
      <c r="H3804" s="350"/>
      <c r="I3804" s="350"/>
      <c r="J3804" s="350"/>
    </row>
    <row r="3805" spans="1:10" x14ac:dyDescent="0.25">
      <c r="A3805" s="354"/>
      <c r="B3805" s="349"/>
      <c r="C3805" s="7" t="s">
        <v>826</v>
      </c>
      <c r="D3805" s="140" t="s">
        <v>39</v>
      </c>
      <c r="E3805" s="140" t="s">
        <v>68</v>
      </c>
      <c r="F3805" s="107"/>
      <c r="G3805" s="157"/>
      <c r="H3805" s="157"/>
      <c r="I3805" s="95"/>
      <c r="J3805" s="95">
        <f>J3801/J3803</f>
        <v>350.61900000000003</v>
      </c>
    </row>
    <row r="3806" spans="1:10" x14ac:dyDescent="0.25">
      <c r="A3806" s="354"/>
      <c r="B3806" s="349"/>
      <c r="C3806" s="350" t="s">
        <v>14</v>
      </c>
      <c r="D3806" s="350"/>
      <c r="E3806" s="350"/>
      <c r="F3806" s="350"/>
      <c r="G3806" s="350"/>
      <c r="H3806" s="350"/>
      <c r="I3806" s="350"/>
      <c r="J3806" s="350"/>
    </row>
    <row r="3807" spans="1:10" x14ac:dyDescent="0.25">
      <c r="A3807" s="355"/>
      <c r="B3807" s="349"/>
      <c r="C3807" s="7" t="s">
        <v>47</v>
      </c>
      <c r="D3807" s="140" t="s">
        <v>42</v>
      </c>
      <c r="E3807" s="140" t="s">
        <v>40</v>
      </c>
      <c r="F3807" s="167"/>
      <c r="G3807" s="140"/>
      <c r="H3807" s="142"/>
      <c r="I3807" s="170"/>
      <c r="J3807" s="170">
        <v>100</v>
      </c>
    </row>
    <row r="3808" spans="1:10" x14ac:dyDescent="0.25">
      <c r="A3808" s="353" t="s">
        <v>1875</v>
      </c>
      <c r="B3808" s="349" t="s">
        <v>576</v>
      </c>
      <c r="C3808" s="361" t="s">
        <v>1901</v>
      </c>
      <c r="D3808" s="361"/>
      <c r="E3808" s="361"/>
      <c r="F3808" s="361"/>
      <c r="G3808" s="361"/>
      <c r="H3808" s="361"/>
      <c r="I3808" s="361"/>
      <c r="J3808" s="361"/>
    </row>
    <row r="3809" spans="1:10" x14ac:dyDescent="0.25">
      <c r="A3809" s="354"/>
      <c r="B3809" s="349"/>
      <c r="C3809" s="350" t="s">
        <v>10</v>
      </c>
      <c r="D3809" s="350"/>
      <c r="E3809" s="350"/>
      <c r="F3809" s="350"/>
      <c r="G3809" s="350"/>
      <c r="H3809" s="350"/>
      <c r="I3809" s="350"/>
      <c r="J3809" s="350"/>
    </row>
    <row r="3810" spans="1:10" ht="30" x14ac:dyDescent="0.25">
      <c r="A3810" s="354"/>
      <c r="B3810" s="349"/>
      <c r="C3810" s="7" t="s">
        <v>1873</v>
      </c>
      <c r="D3810" s="140" t="s">
        <v>91</v>
      </c>
      <c r="E3810" s="140" t="s">
        <v>9</v>
      </c>
      <c r="F3810" s="107"/>
      <c r="G3810" s="157"/>
      <c r="H3810" s="167"/>
      <c r="I3810" s="95"/>
      <c r="J3810" s="95">
        <f>'Додаток 3'!L642</f>
        <v>233.68700000000001</v>
      </c>
    </row>
    <row r="3811" spans="1:10" x14ac:dyDescent="0.25">
      <c r="A3811" s="354"/>
      <c r="B3811" s="349"/>
      <c r="C3811" s="350" t="s">
        <v>11</v>
      </c>
      <c r="D3811" s="350"/>
      <c r="E3811" s="350"/>
      <c r="F3811" s="350"/>
      <c r="G3811" s="350"/>
      <c r="H3811" s="350"/>
      <c r="I3811" s="350"/>
      <c r="J3811" s="350"/>
    </row>
    <row r="3812" spans="1:10" x14ac:dyDescent="0.25">
      <c r="A3812" s="354"/>
      <c r="B3812" s="349"/>
      <c r="C3812" s="7" t="s">
        <v>156</v>
      </c>
      <c r="D3812" s="140" t="s">
        <v>39</v>
      </c>
      <c r="E3812" s="140" t="s">
        <v>17</v>
      </c>
      <c r="F3812" s="155"/>
      <c r="G3812" s="167"/>
      <c r="H3812" s="10"/>
      <c r="I3812" s="170"/>
      <c r="J3812" s="170">
        <v>1</v>
      </c>
    </row>
    <row r="3813" spans="1:10" x14ac:dyDescent="0.25">
      <c r="A3813" s="354"/>
      <c r="B3813" s="349"/>
      <c r="C3813" s="350" t="s">
        <v>12</v>
      </c>
      <c r="D3813" s="350"/>
      <c r="E3813" s="350"/>
      <c r="F3813" s="350"/>
      <c r="G3813" s="350"/>
      <c r="H3813" s="350"/>
      <c r="I3813" s="350"/>
      <c r="J3813" s="350"/>
    </row>
    <row r="3814" spans="1:10" x14ac:dyDescent="0.25">
      <c r="A3814" s="354"/>
      <c r="B3814" s="349"/>
      <c r="C3814" s="7" t="s">
        <v>1874</v>
      </c>
      <c r="D3814" s="140" t="s">
        <v>39</v>
      </c>
      <c r="E3814" s="140" t="s">
        <v>68</v>
      </c>
      <c r="F3814" s="107"/>
      <c r="G3814" s="157"/>
      <c r="H3814" s="157"/>
      <c r="I3814" s="95"/>
      <c r="J3814" s="95">
        <f>J3810/J3812</f>
        <v>233.68700000000001</v>
      </c>
    </row>
    <row r="3815" spans="1:10" x14ac:dyDescent="0.25">
      <c r="A3815" s="354"/>
      <c r="B3815" s="349"/>
      <c r="C3815" s="350" t="s">
        <v>14</v>
      </c>
      <c r="D3815" s="350"/>
      <c r="E3815" s="350"/>
      <c r="F3815" s="350"/>
      <c r="G3815" s="350"/>
      <c r="H3815" s="350"/>
      <c r="I3815" s="350"/>
      <c r="J3815" s="350"/>
    </row>
    <row r="3816" spans="1:10" x14ac:dyDescent="0.25">
      <c r="A3816" s="355"/>
      <c r="B3816" s="349"/>
      <c r="C3816" s="7" t="s">
        <v>47</v>
      </c>
      <c r="D3816" s="140" t="s">
        <v>42</v>
      </c>
      <c r="E3816" s="140" t="s">
        <v>40</v>
      </c>
      <c r="F3816" s="167"/>
      <c r="G3816" s="140"/>
      <c r="H3816" s="142"/>
      <c r="I3816" s="170"/>
      <c r="J3816" s="170">
        <v>100</v>
      </c>
    </row>
    <row r="3817" spans="1:10" ht="21" customHeight="1" x14ac:dyDescent="0.25">
      <c r="A3817" s="347" t="s">
        <v>1876</v>
      </c>
      <c r="B3817" s="352" t="s">
        <v>1492</v>
      </c>
      <c r="C3817" s="351" t="s">
        <v>1884</v>
      </c>
      <c r="D3817" s="351"/>
      <c r="E3817" s="351"/>
      <c r="F3817" s="351"/>
      <c r="G3817" s="351"/>
      <c r="H3817" s="351"/>
      <c r="I3817" s="351"/>
      <c r="J3817" s="351"/>
    </row>
    <row r="3818" spans="1:10" x14ac:dyDescent="0.25">
      <c r="A3818" s="347"/>
      <c r="B3818" s="352"/>
      <c r="C3818" s="350" t="s">
        <v>10</v>
      </c>
      <c r="D3818" s="350"/>
      <c r="E3818" s="350"/>
      <c r="F3818" s="350"/>
      <c r="G3818" s="350"/>
      <c r="H3818" s="350"/>
      <c r="I3818" s="350"/>
      <c r="J3818" s="350"/>
    </row>
    <row r="3819" spans="1:10" ht="19.5" customHeight="1" x14ac:dyDescent="0.25">
      <c r="A3819" s="347"/>
      <c r="B3819" s="352"/>
      <c r="C3819" s="5" t="s">
        <v>1885</v>
      </c>
      <c r="D3819" s="51" t="s">
        <v>15</v>
      </c>
      <c r="E3819" s="51" t="s">
        <v>9</v>
      </c>
      <c r="F3819" s="107"/>
      <c r="G3819" s="107"/>
      <c r="H3819" s="107"/>
      <c r="I3819" s="294"/>
      <c r="J3819" s="95">
        <f>'Додаток 3'!L643</f>
        <v>73.319999999999993</v>
      </c>
    </row>
    <row r="3820" spans="1:10" x14ac:dyDescent="0.25">
      <c r="A3820" s="347"/>
      <c r="B3820" s="352"/>
      <c r="C3820" s="348" t="s">
        <v>11</v>
      </c>
      <c r="D3820" s="348"/>
      <c r="E3820" s="348"/>
      <c r="F3820" s="348"/>
      <c r="G3820" s="348"/>
      <c r="H3820" s="348"/>
      <c r="I3820" s="348"/>
      <c r="J3820" s="348"/>
    </row>
    <row r="3821" spans="1:10" x14ac:dyDescent="0.25">
      <c r="A3821" s="347"/>
      <c r="B3821" s="352"/>
      <c r="C3821" s="59" t="s">
        <v>1886</v>
      </c>
      <c r="D3821" s="51" t="s">
        <v>309</v>
      </c>
      <c r="E3821" s="51" t="s">
        <v>17</v>
      </c>
      <c r="F3821" s="107"/>
      <c r="G3821" s="107"/>
      <c r="H3821" s="155"/>
      <c r="I3821" s="170"/>
      <c r="J3821" s="170">
        <v>52</v>
      </c>
    </row>
    <row r="3822" spans="1:10" x14ac:dyDescent="0.25">
      <c r="A3822" s="347"/>
      <c r="B3822" s="352"/>
      <c r="C3822" s="348" t="s">
        <v>12</v>
      </c>
      <c r="D3822" s="348"/>
      <c r="E3822" s="348"/>
      <c r="F3822" s="348"/>
      <c r="G3822" s="348"/>
      <c r="H3822" s="348"/>
      <c r="I3822" s="348"/>
      <c r="J3822" s="348"/>
    </row>
    <row r="3823" spans="1:10" x14ac:dyDescent="0.25">
      <c r="A3823" s="347"/>
      <c r="B3823" s="352"/>
      <c r="C3823" s="59" t="s">
        <v>1887</v>
      </c>
      <c r="D3823" s="51" t="s">
        <v>39</v>
      </c>
      <c r="E3823" s="51" t="s">
        <v>13</v>
      </c>
      <c r="F3823" s="156"/>
      <c r="G3823" s="156"/>
      <c r="H3823" s="107"/>
      <c r="I3823" s="170"/>
      <c r="J3823" s="95">
        <f>J3819/J3821</f>
        <v>1.41</v>
      </c>
    </row>
    <row r="3824" spans="1:10" x14ac:dyDescent="0.25">
      <c r="A3824" s="347"/>
      <c r="B3824" s="352"/>
      <c r="C3824" s="350" t="s">
        <v>14</v>
      </c>
      <c r="D3824" s="350"/>
      <c r="E3824" s="350"/>
      <c r="F3824" s="350"/>
      <c r="G3824" s="350"/>
      <c r="H3824" s="350"/>
      <c r="I3824" s="350"/>
      <c r="J3824" s="350"/>
    </row>
    <row r="3825" spans="1:10" ht="48" customHeight="1" x14ac:dyDescent="0.25">
      <c r="A3825" s="347"/>
      <c r="B3825" s="352"/>
      <c r="C3825" s="59" t="s">
        <v>1888</v>
      </c>
      <c r="D3825" s="140" t="s">
        <v>42</v>
      </c>
      <c r="E3825" s="140" t="s">
        <v>40</v>
      </c>
      <c r="F3825" s="140"/>
      <c r="G3825" s="140"/>
      <c r="H3825" s="140"/>
      <c r="I3825" s="170"/>
      <c r="J3825" s="170">
        <v>100</v>
      </c>
    </row>
    <row r="3826" spans="1:10" ht="21.75" customHeight="1" x14ac:dyDescent="0.25">
      <c r="A3826" s="347" t="s">
        <v>1908</v>
      </c>
      <c r="B3826" s="349" t="s">
        <v>1906</v>
      </c>
      <c r="C3826" s="351" t="s">
        <v>1904</v>
      </c>
      <c r="D3826" s="351"/>
      <c r="E3826" s="351"/>
      <c r="F3826" s="351"/>
      <c r="G3826" s="351"/>
      <c r="H3826" s="351"/>
      <c r="I3826" s="351"/>
      <c r="J3826" s="351"/>
    </row>
    <row r="3827" spans="1:10" x14ac:dyDescent="0.25">
      <c r="A3827" s="347"/>
      <c r="B3827" s="349"/>
      <c r="C3827" s="350" t="s">
        <v>10</v>
      </c>
      <c r="D3827" s="350"/>
      <c r="E3827" s="350"/>
      <c r="F3827" s="350"/>
      <c r="G3827" s="350"/>
      <c r="H3827" s="350"/>
      <c r="I3827" s="350"/>
      <c r="J3827" s="350"/>
    </row>
    <row r="3828" spans="1:10" ht="30" x14ac:dyDescent="0.25">
      <c r="A3828" s="347"/>
      <c r="B3828" s="349"/>
      <c r="C3828" s="59" t="s">
        <v>1755</v>
      </c>
      <c r="D3828" s="51" t="s">
        <v>91</v>
      </c>
      <c r="E3828" s="51" t="s">
        <v>9</v>
      </c>
      <c r="F3828" s="107"/>
      <c r="G3828" s="157"/>
      <c r="H3828" s="249"/>
      <c r="I3828" s="95"/>
      <c r="J3828" s="95">
        <f>'Додаток 3'!L644</f>
        <v>1138.325</v>
      </c>
    </row>
    <row r="3829" spans="1:10" x14ac:dyDescent="0.25">
      <c r="A3829" s="347"/>
      <c r="B3829" s="349"/>
      <c r="C3829" s="370" t="s">
        <v>11</v>
      </c>
      <c r="D3829" s="370"/>
      <c r="E3829" s="370"/>
      <c r="F3829" s="370"/>
      <c r="G3829" s="370"/>
      <c r="H3829" s="370"/>
      <c r="I3829" s="370"/>
      <c r="J3829" s="370"/>
    </row>
    <row r="3830" spans="1:10" x14ac:dyDescent="0.25">
      <c r="A3830" s="347"/>
      <c r="B3830" s="349"/>
      <c r="C3830" s="20" t="s">
        <v>1907</v>
      </c>
      <c r="D3830" s="317" t="s">
        <v>39</v>
      </c>
      <c r="E3830" s="167" t="s">
        <v>17</v>
      </c>
      <c r="F3830" s="167"/>
      <c r="G3830" s="167"/>
      <c r="H3830" s="167"/>
      <c r="I3830" s="108"/>
      <c r="J3830" s="108">
        <v>1</v>
      </c>
    </row>
    <row r="3831" spans="1:10" x14ac:dyDescent="0.25">
      <c r="A3831" s="347"/>
      <c r="B3831" s="349"/>
      <c r="C3831" s="350" t="s">
        <v>12</v>
      </c>
      <c r="D3831" s="350"/>
      <c r="E3831" s="350"/>
      <c r="F3831" s="350"/>
      <c r="G3831" s="350"/>
      <c r="H3831" s="350"/>
      <c r="I3831" s="350"/>
      <c r="J3831" s="350"/>
    </row>
    <row r="3832" spans="1:10" x14ac:dyDescent="0.25">
      <c r="A3832" s="347"/>
      <c r="B3832" s="349"/>
      <c r="C3832" s="59" t="s">
        <v>1852</v>
      </c>
      <c r="D3832" s="149" t="s">
        <v>39</v>
      </c>
      <c r="E3832" s="140" t="s">
        <v>68</v>
      </c>
      <c r="F3832" s="157"/>
      <c r="G3832" s="157"/>
      <c r="H3832" s="157"/>
      <c r="I3832" s="95"/>
      <c r="J3832" s="95">
        <f>J3828/J3830</f>
        <v>1138.325</v>
      </c>
    </row>
    <row r="3833" spans="1:10" x14ac:dyDescent="0.25">
      <c r="A3833" s="347"/>
      <c r="B3833" s="349"/>
      <c r="C3833" s="350" t="s">
        <v>14</v>
      </c>
      <c r="D3833" s="350"/>
      <c r="E3833" s="350"/>
      <c r="F3833" s="350"/>
      <c r="G3833" s="350"/>
      <c r="H3833" s="350"/>
      <c r="I3833" s="350"/>
      <c r="J3833" s="350"/>
    </row>
    <row r="3834" spans="1:10" ht="30" x14ac:dyDescent="0.25">
      <c r="A3834" s="347"/>
      <c r="B3834" s="349"/>
      <c r="C3834" s="7" t="s">
        <v>1909</v>
      </c>
      <c r="D3834" s="140" t="s">
        <v>42</v>
      </c>
      <c r="E3834" s="140" t="s">
        <v>40</v>
      </c>
      <c r="F3834" s="140"/>
      <c r="G3834" s="140"/>
      <c r="H3834" s="140"/>
      <c r="I3834" s="170"/>
      <c r="J3834" s="170">
        <v>100</v>
      </c>
    </row>
    <row r="3835" spans="1:10" ht="18" customHeight="1" x14ac:dyDescent="0.25">
      <c r="A3835" s="347" t="s">
        <v>2018</v>
      </c>
      <c r="B3835" s="352" t="s">
        <v>1492</v>
      </c>
      <c r="C3835" s="351" t="str">
        <f>'Додаток 3'!B645</f>
        <v>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v>
      </c>
      <c r="D3835" s="351"/>
      <c r="E3835" s="351"/>
      <c r="F3835" s="351"/>
      <c r="G3835" s="351"/>
      <c r="H3835" s="351"/>
      <c r="I3835" s="351"/>
      <c r="J3835" s="351"/>
    </row>
    <row r="3836" spans="1:10" x14ac:dyDescent="0.25">
      <c r="A3836" s="347"/>
      <c r="B3836" s="352"/>
      <c r="C3836" s="350" t="s">
        <v>10</v>
      </c>
      <c r="D3836" s="350"/>
      <c r="E3836" s="350"/>
      <c r="F3836" s="350"/>
      <c r="G3836" s="350"/>
      <c r="H3836" s="350"/>
      <c r="I3836" s="350"/>
      <c r="J3836" s="350"/>
    </row>
    <row r="3837" spans="1:10" ht="30" x14ac:dyDescent="0.25">
      <c r="A3837" s="347"/>
      <c r="B3837" s="352"/>
      <c r="C3837" s="5" t="s">
        <v>2027</v>
      </c>
      <c r="D3837" s="51" t="s">
        <v>15</v>
      </c>
      <c r="E3837" s="51" t="s">
        <v>9</v>
      </c>
      <c r="F3837" s="107"/>
      <c r="G3837" s="107"/>
      <c r="H3837" s="107"/>
      <c r="I3837" s="105"/>
      <c r="J3837" s="166">
        <f>'Додаток 3'!L645</f>
        <v>752.255</v>
      </c>
    </row>
    <row r="3838" spans="1:10" x14ac:dyDescent="0.25">
      <c r="A3838" s="347"/>
      <c r="B3838" s="352"/>
      <c r="C3838" s="348" t="s">
        <v>11</v>
      </c>
      <c r="D3838" s="348"/>
      <c r="E3838" s="348"/>
      <c r="F3838" s="348"/>
      <c r="G3838" s="348"/>
      <c r="H3838" s="348"/>
      <c r="I3838" s="348"/>
      <c r="J3838" s="348"/>
    </row>
    <row r="3839" spans="1:10" x14ac:dyDescent="0.25">
      <c r="A3839" s="347"/>
      <c r="B3839" s="352"/>
      <c r="C3839" s="59" t="s">
        <v>2028</v>
      </c>
      <c r="D3839" s="51" t="s">
        <v>309</v>
      </c>
      <c r="E3839" s="51" t="s">
        <v>17</v>
      </c>
      <c r="F3839" s="107"/>
      <c r="G3839" s="107"/>
      <c r="H3839" s="155"/>
      <c r="I3839" s="105"/>
      <c r="J3839" s="166">
        <v>1</v>
      </c>
    </row>
    <row r="3840" spans="1:10" x14ac:dyDescent="0.25">
      <c r="A3840" s="347"/>
      <c r="B3840" s="352"/>
      <c r="C3840" s="348" t="s">
        <v>12</v>
      </c>
      <c r="D3840" s="348"/>
      <c r="E3840" s="348"/>
      <c r="F3840" s="348"/>
      <c r="G3840" s="348"/>
      <c r="H3840" s="348"/>
      <c r="I3840" s="348"/>
      <c r="J3840" s="348"/>
    </row>
    <row r="3841" spans="1:10" x14ac:dyDescent="0.25">
      <c r="A3841" s="347"/>
      <c r="B3841" s="352"/>
      <c r="C3841" s="59" t="s">
        <v>1779</v>
      </c>
      <c r="D3841" s="141" t="s">
        <v>39</v>
      </c>
      <c r="E3841" s="51" t="s">
        <v>13</v>
      </c>
      <c r="F3841" s="156"/>
      <c r="G3841" s="156"/>
      <c r="H3841" s="156"/>
      <c r="I3841" s="105"/>
      <c r="J3841" s="107">
        <f>J3837/J3839</f>
        <v>752.255</v>
      </c>
    </row>
    <row r="3842" spans="1:10" x14ac:dyDescent="0.25">
      <c r="A3842" s="347"/>
      <c r="B3842" s="352"/>
      <c r="C3842" s="350" t="s">
        <v>14</v>
      </c>
      <c r="D3842" s="350"/>
      <c r="E3842" s="350"/>
      <c r="F3842" s="350"/>
      <c r="G3842" s="350"/>
      <c r="H3842" s="350"/>
      <c r="I3842" s="350"/>
      <c r="J3842" s="350"/>
    </row>
    <row r="3843" spans="1:10" ht="23.45" customHeight="1" x14ac:dyDescent="0.25">
      <c r="A3843" s="347"/>
      <c r="B3843" s="352"/>
      <c r="C3843" s="59" t="s">
        <v>2029</v>
      </c>
      <c r="D3843" s="140" t="s">
        <v>42</v>
      </c>
      <c r="E3843" s="140" t="s">
        <v>40</v>
      </c>
      <c r="F3843" s="140"/>
      <c r="G3843" s="140"/>
      <c r="H3843" s="140"/>
      <c r="I3843" s="105"/>
      <c r="J3843" s="140">
        <v>100</v>
      </c>
    </row>
    <row r="3844" spans="1:10" ht="17.45" customHeight="1" x14ac:dyDescent="0.25">
      <c r="A3844" s="347" t="s">
        <v>2019</v>
      </c>
      <c r="B3844" s="352" t="s">
        <v>1492</v>
      </c>
      <c r="C3844" s="351" t="str">
        <f>'Додаток 3'!B646</f>
        <v>Поточний ремонт приміщень № 66, 67,70,73,74 з встановленням рекуператорів в ПРУ № 56531 за адресою: вул. Хіміків, 14/10 м. Южного Одеського району Одеської області</v>
      </c>
      <c r="D3844" s="351"/>
      <c r="E3844" s="351"/>
      <c r="F3844" s="351"/>
      <c r="G3844" s="351"/>
      <c r="H3844" s="351"/>
      <c r="I3844" s="351"/>
      <c r="J3844" s="351"/>
    </row>
    <row r="3845" spans="1:10" ht="17.45" customHeight="1" x14ac:dyDescent="0.25">
      <c r="A3845" s="347"/>
      <c r="B3845" s="352"/>
      <c r="C3845" s="350" t="s">
        <v>10</v>
      </c>
      <c r="D3845" s="350"/>
      <c r="E3845" s="350"/>
      <c r="F3845" s="350"/>
      <c r="G3845" s="350"/>
      <c r="H3845" s="350"/>
      <c r="I3845" s="350"/>
      <c r="J3845" s="350"/>
    </row>
    <row r="3846" spans="1:10" ht="17.45" customHeight="1" x14ac:dyDescent="0.25">
      <c r="A3846" s="347"/>
      <c r="B3846" s="352"/>
      <c r="C3846" s="5" t="s">
        <v>2030</v>
      </c>
      <c r="D3846" s="51" t="s">
        <v>15</v>
      </c>
      <c r="E3846" s="51" t="s">
        <v>9</v>
      </c>
      <c r="F3846" s="107"/>
      <c r="G3846" s="107"/>
      <c r="H3846" s="107"/>
      <c r="I3846" s="105"/>
      <c r="J3846" s="170">
        <f>'Додаток 3'!L646</f>
        <v>512.72799999999995</v>
      </c>
    </row>
    <row r="3847" spans="1:10" ht="17.45" customHeight="1" x14ac:dyDescent="0.25">
      <c r="A3847" s="347"/>
      <c r="B3847" s="352"/>
      <c r="C3847" s="348" t="s">
        <v>11</v>
      </c>
      <c r="D3847" s="348"/>
      <c r="E3847" s="348"/>
      <c r="F3847" s="348"/>
      <c r="G3847" s="348"/>
      <c r="H3847" s="348"/>
      <c r="I3847" s="348"/>
      <c r="J3847" s="348"/>
    </row>
    <row r="3848" spans="1:10" ht="17.45" customHeight="1" x14ac:dyDescent="0.25">
      <c r="A3848" s="347"/>
      <c r="B3848" s="352"/>
      <c r="C3848" s="59" t="s">
        <v>2028</v>
      </c>
      <c r="D3848" s="51" t="s">
        <v>309</v>
      </c>
      <c r="E3848" s="51" t="s">
        <v>17</v>
      </c>
      <c r="F3848" s="107"/>
      <c r="G3848" s="107"/>
      <c r="H3848" s="155"/>
      <c r="I3848" s="105"/>
      <c r="J3848" s="166">
        <v>1</v>
      </c>
    </row>
    <row r="3849" spans="1:10" ht="17.45" customHeight="1" x14ac:dyDescent="0.25">
      <c r="A3849" s="347"/>
      <c r="B3849" s="352"/>
      <c r="C3849" s="348" t="s">
        <v>12</v>
      </c>
      <c r="D3849" s="348"/>
      <c r="E3849" s="348"/>
      <c r="F3849" s="348"/>
      <c r="G3849" s="348"/>
      <c r="H3849" s="348"/>
      <c r="I3849" s="348"/>
      <c r="J3849" s="348"/>
    </row>
    <row r="3850" spans="1:10" ht="17.45" customHeight="1" x14ac:dyDescent="0.25">
      <c r="A3850" s="347"/>
      <c r="B3850" s="352"/>
      <c r="C3850" s="59" t="s">
        <v>1779</v>
      </c>
      <c r="D3850" s="141" t="s">
        <v>39</v>
      </c>
      <c r="E3850" s="51" t="s">
        <v>13</v>
      </c>
      <c r="F3850" s="156"/>
      <c r="G3850" s="156"/>
      <c r="H3850" s="156"/>
      <c r="I3850" s="105"/>
      <c r="J3850" s="156">
        <f>J3846/J3848</f>
        <v>512.72799999999995</v>
      </c>
    </row>
    <row r="3851" spans="1:10" ht="17.45" customHeight="1" x14ac:dyDescent="0.25">
      <c r="A3851" s="347"/>
      <c r="B3851" s="352"/>
      <c r="C3851" s="350" t="s">
        <v>14</v>
      </c>
      <c r="D3851" s="350"/>
      <c r="E3851" s="350"/>
      <c r="F3851" s="350"/>
      <c r="G3851" s="350"/>
      <c r="H3851" s="350"/>
      <c r="I3851" s="350"/>
      <c r="J3851" s="350"/>
    </row>
    <row r="3852" spans="1:10" ht="17.45" customHeight="1" x14ac:dyDescent="0.25">
      <c r="A3852" s="347"/>
      <c r="B3852" s="352"/>
      <c r="C3852" s="59" t="s">
        <v>2029</v>
      </c>
      <c r="D3852" s="140" t="s">
        <v>42</v>
      </c>
      <c r="E3852" s="140" t="s">
        <v>40</v>
      </c>
      <c r="F3852" s="140"/>
      <c r="G3852" s="140"/>
      <c r="H3852" s="140"/>
      <c r="I3852" s="105"/>
      <c r="J3852" s="140">
        <v>100</v>
      </c>
    </row>
    <row r="3853" spans="1:10" x14ac:dyDescent="0.25">
      <c r="A3853" s="339"/>
      <c r="B3853" s="296"/>
      <c r="C3853" s="112"/>
      <c r="D3853" s="296"/>
      <c r="E3853" s="296"/>
      <c r="F3853" s="296"/>
      <c r="G3853" s="296"/>
      <c r="H3853" s="296"/>
      <c r="I3853" s="87"/>
      <c r="J3853" s="87"/>
    </row>
    <row r="3854" spans="1:10" x14ac:dyDescent="0.25">
      <c r="A3854" s="339"/>
      <c r="B3854" s="296"/>
      <c r="C3854" s="112"/>
      <c r="D3854" s="296"/>
      <c r="E3854" s="296"/>
      <c r="F3854" s="296"/>
      <c r="G3854" s="296"/>
      <c r="H3854" s="296"/>
      <c r="I3854" s="87"/>
      <c r="J3854" s="87"/>
    </row>
    <row r="3855" spans="1:10" x14ac:dyDescent="0.25">
      <c r="A3855" s="339"/>
      <c r="B3855" s="296"/>
      <c r="C3855" s="112"/>
      <c r="D3855" s="296"/>
      <c r="E3855" s="296"/>
      <c r="F3855" s="296"/>
      <c r="G3855" s="296"/>
      <c r="H3855" s="296"/>
      <c r="I3855" s="87"/>
      <c r="J3855" s="87"/>
    </row>
    <row r="3856" spans="1:10" x14ac:dyDescent="0.25">
      <c r="A3856" s="339"/>
      <c r="B3856" s="296"/>
      <c r="C3856" s="112"/>
      <c r="D3856" s="296"/>
      <c r="E3856" s="296"/>
      <c r="F3856" s="296"/>
      <c r="G3856" s="296"/>
      <c r="H3856" s="296"/>
      <c r="I3856" s="87"/>
      <c r="J3856" s="87"/>
    </row>
    <row r="3857" spans="1:1" s="338" customFormat="1" x14ac:dyDescent="0.25"/>
    <row r="3858" spans="1:1" s="338" customFormat="1" x14ac:dyDescent="0.25"/>
    <row r="3859" spans="1:1" ht="15.75" x14ac:dyDescent="0.25">
      <c r="A3859" s="335" t="s">
        <v>1986</v>
      </c>
    </row>
    <row r="3860" spans="1:1" ht="15.75" x14ac:dyDescent="0.25">
      <c r="A3860" s="336" t="s">
        <v>1987</v>
      </c>
    </row>
  </sheetData>
  <mergeCells count="2955">
    <mergeCell ref="C2423:J2423"/>
    <mergeCell ref="C2455:J2455"/>
    <mergeCell ref="C2489:J2489"/>
    <mergeCell ref="C2685:J2685"/>
    <mergeCell ref="C2641:J2641"/>
    <mergeCell ref="C2627:J2627"/>
    <mergeCell ref="C2443:J2443"/>
    <mergeCell ref="B2452:B2460"/>
    <mergeCell ref="C2677:H2677"/>
    <mergeCell ref="C2647:J2647"/>
    <mergeCell ref="C2546:J2546"/>
    <mergeCell ref="C2708:J2708"/>
    <mergeCell ref="C2745:J2745"/>
    <mergeCell ref="A2582:A2590"/>
    <mergeCell ref="A3835:A3843"/>
    <mergeCell ref="B3835:B3843"/>
    <mergeCell ref="C3835:J3835"/>
    <mergeCell ref="C3836:J3836"/>
    <mergeCell ref="C3838:J3838"/>
    <mergeCell ref="C3840:J3840"/>
    <mergeCell ref="C3842:J3842"/>
    <mergeCell ref="C3755:J3755"/>
    <mergeCell ref="C3757:J3757"/>
    <mergeCell ref="E3502:E3503"/>
    <mergeCell ref="C3566:J3566"/>
    <mergeCell ref="C3561:J3561"/>
    <mergeCell ref="A3573:E3574"/>
    <mergeCell ref="C3595:J3595"/>
    <mergeCell ref="B2685:B2693"/>
    <mergeCell ref="A2703:A2711"/>
    <mergeCell ref="C2706:J2706"/>
    <mergeCell ref="C2704:J2704"/>
    <mergeCell ref="A3844:A3852"/>
    <mergeCell ref="B3844:B3852"/>
    <mergeCell ref="C3844:J3844"/>
    <mergeCell ref="C3845:J3845"/>
    <mergeCell ref="C3847:J3847"/>
    <mergeCell ref="C3849:J3849"/>
    <mergeCell ref="C3851:J3851"/>
    <mergeCell ref="C2452:J2452"/>
    <mergeCell ref="C2634:H2634"/>
    <mergeCell ref="B2479:B2491"/>
    <mergeCell ref="C3768:J3768"/>
    <mergeCell ref="B3754:B3762"/>
    <mergeCell ref="C3782:J3782"/>
    <mergeCell ref="C3764:J3764"/>
    <mergeCell ref="D3692:D3694"/>
    <mergeCell ref="C3679:J3679"/>
    <mergeCell ref="A3732:A3740"/>
    <mergeCell ref="C3615:J3615"/>
    <mergeCell ref="B3722:B3730"/>
    <mergeCell ref="A3781:A3789"/>
    <mergeCell ref="C3316:J3316"/>
    <mergeCell ref="B3781:B3789"/>
    <mergeCell ref="C3784:J3784"/>
    <mergeCell ref="C3786:J3786"/>
    <mergeCell ref="C3788:J3788"/>
    <mergeCell ref="C3770:J3770"/>
    <mergeCell ref="D3752:D3753"/>
    <mergeCell ref="C3624:J3624"/>
    <mergeCell ref="C3662:J3662"/>
    <mergeCell ref="D3699:D3700"/>
    <mergeCell ref="C3714:J3714"/>
    <mergeCell ref="C3723:J3723"/>
    <mergeCell ref="C2736:J2736"/>
    <mergeCell ref="C2756:J2756"/>
    <mergeCell ref="C2763:J2763"/>
    <mergeCell ref="C2889:J2889"/>
    <mergeCell ref="C2877:J2877"/>
    <mergeCell ref="C2987:J2987"/>
    <mergeCell ref="D2951:D2955"/>
    <mergeCell ref="E2952:H2952"/>
    <mergeCell ref="A2751:A2761"/>
    <mergeCell ref="A2738:A2750"/>
    <mergeCell ref="A2694:A2702"/>
    <mergeCell ref="C2734:J2734"/>
    <mergeCell ref="A2725:A2737"/>
    <mergeCell ref="C2732:J2732"/>
    <mergeCell ref="A2762:A2774"/>
    <mergeCell ref="C2780:H2780"/>
    <mergeCell ref="B2836:B2844"/>
    <mergeCell ref="B2876:B2884"/>
    <mergeCell ref="D2896:D2897"/>
    <mergeCell ref="C2974:J2974"/>
    <mergeCell ref="D2810:D2811"/>
    <mergeCell ref="B2802:B2817"/>
    <mergeCell ref="C2791:J2791"/>
    <mergeCell ref="C2959:J2959"/>
    <mergeCell ref="C2941:J2941"/>
    <mergeCell ref="C2934:J2934"/>
    <mergeCell ref="B2582:B2590"/>
    <mergeCell ref="C2441:J2441"/>
    <mergeCell ref="C2843:J2843"/>
    <mergeCell ref="C2739:J2739"/>
    <mergeCell ref="C2907:J2907"/>
    <mergeCell ref="C2857:J2857"/>
    <mergeCell ref="E2976:H2976"/>
    <mergeCell ref="C3099:J3099"/>
    <mergeCell ref="B3104:B3115"/>
    <mergeCell ref="C3072:J3072"/>
    <mergeCell ref="C3092:J3092"/>
    <mergeCell ref="O2610:O2618"/>
    <mergeCell ref="C2668:J2668"/>
    <mergeCell ref="C2611:J2611"/>
    <mergeCell ref="C2613:J2613"/>
    <mergeCell ref="C2672:J2672"/>
    <mergeCell ref="A2537:A2545"/>
    <mergeCell ref="B2537:B2545"/>
    <mergeCell ref="A2470:A2478"/>
    <mergeCell ref="C2565:J2565"/>
    <mergeCell ref="C2567:J2567"/>
    <mergeCell ref="C2571:J2571"/>
    <mergeCell ref="A2564:A2572"/>
    <mergeCell ref="B2564:B2572"/>
    <mergeCell ref="B2492:B2500"/>
    <mergeCell ref="C2692:J2692"/>
    <mergeCell ref="C2511:J2511"/>
    <mergeCell ref="C2513:J2513"/>
    <mergeCell ref="C2519:J2519"/>
    <mergeCell ref="B2640:B2648"/>
    <mergeCell ref="C2643:J2643"/>
    <mergeCell ref="C2638:H2638"/>
    <mergeCell ref="O3104:O3115"/>
    <mergeCell ref="O3116:O3127"/>
    <mergeCell ref="O2582:O2590"/>
    <mergeCell ref="C2818:J2818"/>
    <mergeCell ref="E2859:H2859"/>
    <mergeCell ref="C2437:J2437"/>
    <mergeCell ref="C2531:J2531"/>
    <mergeCell ref="C2533:J2533"/>
    <mergeCell ref="C2535:J2535"/>
    <mergeCell ref="E2481:E2482"/>
    <mergeCell ref="E2484:E2485"/>
    <mergeCell ref="D2487:D2488"/>
    <mergeCell ref="E2487:E2488"/>
    <mergeCell ref="D2490:D2491"/>
    <mergeCell ref="C2457:J2457"/>
    <mergeCell ref="C3045:J3045"/>
    <mergeCell ref="C2713:J2713"/>
    <mergeCell ref="C2798:J2798"/>
    <mergeCell ref="C2865:J2865"/>
    <mergeCell ref="C2850:J2850"/>
    <mergeCell ref="C2837:J2837"/>
    <mergeCell ref="C2830:J2830"/>
    <mergeCell ref="C2828:J2828"/>
    <mergeCell ref="E3040:E3041"/>
    <mergeCell ref="C3081:J3081"/>
    <mergeCell ref="C3126:J3126"/>
    <mergeCell ref="C2610:J2610"/>
    <mergeCell ref="C2652:H2652"/>
    <mergeCell ref="C2659:J2659"/>
    <mergeCell ref="O3062:O3073"/>
    <mergeCell ref="O3092:O3103"/>
    <mergeCell ref="C2690:J2690"/>
    <mergeCell ref="O2299:O2307"/>
    <mergeCell ref="O2308:O2316"/>
    <mergeCell ref="O3026:O3037"/>
    <mergeCell ref="O3038:O3049"/>
    <mergeCell ref="O3050:O3061"/>
    <mergeCell ref="C2417:J2417"/>
    <mergeCell ref="C2564:J2564"/>
    <mergeCell ref="O2546:O2554"/>
    <mergeCell ref="O2555:O2563"/>
    <mergeCell ref="O2564:O2572"/>
    <mergeCell ref="O2573:O2581"/>
    <mergeCell ref="C2471:J2471"/>
    <mergeCell ref="C2631:H2631"/>
    <mergeCell ref="C2649:H2649"/>
    <mergeCell ref="C2679:H2679"/>
    <mergeCell ref="C2868:J2868"/>
    <mergeCell ref="C2587:J2587"/>
    <mergeCell ref="C2589:J2589"/>
    <mergeCell ref="C2665:J2665"/>
    <mergeCell ref="C2654:H2654"/>
    <mergeCell ref="C2898:J2898"/>
    <mergeCell ref="C2721:J2721"/>
    <mergeCell ref="C2710:J2710"/>
    <mergeCell ref="D2714:D2718"/>
    <mergeCell ref="C2703:J2703"/>
    <mergeCell ref="C2430:J2430"/>
    <mergeCell ref="C2444:J2444"/>
    <mergeCell ref="C2787:J2787"/>
    <mergeCell ref="C2982:J2982"/>
    <mergeCell ref="C2547:J2547"/>
    <mergeCell ref="D2727:D2731"/>
    <mergeCell ref="C2758:J2758"/>
    <mergeCell ref="C3063:J3063"/>
    <mergeCell ref="C3077:J3077"/>
    <mergeCell ref="A3549:J3549"/>
    <mergeCell ref="C2984:J2984"/>
    <mergeCell ref="B3690:B3703"/>
    <mergeCell ref="D3052:D3053"/>
    <mergeCell ref="C3038:J3038"/>
    <mergeCell ref="E3034:E3035"/>
    <mergeCell ref="C3582:H3582"/>
    <mergeCell ref="C3610:J3610"/>
    <mergeCell ref="D3616:D3620"/>
    <mergeCell ref="C3592:J3592"/>
    <mergeCell ref="C3576:H3576"/>
    <mergeCell ref="C2895:J2895"/>
    <mergeCell ref="A3062:A3073"/>
    <mergeCell ref="C3468:J3468"/>
    <mergeCell ref="C3291:J3291"/>
    <mergeCell ref="C3417:H3417"/>
    <mergeCell ref="C3273:J3273"/>
    <mergeCell ref="A3481:A3489"/>
    <mergeCell ref="B3649:B3660"/>
    <mergeCell ref="D3681:D3683"/>
    <mergeCell ref="C3650:J3650"/>
    <mergeCell ref="A3584:A3600"/>
    <mergeCell ref="E3617:H3617"/>
    <mergeCell ref="D3630:D3633"/>
    <mergeCell ref="A3679:A3689"/>
    <mergeCell ref="E3631:H3631"/>
    <mergeCell ref="D3651:D3654"/>
    <mergeCell ref="C3602:J3602"/>
    <mergeCell ref="C3677:J3677"/>
    <mergeCell ref="B3670:B3678"/>
    <mergeCell ref="C3629:J3629"/>
    <mergeCell ref="B3732:B3740"/>
    <mergeCell ref="E3588:H3588"/>
    <mergeCell ref="A3601:A3613"/>
    <mergeCell ref="C3666:J3666"/>
    <mergeCell ref="A3704:A3712"/>
    <mergeCell ref="C3664:J3664"/>
    <mergeCell ref="B3704:B3712"/>
    <mergeCell ref="B3679:B3689"/>
    <mergeCell ref="D3586:D3591"/>
    <mergeCell ref="D3599:D3600"/>
    <mergeCell ref="C3634:J3634"/>
    <mergeCell ref="B3628:B3639"/>
    <mergeCell ref="B3584:B3600"/>
    <mergeCell ref="C3601:J3601"/>
    <mergeCell ref="A3799:A3807"/>
    <mergeCell ref="B3799:B3807"/>
    <mergeCell ref="C3799:J3799"/>
    <mergeCell ref="C3800:J3800"/>
    <mergeCell ref="C3802:J3802"/>
    <mergeCell ref="C3804:J3804"/>
    <mergeCell ref="A3790:A3798"/>
    <mergeCell ref="B3640:B3648"/>
    <mergeCell ref="C3759:J3759"/>
    <mergeCell ref="C3761:J3761"/>
    <mergeCell ref="C3659:J3659"/>
    <mergeCell ref="C3704:J3704"/>
    <mergeCell ref="B3741:B3753"/>
    <mergeCell ref="C3741:J3741"/>
    <mergeCell ref="C3742:J3742"/>
    <mergeCell ref="C3745:J3745"/>
    <mergeCell ref="C3641:J3641"/>
    <mergeCell ref="C3661:J3661"/>
    <mergeCell ref="C3668:J3668"/>
    <mergeCell ref="C3748:J3748"/>
    <mergeCell ref="C3709:J3709"/>
    <mergeCell ref="E3682:H3682"/>
    <mergeCell ref="A3690:A3703"/>
    <mergeCell ref="C3791:J3791"/>
    <mergeCell ref="C3793:J3793"/>
    <mergeCell ref="C3795:J3795"/>
    <mergeCell ref="C3797:J3797"/>
    <mergeCell ref="B3661:B3669"/>
    <mergeCell ref="C3754:J3754"/>
    <mergeCell ref="C3688:J3688"/>
    <mergeCell ref="C3684:J3684"/>
    <mergeCell ref="C3645:J3645"/>
    <mergeCell ref="A3817:A3825"/>
    <mergeCell ref="B3817:B3825"/>
    <mergeCell ref="C3817:J3817"/>
    <mergeCell ref="C3818:J3818"/>
    <mergeCell ref="C3820:J3820"/>
    <mergeCell ref="C3822:J3822"/>
    <mergeCell ref="C3824:J3824"/>
    <mergeCell ref="A3763:A3771"/>
    <mergeCell ref="B3763:B3771"/>
    <mergeCell ref="C3763:J3763"/>
    <mergeCell ref="A3754:A3762"/>
    <mergeCell ref="C3680:J3680"/>
    <mergeCell ref="C3705:J3705"/>
    <mergeCell ref="C3698:J3698"/>
    <mergeCell ref="C3675:J3675"/>
    <mergeCell ref="C3711:J3711"/>
    <mergeCell ref="C3732:J3732"/>
    <mergeCell ref="C3733:J3733"/>
    <mergeCell ref="C3735:J3735"/>
    <mergeCell ref="C3737:J3737"/>
    <mergeCell ref="C3739:J3739"/>
    <mergeCell ref="C3722:J3722"/>
    <mergeCell ref="C3725:J3725"/>
    <mergeCell ref="C3720:J3720"/>
    <mergeCell ref="D3702:D3703"/>
    <mergeCell ref="E3702:E3703"/>
    <mergeCell ref="C3686:J3686"/>
    <mergeCell ref="C3691:J3691"/>
    <mergeCell ref="D3749:D3750"/>
    <mergeCell ref="C3781:J3781"/>
    <mergeCell ref="B3790:B3798"/>
    <mergeCell ref="C3790:J3790"/>
    <mergeCell ref="A3563:A3571"/>
    <mergeCell ref="C3649:J3649"/>
    <mergeCell ref="C3578:H3578"/>
    <mergeCell ref="A3628:A3639"/>
    <mergeCell ref="C3575:H3575"/>
    <mergeCell ref="C3657:J3657"/>
    <mergeCell ref="C3701:J3701"/>
    <mergeCell ref="C3695:J3695"/>
    <mergeCell ref="C3580:H3580"/>
    <mergeCell ref="A3661:A3669"/>
    <mergeCell ref="A3670:A3678"/>
    <mergeCell ref="C3690:J3690"/>
    <mergeCell ref="C3671:J3671"/>
    <mergeCell ref="C3673:J3673"/>
    <mergeCell ref="C3584:J3584"/>
    <mergeCell ref="A3722:A3730"/>
    <mergeCell ref="A3575:A3583"/>
    <mergeCell ref="E3599:E3600"/>
    <mergeCell ref="C3626:J3626"/>
    <mergeCell ref="A3640:A3648"/>
    <mergeCell ref="C3670:J3670"/>
    <mergeCell ref="C3608:J3608"/>
    <mergeCell ref="C3716:J3716"/>
    <mergeCell ref="C3718:J3718"/>
    <mergeCell ref="C3636:J3636"/>
    <mergeCell ref="C3598:J3598"/>
    <mergeCell ref="C3647:J3647"/>
    <mergeCell ref="C3655:J3655"/>
    <mergeCell ref="C3622:J3622"/>
    <mergeCell ref="C3643:J3643"/>
    <mergeCell ref="C3640:J3640"/>
    <mergeCell ref="D3603:D3607"/>
    <mergeCell ref="C2615:J2615"/>
    <mergeCell ref="C2663:J2663"/>
    <mergeCell ref="C3707:J3707"/>
    <mergeCell ref="E3652:H3652"/>
    <mergeCell ref="D3746:D3747"/>
    <mergeCell ref="C3628:J3628"/>
    <mergeCell ref="C3638:J3638"/>
    <mergeCell ref="C3614:J3614"/>
    <mergeCell ref="E3604:H3604"/>
    <mergeCell ref="B3601:B3613"/>
    <mergeCell ref="C3585:J3585"/>
    <mergeCell ref="A2573:A2581"/>
    <mergeCell ref="C3766:J3766"/>
    <mergeCell ref="C3727:J3727"/>
    <mergeCell ref="A3572:J3572"/>
    <mergeCell ref="C3553:J3553"/>
    <mergeCell ref="E3693:H3693"/>
    <mergeCell ref="A3649:A3660"/>
    <mergeCell ref="A3713:A3721"/>
    <mergeCell ref="B3713:B3721"/>
    <mergeCell ref="C3713:J3713"/>
    <mergeCell ref="A2856:A2866"/>
    <mergeCell ref="C3048:J3048"/>
    <mergeCell ref="C2949:J2949"/>
    <mergeCell ref="A2940:A2948"/>
    <mergeCell ref="A2888:A2903"/>
    <mergeCell ref="C2905:J2905"/>
    <mergeCell ref="C2940:J2940"/>
    <mergeCell ref="D2902:D2903"/>
    <mergeCell ref="A3074:A3082"/>
    <mergeCell ref="A3092:A3103"/>
    <mergeCell ref="C2686:J2686"/>
    <mergeCell ref="C2569:J2569"/>
    <mergeCell ref="C2688:J2688"/>
    <mergeCell ref="A3614:A3627"/>
    <mergeCell ref="E3752:E3753"/>
    <mergeCell ref="C2888:J2888"/>
    <mergeCell ref="C2876:J2876"/>
    <mergeCell ref="C2872:J2872"/>
    <mergeCell ref="C2861:J2861"/>
    <mergeCell ref="C2881:J2881"/>
    <mergeCell ref="E3749:E3750"/>
    <mergeCell ref="C2650:H2650"/>
    <mergeCell ref="A2676:A2684"/>
    <mergeCell ref="C2676:J2676"/>
    <mergeCell ref="A2546:A2554"/>
    <mergeCell ref="A2667:A2675"/>
    <mergeCell ref="C2658:J2658"/>
    <mergeCell ref="C2574:J2574"/>
    <mergeCell ref="C2576:J2576"/>
    <mergeCell ref="C2578:J2578"/>
    <mergeCell ref="C2580:J2580"/>
    <mergeCell ref="B2631:B2639"/>
    <mergeCell ref="A2631:A2639"/>
    <mergeCell ref="C2625:J2625"/>
    <mergeCell ref="A2619:J2619"/>
    <mergeCell ref="A2622:A2630"/>
    <mergeCell ref="C2632:H2632"/>
    <mergeCell ref="C2629:J2629"/>
    <mergeCell ref="C2661:J2661"/>
    <mergeCell ref="C2623:J2623"/>
    <mergeCell ref="B2622:B2630"/>
    <mergeCell ref="C2674:J2674"/>
    <mergeCell ref="C2617:J2617"/>
    <mergeCell ref="C2499:J2499"/>
    <mergeCell ref="C2439:J2439"/>
    <mergeCell ref="A2555:A2563"/>
    <mergeCell ref="C2622:J2622"/>
    <mergeCell ref="C2667:J2667"/>
    <mergeCell ref="A3550:E3551"/>
    <mergeCell ref="C2604:J2604"/>
    <mergeCell ref="C2606:J2606"/>
    <mergeCell ref="C2608:J2608"/>
    <mergeCell ref="A2649:A2657"/>
    <mergeCell ref="C2809:J2809"/>
    <mergeCell ref="A2827:A2835"/>
    <mergeCell ref="A2640:A2648"/>
    <mergeCell ref="A2416:A2424"/>
    <mergeCell ref="B2416:B2424"/>
    <mergeCell ref="B2425:B2433"/>
    <mergeCell ref="D2484:D2485"/>
    <mergeCell ref="E2490:E2491"/>
    <mergeCell ref="C2506:J2506"/>
    <mergeCell ref="C2524:J2524"/>
    <mergeCell ref="A2425:A2433"/>
    <mergeCell ref="C2435:J2435"/>
    <mergeCell ref="C2493:J2493"/>
    <mergeCell ref="C2501:J2501"/>
    <mergeCell ref="C2502:J2502"/>
    <mergeCell ref="C2504:J2504"/>
    <mergeCell ref="C2453:J2453"/>
    <mergeCell ref="C2517:J2517"/>
    <mergeCell ref="C2526:J2526"/>
    <mergeCell ref="C2461:J2461"/>
    <mergeCell ref="C2462:J2462"/>
    <mergeCell ref="A2519:A2527"/>
    <mergeCell ref="B2667:B2675"/>
    <mergeCell ref="A2685:A2693"/>
    <mergeCell ref="A2591:A2600"/>
    <mergeCell ref="C2597:J2597"/>
    <mergeCell ref="C2599:J2599"/>
    <mergeCell ref="B2501:B2509"/>
    <mergeCell ref="C2520:J2520"/>
    <mergeCell ref="C2495:J2495"/>
    <mergeCell ref="A2434:A2442"/>
    <mergeCell ref="A2461:A2469"/>
    <mergeCell ref="A2501:A2509"/>
    <mergeCell ref="A2492:A2500"/>
    <mergeCell ref="C2464:J2464"/>
    <mergeCell ref="C2477:J2477"/>
    <mergeCell ref="C2468:J2468"/>
    <mergeCell ref="C2510:J2510"/>
    <mergeCell ref="C2466:J2466"/>
    <mergeCell ref="C2497:J2497"/>
    <mergeCell ref="A2443:A2451"/>
    <mergeCell ref="A2510:A2518"/>
    <mergeCell ref="C2562:J2562"/>
    <mergeCell ref="C2450:J2450"/>
    <mergeCell ref="C2448:J2448"/>
    <mergeCell ref="C2470:J2470"/>
    <mergeCell ref="B2470:B2478"/>
    <mergeCell ref="C2473:J2473"/>
    <mergeCell ref="C2540:J2540"/>
    <mergeCell ref="B2510:B2518"/>
    <mergeCell ref="C2591:J2591"/>
    <mergeCell ref="C2537:J2537"/>
    <mergeCell ref="C2538:J2538"/>
    <mergeCell ref="C2558:J2558"/>
    <mergeCell ref="C2602:J2602"/>
    <mergeCell ref="B2856:B2866"/>
    <mergeCell ref="C2832:J2832"/>
    <mergeCell ref="C2836:J2836"/>
    <mergeCell ref="A2818:A2826"/>
    <mergeCell ref="C2760:J2760"/>
    <mergeCell ref="B2784:B2792"/>
    <mergeCell ref="B2793:B2801"/>
    <mergeCell ref="E2765:H2765"/>
    <mergeCell ref="C2839:J2839"/>
    <mergeCell ref="C2841:J2841"/>
    <mergeCell ref="B2845:B2855"/>
    <mergeCell ref="C2778:H2778"/>
    <mergeCell ref="E2848:H2848"/>
    <mergeCell ref="C2803:J2803"/>
    <mergeCell ref="D2813:D2814"/>
    <mergeCell ref="C2800:J2800"/>
    <mergeCell ref="C2793:J2793"/>
    <mergeCell ref="C2796:J2796"/>
    <mergeCell ref="A2601:A2609"/>
    <mergeCell ref="B2601:B2609"/>
    <mergeCell ref="C2601:J2601"/>
    <mergeCell ref="A2610:A2618"/>
    <mergeCell ref="B2610:B2618"/>
    <mergeCell ref="C2640:J2640"/>
    <mergeCell ref="A2658:A2666"/>
    <mergeCell ref="B2649:B2657"/>
    <mergeCell ref="C2656:H2656"/>
    <mergeCell ref="C2645:J2645"/>
    <mergeCell ref="B2658:B2666"/>
    <mergeCell ref="D2753:D2755"/>
    <mergeCell ref="E2754:H2754"/>
    <mergeCell ref="B2762:B2774"/>
    <mergeCell ref="E2805:H2805"/>
    <mergeCell ref="C2995:J2995"/>
    <mergeCell ref="E2891:H2891"/>
    <mergeCell ref="D2764:D2768"/>
    <mergeCell ref="C2821:J2821"/>
    <mergeCell ref="A2885:J2885"/>
    <mergeCell ref="D2915:D2921"/>
    <mergeCell ref="C2782:H2782"/>
    <mergeCell ref="C2867:J2867"/>
    <mergeCell ref="C2856:J2856"/>
    <mergeCell ref="A2876:A2884"/>
    <mergeCell ref="C2883:J2883"/>
    <mergeCell ref="C2914:J2914"/>
    <mergeCell ref="C2909:J2909"/>
    <mergeCell ref="B2973:B2985"/>
    <mergeCell ref="C2870:J2870"/>
    <mergeCell ref="D2975:D2979"/>
    <mergeCell ref="C2802:J2802"/>
    <mergeCell ref="A2793:A2801"/>
    <mergeCell ref="C2789:J2789"/>
    <mergeCell ref="C2852:J2852"/>
    <mergeCell ref="C2863:J2863"/>
    <mergeCell ref="C2784:J2784"/>
    <mergeCell ref="B2827:B2835"/>
    <mergeCell ref="A2784:A2792"/>
    <mergeCell ref="C2785:J2785"/>
    <mergeCell ref="E2816:E2817"/>
    <mergeCell ref="C2815:J2815"/>
    <mergeCell ref="C2819:J2819"/>
    <mergeCell ref="C2827:J2827"/>
    <mergeCell ref="A2836:A2844"/>
    <mergeCell ref="B2818:B2826"/>
    <mergeCell ref="C2825:J2825"/>
    <mergeCell ref="C2846:J2846"/>
    <mergeCell ref="A2845:A2855"/>
    <mergeCell ref="C2845:J2845"/>
    <mergeCell ref="A2775:A2783"/>
    <mergeCell ref="A2867:A2875"/>
    <mergeCell ref="A2802:A2817"/>
    <mergeCell ref="D2899:D2900"/>
    <mergeCell ref="D3028:D3029"/>
    <mergeCell ref="D3034:D3035"/>
    <mergeCell ref="E3031:E3032"/>
    <mergeCell ref="C3033:J3033"/>
    <mergeCell ref="C3006:J3006"/>
    <mergeCell ref="A2886:E2887"/>
    <mergeCell ref="C2911:J2911"/>
    <mergeCell ref="C2922:J2922"/>
    <mergeCell ref="D2890:D2894"/>
    <mergeCell ref="B2888:B2903"/>
    <mergeCell ref="A2973:A2985"/>
    <mergeCell ref="C3015:J3015"/>
    <mergeCell ref="E2989:H2989"/>
    <mergeCell ref="B2986:B2998"/>
    <mergeCell ref="D2816:D2817"/>
    <mergeCell ref="C2812:J2812"/>
    <mergeCell ref="C2854:J2854"/>
    <mergeCell ref="D2847:D2849"/>
    <mergeCell ref="D2929:D2933"/>
    <mergeCell ref="B2867:B2875"/>
    <mergeCell ref="C3009:J3009"/>
    <mergeCell ref="C3252:J3252"/>
    <mergeCell ref="C3002:J3002"/>
    <mergeCell ref="B3026:B3037"/>
    <mergeCell ref="C2904:J2904"/>
    <mergeCell ref="E2902:E2903"/>
    <mergeCell ref="B2913:B2939"/>
    <mergeCell ref="C2999:J2999"/>
    <mergeCell ref="C2947:J2947"/>
    <mergeCell ref="C3241:J3241"/>
    <mergeCell ref="C3249:J3249"/>
    <mergeCell ref="C2997:J2997"/>
    <mergeCell ref="A3104:A3115"/>
    <mergeCell ref="B2964:B2972"/>
    <mergeCell ref="C3000:J3000"/>
    <mergeCell ref="C2993:J2993"/>
    <mergeCell ref="C3079:J3079"/>
    <mergeCell ref="A3218:A3228"/>
    <mergeCell ref="C3169:J3169"/>
    <mergeCell ref="C3108:J3108"/>
    <mergeCell ref="C3111:J3111"/>
    <mergeCell ref="C3069:J3069"/>
    <mergeCell ref="D3058:D3059"/>
    <mergeCell ref="D3064:D3065"/>
    <mergeCell ref="D3067:D3068"/>
    <mergeCell ref="B3128:B3136"/>
    <mergeCell ref="B3116:B3127"/>
    <mergeCell ref="C3083:J3083"/>
    <mergeCell ref="C3133:J3133"/>
    <mergeCell ref="B3092:B3103"/>
    <mergeCell ref="E3124:E3125"/>
    <mergeCell ref="C3084:J3084"/>
    <mergeCell ref="D3231:D3233"/>
    <mergeCell ref="C3240:J3240"/>
    <mergeCell ref="E3243:H3243"/>
    <mergeCell ref="A3017:A3025"/>
    <mergeCell ref="C3024:H3024"/>
    <mergeCell ref="C3027:J3027"/>
    <mergeCell ref="C3230:J3230"/>
    <mergeCell ref="C3247:J3247"/>
    <mergeCell ref="A3038:A3049"/>
    <mergeCell ref="C3062:J3062"/>
    <mergeCell ref="C2964:J2964"/>
    <mergeCell ref="C2986:J2986"/>
    <mergeCell ref="C2973:J2973"/>
    <mergeCell ref="D2957:D2958"/>
    <mergeCell ref="A3173:A3181"/>
    <mergeCell ref="A3164:A3172"/>
    <mergeCell ref="C3149:J3149"/>
    <mergeCell ref="C3036:J3036"/>
    <mergeCell ref="C3074:J3074"/>
    <mergeCell ref="C3174:J3174"/>
    <mergeCell ref="C3146:J3146"/>
    <mergeCell ref="A3083:A3091"/>
    <mergeCell ref="C3117:J3117"/>
    <mergeCell ref="C3042:J3042"/>
    <mergeCell ref="C3090:J3090"/>
    <mergeCell ref="B3083:B3091"/>
    <mergeCell ref="B3062:B3073"/>
    <mergeCell ref="C3050:J3050"/>
    <mergeCell ref="C3096:J3096"/>
    <mergeCell ref="A3209:A3217"/>
    <mergeCell ref="C3212:J3212"/>
    <mergeCell ref="A3050:A3061"/>
    <mergeCell ref="A3304:A3314"/>
    <mergeCell ref="A3552:A3562"/>
    <mergeCell ref="C3558:J3558"/>
    <mergeCell ref="D3492:D3494"/>
    <mergeCell ref="C3393:H3393"/>
    <mergeCell ref="C3388:J3388"/>
    <mergeCell ref="E3402:H3402"/>
    <mergeCell ref="C3443:J3443"/>
    <mergeCell ref="D3502:D3503"/>
    <mergeCell ref="C3430:H3430"/>
    <mergeCell ref="C3477:J3477"/>
    <mergeCell ref="C3481:J3481"/>
    <mergeCell ref="C3482:J3482"/>
    <mergeCell ref="C3484:J3484"/>
    <mergeCell ref="A3381:A3389"/>
    <mergeCell ref="B3390:B3398"/>
    <mergeCell ref="B3552:B3562"/>
    <mergeCell ref="A3463:A3471"/>
    <mergeCell ref="B3481:B3489"/>
    <mergeCell ref="C3473:J3473"/>
    <mergeCell ref="C3404:J3404"/>
    <mergeCell ref="C3490:J3490"/>
    <mergeCell ref="C3504:J3504"/>
    <mergeCell ref="A3513:A3521"/>
    <mergeCell ref="A3443:A3453"/>
    <mergeCell ref="C3452:J3452"/>
    <mergeCell ref="C3511:J3511"/>
    <mergeCell ref="C3448:J3448"/>
    <mergeCell ref="C3455:J3455"/>
    <mergeCell ref="D3445:D3447"/>
    <mergeCell ref="C3386:J3386"/>
    <mergeCell ref="C3399:J3399"/>
    <mergeCell ref="D3370:D3371"/>
    <mergeCell ref="C3359:J3359"/>
    <mergeCell ref="C3350:J3350"/>
    <mergeCell ref="B3315:B3380"/>
    <mergeCell ref="D3376:D3377"/>
    <mergeCell ref="C3384:J3384"/>
    <mergeCell ref="D3412:D3414"/>
    <mergeCell ref="B3381:B3389"/>
    <mergeCell ref="C3304:J3304"/>
    <mergeCell ref="D3423:D3425"/>
    <mergeCell ref="C3313:J3313"/>
    <mergeCell ref="C3315:J3315"/>
    <mergeCell ref="C3360:J3360"/>
    <mergeCell ref="D3373:D3374"/>
    <mergeCell ref="C3351:J3351"/>
    <mergeCell ref="C3368:J3368"/>
    <mergeCell ref="E3327:E3328"/>
    <mergeCell ref="C3329:J3329"/>
    <mergeCell ref="B3421:B3431"/>
    <mergeCell ref="C3341:J3341"/>
    <mergeCell ref="E3373:E3374"/>
    <mergeCell ref="C3344:J3344"/>
    <mergeCell ref="C3378:J3378"/>
    <mergeCell ref="E3376:E3377"/>
    <mergeCell ref="C3395:H3395"/>
    <mergeCell ref="C3381:J3381"/>
    <mergeCell ref="B3399:B3409"/>
    <mergeCell ref="E3413:H3413"/>
    <mergeCell ref="A3295:A3303"/>
    <mergeCell ref="A3251:A3261"/>
    <mergeCell ref="E3221:H3221"/>
    <mergeCell ref="A3262:A3272"/>
    <mergeCell ref="D3275:D3277"/>
    <mergeCell ref="C3295:J3295"/>
    <mergeCell ref="C3293:J3293"/>
    <mergeCell ref="B3173:B3181"/>
    <mergeCell ref="C3180:J3180"/>
    <mergeCell ref="C3176:J3176"/>
    <mergeCell ref="C3178:J3178"/>
    <mergeCell ref="C3227:J3227"/>
    <mergeCell ref="C3238:J3238"/>
    <mergeCell ref="B3182:B3190"/>
    <mergeCell ref="C3173:J3173"/>
    <mergeCell ref="C3269:J3269"/>
    <mergeCell ref="C3287:J3287"/>
    <mergeCell ref="C3256:J3256"/>
    <mergeCell ref="C3267:J3267"/>
    <mergeCell ref="C3296:J3296"/>
    <mergeCell ref="A3191:A3199"/>
    <mergeCell ref="A3200:A3208"/>
    <mergeCell ref="A3286:A3294"/>
    <mergeCell ref="B3286:B3294"/>
    <mergeCell ref="C3286:J3286"/>
    <mergeCell ref="C3218:J3218"/>
    <mergeCell ref="C3183:J3183"/>
    <mergeCell ref="C3189:J3189"/>
    <mergeCell ref="C3187:J3187"/>
    <mergeCell ref="C3210:J3210"/>
    <mergeCell ref="C3300:J3300"/>
    <mergeCell ref="C3260:J3260"/>
    <mergeCell ref="D3121:D3122"/>
    <mergeCell ref="D3124:D3125"/>
    <mergeCell ref="C3129:J3129"/>
    <mergeCell ref="C3158:J3158"/>
    <mergeCell ref="C3140:J3140"/>
    <mergeCell ref="C3138:J3138"/>
    <mergeCell ref="C3164:J3164"/>
    <mergeCell ref="C3120:J3120"/>
    <mergeCell ref="C3160:J3160"/>
    <mergeCell ref="B3146:B3154"/>
    <mergeCell ref="C3151:J3151"/>
    <mergeCell ref="C3165:J3165"/>
    <mergeCell ref="D3097:D3098"/>
    <mergeCell ref="D3100:D3101"/>
    <mergeCell ref="C3075:J3075"/>
    <mergeCell ref="C3093:J3093"/>
    <mergeCell ref="D3106:D3107"/>
    <mergeCell ref="B3074:B3082"/>
    <mergeCell ref="E3106:E3107"/>
    <mergeCell ref="C3147:J3147"/>
    <mergeCell ref="E3094:E3095"/>
    <mergeCell ref="C3155:J3155"/>
    <mergeCell ref="C3088:J3088"/>
    <mergeCell ref="E3043:E3044"/>
    <mergeCell ref="E3046:E3047"/>
    <mergeCell ref="E3070:E3071"/>
    <mergeCell ref="D3055:D3056"/>
    <mergeCell ref="A2913:A2939"/>
    <mergeCell ref="C3018:H3018"/>
    <mergeCell ref="C3017:H3017"/>
    <mergeCell ref="A2904:A2912"/>
    <mergeCell ref="C2956:J2956"/>
    <mergeCell ref="B2940:B2948"/>
    <mergeCell ref="C2901:J2901"/>
    <mergeCell ref="A3008:A3016"/>
    <mergeCell ref="C3013:J3013"/>
    <mergeCell ref="C2962:J2962"/>
    <mergeCell ref="C3116:J3116"/>
    <mergeCell ref="C3039:J3039"/>
    <mergeCell ref="B3008:B3016"/>
    <mergeCell ref="B3017:B3025"/>
    <mergeCell ref="B2999:B3007"/>
    <mergeCell ref="C2928:J2928"/>
    <mergeCell ref="C2971:J2971"/>
    <mergeCell ref="A2999:A3007"/>
    <mergeCell ref="A2986:A2998"/>
    <mergeCell ref="D3046:D3047"/>
    <mergeCell ref="C3054:J3054"/>
    <mergeCell ref="A3026:A3037"/>
    <mergeCell ref="C3030:J3030"/>
    <mergeCell ref="B2949:B2963"/>
    <mergeCell ref="A2949:A2963"/>
    <mergeCell ref="C3026:J3026"/>
    <mergeCell ref="E3097:E3098"/>
    <mergeCell ref="D3094:D3095"/>
    <mergeCell ref="C3066:J3066"/>
    <mergeCell ref="C3104:J3104"/>
    <mergeCell ref="C3102:J3102"/>
    <mergeCell ref="C3144:J3144"/>
    <mergeCell ref="D3070:D3071"/>
    <mergeCell ref="D3031:D3032"/>
    <mergeCell ref="B3050:B3061"/>
    <mergeCell ref="D3109:D3110"/>
    <mergeCell ref="D3112:D3113"/>
    <mergeCell ref="D3118:D3119"/>
    <mergeCell ref="E3109:E3110"/>
    <mergeCell ref="E3121:E3122"/>
    <mergeCell ref="B3155:B3163"/>
    <mergeCell ref="C3114:J3114"/>
    <mergeCell ref="C3060:J3060"/>
    <mergeCell ref="C2434:J2434"/>
    <mergeCell ref="B2528:B2536"/>
    <mergeCell ref="C2551:J2551"/>
    <mergeCell ref="C2738:J2738"/>
    <mergeCell ref="C2475:J2475"/>
    <mergeCell ref="B2461:B2469"/>
    <mergeCell ref="C3057:J3057"/>
    <mergeCell ref="C2823:J2823"/>
    <mergeCell ref="D2960:D2961"/>
    <mergeCell ref="D2858:D2860"/>
    <mergeCell ref="B2904:B2912"/>
    <mergeCell ref="C2945:J2945"/>
    <mergeCell ref="C2950:J2950"/>
    <mergeCell ref="C2913:J2913"/>
    <mergeCell ref="C2943:J2943"/>
    <mergeCell ref="E3112:E3113"/>
    <mergeCell ref="C2874:J2874"/>
    <mergeCell ref="C2394:J2394"/>
    <mergeCell ref="B2519:B2527"/>
    <mergeCell ref="C3004:J3004"/>
    <mergeCell ref="C2967:J2967"/>
    <mergeCell ref="B3164:B3172"/>
    <mergeCell ref="E3052:E3053"/>
    <mergeCell ref="E3055:E3056"/>
    <mergeCell ref="E3058:E3059"/>
    <mergeCell ref="E3064:E3065"/>
    <mergeCell ref="C2401:J2401"/>
    <mergeCell ref="B2443:B2451"/>
    <mergeCell ref="B2434:B2442"/>
    <mergeCell ref="A2479:A2491"/>
    <mergeCell ref="C2396:J2396"/>
    <mergeCell ref="C2338:J2338"/>
    <mergeCell ref="C2446:J2446"/>
    <mergeCell ref="A2452:A2460"/>
    <mergeCell ref="E3028:E3029"/>
    <mergeCell ref="E3067:E3068"/>
    <mergeCell ref="C2980:J2980"/>
    <mergeCell ref="C2969:J2969"/>
    <mergeCell ref="C2834:J2834"/>
    <mergeCell ref="D3040:D3041"/>
    <mergeCell ref="D3043:D3044"/>
    <mergeCell ref="A3146:A3154"/>
    <mergeCell ref="A3155:A3163"/>
    <mergeCell ref="A3128:A3136"/>
    <mergeCell ref="A3116:A3127"/>
    <mergeCell ref="A3137:A3145"/>
    <mergeCell ref="A2964:A2972"/>
    <mergeCell ref="C2381:J2381"/>
    <mergeCell ref="C2407:J2407"/>
    <mergeCell ref="C2383:J2383"/>
    <mergeCell ref="C2353:J2353"/>
    <mergeCell ref="C2315:J2315"/>
    <mergeCell ref="C2243:J2243"/>
    <mergeCell ref="C2281:J2281"/>
    <mergeCell ref="C2288:J2288"/>
    <mergeCell ref="C2405:J2405"/>
    <mergeCell ref="C2232:J2232"/>
    <mergeCell ref="B2389:B2397"/>
    <mergeCell ref="B2353:B2361"/>
    <mergeCell ref="C2185:J2185"/>
    <mergeCell ref="C2299:J2299"/>
    <mergeCell ref="A2353:A2361"/>
    <mergeCell ref="A2344:A2352"/>
    <mergeCell ref="C2340:J2340"/>
    <mergeCell ref="C2344:J2344"/>
    <mergeCell ref="C2363:J2363"/>
    <mergeCell ref="C2196:J2196"/>
    <mergeCell ref="C2245:J2245"/>
    <mergeCell ref="C2387:J2387"/>
    <mergeCell ref="B2335:B2343"/>
    <mergeCell ref="A2281:A2289"/>
    <mergeCell ref="C2329:J2329"/>
    <mergeCell ref="C2376:J2376"/>
    <mergeCell ref="C2322:J2322"/>
    <mergeCell ref="C2360:J2360"/>
    <mergeCell ref="C2297:J2297"/>
    <mergeCell ref="A2380:A2388"/>
    <mergeCell ref="C2318:J2318"/>
    <mergeCell ref="B2362:B2370"/>
    <mergeCell ref="A2371:A2379"/>
    <mergeCell ref="A2308:A2316"/>
    <mergeCell ref="A2115:A2125"/>
    <mergeCell ref="C2064:J2064"/>
    <mergeCell ref="C2104:J2104"/>
    <mergeCell ref="A2086:A2094"/>
    <mergeCell ref="C2100:J2100"/>
    <mergeCell ref="D2043:D2044"/>
    <mergeCell ref="C2060:J2060"/>
    <mergeCell ref="A2037:A2049"/>
    <mergeCell ref="E2043:E2044"/>
    <mergeCell ref="C2075:J2075"/>
    <mergeCell ref="B2077:B2085"/>
    <mergeCell ref="C2069:J2069"/>
    <mergeCell ref="C2051:J2051"/>
    <mergeCell ref="A2173:A2181"/>
    <mergeCell ref="A2191:A2199"/>
    <mergeCell ref="C2221:J2221"/>
    <mergeCell ref="C2203:J2203"/>
    <mergeCell ref="C2218:J2218"/>
    <mergeCell ref="C2174:J2174"/>
    <mergeCell ref="A2209:A2217"/>
    <mergeCell ref="C2191:J2191"/>
    <mergeCell ref="C2219:J2219"/>
    <mergeCell ref="C2126:H2126"/>
    <mergeCell ref="D2146:D2148"/>
    <mergeCell ref="B2126:B2134"/>
    <mergeCell ref="C2138:J2138"/>
    <mergeCell ref="E2147:H2147"/>
    <mergeCell ref="B2135:B2143"/>
    <mergeCell ref="B2086:B2094"/>
    <mergeCell ref="C2142:J2142"/>
    <mergeCell ref="A2068:A2076"/>
    <mergeCell ref="C2077:J2077"/>
    <mergeCell ref="E2029:H2029"/>
    <mergeCell ref="C2033:J2033"/>
    <mergeCell ref="C2078:J2078"/>
    <mergeCell ref="C2115:J2115"/>
    <mergeCell ref="C2140:J2140"/>
    <mergeCell ref="C2129:H2129"/>
    <mergeCell ref="C2087:J2087"/>
    <mergeCell ref="C2026:J2026"/>
    <mergeCell ref="C2057:J2057"/>
    <mergeCell ref="B1921:B1929"/>
    <mergeCell ref="C2018:J2018"/>
    <mergeCell ref="C2035:J2035"/>
    <mergeCell ref="C2073:J2073"/>
    <mergeCell ref="C2000:J2000"/>
    <mergeCell ref="D2008:D2010"/>
    <mergeCell ref="C2037:J2037"/>
    <mergeCell ref="C2068:J2068"/>
    <mergeCell ref="D1937:D1939"/>
    <mergeCell ref="C1930:J1930"/>
    <mergeCell ref="C1951:H1951"/>
    <mergeCell ref="C1936:J1936"/>
    <mergeCell ref="B1957:B1967"/>
    <mergeCell ref="E1971:H1971"/>
    <mergeCell ref="C1977:J1977"/>
    <mergeCell ref="C1984:J1984"/>
    <mergeCell ref="E1934:E1935"/>
    <mergeCell ref="D1932:D1935"/>
    <mergeCell ref="C2071:J2071"/>
    <mergeCell ref="C2004:J2004"/>
    <mergeCell ref="B2050:B2058"/>
    <mergeCell ref="C1997:J1997"/>
    <mergeCell ref="C1993:J1993"/>
    <mergeCell ref="C2091:J2091"/>
    <mergeCell ref="A2026:A2036"/>
    <mergeCell ref="C2111:J2111"/>
    <mergeCell ref="A2077:A2085"/>
    <mergeCell ref="C2011:J2011"/>
    <mergeCell ref="C2020:J2020"/>
    <mergeCell ref="C2053:J2053"/>
    <mergeCell ref="A2106:A2114"/>
    <mergeCell ref="C2024:J2024"/>
    <mergeCell ref="A2095:A2105"/>
    <mergeCell ref="B1946:B1956"/>
    <mergeCell ref="E2040:H2040"/>
    <mergeCell ref="A2006:A2016"/>
    <mergeCell ref="C2015:J2015"/>
    <mergeCell ref="C2045:J2045"/>
    <mergeCell ref="C1917:J1917"/>
    <mergeCell ref="A1921:A1929"/>
    <mergeCell ref="C1955:H1955"/>
    <mergeCell ref="B1909:B1920"/>
    <mergeCell ref="C1947:H1947"/>
    <mergeCell ref="C2013:J2013"/>
    <mergeCell ref="C1953:H1953"/>
    <mergeCell ref="C2062:J2062"/>
    <mergeCell ref="C2059:J2059"/>
    <mergeCell ref="B2059:B2067"/>
    <mergeCell ref="E1949:H1949"/>
    <mergeCell ref="C2022:J2022"/>
    <mergeCell ref="B1979:B1987"/>
    <mergeCell ref="A1968:A1978"/>
    <mergeCell ref="C2006:J2006"/>
    <mergeCell ref="C1964:J1964"/>
    <mergeCell ref="C1966:J1966"/>
    <mergeCell ref="A1681:A1696"/>
    <mergeCell ref="C1749:J1749"/>
    <mergeCell ref="A1710:A1718"/>
    <mergeCell ref="A1672:A1680"/>
    <mergeCell ref="C1969:J1969"/>
    <mergeCell ref="C1858:J1858"/>
    <mergeCell ref="E1892:E1893"/>
    <mergeCell ref="A1909:A1920"/>
    <mergeCell ref="A1663:A1671"/>
    <mergeCell ref="D1695:D1696"/>
    <mergeCell ref="C1731:J1731"/>
    <mergeCell ref="C1715:J1715"/>
    <mergeCell ref="A1719:A1727"/>
    <mergeCell ref="C1854:J1854"/>
    <mergeCell ref="C1708:J1708"/>
    <mergeCell ref="C1706:J1706"/>
    <mergeCell ref="C1704:J1704"/>
    <mergeCell ref="C1991:H1991"/>
    <mergeCell ref="C1968:J1968"/>
    <mergeCell ref="E1941:E1943"/>
    <mergeCell ref="D1941:D1943"/>
    <mergeCell ref="C2048:J2048"/>
    <mergeCell ref="C2002:J2002"/>
    <mergeCell ref="C1921:J1921"/>
    <mergeCell ref="C1980:J1980"/>
    <mergeCell ref="A1930:A1945"/>
    <mergeCell ref="E2046:E2047"/>
    <mergeCell ref="A1881:A1893"/>
    <mergeCell ref="C1868:J1868"/>
    <mergeCell ref="B1857:B1869"/>
    <mergeCell ref="C1864:J1864"/>
    <mergeCell ref="C1903:J1903"/>
    <mergeCell ref="C1931:J1931"/>
    <mergeCell ref="B1968:B1978"/>
    <mergeCell ref="D1970:D1972"/>
    <mergeCell ref="C1922:J1922"/>
    <mergeCell ref="C1928:J1928"/>
    <mergeCell ref="C1946:H1946"/>
    <mergeCell ref="B1930:B1945"/>
    <mergeCell ref="A1988:A1996"/>
    <mergeCell ref="E1912:H1912"/>
    <mergeCell ref="B2017:B2025"/>
    <mergeCell ref="B2026:B2036"/>
    <mergeCell ref="C1877:H1877"/>
    <mergeCell ref="B1997:B2005"/>
    <mergeCell ref="C1973:J1973"/>
    <mergeCell ref="C1958:J1958"/>
    <mergeCell ref="A1894:A1908"/>
    <mergeCell ref="C1975:J1975"/>
    <mergeCell ref="C578:J578"/>
    <mergeCell ref="C518:J518"/>
    <mergeCell ref="D530:D532"/>
    <mergeCell ref="A539:A547"/>
    <mergeCell ref="A568:A576"/>
    <mergeCell ref="A395:A405"/>
    <mergeCell ref="A1487:A1495"/>
    <mergeCell ref="C1521:J1521"/>
    <mergeCell ref="C1431:J1431"/>
    <mergeCell ref="C1467:J1467"/>
    <mergeCell ref="C1623:H1623"/>
    <mergeCell ref="E1562:H1562"/>
    <mergeCell ref="C1612:J1612"/>
    <mergeCell ref="C1575:H1575"/>
    <mergeCell ref="C1546:J1546"/>
    <mergeCell ref="C1541:J1541"/>
    <mergeCell ref="C1582:H1582"/>
    <mergeCell ref="C1587:J1587"/>
    <mergeCell ref="C1599:J1599"/>
    <mergeCell ref="B1599:B1611"/>
    <mergeCell ref="A1612:A1624"/>
    <mergeCell ref="B1424:B1432"/>
    <mergeCell ref="B1487:B1495"/>
    <mergeCell ref="C1510:J1510"/>
    <mergeCell ref="C1479:J1479"/>
    <mergeCell ref="C1434:H1434"/>
    <mergeCell ref="C1555:J1555"/>
    <mergeCell ref="C1560:J1560"/>
    <mergeCell ref="A1586:A1598"/>
    <mergeCell ref="A1550:A1558"/>
    <mergeCell ref="A806:A814"/>
    <mergeCell ref="C416:J416"/>
    <mergeCell ref="D451:D453"/>
    <mergeCell ref="C439:J439"/>
    <mergeCell ref="B415:B428"/>
    <mergeCell ref="C438:J438"/>
    <mergeCell ref="E418:H418"/>
    <mergeCell ref="D427:D428"/>
    <mergeCell ref="C445:J445"/>
    <mergeCell ref="C449:J449"/>
    <mergeCell ref="C443:J443"/>
    <mergeCell ref="C460:J460"/>
    <mergeCell ref="C458:J458"/>
    <mergeCell ref="C539:H539"/>
    <mergeCell ref="D494:D498"/>
    <mergeCell ref="D506:D507"/>
    <mergeCell ref="C502:J502"/>
    <mergeCell ref="C492:J492"/>
    <mergeCell ref="D487:D488"/>
    <mergeCell ref="C499:J499"/>
    <mergeCell ref="B438:B448"/>
    <mergeCell ref="C524:J524"/>
    <mergeCell ref="B539:B547"/>
    <mergeCell ref="C224:H224"/>
    <mergeCell ref="A219:A227"/>
    <mergeCell ref="B219:B227"/>
    <mergeCell ref="C352:J352"/>
    <mergeCell ref="C343:H343"/>
    <mergeCell ref="C370:J370"/>
    <mergeCell ref="B336:B346"/>
    <mergeCell ref="C400:J400"/>
    <mergeCell ref="C434:J434"/>
    <mergeCell ref="C337:H337"/>
    <mergeCell ref="D519:D521"/>
    <mergeCell ref="C517:J517"/>
    <mergeCell ref="C526:J526"/>
    <mergeCell ref="B559:B567"/>
    <mergeCell ref="C537:J537"/>
    <mergeCell ref="C486:J486"/>
    <mergeCell ref="C473:J473"/>
    <mergeCell ref="C240:J240"/>
    <mergeCell ref="C220:H220"/>
    <mergeCell ref="C233:J233"/>
    <mergeCell ref="C235:J235"/>
    <mergeCell ref="C260:H260"/>
    <mergeCell ref="C262:H262"/>
    <mergeCell ref="C269:J269"/>
    <mergeCell ref="A318:A326"/>
    <mergeCell ref="C249:J249"/>
    <mergeCell ref="C359:J359"/>
    <mergeCell ref="A282:A290"/>
    <mergeCell ref="B347:B357"/>
    <mergeCell ref="A358:A371"/>
    <mergeCell ref="C395:J395"/>
    <mergeCell ref="C402:J402"/>
    <mergeCell ref="C287:J287"/>
    <mergeCell ref="A6:A33"/>
    <mergeCell ref="C133:J133"/>
    <mergeCell ref="B93:B101"/>
    <mergeCell ref="C100:H100"/>
    <mergeCell ref="C52:J52"/>
    <mergeCell ref="C126:J126"/>
    <mergeCell ref="C124:J124"/>
    <mergeCell ref="B201:B209"/>
    <mergeCell ref="C96:H96"/>
    <mergeCell ref="C57:J57"/>
    <mergeCell ref="B119:B127"/>
    <mergeCell ref="B128:B136"/>
    <mergeCell ref="B137:B145"/>
    <mergeCell ref="C116:J116"/>
    <mergeCell ref="C137:J137"/>
    <mergeCell ref="E104:E105"/>
    <mergeCell ref="E117:E118"/>
    <mergeCell ref="E48:J48"/>
    <mergeCell ref="C45:J45"/>
    <mergeCell ref="C56:J56"/>
    <mergeCell ref="C34:J34"/>
    <mergeCell ref="C54:J54"/>
    <mergeCell ref="E83:H83"/>
    <mergeCell ref="C74:J74"/>
    <mergeCell ref="C76:J76"/>
    <mergeCell ref="C69:J69"/>
    <mergeCell ref="D71:D73"/>
    <mergeCell ref="A80:A92"/>
    <mergeCell ref="B34:B44"/>
    <mergeCell ref="B6:B33"/>
    <mergeCell ref="D17:D18"/>
    <mergeCell ref="A1406:A1414"/>
    <mergeCell ref="A1442:A1450"/>
    <mergeCell ref="A528:A538"/>
    <mergeCell ref="B69:B79"/>
    <mergeCell ref="C94:H94"/>
    <mergeCell ref="C46:J46"/>
    <mergeCell ref="D58:D62"/>
    <mergeCell ref="C65:J65"/>
    <mergeCell ref="C161:J161"/>
    <mergeCell ref="C163:J163"/>
    <mergeCell ref="C103:J103"/>
    <mergeCell ref="A56:A68"/>
    <mergeCell ref="A1:J2"/>
    <mergeCell ref="A5:J5"/>
    <mergeCell ref="C6:J6"/>
    <mergeCell ref="A34:A44"/>
    <mergeCell ref="A4:D4"/>
    <mergeCell ref="C35:J35"/>
    <mergeCell ref="C39:J39"/>
    <mergeCell ref="C43:J43"/>
    <mergeCell ref="C41:J41"/>
    <mergeCell ref="I23:J23"/>
    <mergeCell ref="C7:J7"/>
    <mergeCell ref="C13:J13"/>
    <mergeCell ref="C16:J16"/>
    <mergeCell ref="C19:J19"/>
    <mergeCell ref="D36:D38"/>
    <mergeCell ref="E37:H37"/>
    <mergeCell ref="D82:D86"/>
    <mergeCell ref="D8:D11"/>
    <mergeCell ref="E9:H9"/>
    <mergeCell ref="C70:J70"/>
    <mergeCell ref="D20:D33"/>
    <mergeCell ref="E20:E33"/>
    <mergeCell ref="E72:H72"/>
    <mergeCell ref="C63:J63"/>
    <mergeCell ref="A69:A79"/>
    <mergeCell ref="C67:J67"/>
    <mergeCell ref="B80:B92"/>
    <mergeCell ref="C50:J50"/>
    <mergeCell ref="A119:A127"/>
    <mergeCell ref="A128:A136"/>
    <mergeCell ref="A137:A145"/>
    <mergeCell ref="A45:A55"/>
    <mergeCell ref="B45:B55"/>
    <mergeCell ref="D47:D49"/>
    <mergeCell ref="B56:B68"/>
    <mergeCell ref="E59:H59"/>
    <mergeCell ref="C78:J78"/>
    <mergeCell ref="C81:J81"/>
    <mergeCell ref="C87:J87"/>
    <mergeCell ref="C89:J89"/>
    <mergeCell ref="C91:J91"/>
    <mergeCell ref="A93:A101"/>
    <mergeCell ref="C93:H93"/>
    <mergeCell ref="C98:H98"/>
    <mergeCell ref="C144:J144"/>
    <mergeCell ref="D114:D115"/>
    <mergeCell ref="C102:J102"/>
    <mergeCell ref="C80:J80"/>
    <mergeCell ref="C142:J142"/>
    <mergeCell ref="E106:H106"/>
    <mergeCell ref="D117:D118"/>
    <mergeCell ref="C120:J120"/>
    <mergeCell ref="C122:J122"/>
    <mergeCell ref="C113:J113"/>
    <mergeCell ref="C110:J110"/>
    <mergeCell ref="D105:D109"/>
    <mergeCell ref="B255:B263"/>
    <mergeCell ref="C255:H255"/>
    <mergeCell ref="C256:H256"/>
    <mergeCell ref="C258:H258"/>
    <mergeCell ref="C215:H215"/>
    <mergeCell ref="C204:H204"/>
    <mergeCell ref="C147:J147"/>
    <mergeCell ref="C156:J156"/>
    <mergeCell ref="C202:H202"/>
    <mergeCell ref="C193:J193"/>
    <mergeCell ref="B155:B164"/>
    <mergeCell ref="B246:B254"/>
    <mergeCell ref="C251:J251"/>
    <mergeCell ref="B228:B236"/>
    <mergeCell ref="C231:J231"/>
    <mergeCell ref="C228:J228"/>
    <mergeCell ref="C222:H222"/>
    <mergeCell ref="C253:J253"/>
    <mergeCell ref="C229:J229"/>
    <mergeCell ref="C242:J242"/>
    <mergeCell ref="B237:B245"/>
    <mergeCell ref="C244:J244"/>
    <mergeCell ref="C238:J238"/>
    <mergeCell ref="C181:J181"/>
    <mergeCell ref="B192:B200"/>
    <mergeCell ref="C211:H211"/>
    <mergeCell ref="C146:J146"/>
    <mergeCell ref="C192:J192"/>
    <mergeCell ref="A102:A118"/>
    <mergeCell ref="B102:B118"/>
    <mergeCell ref="C246:J246"/>
    <mergeCell ref="A237:A245"/>
    <mergeCell ref="C237:J237"/>
    <mergeCell ref="A146:A154"/>
    <mergeCell ref="A192:A200"/>
    <mergeCell ref="A201:A209"/>
    <mergeCell ref="A228:A236"/>
    <mergeCell ref="C170:H170"/>
    <mergeCell ref="C172:H172"/>
    <mergeCell ref="C168:H168"/>
    <mergeCell ref="C184:H184"/>
    <mergeCell ref="C186:H186"/>
    <mergeCell ref="C149:J149"/>
    <mergeCell ref="A165:A173"/>
    <mergeCell ref="C166:H166"/>
    <mergeCell ref="A155:A164"/>
    <mergeCell ref="A246:A254"/>
    <mergeCell ref="C155:J155"/>
    <mergeCell ref="C135:J135"/>
    <mergeCell ref="C128:J128"/>
    <mergeCell ref="C138:J138"/>
    <mergeCell ref="C119:J119"/>
    <mergeCell ref="A174:A182"/>
    <mergeCell ref="A183:A191"/>
    <mergeCell ref="B183:B191"/>
    <mergeCell ref="C159:J159"/>
    <mergeCell ref="C226:H226"/>
    <mergeCell ref="C129:J129"/>
    <mergeCell ref="C131:J131"/>
    <mergeCell ref="C140:J140"/>
    <mergeCell ref="C201:J201"/>
    <mergeCell ref="C175:J175"/>
    <mergeCell ref="C177:J177"/>
    <mergeCell ref="C179:J179"/>
    <mergeCell ref="B165:B173"/>
    <mergeCell ref="C188:H188"/>
    <mergeCell ref="C151:J151"/>
    <mergeCell ref="C174:J174"/>
    <mergeCell ref="C183:J183"/>
    <mergeCell ref="B146:B154"/>
    <mergeCell ref="C206:H206"/>
    <mergeCell ref="C208:H208"/>
    <mergeCell ref="C153:J153"/>
    <mergeCell ref="C165:J165"/>
    <mergeCell ref="B174:B182"/>
    <mergeCell ref="C190:H190"/>
    <mergeCell ref="E158:H158"/>
    <mergeCell ref="D157:D158"/>
    <mergeCell ref="C195:J195"/>
    <mergeCell ref="C197:J197"/>
    <mergeCell ref="C199:J199"/>
    <mergeCell ref="A255:A263"/>
    <mergeCell ref="C301:J301"/>
    <mergeCell ref="B282:B290"/>
    <mergeCell ref="C278:H278"/>
    <mergeCell ref="C280:H280"/>
    <mergeCell ref="C273:H273"/>
    <mergeCell ref="A309:A317"/>
    <mergeCell ref="C314:J314"/>
    <mergeCell ref="A273:A281"/>
    <mergeCell ref="C368:J368"/>
    <mergeCell ref="C382:J382"/>
    <mergeCell ref="E339:H339"/>
    <mergeCell ref="C356:J356"/>
    <mergeCell ref="A210:A218"/>
    <mergeCell ref="B210:B218"/>
    <mergeCell ref="C217:H217"/>
    <mergeCell ref="C219:H219"/>
    <mergeCell ref="C285:J285"/>
    <mergeCell ref="C316:J316"/>
    <mergeCell ref="C300:J300"/>
    <mergeCell ref="C294:H294"/>
    <mergeCell ref="C282:J282"/>
    <mergeCell ref="E361:H361"/>
    <mergeCell ref="C319:J319"/>
    <mergeCell ref="C289:H289"/>
    <mergeCell ref="C309:J309"/>
    <mergeCell ref="C328:J328"/>
    <mergeCell ref="C321:J321"/>
    <mergeCell ref="C341:H341"/>
    <mergeCell ref="C213:H213"/>
    <mergeCell ref="C210:J210"/>
    <mergeCell ref="C267:J267"/>
    <mergeCell ref="C296:H296"/>
    <mergeCell ref="C303:J303"/>
    <mergeCell ref="C283:J283"/>
    <mergeCell ref="D360:D365"/>
    <mergeCell ref="A264:A272"/>
    <mergeCell ref="B264:B272"/>
    <mergeCell ref="B273:B281"/>
    <mergeCell ref="C375:J375"/>
    <mergeCell ref="C292:H292"/>
    <mergeCell ref="C325:J325"/>
    <mergeCell ref="A336:A346"/>
    <mergeCell ref="A372:A380"/>
    <mergeCell ref="C348:J348"/>
    <mergeCell ref="A291:A299"/>
    <mergeCell ref="C305:J305"/>
    <mergeCell ref="C307:J307"/>
    <mergeCell ref="E350:H350"/>
    <mergeCell ref="B327:B335"/>
    <mergeCell ref="C271:J271"/>
    <mergeCell ref="C312:J312"/>
    <mergeCell ref="C274:H274"/>
    <mergeCell ref="C291:J291"/>
    <mergeCell ref="C327:J327"/>
    <mergeCell ref="D338:D340"/>
    <mergeCell ref="C318:J318"/>
    <mergeCell ref="B291:B299"/>
    <mergeCell ref="C310:J310"/>
    <mergeCell ref="B309:B317"/>
    <mergeCell ref="A300:A308"/>
    <mergeCell ref="B300:B308"/>
    <mergeCell ref="B372:B380"/>
    <mergeCell ref="C265:J265"/>
    <mergeCell ref="B381:B394"/>
    <mergeCell ref="B318:B326"/>
    <mergeCell ref="C347:J347"/>
    <mergeCell ref="B358:B371"/>
    <mergeCell ref="C366:J366"/>
    <mergeCell ref="C389:J389"/>
    <mergeCell ref="C413:J413"/>
    <mergeCell ref="A492:A507"/>
    <mergeCell ref="C373:J373"/>
    <mergeCell ref="C336:H336"/>
    <mergeCell ref="C345:H345"/>
    <mergeCell ref="C334:J334"/>
    <mergeCell ref="C330:J330"/>
    <mergeCell ref="C323:J323"/>
    <mergeCell ref="C264:J264"/>
    <mergeCell ref="A381:A394"/>
    <mergeCell ref="C377:J377"/>
    <mergeCell ref="C379:J379"/>
    <mergeCell ref="C381:J381"/>
    <mergeCell ref="C411:J411"/>
    <mergeCell ref="C391:J391"/>
    <mergeCell ref="C354:J354"/>
    <mergeCell ref="B395:B405"/>
    <mergeCell ref="B406:B414"/>
    <mergeCell ref="D397:D399"/>
    <mergeCell ref="C396:J396"/>
    <mergeCell ref="C409:J409"/>
    <mergeCell ref="E398:H398"/>
    <mergeCell ref="C332:J332"/>
    <mergeCell ref="C276:H276"/>
    <mergeCell ref="C298:H298"/>
    <mergeCell ref="E427:E428"/>
    <mergeCell ref="A406:A414"/>
    <mergeCell ref="A327:A335"/>
    <mergeCell ref="B449:B459"/>
    <mergeCell ref="C447:J447"/>
    <mergeCell ref="C436:J436"/>
    <mergeCell ref="C568:H568"/>
    <mergeCell ref="C533:J533"/>
    <mergeCell ref="C555:J555"/>
    <mergeCell ref="C566:J566"/>
    <mergeCell ref="C559:J559"/>
    <mergeCell ref="C358:J358"/>
    <mergeCell ref="D349:D351"/>
    <mergeCell ref="A347:A357"/>
    <mergeCell ref="A460:A475"/>
    <mergeCell ref="A476:A491"/>
    <mergeCell ref="A449:A459"/>
    <mergeCell ref="A429:A437"/>
    <mergeCell ref="D424:D425"/>
    <mergeCell ref="C423:J423"/>
    <mergeCell ref="C426:J426"/>
    <mergeCell ref="B476:B491"/>
    <mergeCell ref="D462:D466"/>
    <mergeCell ref="A415:A428"/>
    <mergeCell ref="D503:D504"/>
    <mergeCell ref="C508:J508"/>
    <mergeCell ref="C407:J407"/>
    <mergeCell ref="C415:J415"/>
    <mergeCell ref="B460:B475"/>
    <mergeCell ref="C467:J467"/>
    <mergeCell ref="C470:J470"/>
    <mergeCell ref="C406:J406"/>
    <mergeCell ref="C505:J505"/>
    <mergeCell ref="C372:J372"/>
    <mergeCell ref="A624:A636"/>
    <mergeCell ref="C934:J934"/>
    <mergeCell ref="D383:D388"/>
    <mergeCell ref="C1316:J1316"/>
    <mergeCell ref="C1296:J1296"/>
    <mergeCell ref="E384:H384"/>
    <mergeCell ref="B429:B437"/>
    <mergeCell ref="B492:B507"/>
    <mergeCell ref="C393:J393"/>
    <mergeCell ref="C569:H569"/>
    <mergeCell ref="C548:J548"/>
    <mergeCell ref="C456:J456"/>
    <mergeCell ref="E495:H495"/>
    <mergeCell ref="C689:J689"/>
    <mergeCell ref="C430:J430"/>
    <mergeCell ref="C483:J483"/>
    <mergeCell ref="C420:J420"/>
    <mergeCell ref="C575:H575"/>
    <mergeCell ref="C476:J476"/>
    <mergeCell ref="E463:H463"/>
    <mergeCell ref="D471:D472"/>
    <mergeCell ref="C477:J477"/>
    <mergeCell ref="C450:J450"/>
    <mergeCell ref="D474:D475"/>
    <mergeCell ref="C515:J515"/>
    <mergeCell ref="C461:J461"/>
    <mergeCell ref="C489:J489"/>
    <mergeCell ref="C404:J404"/>
    <mergeCell ref="C454:J454"/>
    <mergeCell ref="C493:J493"/>
    <mergeCell ref="C549:J549"/>
    <mergeCell ref="E626:E627"/>
    <mergeCell ref="B508:B516"/>
    <mergeCell ref="C513:J513"/>
    <mergeCell ref="A517:A527"/>
    <mergeCell ref="A1397:A1405"/>
    <mergeCell ref="D632:D633"/>
    <mergeCell ref="D645:D646"/>
    <mergeCell ref="C650:J650"/>
    <mergeCell ref="E635:E636"/>
    <mergeCell ref="C752:J752"/>
    <mergeCell ref="C429:J429"/>
    <mergeCell ref="A1343:A1351"/>
    <mergeCell ref="C1314:J1314"/>
    <mergeCell ref="C1307:J1307"/>
    <mergeCell ref="C1330:J1330"/>
    <mergeCell ref="C1321:J1321"/>
    <mergeCell ref="A1316:A1324"/>
    <mergeCell ref="C1319:J1319"/>
    <mergeCell ref="C1328:J1328"/>
    <mergeCell ref="C1353:J1353"/>
    <mergeCell ref="C1379:J1379"/>
    <mergeCell ref="D478:D482"/>
    <mergeCell ref="C725:J725"/>
    <mergeCell ref="B695:B703"/>
    <mergeCell ref="C937:J937"/>
    <mergeCell ref="C939:J939"/>
    <mergeCell ref="C986:J986"/>
    <mergeCell ref="C936:J936"/>
    <mergeCell ref="A438:A448"/>
    <mergeCell ref="D440:D442"/>
    <mergeCell ref="C432:J432"/>
    <mergeCell ref="E479:H479"/>
    <mergeCell ref="A508:A516"/>
    <mergeCell ref="B528:B538"/>
    <mergeCell ref="B548:B558"/>
    <mergeCell ref="C509:J509"/>
    <mergeCell ref="C528:J528"/>
    <mergeCell ref="C522:J522"/>
    <mergeCell ref="C511:J511"/>
    <mergeCell ref="C616:J616"/>
    <mergeCell ref="A615:A623"/>
    <mergeCell ref="A606:A614"/>
    <mergeCell ref="C615:J615"/>
    <mergeCell ref="C618:J618"/>
    <mergeCell ref="A586:A594"/>
    <mergeCell ref="A595:A605"/>
    <mergeCell ref="C546:H546"/>
    <mergeCell ref="C564:J564"/>
    <mergeCell ref="C544:H544"/>
    <mergeCell ref="C622:J622"/>
    <mergeCell ref="C535:J535"/>
    <mergeCell ref="C529:J529"/>
    <mergeCell ref="B577:B585"/>
    <mergeCell ref="B568:B576"/>
    <mergeCell ref="B517:B527"/>
    <mergeCell ref="D550:D552"/>
    <mergeCell ref="C573:H573"/>
    <mergeCell ref="C540:H540"/>
    <mergeCell ref="C580:J580"/>
    <mergeCell ref="C587:J587"/>
    <mergeCell ref="C620:J620"/>
    <mergeCell ref="C542:H542"/>
    <mergeCell ref="C560:J560"/>
    <mergeCell ref="C557:J557"/>
    <mergeCell ref="A548:A558"/>
    <mergeCell ref="A559:A567"/>
    <mergeCell ref="C577:J577"/>
    <mergeCell ref="C600:J600"/>
    <mergeCell ref="C611:J611"/>
    <mergeCell ref="C586:J586"/>
    <mergeCell ref="C562:J562"/>
    <mergeCell ref="C553:J553"/>
    <mergeCell ref="C593:J593"/>
    <mergeCell ref="D1070:D1073"/>
    <mergeCell ref="A884:A896"/>
    <mergeCell ref="A875:A883"/>
    <mergeCell ref="A897:A908"/>
    <mergeCell ref="B909:B922"/>
    <mergeCell ref="A909:A922"/>
    <mergeCell ref="C914:J914"/>
    <mergeCell ref="B946:B956"/>
    <mergeCell ref="C989:J989"/>
    <mergeCell ref="C951:J951"/>
    <mergeCell ref="A863:A874"/>
    <mergeCell ref="C984:J984"/>
    <mergeCell ref="C928:J928"/>
    <mergeCell ref="C873:J873"/>
    <mergeCell ref="C871:J871"/>
    <mergeCell ref="C898:J898"/>
    <mergeCell ref="C947:J947"/>
    <mergeCell ref="C943:J943"/>
    <mergeCell ref="D921:D922"/>
    <mergeCell ref="C977:J977"/>
    <mergeCell ref="B1029:B1037"/>
    <mergeCell ref="C1012:J1012"/>
    <mergeCell ref="E1059:H1059"/>
    <mergeCell ref="C1083:J1083"/>
    <mergeCell ref="C759:J759"/>
    <mergeCell ref="C718:J718"/>
    <mergeCell ref="C739:J739"/>
    <mergeCell ref="C843:J843"/>
    <mergeCell ref="C831:J831"/>
    <mergeCell ref="B957:B967"/>
    <mergeCell ref="C893:J893"/>
    <mergeCell ref="D865:D868"/>
    <mergeCell ref="E848:E850"/>
    <mergeCell ref="C907:J907"/>
    <mergeCell ref="C875:H875"/>
    <mergeCell ref="E866:H866"/>
    <mergeCell ref="E887:H887"/>
    <mergeCell ref="C897:J897"/>
    <mergeCell ref="C878:H878"/>
    <mergeCell ref="C571:H571"/>
    <mergeCell ref="C1023:J1023"/>
    <mergeCell ref="B1068:B1079"/>
    <mergeCell ref="C1043:J1043"/>
    <mergeCell ref="C1029:J1029"/>
    <mergeCell ref="B1038:B1046"/>
    <mergeCell ref="C979:J979"/>
    <mergeCell ref="B979:B987"/>
    <mergeCell ref="C917:J917"/>
    <mergeCell ref="C941:J941"/>
    <mergeCell ref="C1027:J1027"/>
    <mergeCell ref="C1025:J1025"/>
    <mergeCell ref="C1036:J1036"/>
    <mergeCell ref="C958:J958"/>
    <mergeCell ref="C980:J980"/>
    <mergeCell ref="C923:J923"/>
    <mergeCell ref="B677:B685"/>
    <mergeCell ref="C819:J819"/>
    <mergeCell ref="C716:J716"/>
    <mergeCell ref="C806:J806"/>
    <mergeCell ref="C807:J807"/>
    <mergeCell ref="C809:J809"/>
    <mergeCell ref="C811:J811"/>
    <mergeCell ref="C813:J813"/>
    <mergeCell ref="D899:D902"/>
    <mergeCell ref="C880:H880"/>
    <mergeCell ref="C885:J885"/>
    <mergeCell ref="C884:J884"/>
    <mergeCell ref="C931:J931"/>
    <mergeCell ref="A1056:A1067"/>
    <mergeCell ref="C1052:J1052"/>
    <mergeCell ref="B988:B1000"/>
    <mergeCell ref="C946:J946"/>
    <mergeCell ref="C955:J955"/>
    <mergeCell ref="C910:J910"/>
    <mergeCell ref="B1020:B1028"/>
    <mergeCell ref="C1021:J1021"/>
    <mergeCell ref="E991:H991"/>
    <mergeCell ref="D970:D972"/>
    <mergeCell ref="C995:J995"/>
    <mergeCell ref="C999:J999"/>
    <mergeCell ref="B806:B814"/>
    <mergeCell ref="A797:A805"/>
    <mergeCell ref="D911:D913"/>
    <mergeCell ref="D990:D994"/>
    <mergeCell ref="C869:J869"/>
    <mergeCell ref="A957:A967"/>
    <mergeCell ref="C953:J953"/>
    <mergeCell ref="A1136:A1144"/>
    <mergeCell ref="C1136:J1136"/>
    <mergeCell ref="C1137:J1137"/>
    <mergeCell ref="A1068:A1079"/>
    <mergeCell ref="A1047:A1055"/>
    <mergeCell ref="B1047:B1055"/>
    <mergeCell ref="A1080:A1088"/>
    <mergeCell ref="C1121:J1121"/>
    <mergeCell ref="C1123:J1123"/>
    <mergeCell ref="C1119:J1119"/>
    <mergeCell ref="C1114:J1114"/>
    <mergeCell ref="C1038:J1038"/>
    <mergeCell ref="C1056:J1056"/>
    <mergeCell ref="C1045:J1045"/>
    <mergeCell ref="C1054:J1054"/>
    <mergeCell ref="C1062:J1062"/>
    <mergeCell ref="B1136:B1144"/>
    <mergeCell ref="C1134:J1134"/>
    <mergeCell ref="C1087:J1087"/>
    <mergeCell ref="B1109:B1117"/>
    <mergeCell ref="B1100:B1108"/>
    <mergeCell ref="C1080:J1080"/>
    <mergeCell ref="C1050:J1050"/>
    <mergeCell ref="C1069:J1069"/>
    <mergeCell ref="C1139:J1139"/>
    <mergeCell ref="B1127:B1135"/>
    <mergeCell ref="C1107:J1107"/>
    <mergeCell ref="C1064:J1064"/>
    <mergeCell ref="C1078:J1078"/>
    <mergeCell ref="D1095:J1095"/>
    <mergeCell ref="B1080:B1088"/>
    <mergeCell ref="C1085:J1085"/>
    <mergeCell ref="C962:J962"/>
    <mergeCell ref="B595:B605"/>
    <mergeCell ref="A577:A585"/>
    <mergeCell ref="A686:A694"/>
    <mergeCell ref="A637:A649"/>
    <mergeCell ref="C762:J762"/>
    <mergeCell ref="A677:A685"/>
    <mergeCell ref="A659:A667"/>
    <mergeCell ref="C729:J729"/>
    <mergeCell ref="C768:J768"/>
    <mergeCell ref="C761:J761"/>
    <mergeCell ref="C788:J788"/>
    <mergeCell ref="C737:J737"/>
    <mergeCell ref="C744:J744"/>
    <mergeCell ref="C686:J686"/>
    <mergeCell ref="C720:J720"/>
    <mergeCell ref="C709:J709"/>
    <mergeCell ref="B734:B742"/>
    <mergeCell ref="A770:A778"/>
    <mergeCell ref="A734:A742"/>
    <mergeCell ref="C705:J705"/>
    <mergeCell ref="C711:J711"/>
    <mergeCell ref="A743:A751"/>
    <mergeCell ref="C748:J748"/>
    <mergeCell ref="C669:J669"/>
    <mergeCell ref="C680:J680"/>
    <mergeCell ref="B752:B760"/>
    <mergeCell ref="C668:J668"/>
    <mergeCell ref="C660:J660"/>
    <mergeCell ref="C786:J786"/>
    <mergeCell ref="C698:J698"/>
    <mergeCell ref="B704:B712"/>
    <mergeCell ref="C684:J684"/>
    <mergeCell ref="A704:A712"/>
    <mergeCell ref="C735:J735"/>
    <mergeCell ref="C631:J631"/>
    <mergeCell ref="C596:J596"/>
    <mergeCell ref="C606:J606"/>
    <mergeCell ref="C582:J582"/>
    <mergeCell ref="B606:B614"/>
    <mergeCell ref="C604:J604"/>
    <mergeCell ref="B650:B658"/>
    <mergeCell ref="B659:B667"/>
    <mergeCell ref="C655:J655"/>
    <mergeCell ref="B624:B636"/>
    <mergeCell ref="C653:J653"/>
    <mergeCell ref="C644:J644"/>
    <mergeCell ref="D597:D599"/>
    <mergeCell ref="C602:J602"/>
    <mergeCell ref="C634:J634"/>
    <mergeCell ref="B615:B623"/>
    <mergeCell ref="B637:B649"/>
    <mergeCell ref="C625:J625"/>
    <mergeCell ref="C624:J624"/>
    <mergeCell ref="D635:D636"/>
    <mergeCell ref="C638:J638"/>
    <mergeCell ref="C613:J613"/>
    <mergeCell ref="C637:J637"/>
    <mergeCell ref="D648:D649"/>
    <mergeCell ref="C609:J609"/>
    <mergeCell ref="C591:J591"/>
    <mergeCell ref="C589:J589"/>
    <mergeCell ref="C657:J657"/>
    <mergeCell ref="C584:J584"/>
    <mergeCell ref="B586:B594"/>
    <mergeCell ref="E639:E640"/>
    <mergeCell ref="C743:J743"/>
    <mergeCell ref="C659:J659"/>
    <mergeCell ref="C641:J641"/>
    <mergeCell ref="C628:J628"/>
    <mergeCell ref="C595:J595"/>
    <mergeCell ref="C707:J707"/>
    <mergeCell ref="C647:J647"/>
    <mergeCell ref="B686:B694"/>
    <mergeCell ref="C695:J695"/>
    <mergeCell ref="C671:J671"/>
    <mergeCell ref="B761:B769"/>
    <mergeCell ref="B779:B787"/>
    <mergeCell ref="C727:J727"/>
    <mergeCell ref="C666:J666"/>
    <mergeCell ref="C664:J664"/>
    <mergeCell ref="C673:J673"/>
    <mergeCell ref="C682:J682"/>
    <mergeCell ref="C687:J687"/>
    <mergeCell ref="C675:J675"/>
    <mergeCell ref="C691:J691"/>
    <mergeCell ref="E598:H598"/>
    <mergeCell ref="C702:J702"/>
    <mergeCell ref="C723:J723"/>
    <mergeCell ref="C693:J693"/>
    <mergeCell ref="C677:J677"/>
    <mergeCell ref="C662:J662"/>
    <mergeCell ref="C770:J770"/>
    <mergeCell ref="C771:J771"/>
    <mergeCell ref="C773:J773"/>
    <mergeCell ref="C678:J678"/>
    <mergeCell ref="C700:J700"/>
    <mergeCell ref="C607:J607"/>
    <mergeCell ref="C1011:J1011"/>
    <mergeCell ref="C826:J826"/>
    <mergeCell ref="E648:E649"/>
    <mergeCell ref="C764:J764"/>
    <mergeCell ref="B797:B805"/>
    <mergeCell ref="B713:B721"/>
    <mergeCell ref="C713:J713"/>
    <mergeCell ref="C704:J704"/>
    <mergeCell ref="C722:J722"/>
    <mergeCell ref="C734:J734"/>
    <mergeCell ref="C791:J791"/>
    <mergeCell ref="C793:J793"/>
    <mergeCell ref="A946:A956"/>
    <mergeCell ref="A968:A978"/>
    <mergeCell ref="B668:B676"/>
    <mergeCell ref="C714:J714"/>
    <mergeCell ref="A752:A760"/>
    <mergeCell ref="A761:A769"/>
    <mergeCell ref="A788:A796"/>
    <mergeCell ref="B788:B796"/>
    <mergeCell ref="A650:A658"/>
    <mergeCell ref="C775:J775"/>
    <mergeCell ref="A722:A730"/>
    <mergeCell ref="C757:J757"/>
    <mergeCell ref="C651:J651"/>
    <mergeCell ref="B722:B730"/>
    <mergeCell ref="A713:A721"/>
    <mergeCell ref="C696:J696"/>
    <mergeCell ref="B743:B751"/>
    <mergeCell ref="A695:A703"/>
    <mergeCell ref="A668:A676"/>
    <mergeCell ref="C741:J741"/>
    <mergeCell ref="C779:J779"/>
    <mergeCell ref="C766:J766"/>
    <mergeCell ref="D1170:D1171"/>
    <mergeCell ref="C1175:J1175"/>
    <mergeCell ref="C1150:J1150"/>
    <mergeCell ref="D1196:D1197"/>
    <mergeCell ref="C1100:J1100"/>
    <mergeCell ref="C1125:J1125"/>
    <mergeCell ref="C1166:J1166"/>
    <mergeCell ref="C1179:J1179"/>
    <mergeCell ref="C1089:J1089"/>
    <mergeCell ref="C1172:J1172"/>
    <mergeCell ref="C957:J957"/>
    <mergeCell ref="C1016:J1016"/>
    <mergeCell ref="B968:B978"/>
    <mergeCell ref="C968:J968"/>
    <mergeCell ref="C1018:J1018"/>
    <mergeCell ref="B923:B945"/>
    <mergeCell ref="C975:J975"/>
    <mergeCell ref="D925:D927"/>
    <mergeCell ref="C1020:J1020"/>
    <mergeCell ref="C969:J969"/>
    <mergeCell ref="C964:J964"/>
    <mergeCell ref="C982:J982"/>
    <mergeCell ref="D959:D961"/>
    <mergeCell ref="C1003:J1003"/>
    <mergeCell ref="C1002:J1002"/>
    <mergeCell ref="D948:D950"/>
    <mergeCell ref="C750:J750"/>
    <mergeCell ref="C789:J789"/>
    <mergeCell ref="C784:J784"/>
    <mergeCell ref="C780:J780"/>
    <mergeCell ref="C782:J782"/>
    <mergeCell ref="C746:J746"/>
    <mergeCell ref="C839:J839"/>
    <mergeCell ref="A815:J815"/>
    <mergeCell ref="C818:J818"/>
    <mergeCell ref="A816:E817"/>
    <mergeCell ref="C824:J824"/>
    <mergeCell ref="A818:A829"/>
    <mergeCell ref="C851:J851"/>
    <mergeCell ref="C753:J753"/>
    <mergeCell ref="C755:J755"/>
    <mergeCell ref="C1130:J1130"/>
    <mergeCell ref="C1109:J1109"/>
    <mergeCell ref="C1127:J1127"/>
    <mergeCell ref="C1039:J1039"/>
    <mergeCell ref="C1032:J1032"/>
    <mergeCell ref="C1030:J1030"/>
    <mergeCell ref="C1007:J1007"/>
    <mergeCell ref="C1116:J1116"/>
    <mergeCell ref="A1011:A1019"/>
    <mergeCell ref="A1020:A1028"/>
    <mergeCell ref="B1011:B1019"/>
    <mergeCell ref="B1002:B1010"/>
    <mergeCell ref="A1002:A1010"/>
    <mergeCell ref="E821:H821"/>
    <mergeCell ref="B770:B778"/>
    <mergeCell ref="B818:B829"/>
    <mergeCell ref="D820:D823"/>
    <mergeCell ref="A988:A1000"/>
    <mergeCell ref="A923:A945"/>
    <mergeCell ref="C1237:J1237"/>
    <mergeCell ref="A779:A787"/>
    <mergeCell ref="C882:H882"/>
    <mergeCell ref="B884:B896"/>
    <mergeCell ref="B863:B874"/>
    <mergeCell ref="A851:A862"/>
    <mergeCell ref="A830:A850"/>
    <mergeCell ref="D841:D842"/>
    <mergeCell ref="C1081:J1081"/>
    <mergeCell ref="C1193:J1193"/>
    <mergeCell ref="C1272:J1272"/>
    <mergeCell ref="C1174:J1174"/>
    <mergeCell ref="D1090:J1090"/>
    <mergeCell ref="E1071:H1071"/>
    <mergeCell ref="C1112:J1112"/>
    <mergeCell ref="C1155:J1155"/>
    <mergeCell ref="C1132:J1132"/>
    <mergeCell ref="C1047:J1047"/>
    <mergeCell ref="C1076:J1076"/>
    <mergeCell ref="C1074:J1074"/>
    <mergeCell ref="C1068:J1068"/>
    <mergeCell ref="B1174:B1182"/>
    <mergeCell ref="C1148:J1148"/>
    <mergeCell ref="C1159:J1159"/>
    <mergeCell ref="C1141:J1141"/>
    <mergeCell ref="B1183:B1191"/>
    <mergeCell ref="C1183:J1183"/>
    <mergeCell ref="C1169:J1169"/>
    <mergeCell ref="C1177:J1177"/>
    <mergeCell ref="C1009:J1009"/>
    <mergeCell ref="C1005:J1005"/>
    <mergeCell ref="C895:J895"/>
    <mergeCell ref="E1258:E1260"/>
    <mergeCell ref="C1261:J1261"/>
    <mergeCell ref="B851:B862"/>
    <mergeCell ref="B875:B883"/>
    <mergeCell ref="C795:J795"/>
    <mergeCell ref="C777:J777"/>
    <mergeCell ref="C797:J797"/>
    <mergeCell ref="C798:J798"/>
    <mergeCell ref="C800:J800"/>
    <mergeCell ref="C802:J802"/>
    <mergeCell ref="C804:J804"/>
    <mergeCell ref="D848:D850"/>
    <mergeCell ref="D844:D846"/>
    <mergeCell ref="E921:E922"/>
    <mergeCell ref="C891:J891"/>
    <mergeCell ref="C966:H966"/>
    <mergeCell ref="D1235:D1236"/>
    <mergeCell ref="C1103:J1103"/>
    <mergeCell ref="D886:D890"/>
    <mergeCell ref="E854:H854"/>
    <mergeCell ref="C1034:J1034"/>
    <mergeCell ref="C1154:J1154"/>
    <mergeCell ref="D1058:D1061"/>
    <mergeCell ref="C1057:J1057"/>
    <mergeCell ref="C1190:J1190"/>
    <mergeCell ref="D1098:J1098"/>
    <mergeCell ref="B1056:B1067"/>
    <mergeCell ref="C988:J988"/>
    <mergeCell ref="C997:J997"/>
    <mergeCell ref="B897:B908"/>
    <mergeCell ref="C905:J905"/>
    <mergeCell ref="C830:J830"/>
    <mergeCell ref="C863:J863"/>
    <mergeCell ref="B830:B850"/>
    <mergeCell ref="C864:J864"/>
    <mergeCell ref="C852:J852"/>
    <mergeCell ref="D837:D838"/>
    <mergeCell ref="C876:H876"/>
    <mergeCell ref="C857:J857"/>
    <mergeCell ref="C847:J847"/>
    <mergeCell ref="E841:E842"/>
    <mergeCell ref="C909:J909"/>
    <mergeCell ref="C920:J920"/>
    <mergeCell ref="E900:H900"/>
    <mergeCell ref="D853:D856"/>
    <mergeCell ref="C859:J859"/>
    <mergeCell ref="C903:J903"/>
    <mergeCell ref="E833:H833"/>
    <mergeCell ref="D832:D836"/>
    <mergeCell ref="A979:A987"/>
    <mergeCell ref="C973:J973"/>
    <mergeCell ref="C924:J924"/>
    <mergeCell ref="C1014:J1014"/>
    <mergeCell ref="C1110:J1110"/>
    <mergeCell ref="B1370:B1378"/>
    <mergeCell ref="C1146:J1146"/>
    <mergeCell ref="A1240:E1241"/>
    <mergeCell ref="A1242:A1260"/>
    <mergeCell ref="A1154:A1162"/>
    <mergeCell ref="B1154:B1162"/>
    <mergeCell ref="A1163:A1173"/>
    <mergeCell ref="B1089:B1099"/>
    <mergeCell ref="A1379:A1387"/>
    <mergeCell ref="D1092:J1092"/>
    <mergeCell ref="C1041:J1041"/>
    <mergeCell ref="A1239:J1239"/>
    <mergeCell ref="C1280:J1280"/>
    <mergeCell ref="B1261:B1270"/>
    <mergeCell ref="B1271:B1279"/>
    <mergeCell ref="E1217:H1217"/>
    <mergeCell ref="C1219:J1219"/>
    <mergeCell ref="C1221:J1221"/>
    <mergeCell ref="B1361:B1369"/>
    <mergeCell ref="C1249:J1249"/>
    <mergeCell ref="C1204:J1204"/>
    <mergeCell ref="D1216:D1218"/>
    <mergeCell ref="A1089:A1099"/>
    <mergeCell ref="C1066:J1066"/>
    <mergeCell ref="A1038:A1046"/>
    <mergeCell ref="C1234:J1234"/>
    <mergeCell ref="A1029:A1037"/>
    <mergeCell ref="C1243:J1243"/>
    <mergeCell ref="B1118:B1126"/>
    <mergeCell ref="C1205:J1205"/>
    <mergeCell ref="A1271:A1279"/>
    <mergeCell ref="A1204:A1213"/>
    <mergeCell ref="B1204:B1213"/>
    <mergeCell ref="C1242:J1242"/>
    <mergeCell ref="A1289:A1297"/>
    <mergeCell ref="C1269:J1269"/>
    <mergeCell ref="A1225:J1225"/>
    <mergeCell ref="C1195:J1195"/>
    <mergeCell ref="D1254:D1256"/>
    <mergeCell ref="C1301:J1301"/>
    <mergeCell ref="C1298:J1298"/>
    <mergeCell ref="C1262:J1262"/>
    <mergeCell ref="C1287:J1287"/>
    <mergeCell ref="C1048:J1048"/>
    <mergeCell ref="C1164:J1164"/>
    <mergeCell ref="C1184:J1184"/>
    <mergeCell ref="C1186:J1186"/>
    <mergeCell ref="C1188:J1188"/>
    <mergeCell ref="C1223:J1223"/>
    <mergeCell ref="A1261:A1270"/>
    <mergeCell ref="D1093:D1094"/>
    <mergeCell ref="C1101:J1101"/>
    <mergeCell ref="C1105:J1105"/>
    <mergeCell ref="C1118:J1118"/>
    <mergeCell ref="C1145:J1145"/>
    <mergeCell ref="B1192:B1202"/>
    <mergeCell ref="C1253:J1253"/>
    <mergeCell ref="C1192:J1192"/>
    <mergeCell ref="C1128:J1128"/>
    <mergeCell ref="A1214:A1224"/>
    <mergeCell ref="C1210:J1210"/>
    <mergeCell ref="C1212:J1212"/>
    <mergeCell ref="D1199:D1200"/>
    <mergeCell ref="C1214:J1214"/>
    <mergeCell ref="C1283:J1283"/>
    <mergeCell ref="C1265:J1265"/>
    <mergeCell ref="D1258:D1260"/>
    <mergeCell ref="C1215:J1215"/>
    <mergeCell ref="A1118:A1126"/>
    <mergeCell ref="B1163:B1173"/>
    <mergeCell ref="C1163:J1163"/>
    <mergeCell ref="A1145:A1153"/>
    <mergeCell ref="D1167:D1168"/>
    <mergeCell ref="C1161:J1161"/>
    <mergeCell ref="A1174:A1182"/>
    <mergeCell ref="C1157:J1157"/>
    <mergeCell ref="A1183:A1191"/>
    <mergeCell ref="B1145:B1153"/>
    <mergeCell ref="C1281:J1281"/>
    <mergeCell ref="C1276:J1276"/>
    <mergeCell ref="A1127:A1135"/>
    <mergeCell ref="B1280:B1288"/>
    <mergeCell ref="C1201:J1201"/>
    <mergeCell ref="D1244:D1248"/>
    <mergeCell ref="B1214:B1224"/>
    <mergeCell ref="C1152:J1152"/>
    <mergeCell ref="D1251:D1252"/>
    <mergeCell ref="C1198:J1198"/>
    <mergeCell ref="D1232:D1233"/>
    <mergeCell ref="C1143:J1143"/>
    <mergeCell ref="C1181:J1181"/>
    <mergeCell ref="A1192:A1202"/>
    <mergeCell ref="A1228:A1238"/>
    <mergeCell ref="B1228:B1238"/>
    <mergeCell ref="C1228:J1228"/>
    <mergeCell ref="C1229:J1229"/>
    <mergeCell ref="C1231:J1231"/>
    <mergeCell ref="A1100:A1108"/>
    <mergeCell ref="A1109:A1117"/>
    <mergeCell ref="A1325:A1333"/>
    <mergeCell ref="C1386:J1386"/>
    <mergeCell ref="C1377:J1377"/>
    <mergeCell ref="C1341:J1341"/>
    <mergeCell ref="C1267:J1267"/>
    <mergeCell ref="C1290:J1290"/>
    <mergeCell ref="C1317:J1317"/>
    <mergeCell ref="C1343:J1343"/>
    <mergeCell ref="C1335:J1335"/>
    <mergeCell ref="C1325:J1325"/>
    <mergeCell ref="C1339:J1339"/>
    <mergeCell ref="C1344:J1344"/>
    <mergeCell ref="B1316:B1324"/>
    <mergeCell ref="B1343:B1351"/>
    <mergeCell ref="C1326:J1326"/>
    <mergeCell ref="C1292:J1292"/>
    <mergeCell ref="C1364:J1364"/>
    <mergeCell ref="A1352:A1360"/>
    <mergeCell ref="C1352:J1352"/>
    <mergeCell ref="B1379:B1387"/>
    <mergeCell ref="C1373:J1373"/>
    <mergeCell ref="B1325:B1333"/>
    <mergeCell ref="C1285:J1285"/>
    <mergeCell ref="A1307:A1315"/>
    <mergeCell ref="A1226:E1227"/>
    <mergeCell ref="A1823:A1831"/>
    <mergeCell ref="C1830:J1830"/>
    <mergeCell ref="C1783:J1783"/>
    <mergeCell ref="A1792:A1804"/>
    <mergeCell ref="C1767:J1767"/>
    <mergeCell ref="C1769:J1769"/>
    <mergeCell ref="C1691:J1691"/>
    <mergeCell ref="C1652:H1652"/>
    <mergeCell ref="C1619:J1619"/>
    <mergeCell ref="D1692:D1693"/>
    <mergeCell ref="B1746:B1754"/>
    <mergeCell ref="C1694:J1694"/>
    <mergeCell ref="C1710:J1710"/>
    <mergeCell ref="E1695:E1696"/>
    <mergeCell ref="B1737:B1745"/>
    <mergeCell ref="B1728:B1736"/>
    <mergeCell ref="B1755:B1763"/>
    <mergeCell ref="C1746:J1746"/>
    <mergeCell ref="A1783:A1791"/>
    <mergeCell ref="A1774:A1782"/>
    <mergeCell ref="B1805:B1821"/>
    <mergeCell ref="A1728:A1736"/>
    <mergeCell ref="C1271:J1271"/>
    <mergeCell ref="C1257:J1257"/>
    <mergeCell ref="B1242:B1260"/>
    <mergeCell ref="A1298:A1306"/>
    <mergeCell ref="A1280:A1288"/>
    <mergeCell ref="A1388:A1396"/>
    <mergeCell ref="A1361:A1369"/>
    <mergeCell ref="A1370:A1378"/>
    <mergeCell ref="A1334:A1342"/>
    <mergeCell ref="C1278:J1278"/>
    <mergeCell ref="C1357:J1357"/>
    <mergeCell ref="C1348:J1348"/>
    <mergeCell ref="B1352:B1360"/>
    <mergeCell ref="C1334:J1334"/>
    <mergeCell ref="C1337:J1337"/>
    <mergeCell ref="C1289:J1289"/>
    <mergeCell ref="B1289:B1297"/>
    <mergeCell ref="D1561:D1566"/>
    <mergeCell ref="C1557:J1557"/>
    <mergeCell ref="C1553:J1553"/>
    <mergeCell ref="C1528:J1528"/>
    <mergeCell ref="C1559:J1559"/>
    <mergeCell ref="B1433:B1441"/>
    <mergeCell ref="C1436:H1436"/>
    <mergeCell ref="C1443:J1443"/>
    <mergeCell ref="C1657:J1657"/>
    <mergeCell ref="D1645:D1647"/>
    <mergeCell ref="C1654:J1654"/>
    <mergeCell ref="B1575:B1585"/>
    <mergeCell ref="C1593:J1593"/>
    <mergeCell ref="C1586:J1586"/>
    <mergeCell ref="C1648:H1648"/>
    <mergeCell ref="C1595:J1595"/>
    <mergeCell ref="C1413:J1413"/>
    <mergeCell ref="C1398:J1398"/>
    <mergeCell ref="C1395:J1395"/>
    <mergeCell ref="C1737:J1737"/>
    <mergeCell ref="C1668:J1668"/>
    <mergeCell ref="C1672:J1672"/>
    <mergeCell ref="B1710:B1718"/>
    <mergeCell ref="C1643:H1643"/>
    <mergeCell ref="D1614:D1617"/>
    <mergeCell ref="B1681:B1696"/>
    <mergeCell ref="C1659:J1659"/>
    <mergeCell ref="C1628:J1628"/>
    <mergeCell ref="C1719:J1719"/>
    <mergeCell ref="C1626:J1626"/>
    <mergeCell ref="C1661:J1661"/>
    <mergeCell ref="C1637:H1637"/>
    <mergeCell ref="C1635:H1635"/>
    <mergeCell ref="C1682:J1682"/>
    <mergeCell ref="C1675:J1675"/>
    <mergeCell ref="C1641:H1641"/>
    <mergeCell ref="C1679:J1679"/>
    <mergeCell ref="B1643:B1653"/>
    <mergeCell ref="C1673:J1673"/>
    <mergeCell ref="C1663:J1663"/>
    <mergeCell ref="C1713:J1713"/>
    <mergeCell ref="D1683:D1687"/>
    <mergeCell ref="C1666:J1666"/>
    <mergeCell ref="B1672:B1680"/>
    <mergeCell ref="B1663:B1671"/>
    <mergeCell ref="C1720:J1720"/>
    <mergeCell ref="C1415:J1415"/>
    <mergeCell ref="C1422:J1422"/>
    <mergeCell ref="C1407:J1407"/>
    <mergeCell ref="C1429:J1429"/>
    <mergeCell ref="C1427:J1427"/>
    <mergeCell ref="C1476:J1476"/>
    <mergeCell ref="C1514:J1514"/>
    <mergeCell ref="C1496:J1496"/>
    <mergeCell ref="C1454:J1454"/>
    <mergeCell ref="C1470:J1470"/>
    <mergeCell ref="C1384:J1384"/>
    <mergeCell ref="C1391:J1391"/>
    <mergeCell ref="C1404:H1404"/>
    <mergeCell ref="C1400:J1400"/>
    <mergeCell ref="C1382:J1382"/>
    <mergeCell ref="C1375:J1375"/>
    <mergeCell ref="C1506:J1506"/>
    <mergeCell ref="C1497:J1497"/>
    <mergeCell ref="C1478:J1478"/>
    <mergeCell ref="C1483:J1483"/>
    <mergeCell ref="C1487:J1487"/>
    <mergeCell ref="C1425:J1425"/>
    <mergeCell ref="C1494:J1494"/>
    <mergeCell ref="C1472:J1472"/>
    <mergeCell ref="C1499:J1499"/>
    <mergeCell ref="C1465:J1465"/>
    <mergeCell ref="C1469:J1469"/>
    <mergeCell ref="C1697:J1697"/>
    <mergeCell ref="C1639:H1639"/>
    <mergeCell ref="C1722:J1722"/>
    <mergeCell ref="C1644:H1644"/>
    <mergeCell ref="C1740:J1740"/>
    <mergeCell ref="C1717:J1717"/>
    <mergeCell ref="D1571:D1572"/>
    <mergeCell ref="C1580:H1580"/>
    <mergeCell ref="C1548:J1548"/>
    <mergeCell ref="C1542:J1542"/>
    <mergeCell ref="D1577:D1579"/>
    <mergeCell ref="B1719:B1727"/>
    <mergeCell ref="C1816:J1816"/>
    <mergeCell ref="E1818:E1819"/>
    <mergeCell ref="D1807:D1810"/>
    <mergeCell ref="C1793:J1793"/>
    <mergeCell ref="C1756:J1756"/>
    <mergeCell ref="C1751:J1751"/>
    <mergeCell ref="C1805:J1805"/>
    <mergeCell ref="C1792:J1792"/>
    <mergeCell ref="D1814:D1815"/>
    <mergeCell ref="B1612:B1624"/>
    <mergeCell ref="C1681:J1681"/>
    <mergeCell ref="B1514:B1522"/>
    <mergeCell ref="C1728:J1728"/>
    <mergeCell ref="C1747:J1747"/>
    <mergeCell ref="C1600:J1600"/>
    <mergeCell ref="C1610:J1610"/>
    <mergeCell ref="D1601:D1605"/>
    <mergeCell ref="C1724:J1724"/>
    <mergeCell ref="C1738:J1738"/>
    <mergeCell ref="A2317:A2325"/>
    <mergeCell ref="C2317:J2317"/>
    <mergeCell ref="C2351:J2351"/>
    <mergeCell ref="C2313:J2313"/>
    <mergeCell ref="C2308:J2308"/>
    <mergeCell ref="C2369:J2369"/>
    <mergeCell ref="C2080:J2080"/>
    <mergeCell ref="C2136:J2136"/>
    <mergeCell ref="C1503:J1503"/>
    <mergeCell ref="C1456:J1456"/>
    <mergeCell ref="C1458:J1458"/>
    <mergeCell ref="C1650:H1650"/>
    <mergeCell ref="C1758:J1758"/>
    <mergeCell ref="C1688:J1688"/>
    <mergeCell ref="E1646:H1646"/>
    <mergeCell ref="C1573:J1573"/>
    <mergeCell ref="D1588:D1592"/>
    <mergeCell ref="C1630:J1630"/>
    <mergeCell ref="C1584:H1584"/>
    <mergeCell ref="C1597:J1597"/>
    <mergeCell ref="E1578:H1578"/>
    <mergeCell ref="C1824:J1824"/>
    <mergeCell ref="C1881:J1881"/>
    <mergeCell ref="C1857:J1857"/>
    <mergeCell ref="C1779:J1779"/>
    <mergeCell ref="C1523:J1523"/>
    <mergeCell ref="C1526:J1526"/>
    <mergeCell ref="C1535:J1535"/>
    <mergeCell ref="C1515:J1515"/>
    <mergeCell ref="C1909:J1909"/>
    <mergeCell ref="C2336:J2336"/>
    <mergeCell ref="C2309:J2309"/>
    <mergeCell ref="C1208:J1208"/>
    <mergeCell ref="C2133:H2133"/>
    <mergeCell ref="A2155:A2163"/>
    <mergeCell ref="B2155:B2163"/>
    <mergeCell ref="C2178:J2178"/>
    <mergeCell ref="B2191:B2199"/>
    <mergeCell ref="A2182:A2190"/>
    <mergeCell ref="C2198:J2198"/>
    <mergeCell ref="C2212:J2212"/>
    <mergeCell ref="C2182:J2182"/>
    <mergeCell ref="B2218:B2226"/>
    <mergeCell ref="A2200:A2208"/>
    <mergeCell ref="C2162:J2162"/>
    <mergeCell ref="C2155:J2155"/>
    <mergeCell ref="C2210:J2210"/>
    <mergeCell ref="C2216:J2216"/>
    <mergeCell ref="C2189:J2189"/>
    <mergeCell ref="A2164:A2172"/>
    <mergeCell ref="C2180:J2180"/>
    <mergeCell ref="C2167:J2167"/>
    <mergeCell ref="C2201:J2201"/>
    <mergeCell ref="C2192:J2192"/>
    <mergeCell ref="C1447:J1447"/>
    <mergeCell ref="D1896:D1900"/>
    <mergeCell ref="C1820:J1820"/>
    <mergeCell ref="E1860:H1860"/>
    <mergeCell ref="D1817:D1819"/>
    <mergeCell ref="C1764:J1764"/>
    <mergeCell ref="D2097:D2099"/>
    <mergeCell ref="C2066:J2066"/>
    <mergeCell ref="B1823:B1831"/>
    <mergeCell ref="B1654:B1662"/>
    <mergeCell ref="C2378:J2378"/>
    <mergeCell ref="C2335:J2335"/>
    <mergeCell ref="A2362:A2370"/>
    <mergeCell ref="C2349:J2349"/>
    <mergeCell ref="A2335:A2343"/>
    <mergeCell ref="B2317:B2325"/>
    <mergeCell ref="B2371:B2379"/>
    <mergeCell ref="C2356:J2356"/>
    <mergeCell ref="C3333:J3333"/>
    <mergeCell ref="B3513:B3521"/>
    <mergeCell ref="C3513:J3513"/>
    <mergeCell ref="C3514:J3514"/>
    <mergeCell ref="C3516:J3516"/>
    <mergeCell ref="C3518:J3518"/>
    <mergeCell ref="C3520:J3520"/>
    <mergeCell ref="C3302:J3302"/>
    <mergeCell ref="C3475:J3475"/>
    <mergeCell ref="C3421:H3421"/>
    <mergeCell ref="C3426:H3426"/>
    <mergeCell ref="D3220:D3222"/>
    <mergeCell ref="C3223:J3223"/>
    <mergeCell ref="D3253:D3255"/>
    <mergeCell ref="C3262:J3262"/>
    <mergeCell ref="E3232:H3232"/>
    <mergeCell ref="B3251:B3261"/>
    <mergeCell ref="C3346:J3346"/>
    <mergeCell ref="C3419:H3419"/>
    <mergeCell ref="C3357:J3357"/>
    <mergeCell ref="C3339:J3339"/>
    <mergeCell ref="C3439:J3439"/>
    <mergeCell ref="C3479:J3479"/>
    <mergeCell ref="C3348:J3348"/>
    <mergeCell ref="C3309:J3309"/>
    <mergeCell ref="E3319:E3320"/>
    <mergeCell ref="C3325:J3325"/>
    <mergeCell ref="C3382:J3382"/>
    <mergeCell ref="C3353:J3353"/>
    <mergeCell ref="D3322:D3323"/>
    <mergeCell ref="C3355:J3355"/>
    <mergeCell ref="C3470:J3470"/>
    <mergeCell ref="C3305:J3305"/>
    <mergeCell ref="C3375:J3375"/>
    <mergeCell ref="B3304:B3314"/>
    <mergeCell ref="C3397:H3397"/>
    <mergeCell ref="B3443:B3453"/>
    <mergeCell ref="C3441:J3441"/>
    <mergeCell ref="D3556:D3557"/>
    <mergeCell ref="B3504:B3512"/>
    <mergeCell ref="C3532:J3532"/>
    <mergeCell ref="C3534:J3534"/>
    <mergeCell ref="C3311:J3311"/>
    <mergeCell ref="D3306:D3308"/>
    <mergeCell ref="C3321:J3321"/>
    <mergeCell ref="D3317:D3319"/>
    <mergeCell ref="C3366:J3366"/>
    <mergeCell ref="C3410:H3410"/>
    <mergeCell ref="C3406:J3406"/>
    <mergeCell ref="C3408:J3408"/>
    <mergeCell ref="D3330:D3331"/>
    <mergeCell ref="C3364:J3364"/>
    <mergeCell ref="E3446:H3446"/>
    <mergeCell ref="D3434:D3436"/>
    <mergeCell ref="C3432:J3432"/>
    <mergeCell ref="C3437:J3437"/>
    <mergeCell ref="C3400:J3400"/>
    <mergeCell ref="C3536:J3536"/>
    <mergeCell ref="C3538:J3538"/>
    <mergeCell ref="B3490:B3503"/>
    <mergeCell ref="B3454:B3462"/>
    <mergeCell ref="C3457:J3457"/>
    <mergeCell ref="C3461:J3461"/>
    <mergeCell ref="C3501:J3501"/>
    <mergeCell ref="C3547:J3547"/>
    <mergeCell ref="B3531:B3539"/>
    <mergeCell ref="C3531:J3531"/>
    <mergeCell ref="C3486:J3486"/>
    <mergeCell ref="B3575:B3583"/>
    <mergeCell ref="D3496:D3497"/>
    <mergeCell ref="E3493:H3493"/>
    <mergeCell ref="C3505:J3505"/>
    <mergeCell ref="C3555:J3555"/>
    <mergeCell ref="B3563:B3571"/>
    <mergeCell ref="C3563:J3563"/>
    <mergeCell ref="C3568:J3568"/>
    <mergeCell ref="C3472:J3472"/>
    <mergeCell ref="C3450:J3450"/>
    <mergeCell ref="E3496:E3497"/>
    <mergeCell ref="C3552:J3552"/>
    <mergeCell ref="D3401:D3403"/>
    <mergeCell ref="C3411:H3411"/>
    <mergeCell ref="B3410:B3420"/>
    <mergeCell ref="C3428:H3428"/>
    <mergeCell ref="B3432:B3442"/>
    <mergeCell ref="C3444:J3444"/>
    <mergeCell ref="C3570:J3570"/>
    <mergeCell ref="E3370:E3371"/>
    <mergeCell ref="B3472:B3480"/>
    <mergeCell ref="C3466:J3466"/>
    <mergeCell ref="C3464:J3464"/>
    <mergeCell ref="B3463:B3471"/>
    <mergeCell ref="C3463:J3463"/>
    <mergeCell ref="C3454:J3454"/>
    <mergeCell ref="A3240:A3250"/>
    <mergeCell ref="B3240:B3250"/>
    <mergeCell ref="C3258:J3258"/>
    <mergeCell ref="B3229:B3239"/>
    <mergeCell ref="C3245:J3245"/>
    <mergeCell ref="C3507:J3507"/>
    <mergeCell ref="C3509:J3509"/>
    <mergeCell ref="C3498:J3498"/>
    <mergeCell ref="D3499:D3500"/>
    <mergeCell ref="D3326:D3327"/>
    <mergeCell ref="E3307:H3307"/>
    <mergeCell ref="C3433:J3433"/>
    <mergeCell ref="C3491:J3491"/>
    <mergeCell ref="C3488:J3488"/>
    <mergeCell ref="C3369:J3369"/>
    <mergeCell ref="C3372:J3372"/>
    <mergeCell ref="C3391:H3391"/>
    <mergeCell ref="C3390:J3390"/>
    <mergeCell ref="E3424:H3424"/>
    <mergeCell ref="C3332:J3332"/>
    <mergeCell ref="C3362:J3362"/>
    <mergeCell ref="C3282:J3282"/>
    <mergeCell ref="C3289:J3289"/>
    <mergeCell ref="C3342:J3342"/>
    <mergeCell ref="C3495:J3495"/>
    <mergeCell ref="A3229:A3239"/>
    <mergeCell ref="C3236:J3236"/>
    <mergeCell ref="A3399:A3409"/>
    <mergeCell ref="B3540:B3548"/>
    <mergeCell ref="C3540:J3540"/>
    <mergeCell ref="C3541:J3541"/>
    <mergeCell ref="C3191:J3191"/>
    <mergeCell ref="C3162:J3162"/>
    <mergeCell ref="C3171:J3171"/>
    <mergeCell ref="C3137:J3137"/>
    <mergeCell ref="C3142:J3142"/>
    <mergeCell ref="C3185:J3185"/>
    <mergeCell ref="C3194:J3194"/>
    <mergeCell ref="C3229:J3229"/>
    <mergeCell ref="C3543:J3543"/>
    <mergeCell ref="A3490:A3503"/>
    <mergeCell ref="C3198:J3198"/>
    <mergeCell ref="C3196:J3196"/>
    <mergeCell ref="E3254:H3254"/>
    <mergeCell ref="C3251:J3251"/>
    <mergeCell ref="C3234:J3234"/>
    <mergeCell ref="C3203:J3203"/>
    <mergeCell ref="B3191:B3199"/>
    <mergeCell ref="C3207:J3207"/>
    <mergeCell ref="C3205:J3205"/>
    <mergeCell ref="A3273:A3285"/>
    <mergeCell ref="C3271:J3271"/>
    <mergeCell ref="E3276:H3276"/>
    <mergeCell ref="A3390:A3398"/>
    <mergeCell ref="A3432:A3442"/>
    <mergeCell ref="A3410:A3420"/>
    <mergeCell ref="B3273:B3285"/>
    <mergeCell ref="C3280:J3280"/>
    <mergeCell ref="C3459:J3459"/>
    <mergeCell ref="E3323:E3324"/>
    <mergeCell ref="C3225:J3225"/>
    <mergeCell ref="A3531:A3539"/>
    <mergeCell ref="A3522:A3530"/>
    <mergeCell ref="C3192:J3192"/>
    <mergeCell ref="B3137:B3145"/>
    <mergeCell ref="C3214:J3214"/>
    <mergeCell ref="B3209:B3217"/>
    <mergeCell ref="B3200:B3208"/>
    <mergeCell ref="B3522:B3530"/>
    <mergeCell ref="C3522:J3522"/>
    <mergeCell ref="C3523:J3523"/>
    <mergeCell ref="C3525:J3525"/>
    <mergeCell ref="C3527:J3527"/>
    <mergeCell ref="C3529:J3529"/>
    <mergeCell ref="C3209:J3209"/>
    <mergeCell ref="C3200:J3200"/>
    <mergeCell ref="A3182:A3190"/>
    <mergeCell ref="E3318:H3318"/>
    <mergeCell ref="C3422:H3422"/>
    <mergeCell ref="B3218:B3228"/>
    <mergeCell ref="C3284:J3284"/>
    <mergeCell ref="C3298:J3298"/>
    <mergeCell ref="C3263:J3263"/>
    <mergeCell ref="C3216:J3216"/>
    <mergeCell ref="A3504:A3512"/>
    <mergeCell ref="A3315:A3380"/>
    <mergeCell ref="A3421:A3431"/>
    <mergeCell ref="A3454:A3462"/>
    <mergeCell ref="A3472:A3480"/>
    <mergeCell ref="C3337:J3337"/>
    <mergeCell ref="C3335:J3335"/>
    <mergeCell ref="C2479:J2479"/>
    <mergeCell ref="B2546:B2554"/>
    <mergeCell ref="C2573:J2573"/>
    <mergeCell ref="B2676:B2684"/>
    <mergeCell ref="C2670:J2670"/>
    <mergeCell ref="C2719:J2719"/>
    <mergeCell ref="C2582:J2582"/>
    <mergeCell ref="C2699:J2699"/>
    <mergeCell ref="C2681:H2681"/>
    <mergeCell ref="C2683:H2683"/>
    <mergeCell ref="C2544:J2544"/>
    <mergeCell ref="E2594:H2594"/>
    <mergeCell ref="C2515:J2515"/>
    <mergeCell ref="C2595:J2595"/>
    <mergeCell ref="C2528:J2528"/>
    <mergeCell ref="B2573:B2581"/>
    <mergeCell ref="B2712:B2724"/>
    <mergeCell ref="C2555:J2555"/>
    <mergeCell ref="C2556:J2556"/>
    <mergeCell ref="A2620:E2621"/>
    <mergeCell ref="C2592:J2592"/>
    <mergeCell ref="C2723:J2723"/>
    <mergeCell ref="C2492:J2492"/>
    <mergeCell ref="C2522:J2522"/>
    <mergeCell ref="E2715:H2715"/>
    <mergeCell ref="C2712:J2712"/>
    <mergeCell ref="A2712:A2724"/>
    <mergeCell ref="B2591:B2600"/>
    <mergeCell ref="D2593:D2594"/>
    <mergeCell ref="C2549:J2549"/>
    <mergeCell ref="A2528:A2536"/>
    <mergeCell ref="C2553:J2553"/>
    <mergeCell ref="B2555:B2563"/>
    <mergeCell ref="B2703:B2711"/>
    <mergeCell ref="B2694:B2702"/>
    <mergeCell ref="E2728:H2728"/>
    <mergeCell ref="C2701:J2701"/>
    <mergeCell ref="C2694:J2694"/>
    <mergeCell ref="D2740:D2744"/>
    <mergeCell ref="B2725:B2737"/>
    <mergeCell ref="C2725:J2725"/>
    <mergeCell ref="C2769:J2769"/>
    <mergeCell ref="C2775:H2775"/>
    <mergeCell ref="C2794:J2794"/>
    <mergeCell ref="B2775:B2783"/>
    <mergeCell ref="C2776:H2776"/>
    <mergeCell ref="E2741:H2741"/>
    <mergeCell ref="C2747:J2747"/>
    <mergeCell ref="C2752:J2752"/>
    <mergeCell ref="C2749:J2749"/>
    <mergeCell ref="C2773:J2773"/>
    <mergeCell ref="C2762:J2762"/>
    <mergeCell ref="B2738:B2750"/>
    <mergeCell ref="B2751:B2761"/>
    <mergeCell ref="C2751:J2751"/>
    <mergeCell ref="C2695:J2695"/>
    <mergeCell ref="C2583:J2583"/>
    <mergeCell ref="C2585:J2585"/>
    <mergeCell ref="C2636:H2636"/>
    <mergeCell ref="C2697:J2697"/>
    <mergeCell ref="C2726:J2726"/>
    <mergeCell ref="C2560:J2560"/>
    <mergeCell ref="C2286:J2286"/>
    <mergeCell ref="C2270:J2270"/>
    <mergeCell ref="C2255:J2255"/>
    <mergeCell ref="C2421:J2421"/>
    <mergeCell ref="C2398:J2398"/>
    <mergeCell ref="C2246:J2246"/>
    <mergeCell ref="C2205:J2205"/>
    <mergeCell ref="C2277:J2277"/>
    <mergeCell ref="C2389:J2389"/>
    <mergeCell ref="C2390:J2390"/>
    <mergeCell ref="C2374:J2374"/>
    <mergeCell ref="C2275:J2275"/>
    <mergeCell ref="C2347:J2347"/>
    <mergeCell ref="C2290:J2290"/>
    <mergeCell ref="C2264:J2264"/>
    <mergeCell ref="C2257:J2257"/>
    <mergeCell ref="C2284:J2284"/>
    <mergeCell ref="C2234:J2234"/>
    <mergeCell ref="C2302:J2302"/>
    <mergeCell ref="C2385:J2385"/>
    <mergeCell ref="C2365:J2365"/>
    <mergeCell ref="C2345:J2345"/>
    <mergeCell ref="C2306:J2306"/>
    <mergeCell ref="C2358:J2358"/>
    <mergeCell ref="C2320:J2320"/>
    <mergeCell ref="C2279:J2279"/>
    <mergeCell ref="C2263:J2263"/>
    <mergeCell ref="C2223:J2223"/>
    <mergeCell ref="C2225:J2225"/>
    <mergeCell ref="C2252:J2252"/>
    <mergeCell ref="C2237:J2237"/>
    <mergeCell ref="C2214:J2214"/>
    <mergeCell ref="C2410:J2410"/>
    <mergeCell ref="A3741:A3753"/>
    <mergeCell ref="E3435:H3435"/>
    <mergeCell ref="C3051:J3051"/>
    <mergeCell ref="C3022:H3022"/>
    <mergeCell ref="C3415:H3415"/>
    <mergeCell ref="C2426:J2426"/>
    <mergeCell ref="C2419:J2419"/>
    <mergeCell ref="C2414:J2414"/>
    <mergeCell ref="C2300:J2300"/>
    <mergeCell ref="C2282:J2282"/>
    <mergeCell ref="C2371:J2371"/>
    <mergeCell ref="C2372:J2372"/>
    <mergeCell ref="C2380:J2380"/>
    <mergeCell ref="B2407:B2415"/>
    <mergeCell ref="C2362:J2362"/>
    <mergeCell ref="C2354:J2354"/>
    <mergeCell ref="C2399:J2399"/>
    <mergeCell ref="C2416:J2416"/>
    <mergeCell ref="C2459:J2459"/>
    <mergeCell ref="C2428:J2428"/>
    <mergeCell ref="C2324:J2324"/>
    <mergeCell ref="C2311:J2311"/>
    <mergeCell ref="C2529:J2529"/>
    <mergeCell ref="C2408:J2408"/>
    <mergeCell ref="B2326:B2334"/>
    <mergeCell ref="B2308:B2316"/>
    <mergeCell ref="C2403:J2403"/>
    <mergeCell ref="A2299:A2307"/>
    <mergeCell ref="A3540:A3548"/>
    <mergeCell ref="D3242:D3244"/>
    <mergeCell ref="C3020:H3020"/>
    <mergeCell ref="C3182:J3182"/>
    <mergeCell ref="C3135:J3135"/>
    <mergeCell ref="C3131:J3131"/>
    <mergeCell ref="C3086:J3086"/>
    <mergeCell ref="C3123:J3123"/>
    <mergeCell ref="C3612:J3612"/>
    <mergeCell ref="B3614:B3627"/>
    <mergeCell ref="E3118:E3119"/>
    <mergeCell ref="C3545:J3545"/>
    <mergeCell ref="C3219:J3219"/>
    <mergeCell ref="C3564:J3564"/>
    <mergeCell ref="B2290:B2298"/>
    <mergeCell ref="A2290:A2298"/>
    <mergeCell ref="B2281:B2289"/>
    <mergeCell ref="B1832:B1840"/>
    <mergeCell ref="C1870:H1870"/>
    <mergeCell ref="C2144:J2144"/>
    <mergeCell ref="C2165:J2165"/>
    <mergeCell ref="C2183:J2183"/>
    <mergeCell ref="C2187:J2187"/>
    <mergeCell ref="C2082:J2082"/>
    <mergeCell ref="C2089:J2089"/>
    <mergeCell ref="C2107:J2107"/>
    <mergeCell ref="C2109:J2109"/>
    <mergeCell ref="C2086:J2086"/>
    <mergeCell ref="C2135:J2135"/>
    <mergeCell ref="B2106:B2114"/>
    <mergeCell ref="B2144:B2154"/>
    <mergeCell ref="C2095:J2095"/>
    <mergeCell ref="C2096:J2096"/>
    <mergeCell ref="C2102:J2102"/>
    <mergeCell ref="B2236:B2244"/>
    <mergeCell ref="C2254:J2254"/>
    <mergeCell ref="E1897:H1897"/>
    <mergeCell ref="E1883:E1884"/>
    <mergeCell ref="D1889:D1890"/>
    <mergeCell ref="B1988:B1996"/>
    <mergeCell ref="C1907:J1907"/>
    <mergeCell ref="C1962:J1962"/>
    <mergeCell ref="C2120:J2120"/>
    <mergeCell ref="B2209:B2217"/>
    <mergeCell ref="C2160:J2160"/>
    <mergeCell ref="C1944:J1944"/>
    <mergeCell ref="C2268:J2268"/>
    <mergeCell ref="A2272:A2280"/>
    <mergeCell ref="C2239:J2239"/>
    <mergeCell ref="C2266:J2266"/>
    <mergeCell ref="B2272:B2280"/>
    <mergeCell ref="C2055:J2055"/>
    <mergeCell ref="D2039:D2041"/>
    <mergeCell ref="C2050:J2050"/>
    <mergeCell ref="C2027:J2027"/>
    <mergeCell ref="D2028:D2030"/>
    <mergeCell ref="A2059:A2067"/>
    <mergeCell ref="A2017:A2025"/>
    <mergeCell ref="D1959:D1961"/>
    <mergeCell ref="C1982:J1982"/>
    <mergeCell ref="E2009:H2009"/>
    <mergeCell ref="D2046:D2047"/>
    <mergeCell ref="C2007:J2007"/>
    <mergeCell ref="C2017:J2017"/>
    <mergeCell ref="B2068:B2076"/>
    <mergeCell ref="A1957:A1967"/>
    <mergeCell ref="C2093:J2093"/>
    <mergeCell ref="A1625:A1633"/>
    <mergeCell ref="C1551:J1551"/>
    <mergeCell ref="C1848:J1848"/>
    <mergeCell ref="C1735:J1735"/>
    <mergeCell ref="C1755:J1755"/>
    <mergeCell ref="C1762:J1762"/>
    <mergeCell ref="A1746:A1754"/>
    <mergeCell ref="C1760:J1760"/>
    <mergeCell ref="C1765:J1765"/>
    <mergeCell ref="B1783:B1791"/>
    <mergeCell ref="C1924:J1924"/>
    <mergeCell ref="A1755:A1763"/>
    <mergeCell ref="A1764:A1772"/>
    <mergeCell ref="A1841:A1856"/>
    <mergeCell ref="D1849:D1850"/>
    <mergeCell ref="C1774:J1774"/>
    <mergeCell ref="C1777:J1777"/>
    <mergeCell ref="E1795:H1795"/>
    <mergeCell ref="B1774:B1782"/>
    <mergeCell ref="A1737:A1745"/>
    <mergeCell ref="C1823:J1823"/>
    <mergeCell ref="E1563:E1566"/>
    <mergeCell ref="D1568:D1569"/>
    <mergeCell ref="C1729:J1729"/>
    <mergeCell ref="C1726:J1726"/>
    <mergeCell ref="C1698:J1698"/>
    <mergeCell ref="B1697:B1709"/>
    <mergeCell ref="B1634:B1642"/>
    <mergeCell ref="C1775:J1775"/>
    <mergeCell ref="C1742:J1742"/>
    <mergeCell ref="C1613:J1613"/>
    <mergeCell ref="C1634:H1634"/>
    <mergeCell ref="A2227:A2235"/>
    <mergeCell ref="C2228:J2228"/>
    <mergeCell ref="C2122:J2122"/>
    <mergeCell ref="C2145:J2145"/>
    <mergeCell ref="C2173:J2173"/>
    <mergeCell ref="C2171:J2171"/>
    <mergeCell ref="B2227:B2235"/>
    <mergeCell ref="C2230:J2230"/>
    <mergeCell ref="C2207:J2207"/>
    <mergeCell ref="C2169:J2169"/>
    <mergeCell ref="C2176:J2176"/>
    <mergeCell ref="B2182:B2190"/>
    <mergeCell ref="B2164:B2172"/>
    <mergeCell ref="A2218:A2226"/>
    <mergeCell ref="C2200:J2200"/>
    <mergeCell ref="E1937:E1939"/>
    <mergeCell ref="E1933:H1933"/>
    <mergeCell ref="D2117:D2119"/>
    <mergeCell ref="C2153:J2153"/>
    <mergeCell ref="C2042:J2042"/>
    <mergeCell ref="A1979:A1987"/>
    <mergeCell ref="C1988:J1988"/>
    <mergeCell ref="B2173:B2181"/>
    <mergeCell ref="C2164:J2164"/>
    <mergeCell ref="C2158:J2158"/>
    <mergeCell ref="C2156:J2156"/>
    <mergeCell ref="B2006:B2016"/>
    <mergeCell ref="A2144:A2154"/>
    <mergeCell ref="C2038:J2038"/>
    <mergeCell ref="C1986:J1986"/>
    <mergeCell ref="C1979:J1979"/>
    <mergeCell ref="B2037:B2049"/>
    <mergeCell ref="C1784:J1784"/>
    <mergeCell ref="E1808:H1808"/>
    <mergeCell ref="C1828:J1828"/>
    <mergeCell ref="B1881:B1893"/>
    <mergeCell ref="B1870:B1880"/>
    <mergeCell ref="C1879:H1879"/>
    <mergeCell ref="C1875:H1875"/>
    <mergeCell ref="C1753:J1753"/>
    <mergeCell ref="D1855:D1856"/>
    <mergeCell ref="C1851:J1851"/>
    <mergeCell ref="C1806:J1806"/>
    <mergeCell ref="C1832:J1832"/>
    <mergeCell ref="C1835:J1835"/>
    <mergeCell ref="C1771:J1771"/>
    <mergeCell ref="C1826:J1826"/>
    <mergeCell ref="B1841:B1856"/>
    <mergeCell ref="D1852:D1853"/>
    <mergeCell ref="C1842:J1842"/>
    <mergeCell ref="C1790:J1790"/>
    <mergeCell ref="C1812:J1812"/>
    <mergeCell ref="C1803:J1803"/>
    <mergeCell ref="C1781:J1781"/>
    <mergeCell ref="D1872:D1874"/>
    <mergeCell ref="E1873:H1873"/>
    <mergeCell ref="C1788:J1788"/>
    <mergeCell ref="B1792:B1804"/>
    <mergeCell ref="C1799:J1799"/>
    <mergeCell ref="C1839:J1839"/>
    <mergeCell ref="D1843:D1846"/>
    <mergeCell ref="E1852:E1853"/>
    <mergeCell ref="B1764:B1772"/>
    <mergeCell ref="A1415:A1423"/>
    <mergeCell ref="C1460:J1460"/>
    <mergeCell ref="B1469:B1477"/>
    <mergeCell ref="A1523:A1531"/>
    <mergeCell ref="B1523:B1531"/>
    <mergeCell ref="C1440:H1440"/>
    <mergeCell ref="C1505:J1505"/>
    <mergeCell ref="C1508:J1508"/>
    <mergeCell ref="C1474:J1474"/>
    <mergeCell ref="B1505:B1513"/>
    <mergeCell ref="C1485:J1485"/>
    <mergeCell ref="C1537:J1537"/>
    <mergeCell ref="C1492:J1492"/>
    <mergeCell ref="C1539:J1539"/>
    <mergeCell ref="B1442:B1450"/>
    <mergeCell ref="C1481:J1481"/>
    <mergeCell ref="C1488:J1488"/>
    <mergeCell ref="C1424:J1424"/>
    <mergeCell ref="A1424:A1432"/>
    <mergeCell ref="A1478:A1486"/>
    <mergeCell ref="A1514:A1522"/>
    <mergeCell ref="A1505:A1513"/>
    <mergeCell ref="A1460:A1468"/>
    <mergeCell ref="A1451:A1459"/>
    <mergeCell ref="B1478:B1486"/>
    <mergeCell ref="A1496:A1504"/>
    <mergeCell ref="B1460:B1468"/>
    <mergeCell ref="C1442:J1442"/>
    <mergeCell ref="B1451:B1459"/>
    <mergeCell ref="C1452:J1452"/>
    <mergeCell ref="C1524:J1524"/>
    <mergeCell ref="C1530:J1530"/>
    <mergeCell ref="A3826:A3834"/>
    <mergeCell ref="B3826:B3834"/>
    <mergeCell ref="C3831:J3831"/>
    <mergeCell ref="C3833:J3833"/>
    <mergeCell ref="C3806:J3806"/>
    <mergeCell ref="C3128:J3128"/>
    <mergeCell ref="C3008:J3008"/>
    <mergeCell ref="C3167:J3167"/>
    <mergeCell ref="C2965:J2965"/>
    <mergeCell ref="B3295:B3303"/>
    <mergeCell ref="C3153:J3153"/>
    <mergeCell ref="B3262:B3272"/>
    <mergeCell ref="D3264:D3266"/>
    <mergeCell ref="C3274:J3274"/>
    <mergeCell ref="E3265:H3265"/>
    <mergeCell ref="D2988:D2992"/>
    <mergeCell ref="B3038:B3049"/>
    <mergeCell ref="C3105:J3105"/>
    <mergeCell ref="C3011:J3011"/>
    <mergeCell ref="A3808:A3816"/>
    <mergeCell ref="B3808:B3816"/>
    <mergeCell ref="C3808:J3808"/>
    <mergeCell ref="C3809:J3809"/>
    <mergeCell ref="E3100:E3101"/>
    <mergeCell ref="C3811:J3811"/>
    <mergeCell ref="C3813:J3813"/>
    <mergeCell ref="C3815:J3815"/>
    <mergeCell ref="A3772:A3780"/>
    <mergeCell ref="B3772:B3780"/>
    <mergeCell ref="C3772:J3772"/>
    <mergeCell ref="C3751:J3751"/>
    <mergeCell ref="C3773:J3773"/>
    <mergeCell ref="C3826:J3826"/>
    <mergeCell ref="C3827:J3827"/>
    <mergeCell ref="C3829:J3829"/>
    <mergeCell ref="C1677:J1677"/>
    <mergeCell ref="E1700:H1700"/>
    <mergeCell ref="C1711:J1711"/>
    <mergeCell ref="C1733:J1733"/>
    <mergeCell ref="E1684:H1684"/>
    <mergeCell ref="C1655:J1655"/>
    <mergeCell ref="C1744:J1744"/>
    <mergeCell ref="C1406:J1406"/>
    <mergeCell ref="C3777:J3777"/>
    <mergeCell ref="C3779:J3779"/>
    <mergeCell ref="C3729:J3729"/>
    <mergeCell ref="C2771:J2771"/>
    <mergeCell ref="C2879:J2879"/>
    <mergeCell ref="C2480:J2480"/>
    <mergeCell ref="C2483:J2483"/>
    <mergeCell ref="C2508:J2508"/>
    <mergeCell ref="C2432:J2432"/>
    <mergeCell ref="C2486:J2486"/>
    <mergeCell ref="C1461:J1461"/>
    <mergeCell ref="C3201:J3201"/>
    <mergeCell ref="C1576:H1576"/>
    <mergeCell ref="C1449:J1449"/>
    <mergeCell ref="C1438:H1438"/>
    <mergeCell ref="C1544:J1544"/>
    <mergeCell ref="C1841:J1841"/>
    <mergeCell ref="C1998:J1998"/>
    <mergeCell ref="C3156:J3156"/>
    <mergeCell ref="C2425:J2425"/>
    <mergeCell ref="C3775:J3775"/>
    <mergeCell ref="C1332:J1332"/>
    <mergeCell ref="C1294:J1294"/>
    <mergeCell ref="C1303:J1303"/>
    <mergeCell ref="C1350:J1350"/>
    <mergeCell ref="C1361:J1361"/>
    <mergeCell ref="C1355:J1355"/>
    <mergeCell ref="C1388:J1388"/>
    <mergeCell ref="C1380:J1380"/>
    <mergeCell ref="C1346:J1346"/>
    <mergeCell ref="C1389:J1389"/>
    <mergeCell ref="B1334:B1342"/>
    <mergeCell ref="B1388:B1396"/>
    <mergeCell ref="C1305:J1305"/>
    <mergeCell ref="C1371:J1371"/>
    <mergeCell ref="C1362:J1362"/>
    <mergeCell ref="C1359:J1359"/>
    <mergeCell ref="B1298:B1306"/>
    <mergeCell ref="C1312:J1312"/>
    <mergeCell ref="C1308:J1308"/>
    <mergeCell ref="C1310:J1310"/>
    <mergeCell ref="C1299:J1299"/>
    <mergeCell ref="C1366:J1366"/>
    <mergeCell ref="B1307:B1315"/>
    <mergeCell ref="C1370:J1370"/>
    <mergeCell ref="B1397:B1405"/>
    <mergeCell ref="C1397:J1397"/>
    <mergeCell ref="C1402:H1402"/>
    <mergeCell ref="C1323:J1323"/>
    <mergeCell ref="C1368:J1368"/>
    <mergeCell ref="B2380:B2388"/>
    <mergeCell ref="C2327:J2327"/>
    <mergeCell ref="B2254:B2262"/>
    <mergeCell ref="C2131:H2131"/>
    <mergeCell ref="C2227:J2227"/>
    <mergeCell ref="C2331:J2331"/>
    <mergeCell ref="C2304:J2304"/>
    <mergeCell ref="C2236:J2236"/>
    <mergeCell ref="C2259:J2259"/>
    <mergeCell ref="C2209:J2209"/>
    <mergeCell ref="C2272:J2272"/>
    <mergeCell ref="C1409:J1409"/>
    <mergeCell ref="C1517:J1517"/>
    <mergeCell ref="C1512:J1512"/>
    <mergeCell ref="C1418:J1418"/>
    <mergeCell ref="C1416:J1416"/>
    <mergeCell ref="C1451:J1451"/>
    <mergeCell ref="B2245:B2253"/>
    <mergeCell ref="C1786:J1786"/>
    <mergeCell ref="D1794:D1798"/>
    <mergeCell ref="C2116:J2116"/>
    <mergeCell ref="C1995:J1995"/>
    <mergeCell ref="C1957:J1957"/>
    <mergeCell ref="C2151:J2151"/>
    <mergeCell ref="C2194:J2194"/>
    <mergeCell ref="D1892:D1893"/>
    <mergeCell ref="D1948:D1950"/>
    <mergeCell ref="B1406:B1414"/>
    <mergeCell ref="B1559:B1574"/>
    <mergeCell ref="B1532:B1540"/>
    <mergeCell ref="B1415:B1423"/>
    <mergeCell ref="C1433:H1433"/>
    <mergeCell ref="C1411:J1411"/>
    <mergeCell ref="C1895:J1895"/>
    <mergeCell ref="C1866:J1866"/>
    <mergeCell ref="C1833:J1833"/>
    <mergeCell ref="E1844:H1844"/>
    <mergeCell ref="C1894:J1894"/>
    <mergeCell ref="C1915:J1915"/>
    <mergeCell ref="C1919:J1919"/>
    <mergeCell ref="E1960:H1960"/>
    <mergeCell ref="D1911:D1914"/>
    <mergeCell ref="E1855:E1856"/>
    <mergeCell ref="B1625:B1633"/>
    <mergeCell ref="C1625:J1625"/>
    <mergeCell ref="C1664:J1664"/>
    <mergeCell ref="C1940:J1940"/>
    <mergeCell ref="C1871:H1871"/>
    <mergeCell ref="C1632:J1632"/>
    <mergeCell ref="C1420:J1420"/>
    <mergeCell ref="C1445:J1445"/>
    <mergeCell ref="C1670:J1670"/>
    <mergeCell ref="C1519:J1519"/>
    <mergeCell ref="C1532:J1532"/>
    <mergeCell ref="C1463:J1463"/>
    <mergeCell ref="C1501:J1501"/>
    <mergeCell ref="C1490:J1490"/>
    <mergeCell ref="B1541:B1549"/>
    <mergeCell ref="B1496:B1504"/>
    <mergeCell ref="C1910:J1910"/>
    <mergeCell ref="C1905:J1905"/>
    <mergeCell ref="C1926:J1926"/>
    <mergeCell ref="B2200:B2208"/>
    <mergeCell ref="C1533:J1533"/>
    <mergeCell ref="A1559:A1574"/>
    <mergeCell ref="B1586:B1598"/>
    <mergeCell ref="A1599:A1611"/>
    <mergeCell ref="C1608:J1608"/>
    <mergeCell ref="E1615:H1615"/>
    <mergeCell ref="C1570:J1570"/>
    <mergeCell ref="C1621:J1621"/>
    <mergeCell ref="A1541:A1549"/>
    <mergeCell ref="B1550:B1558"/>
    <mergeCell ref="C1550:J1550"/>
    <mergeCell ref="E1602:H1602"/>
    <mergeCell ref="C1606:J1606"/>
    <mergeCell ref="A1532:A1540"/>
    <mergeCell ref="B2095:B2105"/>
    <mergeCell ref="C2106:J2106"/>
    <mergeCell ref="C2031:J2031"/>
    <mergeCell ref="C1567:J1567"/>
    <mergeCell ref="D1699:D1703"/>
    <mergeCell ref="E1589:H1589"/>
    <mergeCell ref="A1654:A1662"/>
    <mergeCell ref="C1837:J1837"/>
    <mergeCell ref="A1697:A1709"/>
    <mergeCell ref="B1894:B1908"/>
    <mergeCell ref="A1805:A1821"/>
    <mergeCell ref="A1832:A1840"/>
    <mergeCell ref="D1859:D1862"/>
    <mergeCell ref="C1801:J1801"/>
    <mergeCell ref="A2407:A2415"/>
    <mergeCell ref="C2084:J2084"/>
    <mergeCell ref="B2115:B2125"/>
    <mergeCell ref="C2124:J2124"/>
    <mergeCell ref="C2149:J2149"/>
    <mergeCell ref="C2127:H2127"/>
    <mergeCell ref="C2293:J2293"/>
    <mergeCell ref="C2326:J2326"/>
    <mergeCell ref="C2392:J2392"/>
    <mergeCell ref="E2098:H2098"/>
    <mergeCell ref="C2273:J2273"/>
    <mergeCell ref="B2263:B2271"/>
    <mergeCell ref="C2412:J2412"/>
    <mergeCell ref="B2299:B2307"/>
    <mergeCell ref="C2261:J2261"/>
    <mergeCell ref="C2250:J2250"/>
    <mergeCell ref="A2254:A2262"/>
    <mergeCell ref="A2263:A2271"/>
    <mergeCell ref="A2236:A2244"/>
    <mergeCell ref="A2398:A2406"/>
    <mergeCell ref="C2295:J2295"/>
    <mergeCell ref="C2248:J2248"/>
    <mergeCell ref="C2241:J2241"/>
    <mergeCell ref="A2245:A2253"/>
    <mergeCell ref="C2367:J2367"/>
    <mergeCell ref="A2389:A2397"/>
    <mergeCell ref="B2344:B2352"/>
    <mergeCell ref="C2333:J2333"/>
    <mergeCell ref="C2342:J2342"/>
    <mergeCell ref="A2326:A2334"/>
    <mergeCell ref="C2291:J2291"/>
    <mergeCell ref="B2398:B2406"/>
  </mergeCells>
  <phoneticPr fontId="1" type="noConversion"/>
  <pageMargins left="0.19685039370078741" right="0.19685039370078741" top="1.1811023622047245" bottom="0.19685039370078741" header="0.51181102362204722" footer="0.51181102362204722"/>
  <pageSetup paperSize="9" scale="65" fitToHeight="0" orientation="landscape" r:id="rId1"/>
  <rowBreaks count="1" manualBreakCount="1">
    <brk id="2878" max="9" man="1"/>
  </rowBreaks>
  <colBreaks count="1" manualBreakCount="1">
    <brk id="13" max="38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95"/>
  <sheetViews>
    <sheetView view="pageBreakPreview" topLeftCell="A688" zoomScale="87" zoomScaleNormal="70" zoomScaleSheetLayoutView="87" workbookViewId="0">
      <selection activeCell="H642" sqref="H642"/>
    </sheetView>
  </sheetViews>
  <sheetFormatPr defaultColWidth="9.140625" defaultRowHeight="15" x14ac:dyDescent="0.25"/>
  <cols>
    <col min="1" max="1" width="4.140625" style="80" customWidth="1"/>
    <col min="2" max="2" width="69.42578125" style="40" customWidth="1"/>
    <col min="3" max="3" width="13" style="40" hidden="1" customWidth="1"/>
    <col min="4" max="4" width="9.42578125" style="40" customWidth="1"/>
    <col min="5" max="5" width="24.28515625" style="40" customWidth="1"/>
    <col min="6" max="6" width="14.28515625" style="40" customWidth="1"/>
    <col min="7" max="7" width="15.5703125" style="40" hidden="1" customWidth="1"/>
    <col min="8" max="8" width="14.28515625" style="40" customWidth="1"/>
    <col min="9" max="9" width="15" style="40" customWidth="1"/>
    <col min="10" max="10" width="12" style="40" customWidth="1"/>
    <col min="11" max="11" width="15" style="40" customWidth="1"/>
    <col min="12" max="12" width="16.7109375" style="40" customWidth="1"/>
    <col min="13" max="13" width="18.28515625" style="40" customWidth="1"/>
    <col min="14" max="14" width="18.5703125" style="40" customWidth="1"/>
    <col min="15" max="15" width="19" style="40" customWidth="1"/>
    <col min="16" max="16" width="13.42578125" style="40" customWidth="1"/>
    <col min="17" max="18" width="12.7109375" style="40" bestFit="1" customWidth="1"/>
    <col min="19" max="16384" width="9.140625" style="40"/>
  </cols>
  <sheetData>
    <row r="1" spans="1:18" ht="15" customHeight="1" x14ac:dyDescent="0.25">
      <c r="A1" s="443" t="s">
        <v>1844</v>
      </c>
      <c r="B1" s="443"/>
      <c r="C1" s="443"/>
      <c r="D1" s="443"/>
      <c r="E1" s="443"/>
      <c r="F1" s="443"/>
      <c r="G1" s="443"/>
      <c r="H1" s="443"/>
      <c r="I1" s="118"/>
      <c r="J1" s="118"/>
      <c r="K1" s="118"/>
    </row>
    <row r="2" spans="1:18" ht="17.25" customHeight="1" x14ac:dyDescent="0.25">
      <c r="A2" s="443"/>
      <c r="B2" s="443"/>
      <c r="C2" s="443"/>
      <c r="D2" s="443"/>
      <c r="E2" s="443"/>
      <c r="F2" s="443"/>
      <c r="G2" s="443"/>
      <c r="H2" s="443"/>
      <c r="I2" s="118"/>
      <c r="J2" s="118"/>
      <c r="K2" s="118"/>
    </row>
    <row r="3" spans="1:18" ht="25.5" customHeight="1" x14ac:dyDescent="0.25">
      <c r="A3" s="468" t="s">
        <v>29</v>
      </c>
      <c r="B3" s="469" t="s">
        <v>32</v>
      </c>
      <c r="C3" s="469" t="s">
        <v>241</v>
      </c>
      <c r="D3" s="469" t="s">
        <v>246</v>
      </c>
      <c r="E3" s="469" t="s">
        <v>30</v>
      </c>
      <c r="F3" s="469" t="s">
        <v>726</v>
      </c>
      <c r="G3" s="470" t="s">
        <v>242</v>
      </c>
      <c r="H3" s="471"/>
    </row>
    <row r="4" spans="1:18" ht="18" customHeight="1" x14ac:dyDescent="0.25">
      <c r="A4" s="468"/>
      <c r="B4" s="469"/>
      <c r="C4" s="349"/>
      <c r="D4" s="469"/>
      <c r="E4" s="469"/>
      <c r="F4" s="469"/>
      <c r="G4" s="472"/>
      <c r="H4" s="473"/>
      <c r="L4" s="41"/>
    </row>
    <row r="5" spans="1:18" ht="18.75" customHeight="1" x14ac:dyDescent="0.25">
      <c r="A5" s="468"/>
      <c r="B5" s="469"/>
      <c r="C5" s="349"/>
      <c r="D5" s="469"/>
      <c r="E5" s="469"/>
      <c r="F5" s="469"/>
      <c r="G5" s="474"/>
      <c r="H5" s="475"/>
    </row>
    <row r="6" spans="1:18" ht="21.75" customHeight="1" x14ac:dyDescent="0.25">
      <c r="A6" s="468"/>
      <c r="B6" s="469" t="s">
        <v>27</v>
      </c>
      <c r="C6" s="469"/>
      <c r="D6" s="469"/>
      <c r="E6" s="469"/>
      <c r="F6" s="158" t="s">
        <v>21</v>
      </c>
      <c r="G6" s="43">
        <f>H6</f>
        <v>159091.9241</v>
      </c>
      <c r="H6" s="43">
        <f>H7+H8+H9</f>
        <v>159091.9241</v>
      </c>
      <c r="L6" s="44"/>
      <c r="M6" s="44"/>
      <c r="N6" s="44"/>
      <c r="O6" s="44"/>
      <c r="P6" s="44"/>
      <c r="Q6" s="44"/>
      <c r="R6" s="44"/>
    </row>
    <row r="7" spans="1:18" ht="39" hidden="1" customHeight="1" x14ac:dyDescent="0.25">
      <c r="A7" s="468"/>
      <c r="B7" s="469"/>
      <c r="C7" s="469"/>
      <c r="D7" s="469"/>
      <c r="E7" s="469"/>
      <c r="F7" s="116" t="s">
        <v>26</v>
      </c>
      <c r="G7" s="43">
        <f>H7</f>
        <v>0</v>
      </c>
      <c r="H7" s="45">
        <f>H142+H223+H425+H475+H614+H621</f>
        <v>0</v>
      </c>
      <c r="L7" s="44"/>
      <c r="M7" s="44"/>
      <c r="N7" s="44"/>
      <c r="O7" s="44"/>
      <c r="P7" s="44"/>
      <c r="Q7" s="44"/>
      <c r="R7" s="44"/>
    </row>
    <row r="8" spans="1:18" ht="39" hidden="1" customHeight="1" x14ac:dyDescent="0.25">
      <c r="A8" s="468"/>
      <c r="B8" s="469"/>
      <c r="C8" s="469"/>
      <c r="D8" s="469"/>
      <c r="E8" s="469"/>
      <c r="F8" s="168" t="s">
        <v>18</v>
      </c>
      <c r="G8" s="43"/>
      <c r="H8" s="45"/>
      <c r="L8" s="47"/>
      <c r="M8" s="47"/>
      <c r="N8" s="48"/>
      <c r="O8" s="48"/>
      <c r="P8" s="44"/>
      <c r="Q8" s="44"/>
      <c r="R8" s="44"/>
    </row>
    <row r="9" spans="1:18" ht="28.5" customHeight="1" x14ac:dyDescent="0.25">
      <c r="A9" s="468"/>
      <c r="B9" s="469"/>
      <c r="C9" s="469"/>
      <c r="D9" s="469"/>
      <c r="E9" s="469"/>
      <c r="F9" s="168" t="s">
        <v>33</v>
      </c>
      <c r="G9" s="43">
        <f>H9</f>
        <v>159091.9241</v>
      </c>
      <c r="H9" s="45">
        <f>H145+H225+H616+H628+H642+H684</f>
        <v>159091.9241</v>
      </c>
      <c r="L9" s="44"/>
      <c r="M9" s="49"/>
      <c r="N9" s="48"/>
      <c r="O9" s="48"/>
      <c r="P9" s="44"/>
      <c r="Q9" s="44"/>
      <c r="R9" s="44"/>
    </row>
    <row r="10" spans="1:18" ht="39" hidden="1" customHeight="1" x14ac:dyDescent="0.25">
      <c r="A10" s="468"/>
      <c r="B10" s="469"/>
      <c r="C10" s="469"/>
      <c r="D10" s="469"/>
      <c r="E10" s="469"/>
      <c r="F10" s="46" t="s">
        <v>608</v>
      </c>
      <c r="G10" s="45" t="e">
        <f>#REF!+#REF!+H10</f>
        <v>#REF!</v>
      </c>
      <c r="H10" s="45">
        <v>0</v>
      </c>
      <c r="L10" s="44"/>
      <c r="M10" s="44"/>
      <c r="N10" s="44"/>
      <c r="O10" s="44"/>
      <c r="P10" s="44"/>
      <c r="Q10" s="44"/>
      <c r="R10" s="44"/>
    </row>
    <row r="11" spans="1:18" ht="17.25" customHeight="1" x14ac:dyDescent="0.25">
      <c r="A11" s="50"/>
      <c r="B11" s="408" t="s">
        <v>48</v>
      </c>
      <c r="C11" s="476"/>
      <c r="D11" s="476"/>
      <c r="E11" s="476"/>
      <c r="F11" s="476"/>
      <c r="G11" s="476"/>
      <c r="H11" s="476"/>
      <c r="L11" s="44"/>
      <c r="M11" s="44"/>
      <c r="N11" s="44"/>
      <c r="O11" s="44"/>
      <c r="P11" s="44"/>
      <c r="Q11" s="44"/>
      <c r="R11" s="44"/>
    </row>
    <row r="12" spans="1:18" ht="56.25" hidden="1" customHeight="1" x14ac:dyDescent="0.25">
      <c r="A12" s="347" t="s">
        <v>35</v>
      </c>
      <c r="B12" s="91" t="s">
        <v>1011</v>
      </c>
      <c r="C12" s="107">
        <f>G12</f>
        <v>0</v>
      </c>
      <c r="D12" s="347" t="s">
        <v>94</v>
      </c>
      <c r="E12" s="347" t="s">
        <v>16</v>
      </c>
      <c r="F12" s="352" t="s">
        <v>33</v>
      </c>
      <c r="G12" s="107">
        <f>H12</f>
        <v>0</v>
      </c>
      <c r="H12" s="51">
        <f>[1]Додаток3!J13</f>
        <v>0</v>
      </c>
      <c r="I12" s="117"/>
      <c r="J12" s="117"/>
      <c r="K12" s="117"/>
      <c r="L12" s="52"/>
      <c r="M12" s="48"/>
      <c r="N12" s="48"/>
      <c r="O12" s="44"/>
      <c r="P12" s="44"/>
      <c r="Q12" s="44"/>
      <c r="R12" s="44"/>
    </row>
    <row r="13" spans="1:18" ht="39" hidden="1" customHeight="1" x14ac:dyDescent="0.25">
      <c r="A13" s="347"/>
      <c r="B13" s="91" t="s">
        <v>2</v>
      </c>
      <c r="C13" s="107" t="e">
        <f>G13</f>
        <v>#REF!</v>
      </c>
      <c r="D13" s="352"/>
      <c r="E13" s="347"/>
      <c r="F13" s="352"/>
      <c r="G13" s="107" t="e">
        <f>#REF!+#REF!+H13+#REF!+#REF!</f>
        <v>#REF!</v>
      </c>
      <c r="H13" s="51"/>
      <c r="I13" s="53"/>
      <c r="J13" s="53"/>
      <c r="K13" s="53"/>
      <c r="L13" s="54"/>
      <c r="M13" s="44"/>
      <c r="N13" s="49"/>
      <c r="O13" s="44"/>
      <c r="P13" s="44"/>
      <c r="Q13" s="44"/>
      <c r="R13" s="44"/>
    </row>
    <row r="14" spans="1:18" ht="39" hidden="1" customHeight="1" x14ac:dyDescent="0.25">
      <c r="A14" s="347"/>
      <c r="B14" s="91" t="s">
        <v>25</v>
      </c>
      <c r="C14" s="107" t="e">
        <f>G14</f>
        <v>#REF!</v>
      </c>
      <c r="D14" s="352"/>
      <c r="E14" s="347"/>
      <c r="F14" s="352"/>
      <c r="G14" s="107" t="e">
        <f>#REF!+#REF!+H14+#REF!+#REF!</f>
        <v>#REF!</v>
      </c>
      <c r="H14" s="51"/>
      <c r="I14" s="53"/>
      <c r="J14" s="53"/>
      <c r="K14" s="53"/>
      <c r="L14" s="48" t="e">
        <f>#REF!+#REF!+H141+#REF!+#REF!+H222+#REF!+#REF!+H424+#REF!+#REF!+H474+#REF!+#REF!+H613+#REF!+#REF!+H620+#REF!</f>
        <v>#REF!</v>
      </c>
      <c r="M14" s="47">
        <v>350</v>
      </c>
      <c r="N14" s="49" t="e">
        <f>M14-#REF!</f>
        <v>#REF!</v>
      </c>
      <c r="O14" s="44"/>
      <c r="P14" s="44"/>
      <c r="Q14" s="44"/>
      <c r="R14" s="44"/>
    </row>
    <row r="15" spans="1:18" ht="0.75" hidden="1" customHeight="1" x14ac:dyDescent="0.25">
      <c r="A15" s="347" t="s">
        <v>22</v>
      </c>
      <c r="B15" s="477" t="s">
        <v>931</v>
      </c>
      <c r="C15" s="51" t="e">
        <f>G15</f>
        <v>#REF!</v>
      </c>
      <c r="D15" s="352">
        <v>2021</v>
      </c>
      <c r="E15" s="347" t="s">
        <v>16</v>
      </c>
      <c r="F15" s="51" t="s">
        <v>18</v>
      </c>
      <c r="G15" s="107" t="e">
        <f>#REF!+#REF!+H15+#REF!+#REF!</f>
        <v>#REF!</v>
      </c>
      <c r="H15" s="51"/>
      <c r="I15" s="41">
        <f>H85+H86+H87+H117+H118</f>
        <v>456.19600000000003</v>
      </c>
      <c r="J15" s="41"/>
      <c r="K15" s="41"/>
      <c r="L15" s="44"/>
      <c r="M15" s="44"/>
      <c r="N15" s="44"/>
      <c r="O15" s="44"/>
      <c r="P15" s="44"/>
      <c r="Q15" s="44"/>
      <c r="R15" s="44"/>
    </row>
    <row r="16" spans="1:18" ht="39" hidden="1" customHeight="1" x14ac:dyDescent="0.25">
      <c r="A16" s="347"/>
      <c r="B16" s="477"/>
      <c r="C16" s="478">
        <v>30135.472000000002</v>
      </c>
      <c r="D16" s="352"/>
      <c r="E16" s="347"/>
      <c r="F16" s="51" t="s">
        <v>18</v>
      </c>
      <c r="G16" s="107" t="e">
        <f>#REF!+#REF!+H16+#REF!+#REF!</f>
        <v>#REF!</v>
      </c>
      <c r="H16" s="51"/>
      <c r="L16" s="44"/>
      <c r="M16" s="44">
        <v>100</v>
      </c>
      <c r="N16" s="49" t="e">
        <f>M16-#REF!</f>
        <v>#REF!</v>
      </c>
      <c r="O16" s="44"/>
      <c r="P16" s="44"/>
      <c r="Q16" s="44"/>
      <c r="R16" s="44"/>
    </row>
    <row r="17" spans="1:18" ht="39" hidden="1" customHeight="1" x14ac:dyDescent="0.25">
      <c r="A17" s="347"/>
      <c r="B17" s="477"/>
      <c r="C17" s="478"/>
      <c r="D17" s="352"/>
      <c r="E17" s="347"/>
      <c r="F17" s="352" t="s">
        <v>33</v>
      </c>
      <c r="G17" s="107" t="e">
        <f>#REF!+#REF!+H17+#REF!+#REF!</f>
        <v>#REF!</v>
      </c>
      <c r="H17" s="51"/>
      <c r="L17" s="44"/>
      <c r="M17" s="44"/>
      <c r="N17" s="49"/>
      <c r="O17" s="44"/>
      <c r="P17" s="44"/>
      <c r="Q17" s="44"/>
      <c r="R17" s="44"/>
    </row>
    <row r="18" spans="1:18" ht="39" hidden="1" customHeight="1" x14ac:dyDescent="0.25">
      <c r="A18" s="347"/>
      <c r="B18" s="91" t="s">
        <v>2</v>
      </c>
      <c r="C18" s="51">
        <v>581.22400000000005</v>
      </c>
      <c r="D18" s="352"/>
      <c r="E18" s="347"/>
      <c r="F18" s="352"/>
      <c r="G18" s="107" t="e">
        <f>#REF!+#REF!+H18+#REF!+#REF!</f>
        <v>#REF!</v>
      </c>
      <c r="H18" s="51"/>
      <c r="L18" s="44"/>
      <c r="M18" s="44"/>
      <c r="N18" s="44"/>
      <c r="O18" s="44"/>
      <c r="P18" s="44"/>
      <c r="Q18" s="44"/>
      <c r="R18" s="44"/>
    </row>
    <row r="19" spans="1:18" ht="39" hidden="1" customHeight="1" x14ac:dyDescent="0.25">
      <c r="A19" s="347"/>
      <c r="B19" s="91" t="s">
        <v>25</v>
      </c>
      <c r="C19" s="107">
        <v>91.44</v>
      </c>
      <c r="D19" s="352"/>
      <c r="E19" s="347"/>
      <c r="F19" s="352"/>
      <c r="G19" s="107" t="e">
        <f>#REF!+#REF!+H19+#REF!+#REF!</f>
        <v>#REF!</v>
      </c>
      <c r="H19" s="51"/>
      <c r="L19" s="44"/>
      <c r="M19" s="44"/>
      <c r="N19" s="44"/>
      <c r="O19" s="44"/>
      <c r="P19" s="44"/>
      <c r="Q19" s="44"/>
      <c r="R19" s="44"/>
    </row>
    <row r="20" spans="1:18" ht="39" hidden="1" customHeight="1" x14ac:dyDescent="0.25">
      <c r="A20" s="347" t="s">
        <v>22</v>
      </c>
      <c r="B20" s="91" t="s">
        <v>932</v>
      </c>
      <c r="C20" s="107" t="e">
        <f>G20</f>
        <v>#REF!</v>
      </c>
      <c r="D20" s="352">
        <v>2020</v>
      </c>
      <c r="E20" s="347" t="s">
        <v>16</v>
      </c>
      <c r="F20" s="352" t="s">
        <v>33</v>
      </c>
      <c r="G20" s="107" t="e">
        <f>#REF!+#REF!+H20+#REF!+#REF!</f>
        <v>#REF!</v>
      </c>
      <c r="H20" s="51"/>
      <c r="J20" s="245">
        <f>H12+H63+H119+H120+H64</f>
        <v>0</v>
      </c>
      <c r="L20" s="44"/>
      <c r="M20" s="44"/>
      <c r="N20" s="44"/>
      <c r="O20" s="44"/>
      <c r="P20" s="44"/>
      <c r="Q20" s="44"/>
      <c r="R20" s="44"/>
    </row>
    <row r="21" spans="1:18" ht="39" hidden="1" customHeight="1" x14ac:dyDescent="0.25">
      <c r="A21" s="347"/>
      <c r="B21" s="91" t="s">
        <v>38</v>
      </c>
      <c r="C21" s="107" t="e">
        <f>G21</f>
        <v>#REF!</v>
      </c>
      <c r="D21" s="352"/>
      <c r="E21" s="347"/>
      <c r="F21" s="352"/>
      <c r="G21" s="107" t="e">
        <f>#REF!+#REF!+H21+#REF!+#REF!</f>
        <v>#REF!</v>
      </c>
      <c r="H21" s="51"/>
      <c r="L21" s="44"/>
      <c r="M21" s="44"/>
      <c r="N21" s="44"/>
      <c r="O21" s="44"/>
      <c r="P21" s="44"/>
      <c r="Q21" s="44"/>
      <c r="R21" s="44"/>
    </row>
    <row r="22" spans="1:18" ht="39" hidden="1" customHeight="1" x14ac:dyDescent="0.25">
      <c r="A22" s="347" t="s">
        <v>23</v>
      </c>
      <c r="B22" s="91" t="s">
        <v>1227</v>
      </c>
      <c r="C22" s="107" t="e">
        <f>#REF!</f>
        <v>#REF!</v>
      </c>
      <c r="D22" s="352">
        <v>2024</v>
      </c>
      <c r="E22" s="347" t="s">
        <v>16</v>
      </c>
      <c r="F22" s="352" t="s">
        <v>33</v>
      </c>
      <c r="G22" s="107" t="e">
        <f>#REF!+#REF!+H22+#REF!+#REF!</f>
        <v>#REF!</v>
      </c>
      <c r="H22" s="107"/>
      <c r="L22" s="44"/>
      <c r="M22" s="44"/>
      <c r="N22" s="44"/>
      <c r="O22" s="44"/>
      <c r="P22" s="44"/>
      <c r="Q22" s="44"/>
      <c r="R22" s="44"/>
    </row>
    <row r="23" spans="1:18" ht="39" hidden="1" customHeight="1" x14ac:dyDescent="0.25">
      <c r="A23" s="347"/>
      <c r="B23" s="91" t="s">
        <v>882</v>
      </c>
      <c r="C23" s="107" t="e">
        <f>#REF!</f>
        <v>#REF!</v>
      </c>
      <c r="D23" s="352"/>
      <c r="E23" s="347"/>
      <c r="F23" s="352"/>
      <c r="G23" s="107" t="e">
        <f>#REF!+#REF!+H23+#REF!+#REF!</f>
        <v>#REF!</v>
      </c>
      <c r="H23" s="107"/>
      <c r="L23" s="44"/>
      <c r="M23" s="44"/>
      <c r="N23" s="44"/>
      <c r="O23" s="44"/>
      <c r="P23" s="44"/>
      <c r="Q23" s="44"/>
      <c r="R23" s="44"/>
    </row>
    <row r="24" spans="1:18" ht="39" hidden="1" customHeight="1" x14ac:dyDescent="0.25">
      <c r="A24" s="347" t="s">
        <v>24</v>
      </c>
      <c r="B24" s="91" t="s">
        <v>1349</v>
      </c>
      <c r="C24" s="107" t="e">
        <f>#REF!</f>
        <v>#REF!</v>
      </c>
      <c r="D24" s="352">
        <v>2023</v>
      </c>
      <c r="E24" s="347" t="s">
        <v>16</v>
      </c>
      <c r="F24" s="352" t="s">
        <v>33</v>
      </c>
      <c r="G24" s="107" t="e">
        <f>#REF!+#REF!+H24+#REF!+#REF!</f>
        <v>#REF!</v>
      </c>
      <c r="H24" s="107"/>
      <c r="L24" s="44"/>
      <c r="M24" s="44"/>
      <c r="N24" s="44"/>
      <c r="O24" s="44"/>
      <c r="P24" s="44"/>
      <c r="Q24" s="44"/>
      <c r="R24" s="44"/>
    </row>
    <row r="25" spans="1:18" ht="39" hidden="1" customHeight="1" x14ac:dyDescent="0.25">
      <c r="A25" s="347"/>
      <c r="B25" s="91" t="s">
        <v>2</v>
      </c>
      <c r="C25" s="107" t="e">
        <f>#REF!</f>
        <v>#REF!</v>
      </c>
      <c r="D25" s="352"/>
      <c r="E25" s="347"/>
      <c r="F25" s="352"/>
      <c r="G25" s="107" t="e">
        <f>#REF!+#REF!+H25+#REF!+#REF!</f>
        <v>#REF!</v>
      </c>
      <c r="H25" s="107"/>
      <c r="L25" s="44"/>
      <c r="M25" s="44"/>
      <c r="N25" s="44"/>
      <c r="O25" s="44"/>
      <c r="P25" s="44"/>
      <c r="Q25" s="44"/>
      <c r="R25" s="44"/>
    </row>
    <row r="26" spans="1:18" ht="39" hidden="1" customHeight="1" x14ac:dyDescent="0.25">
      <c r="A26" s="347" t="s">
        <v>36</v>
      </c>
      <c r="B26" s="91" t="s">
        <v>881</v>
      </c>
      <c r="C26" s="107" t="e">
        <f>G26</f>
        <v>#REF!</v>
      </c>
      <c r="D26" s="352">
        <v>2021</v>
      </c>
      <c r="E26" s="347" t="s">
        <v>16</v>
      </c>
      <c r="F26" s="352" t="s">
        <v>33</v>
      </c>
      <c r="G26" s="107" t="e">
        <f>#REF!+#REF!+H26+#REF!+#REF!</f>
        <v>#REF!</v>
      </c>
      <c r="H26" s="51"/>
      <c r="L26" s="44"/>
      <c r="M26" s="44"/>
      <c r="N26" s="44"/>
      <c r="O26" s="44"/>
      <c r="P26" s="44"/>
      <c r="Q26" s="44"/>
      <c r="R26" s="44"/>
    </row>
    <row r="27" spans="1:18" ht="39" hidden="1" customHeight="1" x14ac:dyDescent="0.25">
      <c r="A27" s="347"/>
      <c r="B27" s="91" t="s">
        <v>882</v>
      </c>
      <c r="C27" s="107" t="e">
        <f>G27</f>
        <v>#REF!</v>
      </c>
      <c r="D27" s="352"/>
      <c r="E27" s="347"/>
      <c r="F27" s="352"/>
      <c r="G27" s="107" t="e">
        <f>#REF!+#REF!+H27+#REF!+#REF!</f>
        <v>#REF!</v>
      </c>
      <c r="H27" s="51"/>
      <c r="L27" s="44"/>
      <c r="M27" s="44"/>
      <c r="N27" s="44"/>
      <c r="O27" s="44"/>
      <c r="P27" s="44"/>
      <c r="Q27" s="44"/>
      <c r="R27" s="44"/>
    </row>
    <row r="28" spans="1:18" ht="39" hidden="1" customHeight="1" x14ac:dyDescent="0.25">
      <c r="A28" s="347"/>
      <c r="B28" s="91" t="s">
        <v>2</v>
      </c>
      <c r="C28" s="107" t="e">
        <f>G28</f>
        <v>#REF!</v>
      </c>
      <c r="D28" s="352"/>
      <c r="E28" s="347"/>
      <c r="F28" s="352"/>
      <c r="G28" s="107" t="e">
        <f>#REF!+#REF!+H28+#REF!+#REF!</f>
        <v>#REF!</v>
      </c>
      <c r="H28" s="51"/>
      <c r="L28" s="44"/>
      <c r="M28" s="44"/>
      <c r="N28" s="44"/>
      <c r="O28" s="44"/>
      <c r="P28" s="44"/>
      <c r="Q28" s="44"/>
      <c r="R28" s="44"/>
    </row>
    <row r="29" spans="1:18" ht="39" hidden="1" customHeight="1" x14ac:dyDescent="0.25">
      <c r="A29" s="347"/>
      <c r="B29" s="91" t="s">
        <v>25</v>
      </c>
      <c r="C29" s="107" t="e">
        <f>G29</f>
        <v>#REF!</v>
      </c>
      <c r="D29" s="352"/>
      <c r="E29" s="347"/>
      <c r="F29" s="352"/>
      <c r="G29" s="107" t="e">
        <f>#REF!+#REF!+H29+#REF!+#REF!</f>
        <v>#REF!</v>
      </c>
      <c r="H29" s="51"/>
      <c r="L29" s="44"/>
      <c r="M29" s="44"/>
      <c r="N29" s="44"/>
      <c r="O29" s="44"/>
      <c r="P29" s="44"/>
      <c r="Q29" s="44"/>
      <c r="R29" s="44"/>
    </row>
    <row r="30" spans="1:18" ht="39" hidden="1" customHeight="1" x14ac:dyDescent="0.25">
      <c r="A30" s="347" t="s">
        <v>37</v>
      </c>
      <c r="B30" s="91" t="s">
        <v>933</v>
      </c>
      <c r="C30" s="107">
        <v>6133.7610000000004</v>
      </c>
      <c r="D30" s="352">
        <v>2024</v>
      </c>
      <c r="E30" s="347" t="s">
        <v>16</v>
      </c>
      <c r="F30" s="352" t="s">
        <v>33</v>
      </c>
      <c r="G30" s="107" t="e">
        <f>#REF!+#REF!+H30+#REF!+#REF!</f>
        <v>#REF!</v>
      </c>
      <c r="H30" s="51"/>
      <c r="L30" s="44"/>
      <c r="M30" s="44"/>
      <c r="N30" s="44"/>
      <c r="O30" s="44"/>
      <c r="P30" s="44"/>
      <c r="Q30" s="44"/>
      <c r="R30" s="44"/>
    </row>
    <row r="31" spans="1:18" ht="39" hidden="1" customHeight="1" x14ac:dyDescent="0.25">
      <c r="A31" s="347"/>
      <c r="B31" s="91" t="s">
        <v>38</v>
      </c>
      <c r="C31" s="107" t="e">
        <f>G31</f>
        <v>#REF!</v>
      </c>
      <c r="D31" s="352"/>
      <c r="E31" s="347"/>
      <c r="F31" s="352"/>
      <c r="G31" s="107" t="e">
        <f>#REF!+#REF!+H31+#REF!+#REF!</f>
        <v>#REF!</v>
      </c>
      <c r="H31" s="51"/>
      <c r="L31" s="44"/>
      <c r="M31" s="44"/>
      <c r="N31" s="44"/>
      <c r="O31" s="44"/>
      <c r="P31" s="44"/>
      <c r="Q31" s="44"/>
      <c r="R31" s="44"/>
    </row>
    <row r="32" spans="1:18" ht="39" hidden="1" customHeight="1" x14ac:dyDescent="0.25">
      <c r="A32" s="347"/>
      <c r="B32" s="91" t="s">
        <v>2</v>
      </c>
      <c r="C32" s="107" t="e">
        <f>G32</f>
        <v>#REF!</v>
      </c>
      <c r="D32" s="352"/>
      <c r="E32" s="347"/>
      <c r="F32" s="352"/>
      <c r="G32" s="107" t="e">
        <f>#REF!+#REF!+H32+#REF!+#REF!</f>
        <v>#REF!</v>
      </c>
      <c r="H32" s="51"/>
      <c r="L32" s="44"/>
      <c r="M32" s="44"/>
      <c r="N32" s="44"/>
      <c r="O32" s="44"/>
      <c r="P32" s="44"/>
      <c r="Q32" s="44"/>
      <c r="R32" s="44"/>
    </row>
    <row r="33" spans="1:18" ht="39" hidden="1" customHeight="1" x14ac:dyDescent="0.25">
      <c r="A33" s="347"/>
      <c r="B33" s="91" t="s">
        <v>25</v>
      </c>
      <c r="C33" s="107" t="e">
        <f>G33</f>
        <v>#REF!</v>
      </c>
      <c r="D33" s="352"/>
      <c r="E33" s="347"/>
      <c r="F33" s="352"/>
      <c r="G33" s="107" t="e">
        <f>#REF!+#REF!+H33+#REF!+#REF!</f>
        <v>#REF!</v>
      </c>
      <c r="H33" s="51"/>
      <c r="L33" s="44"/>
      <c r="M33" s="44"/>
      <c r="N33" s="44"/>
      <c r="O33" s="44"/>
      <c r="P33" s="44"/>
      <c r="Q33" s="44"/>
      <c r="R33" s="44"/>
    </row>
    <row r="34" spans="1:18" ht="39" hidden="1" customHeight="1" x14ac:dyDescent="0.25">
      <c r="A34" s="143" t="s">
        <v>43</v>
      </c>
      <c r="B34" s="91" t="s">
        <v>518</v>
      </c>
      <c r="C34" s="107" t="e">
        <f>G34</f>
        <v>#REF!</v>
      </c>
      <c r="D34" s="51">
        <v>2020</v>
      </c>
      <c r="E34" s="143" t="s">
        <v>16</v>
      </c>
      <c r="F34" s="51" t="s">
        <v>33</v>
      </c>
      <c r="G34" s="107" t="e">
        <f>#REF!+#REF!+H34+#REF!+#REF!</f>
        <v>#REF!</v>
      </c>
      <c r="H34" s="51"/>
      <c r="L34" s="44"/>
      <c r="M34" s="44"/>
      <c r="N34" s="44"/>
      <c r="O34" s="44"/>
      <c r="P34" s="44"/>
      <c r="Q34" s="44"/>
      <c r="R34" s="44"/>
    </row>
    <row r="35" spans="1:18" ht="39" hidden="1" customHeight="1" x14ac:dyDescent="0.25">
      <c r="A35" s="347" t="s">
        <v>22</v>
      </c>
      <c r="B35" s="477" t="s">
        <v>934</v>
      </c>
      <c r="C35" s="478">
        <f>G35+G36</f>
        <v>80000</v>
      </c>
      <c r="D35" s="352" t="s">
        <v>1350</v>
      </c>
      <c r="E35" s="347" t="s">
        <v>16</v>
      </c>
      <c r="F35" s="51" t="s">
        <v>18</v>
      </c>
      <c r="G35" s="107">
        <f>H35</f>
        <v>20000</v>
      </c>
      <c r="H35" s="107">
        <v>20000</v>
      </c>
      <c r="L35" s="44"/>
      <c r="M35" s="44"/>
      <c r="N35" s="44"/>
      <c r="O35" s="44"/>
      <c r="P35" s="44"/>
      <c r="Q35" s="44"/>
      <c r="R35" s="44"/>
    </row>
    <row r="36" spans="1:18" ht="39" hidden="1" customHeight="1" x14ac:dyDescent="0.25">
      <c r="A36" s="347"/>
      <c r="B36" s="477"/>
      <c r="C36" s="478"/>
      <c r="D36" s="352"/>
      <c r="E36" s="347"/>
      <c r="F36" s="352" t="s">
        <v>33</v>
      </c>
      <c r="G36" s="107">
        <f>H36</f>
        <v>60000</v>
      </c>
      <c r="H36" s="156">
        <v>60000</v>
      </c>
      <c r="I36" s="41"/>
      <c r="J36" s="41"/>
      <c r="K36" s="41"/>
      <c r="L36" s="44"/>
      <c r="M36" s="48"/>
      <c r="N36" s="48"/>
      <c r="O36" s="44"/>
      <c r="P36" s="44"/>
      <c r="Q36" s="44"/>
      <c r="R36" s="44"/>
    </row>
    <row r="37" spans="1:18" ht="39" hidden="1" customHeight="1" x14ac:dyDescent="0.25">
      <c r="A37" s="347"/>
      <c r="B37" s="91" t="s">
        <v>38</v>
      </c>
      <c r="C37" s="107">
        <v>825.31299999999999</v>
      </c>
      <c r="D37" s="352"/>
      <c r="E37" s="347"/>
      <c r="F37" s="352"/>
      <c r="G37" s="107" t="e">
        <f>#REF!+#REF!+H37+#REF!+#REF!</f>
        <v>#REF!</v>
      </c>
      <c r="H37" s="51"/>
      <c r="I37" s="40">
        <v>700</v>
      </c>
      <c r="L37" s="44">
        <v>590.99699999999996</v>
      </c>
      <c r="M37" s="48">
        <f>I37-L37</f>
        <v>109.00300000000004</v>
      </c>
      <c r="N37" s="44"/>
      <c r="O37" s="44"/>
      <c r="P37" s="44"/>
      <c r="Q37" s="44"/>
      <c r="R37" s="44"/>
    </row>
    <row r="38" spans="1:18" ht="39" hidden="1" customHeight="1" x14ac:dyDescent="0.25">
      <c r="A38" s="347"/>
      <c r="B38" s="91" t="s">
        <v>2</v>
      </c>
      <c r="C38" s="107" t="e">
        <f t="shared" ref="C38:C44" si="0">G38</f>
        <v>#REF!</v>
      </c>
      <c r="D38" s="352"/>
      <c r="E38" s="347"/>
      <c r="F38" s="352"/>
      <c r="G38" s="107" t="e">
        <f>#REF!+#REF!+H38+#REF!+#REF!</f>
        <v>#REF!</v>
      </c>
      <c r="H38" s="51"/>
      <c r="I38" s="40">
        <v>1704.4159999999999</v>
      </c>
      <c r="L38" s="44">
        <v>72.400000000000006</v>
      </c>
      <c r="M38" s="48">
        <f>I38-L38</f>
        <v>1632.0159999999998</v>
      </c>
      <c r="N38" s="44">
        <v>1635.528</v>
      </c>
      <c r="O38" s="44"/>
      <c r="P38" s="44"/>
      <c r="Q38" s="44"/>
      <c r="R38" s="44"/>
    </row>
    <row r="39" spans="1:18" ht="39" hidden="1" customHeight="1" x14ac:dyDescent="0.25">
      <c r="A39" s="347"/>
      <c r="B39" s="91" t="s">
        <v>25</v>
      </c>
      <c r="C39" s="107" t="e">
        <f t="shared" si="0"/>
        <v>#REF!</v>
      </c>
      <c r="D39" s="352"/>
      <c r="E39" s="347"/>
      <c r="F39" s="352"/>
      <c r="G39" s="107" t="e">
        <f>#REF!+#REF!+H39+#REF!+#REF!</f>
        <v>#REF!</v>
      </c>
      <c r="H39" s="51"/>
      <c r="I39" s="40">
        <v>390.6</v>
      </c>
      <c r="L39" s="44">
        <v>20.399999999999999</v>
      </c>
      <c r="M39" s="48">
        <f>I39-L39</f>
        <v>370.20000000000005</v>
      </c>
      <c r="N39" s="48">
        <v>390.6</v>
      </c>
      <c r="O39" s="44"/>
      <c r="P39" s="44"/>
      <c r="Q39" s="44"/>
      <c r="R39" s="44"/>
    </row>
    <row r="40" spans="1:18" ht="39" hidden="1" customHeight="1" x14ac:dyDescent="0.25">
      <c r="A40" s="143" t="s">
        <v>45</v>
      </c>
      <c r="B40" s="91" t="s">
        <v>1032</v>
      </c>
      <c r="C40" s="107">
        <f t="shared" si="0"/>
        <v>0</v>
      </c>
      <c r="D40" s="51">
        <v>2021</v>
      </c>
      <c r="E40" s="143" t="s">
        <v>16</v>
      </c>
      <c r="F40" s="51" t="s">
        <v>33</v>
      </c>
      <c r="G40" s="107">
        <f t="shared" ref="G40:G71" si="1">H40</f>
        <v>0</v>
      </c>
      <c r="H40" s="51"/>
      <c r="L40" s="44"/>
      <c r="M40" s="48"/>
      <c r="N40" s="48"/>
      <c r="O40" s="44"/>
      <c r="P40" s="44"/>
      <c r="Q40" s="44"/>
      <c r="R40" s="44"/>
    </row>
    <row r="41" spans="1:18" ht="39" hidden="1" customHeight="1" x14ac:dyDescent="0.25">
      <c r="A41" s="143" t="s">
        <v>0</v>
      </c>
      <c r="B41" s="91" t="s">
        <v>1060</v>
      </c>
      <c r="C41" s="107">
        <f t="shared" si="0"/>
        <v>0</v>
      </c>
      <c r="D41" s="51">
        <v>2021</v>
      </c>
      <c r="E41" s="143" t="s">
        <v>16</v>
      </c>
      <c r="F41" s="51" t="s">
        <v>33</v>
      </c>
      <c r="G41" s="107">
        <f t="shared" si="1"/>
        <v>0</v>
      </c>
      <c r="H41" s="51"/>
      <c r="L41" s="44"/>
      <c r="M41" s="48"/>
      <c r="N41" s="48"/>
      <c r="O41" s="44"/>
      <c r="P41" s="44"/>
      <c r="Q41" s="44"/>
      <c r="R41" s="44"/>
    </row>
    <row r="42" spans="1:18" ht="39" hidden="1" customHeight="1" x14ac:dyDescent="0.25">
      <c r="A42" s="143" t="s">
        <v>1</v>
      </c>
      <c r="B42" s="91" t="s">
        <v>1193</v>
      </c>
      <c r="C42" s="107">
        <f t="shared" si="0"/>
        <v>0</v>
      </c>
      <c r="D42" s="51">
        <v>2021</v>
      </c>
      <c r="E42" s="143" t="s">
        <v>16</v>
      </c>
      <c r="F42" s="51" t="s">
        <v>33</v>
      </c>
      <c r="G42" s="107">
        <f t="shared" si="1"/>
        <v>0</v>
      </c>
      <c r="H42" s="51"/>
      <c r="L42" s="44"/>
      <c r="M42" s="48"/>
      <c r="N42" s="48"/>
      <c r="O42" s="44"/>
      <c r="P42" s="44"/>
      <c r="Q42" s="44"/>
      <c r="R42" s="44"/>
    </row>
    <row r="43" spans="1:18" ht="39" hidden="1" customHeight="1" x14ac:dyDescent="0.25">
      <c r="A43" s="143" t="s">
        <v>79</v>
      </c>
      <c r="B43" s="91" t="s">
        <v>1194</v>
      </c>
      <c r="C43" s="107">
        <f t="shared" si="0"/>
        <v>0</v>
      </c>
      <c r="D43" s="51">
        <v>2021</v>
      </c>
      <c r="E43" s="143" t="s">
        <v>16</v>
      </c>
      <c r="F43" s="51" t="s">
        <v>33</v>
      </c>
      <c r="G43" s="107">
        <f t="shared" si="1"/>
        <v>0</v>
      </c>
      <c r="H43" s="51"/>
      <c r="L43" s="44"/>
      <c r="M43" s="48"/>
      <c r="N43" s="48"/>
      <c r="O43" s="44"/>
      <c r="P43" s="44"/>
      <c r="Q43" s="44"/>
      <c r="R43" s="44"/>
    </row>
    <row r="44" spans="1:18" ht="39" hidden="1" customHeight="1" x14ac:dyDescent="0.25">
      <c r="A44" s="143" t="s">
        <v>80</v>
      </c>
      <c r="B44" s="91" t="s">
        <v>707</v>
      </c>
      <c r="C44" s="51">
        <f t="shared" si="0"/>
        <v>0</v>
      </c>
      <c r="D44" s="51">
        <v>2020</v>
      </c>
      <c r="E44" s="143" t="s">
        <v>16</v>
      </c>
      <c r="F44" s="51" t="s">
        <v>33</v>
      </c>
      <c r="G44" s="107">
        <f t="shared" si="1"/>
        <v>0</v>
      </c>
      <c r="H44" s="51"/>
      <c r="L44" s="44"/>
      <c r="M44" s="44"/>
      <c r="N44" s="44"/>
      <c r="O44" s="44"/>
      <c r="P44" s="44"/>
      <c r="Q44" s="44"/>
      <c r="R44" s="44"/>
    </row>
    <row r="45" spans="1:18" ht="39" hidden="1" customHeight="1" x14ac:dyDescent="0.25">
      <c r="A45" s="143" t="s">
        <v>125</v>
      </c>
      <c r="B45" s="91" t="s">
        <v>121</v>
      </c>
      <c r="C45" s="51">
        <v>1915.002</v>
      </c>
      <c r="D45" s="51">
        <v>2021</v>
      </c>
      <c r="E45" s="143" t="s">
        <v>16</v>
      </c>
      <c r="F45" s="51" t="str">
        <f>F44</f>
        <v>Місцевий бюджет</v>
      </c>
      <c r="G45" s="107">
        <f t="shared" si="1"/>
        <v>0</v>
      </c>
      <c r="H45" s="51"/>
      <c r="L45" s="44"/>
      <c r="M45" s="44"/>
      <c r="N45" s="44"/>
      <c r="O45" s="44"/>
      <c r="P45" s="44"/>
      <c r="Q45" s="44"/>
      <c r="R45" s="44"/>
    </row>
    <row r="46" spans="1:18" ht="39" hidden="1" customHeight="1" x14ac:dyDescent="0.25">
      <c r="A46" s="347" t="s">
        <v>128</v>
      </c>
      <c r="B46" s="91" t="s">
        <v>935</v>
      </c>
      <c r="C46" s="107">
        <f>G46</f>
        <v>0</v>
      </c>
      <c r="D46" s="352">
        <v>20201</v>
      </c>
      <c r="E46" s="347" t="s">
        <v>16</v>
      </c>
      <c r="F46" s="352" t="str">
        <f>F44</f>
        <v>Місцевий бюджет</v>
      </c>
      <c r="G46" s="107">
        <f t="shared" si="1"/>
        <v>0</v>
      </c>
      <c r="H46" s="51"/>
      <c r="L46" s="44"/>
      <c r="M46" s="44"/>
      <c r="N46" s="44"/>
      <c r="O46" s="44"/>
      <c r="P46" s="44"/>
      <c r="Q46" s="44"/>
      <c r="R46" s="44"/>
    </row>
    <row r="47" spans="1:18" ht="39" hidden="1" customHeight="1" x14ac:dyDescent="0.25">
      <c r="A47" s="347"/>
      <c r="B47" s="91" t="s">
        <v>38</v>
      </c>
      <c r="C47" s="107">
        <f>G47</f>
        <v>0</v>
      </c>
      <c r="D47" s="352"/>
      <c r="E47" s="347"/>
      <c r="F47" s="352"/>
      <c r="G47" s="107">
        <f t="shared" si="1"/>
        <v>0</v>
      </c>
      <c r="H47" s="51"/>
      <c r="L47" s="44"/>
      <c r="M47" s="44"/>
      <c r="N47" s="44"/>
      <c r="O47" s="44"/>
      <c r="P47" s="44"/>
      <c r="Q47" s="44"/>
      <c r="R47" s="44"/>
    </row>
    <row r="48" spans="1:18" ht="39" hidden="1" customHeight="1" x14ac:dyDescent="0.25">
      <c r="A48" s="347" t="s">
        <v>127</v>
      </c>
      <c r="B48" s="91" t="s">
        <v>936</v>
      </c>
      <c r="C48" s="107">
        <f>G48</f>
        <v>0</v>
      </c>
      <c r="D48" s="352">
        <v>2020</v>
      </c>
      <c r="E48" s="347" t="s">
        <v>16</v>
      </c>
      <c r="F48" s="352" t="s">
        <v>33</v>
      </c>
      <c r="G48" s="107">
        <f t="shared" si="1"/>
        <v>0</v>
      </c>
      <c r="H48" s="156"/>
      <c r="I48" s="40">
        <v>727.00199999999995</v>
      </c>
      <c r="L48" s="48" t="e">
        <f>#REF!-I48</f>
        <v>#REF!</v>
      </c>
      <c r="M48" s="44"/>
      <c r="N48" s="44"/>
      <c r="O48" s="44"/>
      <c r="P48" s="44"/>
      <c r="Q48" s="44"/>
      <c r="R48" s="44"/>
    </row>
    <row r="49" spans="1:18" ht="39" hidden="1" customHeight="1" x14ac:dyDescent="0.25">
      <c r="A49" s="347"/>
      <c r="B49" s="91" t="s">
        <v>25</v>
      </c>
      <c r="C49" s="107">
        <f>G49</f>
        <v>0</v>
      </c>
      <c r="D49" s="352"/>
      <c r="E49" s="347"/>
      <c r="F49" s="352"/>
      <c r="G49" s="107">
        <f t="shared" si="1"/>
        <v>0</v>
      </c>
      <c r="H49" s="156"/>
      <c r="L49" s="44"/>
      <c r="M49" s="44"/>
      <c r="N49" s="44"/>
      <c r="O49" s="44"/>
      <c r="P49" s="44"/>
      <c r="Q49" s="44"/>
      <c r="R49" s="44"/>
    </row>
    <row r="50" spans="1:18" ht="39" hidden="1" customHeight="1" x14ac:dyDescent="0.25">
      <c r="A50" s="347" t="s">
        <v>128</v>
      </c>
      <c r="B50" s="91" t="s">
        <v>1229</v>
      </c>
      <c r="C50" s="107" t="e">
        <f>#REF!</f>
        <v>#REF!</v>
      </c>
      <c r="D50" s="352">
        <v>2024</v>
      </c>
      <c r="E50" s="347" t="s">
        <v>16</v>
      </c>
      <c r="F50" s="352" t="s">
        <v>33</v>
      </c>
      <c r="G50" s="107">
        <f t="shared" si="1"/>
        <v>0</v>
      </c>
      <c r="H50" s="107"/>
      <c r="L50" s="44"/>
      <c r="M50" s="44"/>
      <c r="N50" s="44"/>
      <c r="O50" s="44"/>
      <c r="P50" s="44"/>
      <c r="Q50" s="44"/>
      <c r="R50" s="44"/>
    </row>
    <row r="51" spans="1:18" ht="39" hidden="1" customHeight="1" x14ac:dyDescent="0.25">
      <c r="A51" s="347"/>
      <c r="B51" s="91" t="s">
        <v>38</v>
      </c>
      <c r="C51" s="107">
        <f>G51</f>
        <v>0</v>
      </c>
      <c r="D51" s="352"/>
      <c r="E51" s="347"/>
      <c r="F51" s="352"/>
      <c r="G51" s="107">
        <f t="shared" si="1"/>
        <v>0</v>
      </c>
      <c r="H51" s="156"/>
      <c r="L51" s="44"/>
      <c r="M51" s="44"/>
      <c r="N51" s="44"/>
      <c r="O51" s="44"/>
      <c r="P51" s="44"/>
      <c r="Q51" s="44"/>
      <c r="R51" s="44"/>
    </row>
    <row r="52" spans="1:18" ht="39" hidden="1" customHeight="1" x14ac:dyDescent="0.25">
      <c r="A52" s="347"/>
      <c r="B52" s="91" t="s">
        <v>25</v>
      </c>
      <c r="C52" s="107">
        <f>G52</f>
        <v>0</v>
      </c>
      <c r="D52" s="352"/>
      <c r="E52" s="347"/>
      <c r="F52" s="352"/>
      <c r="G52" s="107">
        <f t="shared" si="1"/>
        <v>0</v>
      </c>
      <c r="H52" s="156"/>
      <c r="L52" s="44"/>
      <c r="M52" s="44"/>
      <c r="N52" s="44"/>
      <c r="O52" s="44"/>
      <c r="P52" s="44"/>
      <c r="Q52" s="44"/>
      <c r="R52" s="44"/>
    </row>
    <row r="53" spans="1:18" ht="39" hidden="1" customHeight="1" x14ac:dyDescent="0.25">
      <c r="A53" s="347"/>
      <c r="B53" s="59" t="s">
        <v>548</v>
      </c>
      <c r="C53" s="107">
        <f>G53</f>
        <v>0</v>
      </c>
      <c r="D53" s="352"/>
      <c r="E53" s="347"/>
      <c r="F53" s="352"/>
      <c r="G53" s="107">
        <f t="shared" si="1"/>
        <v>0</v>
      </c>
      <c r="H53" s="156"/>
      <c r="L53" s="44"/>
      <c r="M53" s="44"/>
      <c r="N53" s="44"/>
      <c r="O53" s="44"/>
      <c r="P53" s="44"/>
      <c r="Q53" s="44"/>
      <c r="R53" s="44"/>
    </row>
    <row r="54" spans="1:18" ht="39" hidden="1" customHeight="1" x14ac:dyDescent="0.25">
      <c r="A54" s="347"/>
      <c r="B54" s="59" t="s">
        <v>882</v>
      </c>
      <c r="C54" s="107" t="e">
        <f>#REF!</f>
        <v>#REF!</v>
      </c>
      <c r="D54" s="352"/>
      <c r="E54" s="347"/>
      <c r="F54" s="352"/>
      <c r="G54" s="107">
        <f t="shared" si="1"/>
        <v>0</v>
      </c>
      <c r="H54" s="156"/>
      <c r="L54" s="44"/>
      <c r="M54" s="44"/>
      <c r="N54" s="44"/>
      <c r="O54" s="44"/>
      <c r="P54" s="44"/>
      <c r="Q54" s="44"/>
      <c r="R54" s="44"/>
    </row>
    <row r="55" spans="1:18" ht="39" hidden="1" customHeight="1" x14ac:dyDescent="0.25">
      <c r="A55" s="347" t="s">
        <v>129</v>
      </c>
      <c r="B55" s="91" t="s">
        <v>1230</v>
      </c>
      <c r="C55" s="107" t="e">
        <f>#REF!</f>
        <v>#REF!</v>
      </c>
      <c r="D55" s="352">
        <v>2023</v>
      </c>
      <c r="E55" s="347" t="s">
        <v>16</v>
      </c>
      <c r="F55" s="352" t="s">
        <v>33</v>
      </c>
      <c r="G55" s="107">
        <f t="shared" si="1"/>
        <v>0</v>
      </c>
      <c r="H55" s="156"/>
      <c r="I55" s="56"/>
      <c r="J55" s="56"/>
      <c r="K55" s="56"/>
      <c r="L55" s="44"/>
      <c r="M55" s="44"/>
      <c r="N55" s="44"/>
      <c r="O55" s="44"/>
      <c r="P55" s="44"/>
      <c r="Q55" s="44"/>
      <c r="R55" s="44"/>
    </row>
    <row r="56" spans="1:18" ht="39" hidden="1" customHeight="1" x14ac:dyDescent="0.25">
      <c r="A56" s="347"/>
      <c r="B56" s="91" t="s">
        <v>38</v>
      </c>
      <c r="C56" s="107" t="e">
        <f>#REF!</f>
        <v>#REF!</v>
      </c>
      <c r="D56" s="352"/>
      <c r="E56" s="347"/>
      <c r="F56" s="352"/>
      <c r="G56" s="107">
        <f t="shared" si="1"/>
        <v>0</v>
      </c>
      <c r="H56" s="156"/>
      <c r="L56" s="44"/>
      <c r="M56" s="44"/>
      <c r="N56" s="44"/>
      <c r="O56" s="44"/>
      <c r="P56" s="44"/>
      <c r="Q56" s="44"/>
      <c r="R56" s="44"/>
    </row>
    <row r="57" spans="1:18" ht="39" hidden="1" customHeight="1" x14ac:dyDescent="0.25">
      <c r="A57" s="347"/>
      <c r="B57" s="91" t="s">
        <v>646</v>
      </c>
      <c r="C57" s="107" t="e">
        <f>#REF!</f>
        <v>#REF!</v>
      </c>
      <c r="D57" s="352"/>
      <c r="E57" s="347"/>
      <c r="F57" s="352"/>
      <c r="G57" s="107">
        <f t="shared" si="1"/>
        <v>0</v>
      </c>
      <c r="H57" s="156"/>
      <c r="L57" s="44"/>
      <c r="M57" s="44"/>
      <c r="N57" s="44"/>
      <c r="O57" s="44"/>
      <c r="P57" s="44"/>
      <c r="Q57" s="44"/>
      <c r="R57" s="44"/>
    </row>
    <row r="58" spans="1:18" ht="39" hidden="1" customHeight="1" x14ac:dyDescent="0.25">
      <c r="A58" s="347"/>
      <c r="B58" s="91" t="s">
        <v>2</v>
      </c>
      <c r="C58" s="107" t="e">
        <f>#REF!</f>
        <v>#REF!</v>
      </c>
      <c r="D58" s="352"/>
      <c r="E58" s="347"/>
      <c r="F58" s="352"/>
      <c r="G58" s="107">
        <f t="shared" si="1"/>
        <v>0</v>
      </c>
      <c r="H58" s="156"/>
      <c r="L58" s="44"/>
      <c r="M58" s="44"/>
      <c r="N58" s="44"/>
      <c r="O58" s="44"/>
      <c r="P58" s="44"/>
      <c r="Q58" s="44"/>
      <c r="R58" s="44"/>
    </row>
    <row r="59" spans="1:18" ht="39" hidden="1" customHeight="1" x14ac:dyDescent="0.25">
      <c r="A59" s="347"/>
      <c r="B59" s="91" t="s">
        <v>1212</v>
      </c>
      <c r="C59" s="107" t="e">
        <f>#REF!</f>
        <v>#REF!</v>
      </c>
      <c r="D59" s="352"/>
      <c r="E59" s="347"/>
      <c r="F59" s="352"/>
      <c r="G59" s="107">
        <f t="shared" si="1"/>
        <v>0</v>
      </c>
      <c r="H59" s="156"/>
      <c r="I59" s="56"/>
      <c r="J59" s="56"/>
      <c r="K59" s="56"/>
      <c r="L59" s="44"/>
      <c r="M59" s="44"/>
      <c r="N59" s="44"/>
      <c r="O59" s="44"/>
      <c r="P59" s="44"/>
      <c r="Q59" s="44"/>
      <c r="R59" s="44"/>
    </row>
    <row r="60" spans="1:18" ht="39" hidden="1" customHeight="1" x14ac:dyDescent="0.25">
      <c r="A60" s="347" t="s">
        <v>131</v>
      </c>
      <c r="B60" s="91" t="s">
        <v>613</v>
      </c>
      <c r="C60" s="107">
        <f>G60</f>
        <v>0</v>
      </c>
      <c r="D60" s="352">
        <v>2020</v>
      </c>
      <c r="E60" s="347" t="s">
        <v>16</v>
      </c>
      <c r="F60" s="352" t="s">
        <v>33</v>
      </c>
      <c r="G60" s="107">
        <f t="shared" si="1"/>
        <v>0</v>
      </c>
      <c r="H60" s="156"/>
      <c r="L60" s="44"/>
      <c r="M60" s="44"/>
      <c r="N60" s="44"/>
      <c r="O60" s="44"/>
      <c r="P60" s="44"/>
      <c r="Q60" s="44"/>
      <c r="R60" s="44"/>
    </row>
    <row r="61" spans="1:18" ht="39" hidden="1" customHeight="1" x14ac:dyDescent="0.25">
      <c r="A61" s="347"/>
      <c r="B61" s="91" t="s">
        <v>25</v>
      </c>
      <c r="C61" s="107">
        <f>G61</f>
        <v>0</v>
      </c>
      <c r="D61" s="352"/>
      <c r="E61" s="347"/>
      <c r="F61" s="352"/>
      <c r="G61" s="107">
        <f t="shared" si="1"/>
        <v>0</v>
      </c>
      <c r="H61" s="51"/>
      <c r="L61" s="44"/>
      <c r="M61" s="44"/>
      <c r="N61" s="44"/>
      <c r="O61" s="44"/>
      <c r="P61" s="44"/>
      <c r="Q61" s="44"/>
      <c r="R61" s="44"/>
    </row>
    <row r="62" spans="1:18" ht="39" hidden="1" customHeight="1" x14ac:dyDescent="0.25">
      <c r="A62" s="143" t="s">
        <v>172</v>
      </c>
      <c r="B62" s="91" t="s">
        <v>874</v>
      </c>
      <c r="C62" s="107">
        <f>G62</f>
        <v>0</v>
      </c>
      <c r="D62" s="51">
        <v>2021</v>
      </c>
      <c r="E62" s="143" t="s">
        <v>16</v>
      </c>
      <c r="F62" s="51" t="s">
        <v>33</v>
      </c>
      <c r="G62" s="107">
        <f t="shared" si="1"/>
        <v>0</v>
      </c>
      <c r="H62" s="51"/>
      <c r="L62" s="44"/>
      <c r="M62" s="44"/>
      <c r="N62" s="44"/>
      <c r="O62" s="44"/>
      <c r="P62" s="44"/>
      <c r="Q62" s="44"/>
      <c r="R62" s="44"/>
    </row>
    <row r="63" spans="1:18" ht="27.75" hidden="1" customHeight="1" x14ac:dyDescent="0.25">
      <c r="A63" s="143" t="s">
        <v>35</v>
      </c>
      <c r="B63" s="91" t="s">
        <v>1231</v>
      </c>
      <c r="C63" s="107">
        <f>G63</f>
        <v>0</v>
      </c>
      <c r="D63" s="51">
        <v>2022</v>
      </c>
      <c r="E63" s="143" t="s">
        <v>16</v>
      </c>
      <c r="F63" s="51" t="s">
        <v>33</v>
      </c>
      <c r="G63" s="107">
        <f t="shared" si="1"/>
        <v>0</v>
      </c>
      <c r="H63" s="107"/>
      <c r="L63" s="44"/>
      <c r="M63" s="44"/>
      <c r="N63" s="44"/>
      <c r="O63" s="44"/>
      <c r="P63" s="44"/>
      <c r="Q63" s="44"/>
      <c r="R63" s="44"/>
    </row>
    <row r="64" spans="1:18" ht="31.5" hidden="1" customHeight="1" x14ac:dyDescent="0.25">
      <c r="A64" s="143" t="s">
        <v>23</v>
      </c>
      <c r="B64" s="91" t="s">
        <v>875</v>
      </c>
      <c r="C64" s="107">
        <f>G64</f>
        <v>0</v>
      </c>
      <c r="D64" s="51">
        <v>2022</v>
      </c>
      <c r="E64" s="143" t="s">
        <v>16</v>
      </c>
      <c r="F64" s="51" t="s">
        <v>33</v>
      </c>
      <c r="G64" s="107">
        <f t="shared" si="1"/>
        <v>0</v>
      </c>
      <c r="H64" s="156"/>
      <c r="L64" s="44"/>
      <c r="M64" s="44"/>
      <c r="N64" s="44"/>
      <c r="O64" s="44"/>
      <c r="P64" s="44"/>
      <c r="Q64" s="44"/>
      <c r="R64" s="44"/>
    </row>
    <row r="65" spans="1:18" ht="39" hidden="1" customHeight="1" x14ac:dyDescent="0.25">
      <c r="A65" s="347" t="s">
        <v>176</v>
      </c>
      <c r="B65" s="91" t="s">
        <v>1346</v>
      </c>
      <c r="C65" s="107" t="e">
        <f>#REF!</f>
        <v>#REF!</v>
      </c>
      <c r="D65" s="352">
        <v>2023</v>
      </c>
      <c r="E65" s="347" t="s">
        <v>16</v>
      </c>
      <c r="F65" s="352" t="s">
        <v>33</v>
      </c>
      <c r="G65" s="107">
        <f t="shared" si="1"/>
        <v>0</v>
      </c>
      <c r="H65" s="184"/>
      <c r="L65" s="44"/>
      <c r="M65" s="44"/>
      <c r="N65" s="44"/>
      <c r="O65" s="44"/>
      <c r="P65" s="44"/>
      <c r="Q65" s="44"/>
      <c r="R65" s="44"/>
    </row>
    <row r="66" spans="1:18" ht="39" hidden="1" customHeight="1" x14ac:dyDescent="0.25">
      <c r="A66" s="347"/>
      <c r="B66" s="91" t="s">
        <v>882</v>
      </c>
      <c r="C66" s="107" t="e">
        <f>#REF!</f>
        <v>#REF!</v>
      </c>
      <c r="D66" s="352"/>
      <c r="E66" s="347"/>
      <c r="F66" s="352"/>
      <c r="G66" s="107">
        <f t="shared" si="1"/>
        <v>0</v>
      </c>
      <c r="H66" s="184"/>
      <c r="L66" s="44"/>
      <c r="M66" s="44"/>
      <c r="N66" s="44"/>
      <c r="O66" s="44"/>
      <c r="P66" s="44"/>
      <c r="Q66" s="44"/>
      <c r="R66" s="44"/>
    </row>
    <row r="67" spans="1:18" ht="39" hidden="1" customHeight="1" x14ac:dyDescent="0.25">
      <c r="A67" s="347" t="s">
        <v>177</v>
      </c>
      <c r="B67" s="91" t="s">
        <v>1276</v>
      </c>
      <c r="C67" s="107" t="e">
        <f>#REF!</f>
        <v>#REF!</v>
      </c>
      <c r="D67" s="352">
        <v>2023</v>
      </c>
      <c r="E67" s="347" t="s">
        <v>16</v>
      </c>
      <c r="F67" s="352" t="s">
        <v>33</v>
      </c>
      <c r="G67" s="107">
        <f t="shared" si="1"/>
        <v>0</v>
      </c>
      <c r="H67" s="184"/>
      <c r="L67" s="44"/>
      <c r="M67" s="44"/>
      <c r="N67" s="44"/>
      <c r="O67" s="44"/>
      <c r="P67" s="44"/>
      <c r="Q67" s="44"/>
      <c r="R67" s="44"/>
    </row>
    <row r="68" spans="1:18" ht="39" hidden="1" customHeight="1" x14ac:dyDescent="0.25">
      <c r="A68" s="347"/>
      <c r="B68" s="91" t="s">
        <v>882</v>
      </c>
      <c r="C68" s="107" t="e">
        <f>#REF!</f>
        <v>#REF!</v>
      </c>
      <c r="D68" s="352"/>
      <c r="E68" s="347"/>
      <c r="F68" s="352"/>
      <c r="G68" s="107">
        <f t="shared" si="1"/>
        <v>0</v>
      </c>
      <c r="H68" s="184"/>
      <c r="L68" s="44"/>
      <c r="M68" s="44"/>
      <c r="N68" s="44"/>
      <c r="O68" s="44"/>
      <c r="P68" s="44"/>
      <c r="Q68" s="44"/>
      <c r="R68" s="44"/>
    </row>
    <row r="69" spans="1:18" ht="39" hidden="1" customHeight="1" x14ac:dyDescent="0.25">
      <c r="A69" s="347" t="s">
        <v>178</v>
      </c>
      <c r="B69" s="91" t="s">
        <v>1619</v>
      </c>
      <c r="C69" s="107" t="e">
        <f>G69+#REF!</f>
        <v>#REF!</v>
      </c>
      <c r="D69" s="352" t="s">
        <v>1350</v>
      </c>
      <c r="E69" s="347" t="s">
        <v>16</v>
      </c>
      <c r="F69" s="352" t="s">
        <v>33</v>
      </c>
      <c r="G69" s="107">
        <f t="shared" si="1"/>
        <v>0</v>
      </c>
      <c r="H69" s="51"/>
      <c r="L69" s="44"/>
      <c r="M69" s="44"/>
      <c r="N69" s="44"/>
      <c r="O69" s="44"/>
      <c r="P69" s="44"/>
      <c r="Q69" s="44"/>
      <c r="R69" s="44"/>
    </row>
    <row r="70" spans="1:18" ht="39" hidden="1" customHeight="1" x14ac:dyDescent="0.25">
      <c r="A70" s="347"/>
      <c r="B70" s="91" t="s">
        <v>38</v>
      </c>
      <c r="C70" s="107" t="e">
        <f>G70+#REF!</f>
        <v>#REF!</v>
      </c>
      <c r="D70" s="352"/>
      <c r="E70" s="347"/>
      <c r="F70" s="352"/>
      <c r="G70" s="107">
        <f t="shared" si="1"/>
        <v>0</v>
      </c>
      <c r="H70" s="51"/>
      <c r="L70" s="44"/>
      <c r="M70" s="44"/>
      <c r="N70" s="44"/>
      <c r="O70" s="44"/>
      <c r="P70" s="44"/>
      <c r="Q70" s="44"/>
      <c r="R70" s="44"/>
    </row>
    <row r="71" spans="1:18" ht="39" hidden="1" customHeight="1" x14ac:dyDescent="0.25">
      <c r="A71" s="347"/>
      <c r="B71" s="91" t="s">
        <v>2</v>
      </c>
      <c r="C71" s="107" t="e">
        <f>G71+#REF!</f>
        <v>#REF!</v>
      </c>
      <c r="D71" s="352"/>
      <c r="E71" s="347"/>
      <c r="F71" s="352"/>
      <c r="G71" s="107">
        <f t="shared" si="1"/>
        <v>0</v>
      </c>
      <c r="H71" s="51"/>
      <c r="L71" s="44"/>
      <c r="M71" s="44"/>
      <c r="N71" s="44"/>
      <c r="O71" s="44"/>
      <c r="P71" s="44"/>
      <c r="Q71" s="44"/>
      <c r="R71" s="44"/>
    </row>
    <row r="72" spans="1:18" ht="39" hidden="1" customHeight="1" x14ac:dyDescent="0.25">
      <c r="A72" s="347"/>
      <c r="B72" s="91" t="s">
        <v>25</v>
      </c>
      <c r="C72" s="107" t="e">
        <f>G72+#REF!</f>
        <v>#REF!</v>
      </c>
      <c r="D72" s="352"/>
      <c r="E72" s="347"/>
      <c r="F72" s="352"/>
      <c r="G72" s="107">
        <f t="shared" ref="G72:G103" si="2">H72</f>
        <v>0</v>
      </c>
      <c r="H72" s="51"/>
      <c r="L72" s="44"/>
      <c r="M72" s="44"/>
      <c r="N72" s="44"/>
      <c r="O72" s="44"/>
      <c r="P72" s="44"/>
      <c r="Q72" s="44"/>
      <c r="R72" s="44"/>
    </row>
    <row r="73" spans="1:18" ht="39" hidden="1" customHeight="1" x14ac:dyDescent="0.25">
      <c r="A73" s="347" t="s">
        <v>210</v>
      </c>
      <c r="B73" s="91" t="s">
        <v>937</v>
      </c>
      <c r="C73" s="107" t="e">
        <f>G73+#REF!</f>
        <v>#REF!</v>
      </c>
      <c r="D73" s="352" t="str">
        <f>D69</f>
        <v>2020-2024</v>
      </c>
      <c r="E73" s="347" t="s">
        <v>16</v>
      </c>
      <c r="F73" s="352" t="s">
        <v>33</v>
      </c>
      <c r="G73" s="107">
        <f t="shared" si="2"/>
        <v>0</v>
      </c>
      <c r="H73" s="51"/>
      <c r="L73" s="44"/>
      <c r="M73" s="44"/>
      <c r="N73" s="44"/>
      <c r="O73" s="44"/>
      <c r="P73" s="44"/>
      <c r="Q73" s="44"/>
      <c r="R73" s="44"/>
    </row>
    <row r="74" spans="1:18" ht="39" hidden="1" customHeight="1" x14ac:dyDescent="0.25">
      <c r="A74" s="347"/>
      <c r="B74" s="91" t="s">
        <v>38</v>
      </c>
      <c r="C74" s="107" t="e">
        <f>G74+#REF!</f>
        <v>#REF!</v>
      </c>
      <c r="D74" s="352"/>
      <c r="E74" s="347"/>
      <c r="F74" s="352"/>
      <c r="G74" s="107">
        <f t="shared" si="2"/>
        <v>0</v>
      </c>
      <c r="H74" s="51"/>
      <c r="L74" s="44"/>
      <c r="M74" s="44"/>
      <c r="N74" s="44"/>
      <c r="O74" s="44"/>
      <c r="P74" s="44"/>
      <c r="Q74" s="44"/>
      <c r="R74" s="44"/>
    </row>
    <row r="75" spans="1:18" ht="39" hidden="1" customHeight="1" x14ac:dyDescent="0.25">
      <c r="A75" s="347"/>
      <c r="B75" s="91" t="s">
        <v>2</v>
      </c>
      <c r="C75" s="107" t="e">
        <f>G75+#REF!</f>
        <v>#REF!</v>
      </c>
      <c r="D75" s="352"/>
      <c r="E75" s="347"/>
      <c r="F75" s="352"/>
      <c r="G75" s="107">
        <f t="shared" si="2"/>
        <v>0</v>
      </c>
      <c r="H75" s="51"/>
      <c r="L75" s="44"/>
      <c r="M75" s="44"/>
      <c r="N75" s="44"/>
      <c r="O75" s="44"/>
      <c r="P75" s="44"/>
      <c r="Q75" s="44"/>
      <c r="R75" s="44"/>
    </row>
    <row r="76" spans="1:18" ht="39" hidden="1" customHeight="1" x14ac:dyDescent="0.25">
      <c r="A76" s="347"/>
      <c r="B76" s="91" t="s">
        <v>25</v>
      </c>
      <c r="C76" s="107" t="e">
        <f>G76+#REF!</f>
        <v>#REF!</v>
      </c>
      <c r="D76" s="352"/>
      <c r="E76" s="347"/>
      <c r="F76" s="352"/>
      <c r="G76" s="107">
        <f t="shared" si="2"/>
        <v>0</v>
      </c>
      <c r="H76" s="51"/>
      <c r="L76" s="44"/>
      <c r="M76" s="44"/>
      <c r="N76" s="44"/>
      <c r="O76" s="44"/>
      <c r="P76" s="44"/>
      <c r="Q76" s="44"/>
      <c r="R76" s="44"/>
    </row>
    <row r="77" spans="1:18" ht="39" hidden="1" customHeight="1" x14ac:dyDescent="0.25">
      <c r="A77" s="347" t="s">
        <v>211</v>
      </c>
      <c r="B77" s="91" t="s">
        <v>938</v>
      </c>
      <c r="C77" s="107" t="e">
        <f>G77+#REF!</f>
        <v>#REF!</v>
      </c>
      <c r="D77" s="352" t="str">
        <f>D69</f>
        <v>2020-2024</v>
      </c>
      <c r="E77" s="347" t="s">
        <v>16</v>
      </c>
      <c r="F77" s="352" t="s">
        <v>33</v>
      </c>
      <c r="G77" s="107">
        <f t="shared" si="2"/>
        <v>0</v>
      </c>
      <c r="H77" s="51"/>
      <c r="L77" s="44"/>
      <c r="M77" s="44"/>
      <c r="N77" s="44"/>
      <c r="O77" s="44"/>
      <c r="P77" s="44"/>
      <c r="Q77" s="44"/>
      <c r="R77" s="44"/>
    </row>
    <row r="78" spans="1:18" ht="39" hidden="1" customHeight="1" x14ac:dyDescent="0.25">
      <c r="A78" s="347"/>
      <c r="B78" s="91" t="s">
        <v>38</v>
      </c>
      <c r="C78" s="107">
        <f>G78</f>
        <v>0</v>
      </c>
      <c r="D78" s="352"/>
      <c r="E78" s="347"/>
      <c r="F78" s="352"/>
      <c r="G78" s="107">
        <f t="shared" si="2"/>
        <v>0</v>
      </c>
      <c r="H78" s="59"/>
      <c r="L78" s="44"/>
      <c r="M78" s="44"/>
      <c r="N78" s="44"/>
      <c r="O78" s="44"/>
      <c r="P78" s="44"/>
      <c r="Q78" s="44"/>
      <c r="R78" s="44"/>
    </row>
    <row r="79" spans="1:18" ht="39" hidden="1" customHeight="1" x14ac:dyDescent="0.25">
      <c r="A79" s="347"/>
      <c r="B79" s="91" t="s">
        <v>2</v>
      </c>
      <c r="C79" s="107">
        <f>G79</f>
        <v>0</v>
      </c>
      <c r="D79" s="352"/>
      <c r="E79" s="347"/>
      <c r="F79" s="352"/>
      <c r="G79" s="107">
        <f t="shared" si="2"/>
        <v>0</v>
      </c>
      <c r="H79" s="59"/>
      <c r="L79" s="44"/>
      <c r="M79" s="44"/>
      <c r="N79" s="44"/>
      <c r="O79" s="44"/>
      <c r="P79" s="44"/>
      <c r="Q79" s="44"/>
      <c r="R79" s="44"/>
    </row>
    <row r="80" spans="1:18" ht="39" hidden="1" customHeight="1" x14ac:dyDescent="0.25">
      <c r="A80" s="347"/>
      <c r="B80" s="91" t="s">
        <v>25</v>
      </c>
      <c r="C80" s="107">
        <f>G80</f>
        <v>0</v>
      </c>
      <c r="D80" s="352"/>
      <c r="E80" s="347"/>
      <c r="F80" s="352"/>
      <c r="G80" s="107">
        <f t="shared" si="2"/>
        <v>0</v>
      </c>
      <c r="H80" s="59"/>
      <c r="L80" s="44"/>
      <c r="M80" s="44"/>
      <c r="N80" s="44"/>
      <c r="O80" s="44"/>
      <c r="P80" s="44"/>
      <c r="Q80" s="44"/>
      <c r="R80" s="44"/>
    </row>
    <row r="81" spans="1:18" ht="39" hidden="1" customHeight="1" x14ac:dyDescent="0.25">
      <c r="A81" s="347" t="s">
        <v>307</v>
      </c>
      <c r="B81" s="91" t="s">
        <v>878</v>
      </c>
      <c r="C81" s="107" t="e">
        <f>#REF!</f>
        <v>#REF!</v>
      </c>
      <c r="D81" s="352">
        <v>2023</v>
      </c>
      <c r="E81" s="347" t="s">
        <v>16</v>
      </c>
      <c r="F81" s="352" t="s">
        <v>33</v>
      </c>
      <c r="G81" s="107">
        <f t="shared" si="2"/>
        <v>0</v>
      </c>
      <c r="H81" s="156"/>
      <c r="L81" s="48" t="e">
        <f>#REF!+#REF!+#REF!+#REF!+#REF!</f>
        <v>#REF!</v>
      </c>
      <c r="M81" s="44"/>
      <c r="N81" s="44"/>
      <c r="O81" s="44"/>
      <c r="P81" s="44"/>
      <c r="Q81" s="44"/>
      <c r="R81" s="44"/>
    </row>
    <row r="82" spans="1:18" ht="39" hidden="1" customHeight="1" x14ac:dyDescent="0.25">
      <c r="A82" s="347"/>
      <c r="B82" s="91" t="s">
        <v>44</v>
      </c>
      <c r="C82" s="107">
        <f t="shared" ref="C82:C91" si="3">G82</f>
        <v>0</v>
      </c>
      <c r="D82" s="352"/>
      <c r="E82" s="347"/>
      <c r="F82" s="352"/>
      <c r="G82" s="107">
        <f t="shared" si="2"/>
        <v>0</v>
      </c>
      <c r="H82" s="59"/>
      <c r="L82" s="48"/>
      <c r="M82" s="44"/>
      <c r="N82" s="44"/>
      <c r="O82" s="44"/>
      <c r="P82" s="44"/>
      <c r="Q82" s="44"/>
      <c r="R82" s="44"/>
    </row>
    <row r="83" spans="1:18" ht="39" hidden="1" customHeight="1" x14ac:dyDescent="0.25">
      <c r="A83" s="347"/>
      <c r="B83" s="91" t="s">
        <v>2</v>
      </c>
      <c r="C83" s="107">
        <f t="shared" si="3"/>
        <v>0</v>
      </c>
      <c r="D83" s="352"/>
      <c r="E83" s="347"/>
      <c r="F83" s="352"/>
      <c r="G83" s="107">
        <f t="shared" si="2"/>
        <v>0</v>
      </c>
      <c r="H83" s="59"/>
      <c r="L83" s="48"/>
      <c r="M83" s="44"/>
      <c r="N83" s="44"/>
      <c r="O83" s="44"/>
      <c r="P83" s="44"/>
      <c r="Q83" s="44"/>
      <c r="R83" s="44"/>
    </row>
    <row r="84" spans="1:18" ht="39" hidden="1" customHeight="1" x14ac:dyDescent="0.25">
      <c r="A84" s="347"/>
      <c r="B84" s="91" t="s">
        <v>25</v>
      </c>
      <c r="C84" s="107">
        <f t="shared" si="3"/>
        <v>0</v>
      </c>
      <c r="D84" s="352"/>
      <c r="E84" s="347"/>
      <c r="F84" s="352"/>
      <c r="G84" s="107">
        <f t="shared" si="2"/>
        <v>0</v>
      </c>
      <c r="H84" s="59"/>
      <c r="L84" s="48"/>
      <c r="M84" s="44"/>
      <c r="N84" s="44"/>
      <c r="O84" s="44"/>
      <c r="P84" s="44"/>
      <c r="Q84" s="44"/>
      <c r="R84" s="44"/>
    </row>
    <row r="85" spans="1:18" ht="31.5" hidden="1" customHeight="1" x14ac:dyDescent="0.25">
      <c r="A85" s="143" t="s">
        <v>22</v>
      </c>
      <c r="B85" s="91" t="s">
        <v>122</v>
      </c>
      <c r="C85" s="51">
        <f t="shared" si="3"/>
        <v>0</v>
      </c>
      <c r="D85" s="51">
        <v>2022</v>
      </c>
      <c r="E85" s="143" t="s">
        <v>1305</v>
      </c>
      <c r="F85" s="51" t="s">
        <v>33</v>
      </c>
      <c r="G85" s="107">
        <f t="shared" si="2"/>
        <v>0</v>
      </c>
      <c r="H85" s="51"/>
      <c r="L85" s="44"/>
      <c r="M85" s="44"/>
      <c r="N85" s="44"/>
      <c r="O85" s="44"/>
      <c r="P85" s="44"/>
      <c r="Q85" s="44"/>
      <c r="R85" s="44"/>
    </row>
    <row r="86" spans="1:18" ht="33" customHeight="1" x14ac:dyDescent="0.25">
      <c r="A86" s="143" t="s">
        <v>35</v>
      </c>
      <c r="B86" s="91" t="s">
        <v>123</v>
      </c>
      <c r="C86" s="51">
        <f t="shared" si="3"/>
        <v>39.131999999999998</v>
      </c>
      <c r="D86" s="51">
        <v>2024</v>
      </c>
      <c r="E86" s="143" t="s">
        <v>1305</v>
      </c>
      <c r="F86" s="51" t="s">
        <v>33</v>
      </c>
      <c r="G86" s="107">
        <f t="shared" si="2"/>
        <v>39.131999999999998</v>
      </c>
      <c r="H86" s="107">
        <f>'Додаток 3'!L89</f>
        <v>39.131999999999998</v>
      </c>
      <c r="J86" s="41"/>
      <c r="L86" s="48"/>
      <c r="M86" s="44"/>
      <c r="N86" s="44"/>
      <c r="O86" s="44"/>
      <c r="P86" s="44"/>
      <c r="Q86" s="44"/>
      <c r="R86" s="44"/>
    </row>
    <row r="87" spans="1:18" ht="34.5" customHeight="1" x14ac:dyDescent="0.25">
      <c r="A87" s="143" t="s">
        <v>22</v>
      </c>
      <c r="B87" s="91" t="s">
        <v>124</v>
      </c>
      <c r="C87" s="51">
        <f t="shared" si="3"/>
        <v>417.06400000000002</v>
      </c>
      <c r="D87" s="51">
        <v>2024</v>
      </c>
      <c r="E87" s="143" t="s">
        <v>1305</v>
      </c>
      <c r="F87" s="51" t="s">
        <v>33</v>
      </c>
      <c r="G87" s="107">
        <f t="shared" si="2"/>
        <v>417.06400000000002</v>
      </c>
      <c r="H87" s="107">
        <f>'Додаток 3'!L90</f>
        <v>417.06400000000002</v>
      </c>
      <c r="L87" s="44"/>
      <c r="M87" s="47"/>
      <c r="N87" s="44"/>
      <c r="O87" s="44"/>
      <c r="P87" s="44"/>
      <c r="Q87" s="44"/>
      <c r="R87" s="44"/>
    </row>
    <row r="88" spans="1:18" ht="39" hidden="1" customHeight="1" x14ac:dyDescent="0.25">
      <c r="A88" s="143" t="s">
        <v>457</v>
      </c>
      <c r="B88" s="91" t="s">
        <v>668</v>
      </c>
      <c r="C88" s="51">
        <f t="shared" si="3"/>
        <v>0</v>
      </c>
      <c r="D88" s="51">
        <v>2021</v>
      </c>
      <c r="E88" s="143" t="s">
        <v>245</v>
      </c>
      <c r="F88" s="51" t="s">
        <v>33</v>
      </c>
      <c r="G88" s="107">
        <f t="shared" si="2"/>
        <v>0</v>
      </c>
      <c r="H88" s="51"/>
      <c r="L88" s="44"/>
      <c r="M88" s="47"/>
      <c r="N88" s="44"/>
      <c r="O88" s="44"/>
      <c r="P88" s="44"/>
      <c r="Q88" s="44"/>
      <c r="R88" s="44"/>
    </row>
    <row r="89" spans="1:18" ht="39" hidden="1" customHeight="1" x14ac:dyDescent="0.25">
      <c r="A89" s="143" t="s">
        <v>458</v>
      </c>
      <c r="B89" s="91" t="s">
        <v>642</v>
      </c>
      <c r="C89" s="107">
        <f t="shared" si="3"/>
        <v>0</v>
      </c>
      <c r="D89" s="51">
        <v>2021</v>
      </c>
      <c r="E89" s="143" t="s">
        <v>245</v>
      </c>
      <c r="F89" s="51" t="s">
        <v>33</v>
      </c>
      <c r="G89" s="107">
        <f t="shared" si="2"/>
        <v>0</v>
      </c>
      <c r="H89" s="51"/>
      <c r="I89" s="41"/>
      <c r="J89" s="41"/>
      <c r="K89" s="41"/>
      <c r="L89" s="44"/>
      <c r="M89" s="44"/>
      <c r="N89" s="44"/>
      <c r="O89" s="44"/>
      <c r="P89" s="44"/>
      <c r="Q89" s="44"/>
      <c r="R89" s="44"/>
    </row>
    <row r="90" spans="1:18" ht="39" hidden="1" customHeight="1" x14ac:dyDescent="0.25">
      <c r="A90" s="143" t="s">
        <v>211</v>
      </c>
      <c r="B90" s="91" t="s">
        <v>327</v>
      </c>
      <c r="C90" s="107">
        <f t="shared" si="3"/>
        <v>0</v>
      </c>
      <c r="D90" s="51">
        <v>2020</v>
      </c>
      <c r="E90" s="143" t="s">
        <v>245</v>
      </c>
      <c r="F90" s="51" t="s">
        <v>33</v>
      </c>
      <c r="G90" s="107">
        <f t="shared" si="2"/>
        <v>0</v>
      </c>
      <c r="H90" s="51"/>
      <c r="I90" s="41"/>
      <c r="J90" s="41"/>
      <c r="K90" s="41"/>
      <c r="L90" s="44"/>
      <c r="M90" s="44"/>
      <c r="N90" s="44"/>
      <c r="O90" s="44"/>
      <c r="P90" s="44"/>
      <c r="Q90" s="44"/>
      <c r="R90" s="44"/>
    </row>
    <row r="91" spans="1:18" ht="42.75" hidden="1" customHeight="1" x14ac:dyDescent="0.25">
      <c r="A91" s="143" t="s">
        <v>36</v>
      </c>
      <c r="B91" s="91" t="s">
        <v>1064</v>
      </c>
      <c r="C91" s="107">
        <f t="shared" si="3"/>
        <v>0</v>
      </c>
      <c r="D91" s="51">
        <v>2022</v>
      </c>
      <c r="E91" s="143" t="s">
        <v>1305</v>
      </c>
      <c r="F91" s="51" t="s">
        <v>33</v>
      </c>
      <c r="G91" s="107">
        <f t="shared" si="2"/>
        <v>0</v>
      </c>
      <c r="H91" s="107"/>
      <c r="I91" s="41"/>
      <c r="J91" s="41"/>
      <c r="K91" s="41"/>
      <c r="L91" s="44"/>
      <c r="M91" s="44"/>
      <c r="N91" s="44"/>
      <c r="O91" s="44"/>
      <c r="P91" s="44"/>
      <c r="Q91" s="44"/>
      <c r="R91" s="44"/>
    </row>
    <row r="92" spans="1:18" ht="39" hidden="1" customHeight="1" x14ac:dyDescent="0.25">
      <c r="A92" s="143" t="s">
        <v>517</v>
      </c>
      <c r="B92" s="91" t="s">
        <v>1065</v>
      </c>
      <c r="C92" s="107" t="e">
        <f>#REF!</f>
        <v>#REF!</v>
      </c>
      <c r="D92" s="51">
        <v>2023</v>
      </c>
      <c r="E92" s="143" t="s">
        <v>245</v>
      </c>
      <c r="F92" s="51" t="s">
        <v>33</v>
      </c>
      <c r="G92" s="107">
        <f t="shared" si="2"/>
        <v>0</v>
      </c>
      <c r="H92" s="38"/>
      <c r="I92" s="41"/>
      <c r="J92" s="41"/>
      <c r="K92" s="41"/>
      <c r="L92" s="44"/>
      <c r="M92" s="44"/>
      <c r="N92" s="44"/>
      <c r="O92" s="44"/>
      <c r="P92" s="44"/>
      <c r="Q92" s="44"/>
      <c r="R92" s="44"/>
    </row>
    <row r="93" spans="1:18" ht="39" hidden="1" customHeight="1" x14ac:dyDescent="0.25">
      <c r="A93" s="143" t="s">
        <v>562</v>
      </c>
      <c r="B93" s="91" t="s">
        <v>650</v>
      </c>
      <c r="C93" s="107">
        <f>G93</f>
        <v>0</v>
      </c>
      <c r="D93" s="51">
        <v>2021</v>
      </c>
      <c r="E93" s="143" t="s">
        <v>245</v>
      </c>
      <c r="F93" s="51" t="s">
        <v>33</v>
      </c>
      <c r="G93" s="107">
        <f t="shared" si="2"/>
        <v>0</v>
      </c>
      <c r="H93" s="235"/>
      <c r="I93" s="41"/>
      <c r="J93" s="41"/>
      <c r="K93" s="41"/>
      <c r="L93" s="44"/>
      <c r="M93" s="44"/>
      <c r="N93" s="44"/>
      <c r="O93" s="44"/>
      <c r="P93" s="44"/>
      <c r="Q93" s="44"/>
      <c r="R93" s="44"/>
    </row>
    <row r="94" spans="1:18" ht="39" hidden="1" customHeight="1" x14ac:dyDescent="0.25">
      <c r="A94" s="143" t="s">
        <v>561</v>
      </c>
      <c r="B94" s="91" t="s">
        <v>925</v>
      </c>
      <c r="C94" s="107" t="e">
        <f>#REF!</f>
        <v>#REF!</v>
      </c>
      <c r="D94" s="51">
        <v>2024</v>
      </c>
      <c r="E94" s="143" t="s">
        <v>245</v>
      </c>
      <c r="F94" s="51" t="s">
        <v>33</v>
      </c>
      <c r="G94" s="107">
        <f t="shared" si="2"/>
        <v>0</v>
      </c>
      <c r="H94" s="38"/>
      <c r="I94" s="41"/>
      <c r="J94" s="41"/>
      <c r="K94" s="41"/>
      <c r="L94" s="44"/>
      <c r="M94" s="44"/>
      <c r="N94" s="44"/>
      <c r="O94" s="44"/>
      <c r="P94" s="44"/>
      <c r="Q94" s="44"/>
      <c r="R94" s="44"/>
    </row>
    <row r="95" spans="1:18" ht="39" hidden="1" customHeight="1" x14ac:dyDescent="0.25">
      <c r="A95" s="143" t="s">
        <v>562</v>
      </c>
      <c r="B95" s="91" t="s">
        <v>1071</v>
      </c>
      <c r="C95" s="107" t="e">
        <f>#REF!</f>
        <v>#REF!</v>
      </c>
      <c r="D95" s="51">
        <v>2023</v>
      </c>
      <c r="E95" s="143" t="s">
        <v>245</v>
      </c>
      <c r="F95" s="51" t="s">
        <v>33</v>
      </c>
      <c r="G95" s="107">
        <f t="shared" si="2"/>
        <v>0</v>
      </c>
      <c r="H95" s="51"/>
      <c r="I95" s="41"/>
      <c r="J95" s="41"/>
      <c r="K95" s="41"/>
      <c r="L95" s="44"/>
      <c r="M95" s="60"/>
      <c r="N95" s="44"/>
      <c r="O95" s="44"/>
      <c r="P95" s="44"/>
      <c r="Q95" s="44"/>
      <c r="R95" s="44"/>
    </row>
    <row r="96" spans="1:18" ht="39" hidden="1" customHeight="1" x14ac:dyDescent="0.25">
      <c r="A96" s="143" t="s">
        <v>45</v>
      </c>
      <c r="B96" s="91" t="s">
        <v>733</v>
      </c>
      <c r="C96" s="107">
        <f>G96</f>
        <v>48.22</v>
      </c>
      <c r="D96" s="51">
        <v>2022</v>
      </c>
      <c r="E96" s="143" t="s">
        <v>245</v>
      </c>
      <c r="F96" s="51" t="s">
        <v>33</v>
      </c>
      <c r="G96" s="107">
        <f t="shared" si="2"/>
        <v>48.22</v>
      </c>
      <c r="H96" s="107">
        <v>48.22</v>
      </c>
      <c r="I96" s="41"/>
      <c r="J96" s="41"/>
      <c r="K96" s="41"/>
      <c r="L96" s="44"/>
      <c r="M96" s="60"/>
      <c r="N96" s="44"/>
      <c r="O96" s="44"/>
      <c r="P96" s="44"/>
      <c r="Q96" s="44"/>
      <c r="R96" s="44"/>
    </row>
    <row r="97" spans="1:18" ht="39" hidden="1" customHeight="1" x14ac:dyDescent="0.25">
      <c r="A97" s="143" t="s">
        <v>0</v>
      </c>
      <c r="B97" s="91" t="s">
        <v>730</v>
      </c>
      <c r="C97" s="107">
        <f>G97</f>
        <v>9.34</v>
      </c>
      <c r="D97" s="51">
        <v>2022</v>
      </c>
      <c r="E97" s="143" t="s">
        <v>245</v>
      </c>
      <c r="F97" s="51" t="s">
        <v>33</v>
      </c>
      <c r="G97" s="107">
        <f t="shared" si="2"/>
        <v>9.34</v>
      </c>
      <c r="H97" s="107">
        <v>9.34</v>
      </c>
      <c r="I97" s="41"/>
      <c r="J97" s="41"/>
      <c r="K97" s="41"/>
      <c r="L97" s="44"/>
      <c r="M97" s="60"/>
      <c r="N97" s="44"/>
      <c r="O97" s="44"/>
      <c r="P97" s="44"/>
      <c r="Q97" s="44"/>
      <c r="R97" s="44"/>
    </row>
    <row r="98" spans="1:18" ht="39" hidden="1" customHeight="1" x14ac:dyDescent="0.25">
      <c r="A98" s="143" t="s">
        <v>1</v>
      </c>
      <c r="B98" s="91" t="s">
        <v>766</v>
      </c>
      <c r="C98" s="107">
        <f>G98</f>
        <v>36.96</v>
      </c>
      <c r="D98" s="51">
        <v>2022</v>
      </c>
      <c r="E98" s="143" t="s">
        <v>245</v>
      </c>
      <c r="F98" s="51" t="s">
        <v>33</v>
      </c>
      <c r="G98" s="107">
        <f t="shared" si="2"/>
        <v>36.96</v>
      </c>
      <c r="H98" s="107">
        <v>36.96</v>
      </c>
      <c r="I98" s="41"/>
      <c r="J98" s="41"/>
      <c r="K98" s="41"/>
      <c r="L98" s="44"/>
      <c r="M98" s="60"/>
      <c r="N98" s="44"/>
      <c r="O98" s="44"/>
      <c r="P98" s="44"/>
      <c r="Q98" s="44"/>
      <c r="R98" s="44"/>
    </row>
    <row r="99" spans="1:18" ht="39" hidden="1" customHeight="1" x14ac:dyDescent="0.25">
      <c r="A99" s="143" t="s">
        <v>79</v>
      </c>
      <c r="B99" s="91" t="s">
        <v>767</v>
      </c>
      <c r="C99" s="107">
        <f>G99</f>
        <v>29.96</v>
      </c>
      <c r="D99" s="51">
        <v>2022</v>
      </c>
      <c r="E99" s="143" t="s">
        <v>245</v>
      </c>
      <c r="F99" s="51" t="s">
        <v>33</v>
      </c>
      <c r="G99" s="107">
        <f t="shared" si="2"/>
        <v>29.96</v>
      </c>
      <c r="H99" s="107">
        <v>29.96</v>
      </c>
      <c r="I99" s="41"/>
      <c r="J99" s="41"/>
      <c r="K99" s="41"/>
      <c r="L99" s="44"/>
      <c r="M99" s="60"/>
      <c r="N99" s="44"/>
      <c r="O99" s="44"/>
      <c r="P99" s="44"/>
      <c r="Q99" s="44"/>
      <c r="R99" s="44"/>
    </row>
    <row r="100" spans="1:18" ht="39" hidden="1" customHeight="1" x14ac:dyDescent="0.25">
      <c r="A100" s="143" t="s">
        <v>622</v>
      </c>
      <c r="B100" s="91" t="s">
        <v>655</v>
      </c>
      <c r="C100" s="107" t="e">
        <f>#REF!</f>
        <v>#REF!</v>
      </c>
      <c r="D100" s="51">
        <v>2024</v>
      </c>
      <c r="E100" s="143" t="s">
        <v>245</v>
      </c>
      <c r="F100" s="51" t="s">
        <v>33</v>
      </c>
      <c r="G100" s="107">
        <f t="shared" si="2"/>
        <v>0</v>
      </c>
      <c r="H100" s="107"/>
      <c r="I100" s="41"/>
      <c r="J100" s="41"/>
      <c r="K100" s="41"/>
      <c r="L100" s="44"/>
      <c r="M100" s="44"/>
      <c r="N100" s="44"/>
      <c r="O100" s="44"/>
      <c r="P100" s="44"/>
      <c r="Q100" s="44"/>
      <c r="R100" s="44"/>
    </row>
    <row r="101" spans="1:18" ht="39" hidden="1" customHeight="1" x14ac:dyDescent="0.25">
      <c r="A101" s="143" t="s">
        <v>689</v>
      </c>
      <c r="B101" s="91" t="s">
        <v>328</v>
      </c>
      <c r="C101" s="107">
        <f>G101</f>
        <v>0</v>
      </c>
      <c r="D101" s="51">
        <v>2020</v>
      </c>
      <c r="E101" s="143" t="s">
        <v>245</v>
      </c>
      <c r="F101" s="51" t="s">
        <v>33</v>
      </c>
      <c r="G101" s="107">
        <f t="shared" si="2"/>
        <v>0</v>
      </c>
      <c r="H101" s="51"/>
      <c r="L101" s="44"/>
      <c r="M101" s="44"/>
      <c r="N101" s="44"/>
      <c r="O101" s="44"/>
      <c r="P101" s="44"/>
      <c r="Q101" s="44"/>
      <c r="R101" s="44"/>
    </row>
    <row r="102" spans="1:18" ht="39" hidden="1" customHeight="1" x14ac:dyDescent="0.25">
      <c r="A102" s="177" t="s">
        <v>308</v>
      </c>
      <c r="B102" s="91" t="s">
        <v>329</v>
      </c>
      <c r="C102" s="107">
        <f>G102</f>
        <v>0</v>
      </c>
      <c r="D102" s="51">
        <v>2020</v>
      </c>
      <c r="E102" s="143" t="s">
        <v>245</v>
      </c>
      <c r="F102" s="51" t="s">
        <v>33</v>
      </c>
      <c r="G102" s="107">
        <f t="shared" si="2"/>
        <v>0</v>
      </c>
      <c r="H102" s="51"/>
      <c r="L102" s="44"/>
      <c r="M102" s="44"/>
      <c r="N102" s="44"/>
      <c r="O102" s="44"/>
      <c r="P102" s="44"/>
      <c r="Q102" s="44"/>
      <c r="R102" s="44"/>
    </row>
    <row r="103" spans="1:18" ht="39" hidden="1" customHeight="1" x14ac:dyDescent="0.25">
      <c r="A103" s="143" t="s">
        <v>694</v>
      </c>
      <c r="B103" s="91" t="s">
        <v>330</v>
      </c>
      <c r="C103" s="107">
        <f>G103</f>
        <v>0</v>
      </c>
      <c r="D103" s="51">
        <v>2020</v>
      </c>
      <c r="E103" s="143" t="s">
        <v>245</v>
      </c>
      <c r="F103" s="51" t="s">
        <v>33</v>
      </c>
      <c r="G103" s="107">
        <f t="shared" si="2"/>
        <v>0</v>
      </c>
      <c r="H103" s="51"/>
      <c r="L103" s="44"/>
      <c r="M103" s="44"/>
      <c r="N103" s="44"/>
      <c r="O103" s="44"/>
      <c r="P103" s="44"/>
      <c r="Q103" s="44"/>
      <c r="R103" s="44"/>
    </row>
    <row r="104" spans="1:18" ht="39" hidden="1" customHeight="1" x14ac:dyDescent="0.25">
      <c r="A104" s="374" t="s">
        <v>713</v>
      </c>
      <c r="B104" s="91" t="s">
        <v>1247</v>
      </c>
      <c r="C104" s="107" t="e">
        <f>#REF!</f>
        <v>#REF!</v>
      </c>
      <c r="D104" s="384">
        <v>2024</v>
      </c>
      <c r="E104" s="374" t="s">
        <v>16</v>
      </c>
      <c r="F104" s="384" t="str">
        <f>F87</f>
        <v>Місцевий бюджет</v>
      </c>
      <c r="G104" s="107">
        <f t="shared" ref="G104:G123" si="4">H104</f>
        <v>0</v>
      </c>
      <c r="H104" s="157"/>
      <c r="L104" s="44"/>
      <c r="M104" s="44"/>
      <c r="N104" s="44"/>
      <c r="O104" s="44"/>
      <c r="P104" s="44"/>
      <c r="Q104" s="44"/>
      <c r="R104" s="44"/>
    </row>
    <row r="105" spans="1:18" ht="39" hidden="1" customHeight="1" x14ac:dyDescent="0.25">
      <c r="A105" s="376"/>
      <c r="B105" s="91" t="s">
        <v>882</v>
      </c>
      <c r="C105" s="107" t="e">
        <f>#REF!</f>
        <v>#REF!</v>
      </c>
      <c r="D105" s="385"/>
      <c r="E105" s="376"/>
      <c r="F105" s="385"/>
      <c r="G105" s="107">
        <f t="shared" si="4"/>
        <v>0</v>
      </c>
      <c r="H105" s="157"/>
      <c r="L105" s="44"/>
      <c r="M105" s="44"/>
      <c r="N105" s="44"/>
      <c r="O105" s="44"/>
      <c r="P105" s="44"/>
      <c r="Q105" s="44"/>
      <c r="R105" s="44"/>
    </row>
    <row r="106" spans="1:18" ht="39" hidden="1" customHeight="1" x14ac:dyDescent="0.25">
      <c r="A106" s="353" t="s">
        <v>714</v>
      </c>
      <c r="B106" s="91" t="s">
        <v>1252</v>
      </c>
      <c r="C106" s="107" t="e">
        <f>#REF!</f>
        <v>#REF!</v>
      </c>
      <c r="D106" s="384">
        <v>2024</v>
      </c>
      <c r="E106" s="374" t="s">
        <v>16</v>
      </c>
      <c r="F106" s="140" t="str">
        <f>F104</f>
        <v>Місцевий бюджет</v>
      </c>
      <c r="G106" s="107">
        <f t="shared" si="4"/>
        <v>0</v>
      </c>
      <c r="H106" s="157"/>
      <c r="L106" s="44"/>
      <c r="M106" s="44"/>
      <c r="N106" s="44"/>
      <c r="O106" s="44"/>
      <c r="P106" s="44"/>
      <c r="Q106" s="44"/>
      <c r="R106" s="44"/>
    </row>
    <row r="107" spans="1:18" ht="39" hidden="1" customHeight="1" x14ac:dyDescent="0.25">
      <c r="A107" s="354"/>
      <c r="B107" s="91" t="s">
        <v>126</v>
      </c>
      <c r="C107" s="107">
        <f>G107</f>
        <v>0</v>
      </c>
      <c r="D107" s="412"/>
      <c r="E107" s="375"/>
      <c r="F107" s="140" t="str">
        <f>F106</f>
        <v>Місцевий бюджет</v>
      </c>
      <c r="G107" s="107">
        <f t="shared" si="4"/>
        <v>0</v>
      </c>
      <c r="H107" s="140"/>
      <c r="L107" s="44"/>
      <c r="M107" s="44"/>
      <c r="N107" s="44"/>
      <c r="O107" s="44"/>
      <c r="P107" s="44"/>
      <c r="Q107" s="44"/>
      <c r="R107" s="44"/>
    </row>
    <row r="108" spans="1:18" ht="39" hidden="1" customHeight="1" x14ac:dyDescent="0.25">
      <c r="A108" s="355"/>
      <c r="B108" s="91" t="s">
        <v>882</v>
      </c>
      <c r="C108" s="107" t="e">
        <f>#REF!</f>
        <v>#REF!</v>
      </c>
      <c r="D108" s="385"/>
      <c r="E108" s="376"/>
      <c r="F108" s="140"/>
      <c r="G108" s="107">
        <f t="shared" si="4"/>
        <v>0</v>
      </c>
      <c r="H108" s="157"/>
      <c r="L108" s="44"/>
      <c r="M108" s="44"/>
      <c r="N108" s="44"/>
      <c r="O108" s="44"/>
      <c r="P108" s="44"/>
      <c r="Q108" s="44"/>
      <c r="R108" s="44"/>
    </row>
    <row r="109" spans="1:18" ht="39" hidden="1" customHeight="1" x14ac:dyDescent="0.25">
      <c r="A109" s="353" t="s">
        <v>735</v>
      </c>
      <c r="B109" s="91" t="s">
        <v>1257</v>
      </c>
      <c r="C109" s="107" t="e">
        <f>#REF!</f>
        <v>#REF!</v>
      </c>
      <c r="D109" s="363">
        <v>2024</v>
      </c>
      <c r="E109" s="353" t="s">
        <v>16</v>
      </c>
      <c r="F109" s="363" t="str">
        <f>F107</f>
        <v>Місцевий бюджет</v>
      </c>
      <c r="G109" s="107">
        <f t="shared" si="4"/>
        <v>0</v>
      </c>
      <c r="H109" s="107"/>
      <c r="L109" s="44"/>
      <c r="M109" s="44"/>
      <c r="N109" s="44"/>
      <c r="O109" s="44"/>
      <c r="P109" s="44"/>
      <c r="Q109" s="44"/>
      <c r="R109" s="44"/>
    </row>
    <row r="110" spans="1:18" ht="39" hidden="1" customHeight="1" x14ac:dyDescent="0.25">
      <c r="A110" s="355"/>
      <c r="B110" s="91" t="s">
        <v>882</v>
      </c>
      <c r="C110" s="107" t="e">
        <f>#REF!</f>
        <v>#REF!</v>
      </c>
      <c r="D110" s="364"/>
      <c r="E110" s="355"/>
      <c r="F110" s="364"/>
      <c r="G110" s="107">
        <f t="shared" si="4"/>
        <v>0</v>
      </c>
      <c r="H110" s="107"/>
      <c r="L110" s="44"/>
      <c r="M110" s="44"/>
      <c r="N110" s="44"/>
      <c r="O110" s="44"/>
      <c r="P110" s="44"/>
      <c r="Q110" s="44"/>
      <c r="R110" s="44"/>
    </row>
    <row r="111" spans="1:18" ht="39" hidden="1" customHeight="1" x14ac:dyDescent="0.25">
      <c r="A111" s="143" t="s">
        <v>736</v>
      </c>
      <c r="B111" s="91" t="s">
        <v>1280</v>
      </c>
      <c r="C111" s="107" t="e">
        <f>#REF!</f>
        <v>#REF!</v>
      </c>
      <c r="D111" s="51">
        <v>2023</v>
      </c>
      <c r="E111" s="143" t="s">
        <v>16</v>
      </c>
      <c r="F111" s="51" t="str">
        <f>F109</f>
        <v>Місцевий бюджет</v>
      </c>
      <c r="G111" s="107">
        <f t="shared" si="4"/>
        <v>0</v>
      </c>
      <c r="H111" s="38"/>
      <c r="I111" s="61"/>
      <c r="J111" s="61"/>
      <c r="K111" s="61"/>
      <c r="L111" s="44"/>
      <c r="M111" s="44"/>
      <c r="N111" s="44"/>
      <c r="O111" s="44"/>
      <c r="P111" s="44"/>
      <c r="Q111" s="44"/>
      <c r="R111" s="44"/>
    </row>
    <row r="112" spans="1:18" ht="39" hidden="1" customHeight="1" x14ac:dyDescent="0.25">
      <c r="A112" s="143" t="s">
        <v>759</v>
      </c>
      <c r="B112" s="62" t="s">
        <v>1281</v>
      </c>
      <c r="C112" s="107">
        <f>G112</f>
        <v>0</v>
      </c>
      <c r="D112" s="51">
        <v>2022</v>
      </c>
      <c r="E112" s="143" t="s">
        <v>16</v>
      </c>
      <c r="F112" s="51" t="str">
        <f>F111</f>
        <v>Місцевий бюджет</v>
      </c>
      <c r="G112" s="107">
        <f t="shared" si="4"/>
        <v>0</v>
      </c>
      <c r="H112" s="156">
        <v>0</v>
      </c>
      <c r="I112" s="63"/>
      <c r="J112" s="63"/>
      <c r="K112" s="63"/>
      <c r="L112" s="44"/>
      <c r="M112" s="44"/>
      <c r="N112" s="44"/>
      <c r="O112" s="44"/>
      <c r="P112" s="44"/>
      <c r="Q112" s="44"/>
      <c r="R112" s="44"/>
    </row>
    <row r="113" spans="1:18" ht="39" hidden="1" customHeight="1" x14ac:dyDescent="0.25">
      <c r="A113" s="143" t="s">
        <v>759</v>
      </c>
      <c r="B113" s="91" t="s">
        <v>1072</v>
      </c>
      <c r="C113" s="107" t="e">
        <f>#REF!</f>
        <v>#REF!</v>
      </c>
      <c r="D113" s="51">
        <v>2024</v>
      </c>
      <c r="E113" s="143" t="s">
        <v>16</v>
      </c>
      <c r="F113" s="51" t="s">
        <v>33</v>
      </c>
      <c r="G113" s="107">
        <f t="shared" si="4"/>
        <v>0</v>
      </c>
      <c r="H113" s="51"/>
      <c r="I113" s="61"/>
      <c r="J113" s="61"/>
      <c r="K113" s="61"/>
      <c r="L113" s="44"/>
      <c r="M113" s="44"/>
      <c r="N113" s="44"/>
      <c r="O113" s="44"/>
      <c r="P113" s="44"/>
      <c r="Q113" s="44"/>
      <c r="R113" s="44"/>
    </row>
    <row r="114" spans="1:18" ht="39" hidden="1" customHeight="1" x14ac:dyDescent="0.25">
      <c r="A114" s="143" t="s">
        <v>749</v>
      </c>
      <c r="B114" s="91" t="s">
        <v>1073</v>
      </c>
      <c r="C114" s="107" t="e">
        <f>#REF!</f>
        <v>#REF!</v>
      </c>
      <c r="D114" s="51">
        <v>2024</v>
      </c>
      <c r="E114" s="143" t="s">
        <v>16</v>
      </c>
      <c r="F114" s="51" t="s">
        <v>33</v>
      </c>
      <c r="G114" s="107">
        <f t="shared" si="4"/>
        <v>0</v>
      </c>
      <c r="H114" s="51"/>
      <c r="I114" s="61"/>
      <c r="J114" s="61"/>
      <c r="K114" s="61"/>
      <c r="L114" s="44"/>
      <c r="M114" s="44"/>
      <c r="N114" s="44"/>
      <c r="O114" s="44"/>
      <c r="P114" s="44"/>
      <c r="Q114" s="44"/>
      <c r="R114" s="44"/>
    </row>
    <row r="115" spans="1:18" ht="39" hidden="1" customHeight="1" x14ac:dyDescent="0.25">
      <c r="A115" s="353" t="s">
        <v>750</v>
      </c>
      <c r="B115" s="91" t="s">
        <v>1146</v>
      </c>
      <c r="C115" s="107" t="e">
        <f>#REF!</f>
        <v>#REF!</v>
      </c>
      <c r="D115" s="363">
        <v>2023</v>
      </c>
      <c r="E115" s="353" t="s">
        <v>16</v>
      </c>
      <c r="F115" s="363" t="s">
        <v>33</v>
      </c>
      <c r="G115" s="107">
        <f t="shared" si="4"/>
        <v>0</v>
      </c>
      <c r="H115" s="107"/>
      <c r="I115" s="61"/>
      <c r="J115" s="61"/>
      <c r="K115" s="61"/>
      <c r="L115" s="44"/>
      <c r="M115" s="44"/>
      <c r="N115" s="44"/>
      <c r="O115" s="44"/>
      <c r="P115" s="44"/>
      <c r="Q115" s="44"/>
      <c r="R115" s="44"/>
    </row>
    <row r="116" spans="1:18" ht="39" hidden="1" customHeight="1" x14ac:dyDescent="0.25">
      <c r="A116" s="355"/>
      <c r="B116" s="91" t="s">
        <v>882</v>
      </c>
      <c r="C116" s="107" t="e">
        <f>#REF!</f>
        <v>#REF!</v>
      </c>
      <c r="D116" s="364"/>
      <c r="E116" s="355"/>
      <c r="F116" s="364"/>
      <c r="G116" s="107">
        <f t="shared" si="4"/>
        <v>0</v>
      </c>
      <c r="H116" s="107"/>
      <c r="I116" s="61"/>
      <c r="J116" s="61"/>
      <c r="K116" s="61"/>
      <c r="L116" s="44"/>
      <c r="M116" s="44"/>
      <c r="N116" s="44"/>
      <c r="O116" s="44"/>
      <c r="P116" s="44"/>
      <c r="Q116" s="44"/>
      <c r="R116" s="44"/>
    </row>
    <row r="117" spans="1:18" ht="39" hidden="1" customHeight="1" x14ac:dyDescent="0.25">
      <c r="A117" s="153" t="s">
        <v>772</v>
      </c>
      <c r="B117" s="91" t="s">
        <v>1282</v>
      </c>
      <c r="C117" s="51" t="e">
        <f>#REF!</f>
        <v>#REF!</v>
      </c>
      <c r="D117" s="140">
        <v>2023</v>
      </c>
      <c r="E117" s="153" t="s">
        <v>16</v>
      </c>
      <c r="F117" s="140" t="str">
        <f>F109</f>
        <v>Місцевий бюджет</v>
      </c>
      <c r="G117" s="107">
        <f t="shared" si="4"/>
        <v>0</v>
      </c>
      <c r="H117" s="140"/>
      <c r="I117" s="61"/>
      <c r="J117" s="61"/>
      <c r="K117" s="61"/>
      <c r="L117" s="44"/>
      <c r="M117" s="44"/>
      <c r="N117" s="44"/>
      <c r="O117" s="44"/>
      <c r="P117" s="44"/>
      <c r="Q117" s="44"/>
      <c r="R117" s="44"/>
    </row>
    <row r="118" spans="1:18" ht="39" hidden="1" customHeight="1" x14ac:dyDescent="0.25">
      <c r="A118" s="153" t="s">
        <v>773</v>
      </c>
      <c r="B118" s="91" t="s">
        <v>1283</v>
      </c>
      <c r="C118" s="51" t="e">
        <f>#REF!</f>
        <v>#REF!</v>
      </c>
      <c r="D118" s="140">
        <v>2024</v>
      </c>
      <c r="E118" s="153" t="s">
        <v>16</v>
      </c>
      <c r="F118" s="140" t="str">
        <f>F109</f>
        <v>Місцевий бюджет</v>
      </c>
      <c r="G118" s="107">
        <f t="shared" si="4"/>
        <v>0</v>
      </c>
      <c r="H118" s="140"/>
      <c r="L118" s="44"/>
      <c r="M118" s="44"/>
      <c r="N118" s="44"/>
      <c r="O118" s="44"/>
      <c r="P118" s="44"/>
      <c r="Q118" s="44"/>
      <c r="R118" s="44"/>
    </row>
    <row r="119" spans="1:18" ht="45" hidden="1" customHeight="1" x14ac:dyDescent="0.25">
      <c r="A119" s="153" t="s">
        <v>43</v>
      </c>
      <c r="B119" s="91" t="s">
        <v>1620</v>
      </c>
      <c r="C119" s="107">
        <f>G119</f>
        <v>0</v>
      </c>
      <c r="D119" s="140">
        <v>2022</v>
      </c>
      <c r="E119" s="153" t="s">
        <v>16</v>
      </c>
      <c r="F119" s="140" t="s">
        <v>33</v>
      </c>
      <c r="G119" s="107">
        <f t="shared" si="4"/>
        <v>0</v>
      </c>
      <c r="H119" s="107">
        <f>[1]Додаток3!J122</f>
        <v>0</v>
      </c>
      <c r="L119" s="44"/>
      <c r="M119" s="44"/>
      <c r="N119" s="44"/>
      <c r="O119" s="44"/>
      <c r="P119" s="44"/>
      <c r="Q119" s="44"/>
      <c r="R119" s="44"/>
    </row>
    <row r="120" spans="1:18" ht="36" hidden="1" customHeight="1" x14ac:dyDescent="0.25">
      <c r="A120" s="153"/>
      <c r="B120" s="91" t="s">
        <v>1195</v>
      </c>
      <c r="C120" s="107">
        <f>G120</f>
        <v>0</v>
      </c>
      <c r="D120" s="140">
        <v>2022</v>
      </c>
      <c r="E120" s="153" t="s">
        <v>16</v>
      </c>
      <c r="F120" s="140" t="s">
        <v>33</v>
      </c>
      <c r="G120" s="107">
        <f t="shared" si="4"/>
        <v>0</v>
      </c>
      <c r="H120" s="107"/>
      <c r="L120" s="44"/>
      <c r="M120" s="44"/>
      <c r="N120" s="44"/>
      <c r="O120" s="44"/>
      <c r="P120" s="44"/>
      <c r="Q120" s="44"/>
      <c r="R120" s="44"/>
    </row>
    <row r="121" spans="1:18" ht="39" hidden="1" customHeight="1" x14ac:dyDescent="0.25">
      <c r="A121" s="153" t="s">
        <v>856</v>
      </c>
      <c r="B121" s="91" t="s">
        <v>1314</v>
      </c>
      <c r="C121" s="107">
        <f>G121</f>
        <v>0</v>
      </c>
      <c r="D121" s="140">
        <v>2021</v>
      </c>
      <c r="E121" s="153" t="s">
        <v>1305</v>
      </c>
      <c r="F121" s="140" t="s">
        <v>33</v>
      </c>
      <c r="G121" s="107">
        <f t="shared" si="4"/>
        <v>0</v>
      </c>
      <c r="H121" s="157"/>
      <c r="L121" s="44"/>
      <c r="M121" s="44"/>
      <c r="N121" s="44"/>
      <c r="O121" s="44"/>
      <c r="P121" s="44"/>
      <c r="Q121" s="44"/>
      <c r="R121" s="44"/>
    </row>
    <row r="122" spans="1:18" ht="39" hidden="1" customHeight="1" x14ac:dyDescent="0.25">
      <c r="A122" s="143" t="s">
        <v>887</v>
      </c>
      <c r="B122" s="91" t="s">
        <v>1295</v>
      </c>
      <c r="C122" s="107">
        <f>G122</f>
        <v>0</v>
      </c>
      <c r="D122" s="51">
        <v>2021</v>
      </c>
      <c r="E122" s="143" t="s">
        <v>16</v>
      </c>
      <c r="F122" s="51" t="str">
        <f>F121</f>
        <v>Місцевий бюджет</v>
      </c>
      <c r="G122" s="107">
        <f t="shared" si="4"/>
        <v>0</v>
      </c>
      <c r="H122" s="107"/>
      <c r="L122" s="44"/>
      <c r="M122" s="44"/>
      <c r="N122" s="44"/>
      <c r="O122" s="44"/>
      <c r="P122" s="44"/>
      <c r="Q122" s="44"/>
      <c r="R122" s="44"/>
    </row>
    <row r="123" spans="1:18" ht="39" hidden="1" customHeight="1" x14ac:dyDescent="0.25">
      <c r="A123" s="143" t="s">
        <v>894</v>
      </c>
      <c r="B123" s="91" t="s">
        <v>1332</v>
      </c>
      <c r="C123" s="107">
        <f>G123</f>
        <v>0</v>
      </c>
      <c r="D123" s="51">
        <v>2021</v>
      </c>
      <c r="E123" s="143" t="s">
        <v>16</v>
      </c>
      <c r="F123" s="51" t="str">
        <f>F122</f>
        <v>Місцевий бюджет</v>
      </c>
      <c r="G123" s="107">
        <f t="shared" si="4"/>
        <v>0</v>
      </c>
      <c r="H123" s="107"/>
      <c r="L123" s="44"/>
      <c r="M123" s="44"/>
      <c r="N123" s="44"/>
      <c r="O123" s="44"/>
      <c r="P123" s="44"/>
      <c r="Q123" s="44"/>
      <c r="R123" s="44"/>
    </row>
    <row r="124" spans="1:18" ht="32.25" hidden="1" customHeight="1" x14ac:dyDescent="0.25">
      <c r="A124" s="353" t="s">
        <v>37</v>
      </c>
      <c r="B124" s="480" t="s">
        <v>1507</v>
      </c>
      <c r="C124" s="482">
        <f>H124+H125</f>
        <v>0</v>
      </c>
      <c r="D124" s="384">
        <v>2022</v>
      </c>
      <c r="E124" s="374" t="s">
        <v>16</v>
      </c>
      <c r="F124" s="140" t="s">
        <v>26</v>
      </c>
      <c r="G124" s="107"/>
      <c r="H124" s="107"/>
      <c r="L124" s="44"/>
      <c r="M124" s="44"/>
      <c r="N124" s="44"/>
      <c r="O124" s="44"/>
      <c r="P124" s="44"/>
      <c r="Q124" s="44"/>
      <c r="R124" s="44"/>
    </row>
    <row r="125" spans="1:18" ht="34.5" hidden="1" customHeight="1" x14ac:dyDescent="0.25">
      <c r="A125" s="355"/>
      <c r="B125" s="481"/>
      <c r="C125" s="483"/>
      <c r="D125" s="385"/>
      <c r="E125" s="376"/>
      <c r="F125" s="140" t="s">
        <v>33</v>
      </c>
      <c r="G125" s="107"/>
      <c r="H125" s="107"/>
      <c r="L125" s="44"/>
      <c r="M125" s="44"/>
      <c r="N125" s="44"/>
      <c r="O125" s="44"/>
      <c r="P125" s="44"/>
      <c r="Q125" s="44"/>
      <c r="R125" s="44"/>
    </row>
    <row r="126" spans="1:18" ht="34.5" hidden="1" customHeight="1" x14ac:dyDescent="0.25">
      <c r="A126" s="232" t="s">
        <v>43</v>
      </c>
      <c r="B126" s="234" t="s">
        <v>1032</v>
      </c>
      <c r="C126" s="57"/>
      <c r="D126" s="51">
        <v>2022</v>
      </c>
      <c r="E126" s="153" t="s">
        <v>16</v>
      </c>
      <c r="F126" s="140" t="s">
        <v>33</v>
      </c>
      <c r="G126" s="107"/>
      <c r="H126" s="107"/>
      <c r="L126" s="44"/>
      <c r="M126" s="44"/>
      <c r="N126" s="44"/>
      <c r="O126" s="44"/>
      <c r="P126" s="44"/>
      <c r="Q126" s="44"/>
      <c r="R126" s="44"/>
    </row>
    <row r="127" spans="1:18" ht="49.5" hidden="1" customHeight="1" x14ac:dyDescent="0.25">
      <c r="A127" s="143" t="s">
        <v>45</v>
      </c>
      <c r="B127" s="91" t="s">
        <v>1460</v>
      </c>
      <c r="C127" s="107">
        <f>G127</f>
        <v>0</v>
      </c>
      <c r="D127" s="51">
        <v>2022</v>
      </c>
      <c r="E127" s="143" t="s">
        <v>1305</v>
      </c>
      <c r="F127" s="51" t="s">
        <v>33</v>
      </c>
      <c r="G127" s="107">
        <f>H127</f>
        <v>0</v>
      </c>
      <c r="H127" s="107"/>
      <c r="L127" s="44"/>
      <c r="M127" s="44"/>
      <c r="N127" s="44"/>
      <c r="O127" s="44"/>
      <c r="P127" s="44"/>
      <c r="Q127" s="44"/>
      <c r="R127" s="44"/>
    </row>
    <row r="128" spans="1:18" ht="31.5" hidden="1" customHeight="1" x14ac:dyDescent="0.25">
      <c r="A128" s="143" t="s">
        <v>0</v>
      </c>
      <c r="B128" s="91" t="s">
        <v>1479</v>
      </c>
      <c r="C128" s="107">
        <f>G128</f>
        <v>0</v>
      </c>
      <c r="D128" s="51">
        <v>2022</v>
      </c>
      <c r="E128" s="143" t="s">
        <v>1305</v>
      </c>
      <c r="F128" s="51" t="s">
        <v>33</v>
      </c>
      <c r="G128" s="107">
        <f>H128</f>
        <v>0</v>
      </c>
      <c r="H128" s="107"/>
      <c r="L128" s="44"/>
      <c r="M128" s="44"/>
      <c r="N128" s="44"/>
      <c r="O128" s="44"/>
      <c r="P128" s="44"/>
      <c r="Q128" s="44"/>
      <c r="R128" s="44"/>
    </row>
    <row r="129" spans="1:18" ht="31.5" hidden="1" customHeight="1" x14ac:dyDescent="0.25">
      <c r="A129" s="143" t="s">
        <v>1</v>
      </c>
      <c r="B129" s="91" t="s">
        <v>1510</v>
      </c>
      <c r="C129" s="107">
        <f t="shared" ref="C129:C135" si="5">H129</f>
        <v>0</v>
      </c>
      <c r="D129" s="51">
        <v>2022</v>
      </c>
      <c r="E129" s="153" t="s">
        <v>16</v>
      </c>
      <c r="F129" s="51" t="s">
        <v>33</v>
      </c>
      <c r="G129" s="107"/>
      <c r="H129" s="107"/>
      <c r="L129" s="44"/>
      <c r="M129" s="44"/>
      <c r="N129" s="44"/>
      <c r="O129" s="44"/>
      <c r="P129" s="44"/>
      <c r="Q129" s="44"/>
      <c r="R129" s="44"/>
    </row>
    <row r="130" spans="1:18" ht="31.5" hidden="1" customHeight="1" x14ac:dyDescent="0.25">
      <c r="A130" s="143" t="s">
        <v>79</v>
      </c>
      <c r="B130" s="91" t="s">
        <v>1511</v>
      </c>
      <c r="C130" s="107">
        <f t="shared" si="5"/>
        <v>0</v>
      </c>
      <c r="D130" s="51">
        <v>2022</v>
      </c>
      <c r="E130" s="153" t="s">
        <v>16</v>
      </c>
      <c r="F130" s="51" t="s">
        <v>33</v>
      </c>
      <c r="G130" s="107"/>
      <c r="H130" s="107"/>
      <c r="L130" s="44"/>
      <c r="M130" s="44"/>
      <c r="N130" s="44"/>
      <c r="O130" s="44"/>
      <c r="P130" s="44"/>
      <c r="Q130" s="44"/>
      <c r="R130" s="44"/>
    </row>
    <row r="131" spans="1:18" ht="31.5" hidden="1" customHeight="1" x14ac:dyDescent="0.25">
      <c r="A131" s="143" t="s">
        <v>80</v>
      </c>
      <c r="B131" s="91" t="s">
        <v>1512</v>
      </c>
      <c r="C131" s="107">
        <f t="shared" si="5"/>
        <v>0</v>
      </c>
      <c r="D131" s="51">
        <v>2022</v>
      </c>
      <c r="E131" s="153" t="s">
        <v>16</v>
      </c>
      <c r="F131" s="51" t="s">
        <v>33</v>
      </c>
      <c r="G131" s="107"/>
      <c r="H131" s="107"/>
      <c r="L131" s="44"/>
      <c r="M131" s="44"/>
      <c r="N131" s="44"/>
      <c r="O131" s="44"/>
      <c r="P131" s="44"/>
      <c r="Q131" s="44"/>
      <c r="R131" s="44"/>
    </row>
    <row r="132" spans="1:18" ht="31.5" hidden="1" customHeight="1" x14ac:dyDescent="0.25">
      <c r="A132" s="143" t="s">
        <v>125</v>
      </c>
      <c r="B132" s="91" t="s">
        <v>798</v>
      </c>
      <c r="C132" s="107">
        <f t="shared" si="5"/>
        <v>0</v>
      </c>
      <c r="D132" s="51">
        <v>2022</v>
      </c>
      <c r="E132" s="153" t="s">
        <v>16</v>
      </c>
      <c r="F132" s="51" t="s">
        <v>33</v>
      </c>
      <c r="G132" s="107"/>
      <c r="H132" s="107"/>
      <c r="L132" s="44"/>
      <c r="M132" s="44"/>
      <c r="N132" s="44"/>
      <c r="O132" s="44"/>
      <c r="P132" s="44"/>
      <c r="Q132" s="44"/>
      <c r="R132" s="44"/>
    </row>
    <row r="133" spans="1:18" ht="31.5" hidden="1" customHeight="1" x14ac:dyDescent="0.25">
      <c r="A133" s="143" t="s">
        <v>127</v>
      </c>
      <c r="B133" s="91" t="s">
        <v>937</v>
      </c>
      <c r="C133" s="107">
        <f t="shared" si="5"/>
        <v>0</v>
      </c>
      <c r="D133" s="51">
        <v>2022</v>
      </c>
      <c r="E133" s="153" t="s">
        <v>16</v>
      </c>
      <c r="F133" s="51" t="s">
        <v>33</v>
      </c>
      <c r="G133" s="107"/>
      <c r="H133" s="107"/>
      <c r="L133" s="44"/>
      <c r="M133" s="44"/>
      <c r="N133" s="44"/>
      <c r="O133" s="44"/>
      <c r="P133" s="44"/>
      <c r="Q133" s="44"/>
      <c r="R133" s="44"/>
    </row>
    <row r="134" spans="1:18" ht="31.5" hidden="1" customHeight="1" x14ac:dyDescent="0.25">
      <c r="A134" s="143" t="s">
        <v>128</v>
      </c>
      <c r="B134" s="91" t="s">
        <v>938</v>
      </c>
      <c r="C134" s="107">
        <f t="shared" si="5"/>
        <v>0</v>
      </c>
      <c r="D134" s="51">
        <v>2022</v>
      </c>
      <c r="E134" s="153" t="s">
        <v>16</v>
      </c>
      <c r="F134" s="51" t="s">
        <v>33</v>
      </c>
      <c r="G134" s="107"/>
      <c r="H134" s="107"/>
      <c r="L134" s="44"/>
      <c r="M134" s="44"/>
      <c r="N134" s="44"/>
      <c r="O134" s="44"/>
      <c r="P134" s="44"/>
      <c r="Q134" s="44"/>
      <c r="R134" s="44"/>
    </row>
    <row r="135" spans="1:18" ht="31.5" hidden="1" customHeight="1" x14ac:dyDescent="0.25">
      <c r="A135" s="143" t="s">
        <v>129</v>
      </c>
      <c r="B135" s="91" t="s">
        <v>1621</v>
      </c>
      <c r="C135" s="107">
        <f t="shared" si="5"/>
        <v>0</v>
      </c>
      <c r="D135" s="51">
        <v>2022</v>
      </c>
      <c r="E135" s="143" t="s">
        <v>1305</v>
      </c>
      <c r="F135" s="51" t="s">
        <v>33</v>
      </c>
      <c r="G135" s="107"/>
      <c r="H135" s="107"/>
      <c r="L135" s="44"/>
      <c r="M135" s="44"/>
      <c r="N135" s="44"/>
      <c r="O135" s="44"/>
      <c r="P135" s="44"/>
      <c r="Q135" s="44"/>
      <c r="R135" s="44"/>
    </row>
    <row r="136" spans="1:18" ht="33" customHeight="1" x14ac:dyDescent="0.25">
      <c r="A136" s="143" t="s">
        <v>23</v>
      </c>
      <c r="B136" s="91" t="s">
        <v>122</v>
      </c>
      <c r="C136" s="107"/>
      <c r="D136" s="51">
        <v>2024</v>
      </c>
      <c r="E136" s="143" t="s">
        <v>1305</v>
      </c>
      <c r="F136" s="51" t="s">
        <v>33</v>
      </c>
      <c r="G136" s="107"/>
      <c r="H136" s="107">
        <f>'Додаток 3'!L88</f>
        <v>1239.452</v>
      </c>
      <c r="L136" s="44"/>
      <c r="M136" s="44"/>
      <c r="N136" s="44"/>
      <c r="O136" s="44"/>
      <c r="P136" s="44"/>
      <c r="Q136" s="44"/>
      <c r="R136" s="44"/>
    </row>
    <row r="137" spans="1:18" ht="48.75" customHeight="1" x14ac:dyDescent="0.25">
      <c r="A137" s="143" t="s">
        <v>24</v>
      </c>
      <c r="B137" s="91" t="str">
        <f>'Додаток 3'!B140</f>
        <v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v>
      </c>
      <c r="C137" s="107"/>
      <c r="D137" s="51">
        <v>2024</v>
      </c>
      <c r="E137" s="143" t="s">
        <v>1305</v>
      </c>
      <c r="F137" s="51" t="s">
        <v>33</v>
      </c>
      <c r="G137" s="107"/>
      <c r="H137" s="107">
        <f>'Додаток 3'!L140</f>
        <v>303.16000000000003</v>
      </c>
      <c r="J137" s="40" t="s">
        <v>1577</v>
      </c>
      <c r="L137" s="44"/>
      <c r="M137" s="44"/>
      <c r="N137" s="44"/>
      <c r="O137" s="44"/>
      <c r="P137" s="44"/>
      <c r="Q137" s="44"/>
      <c r="R137" s="44"/>
    </row>
    <row r="138" spans="1:18" ht="42.75" customHeight="1" x14ac:dyDescent="0.25">
      <c r="A138" s="143" t="s">
        <v>36</v>
      </c>
      <c r="B138" s="91" t="str">
        <f>'Додаток 3'!B141</f>
        <v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v>
      </c>
      <c r="C138" s="107"/>
      <c r="D138" s="51">
        <v>2024</v>
      </c>
      <c r="E138" s="143" t="s">
        <v>1305</v>
      </c>
      <c r="F138" s="51" t="s">
        <v>33</v>
      </c>
      <c r="G138" s="107"/>
      <c r="H138" s="107">
        <f>'Додаток 3'!L141</f>
        <v>7580.4570000000003</v>
      </c>
      <c r="L138" s="44"/>
      <c r="M138" s="44"/>
      <c r="N138" s="44"/>
      <c r="O138" s="44"/>
      <c r="P138" s="44"/>
      <c r="Q138" s="44"/>
      <c r="R138" s="44"/>
    </row>
    <row r="139" spans="1:18" ht="48.75" customHeight="1" x14ac:dyDescent="0.25">
      <c r="A139" s="143" t="s">
        <v>37</v>
      </c>
      <c r="B139" s="91" t="str">
        <f>'Додаток 3'!B142</f>
        <v>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v>
      </c>
      <c r="C139" s="107"/>
      <c r="D139" s="51">
        <v>2024</v>
      </c>
      <c r="E139" s="188" t="s">
        <v>16</v>
      </c>
      <c r="F139" s="145" t="s">
        <v>33</v>
      </c>
      <c r="G139" s="107"/>
      <c r="H139" s="107">
        <f>'Додаток 3'!L142</f>
        <v>60</v>
      </c>
      <c r="L139" s="44"/>
      <c r="M139" s="44"/>
      <c r="N139" s="44"/>
      <c r="O139" s="44"/>
      <c r="P139" s="44"/>
      <c r="Q139" s="44"/>
      <c r="R139" s="44"/>
    </row>
    <row r="140" spans="1:18" ht="48.75" customHeight="1" x14ac:dyDescent="0.25">
      <c r="A140" s="143" t="s">
        <v>43</v>
      </c>
      <c r="B140" s="91" t="str">
        <f>'Додаток 3'!B143</f>
        <v>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v>
      </c>
      <c r="C140" s="107"/>
      <c r="D140" s="51">
        <v>2024</v>
      </c>
      <c r="E140" s="188" t="s">
        <v>16</v>
      </c>
      <c r="F140" s="145" t="s">
        <v>33</v>
      </c>
      <c r="G140" s="107"/>
      <c r="H140" s="107">
        <f>'Додаток 3'!L143</f>
        <v>226.22200000000001</v>
      </c>
      <c r="L140" s="44"/>
      <c r="M140" s="44"/>
      <c r="N140" s="44"/>
      <c r="O140" s="44"/>
      <c r="P140" s="44"/>
      <c r="Q140" s="44"/>
      <c r="R140" s="44"/>
    </row>
    <row r="141" spans="1:18" ht="19.5" customHeight="1" x14ac:dyDescent="0.25">
      <c r="A141" s="479"/>
      <c r="B141" s="468" t="s">
        <v>82</v>
      </c>
      <c r="C141" s="349"/>
      <c r="D141" s="349"/>
      <c r="E141" s="349"/>
      <c r="F141" s="42" t="s">
        <v>21</v>
      </c>
      <c r="G141" s="64">
        <f>H141</f>
        <v>9639.2650000000012</v>
      </c>
      <c r="H141" s="45">
        <f>H144+H145</f>
        <v>9639.2650000000012</v>
      </c>
      <c r="L141" s="44"/>
      <c r="M141" s="49"/>
      <c r="N141" s="48"/>
      <c r="O141" s="48"/>
      <c r="P141" s="44"/>
      <c r="Q141" s="44"/>
      <c r="R141" s="44"/>
    </row>
    <row r="142" spans="1:18" ht="39" hidden="1" customHeight="1" x14ac:dyDescent="0.25">
      <c r="A142" s="479"/>
      <c r="B142" s="468"/>
      <c r="C142" s="349"/>
      <c r="D142" s="349"/>
      <c r="E142" s="349"/>
      <c r="F142" s="7" t="s">
        <v>26</v>
      </c>
      <c r="G142" s="157" t="e">
        <f>#REF!+#REF!+H142</f>
        <v>#REF!</v>
      </c>
      <c r="H142" s="157">
        <v>0</v>
      </c>
      <c r="I142" s="61"/>
      <c r="J142" s="61"/>
      <c r="K142" s="61"/>
      <c r="L142" s="44"/>
      <c r="M142" s="44"/>
      <c r="N142" s="44"/>
      <c r="O142" s="44"/>
      <c r="P142" s="44"/>
      <c r="Q142" s="44"/>
      <c r="R142" s="44"/>
    </row>
    <row r="143" spans="1:18" ht="39" hidden="1" customHeight="1" x14ac:dyDescent="0.25">
      <c r="A143" s="479"/>
      <c r="B143" s="468"/>
      <c r="C143" s="349"/>
      <c r="D143" s="349"/>
      <c r="E143" s="349"/>
      <c r="F143" s="7" t="s">
        <v>18</v>
      </c>
      <c r="G143" s="157">
        <f>H143</f>
        <v>20000</v>
      </c>
      <c r="H143" s="157">
        <f>H35</f>
        <v>20000</v>
      </c>
      <c r="L143" s="44"/>
      <c r="M143" s="44"/>
      <c r="N143" s="44"/>
      <c r="O143" s="44"/>
      <c r="P143" s="44"/>
      <c r="Q143" s="44"/>
      <c r="R143" s="44"/>
    </row>
    <row r="144" spans="1:18" ht="39" hidden="1" customHeight="1" x14ac:dyDescent="0.25">
      <c r="A144" s="479"/>
      <c r="B144" s="468"/>
      <c r="C144" s="349"/>
      <c r="D144" s="349"/>
      <c r="E144" s="349"/>
      <c r="F144" s="7" t="s">
        <v>26</v>
      </c>
      <c r="G144" s="157"/>
      <c r="H144" s="157">
        <f>H124</f>
        <v>0</v>
      </c>
      <c r="L144" s="44"/>
      <c r="M144" s="44"/>
      <c r="N144" s="44"/>
      <c r="O144" s="44"/>
      <c r="P144" s="44"/>
      <c r="Q144" s="44"/>
      <c r="R144" s="44"/>
    </row>
    <row r="145" spans="1:18" ht="29.25" customHeight="1" x14ac:dyDescent="0.25">
      <c r="A145" s="479"/>
      <c r="B145" s="468"/>
      <c r="C145" s="349"/>
      <c r="D145" s="349"/>
      <c r="E145" s="349"/>
      <c r="F145" s="7" t="s">
        <v>33</v>
      </c>
      <c r="G145" s="65">
        <f>H145</f>
        <v>9639.2650000000012</v>
      </c>
      <c r="H145" s="157">
        <f>H86+H87+H136+H137+H138+H139</f>
        <v>9639.2650000000012</v>
      </c>
      <c r="L145" s="44"/>
      <c r="M145" s="44"/>
      <c r="N145" s="44"/>
      <c r="O145" s="44"/>
      <c r="P145" s="44"/>
      <c r="Q145" s="44"/>
      <c r="R145" s="44"/>
    </row>
    <row r="146" spans="1:18" ht="18" customHeight="1" x14ac:dyDescent="0.25">
      <c r="A146" s="449" t="s">
        <v>49</v>
      </c>
      <c r="B146" s="450"/>
      <c r="C146" s="450"/>
      <c r="D146" s="450"/>
      <c r="E146" s="450"/>
      <c r="F146" s="450"/>
      <c r="G146" s="450"/>
      <c r="H146" s="451"/>
      <c r="L146" s="44"/>
      <c r="M146" s="44"/>
      <c r="N146" s="44"/>
      <c r="O146" s="44"/>
      <c r="P146" s="44"/>
      <c r="Q146" s="44"/>
      <c r="R146" s="44"/>
    </row>
    <row r="147" spans="1:18" ht="39" hidden="1" customHeight="1" x14ac:dyDescent="0.25">
      <c r="A147" s="353" t="s">
        <v>35</v>
      </c>
      <c r="B147" s="486" t="s">
        <v>865</v>
      </c>
      <c r="C147" s="482">
        <v>7153.0910000000003</v>
      </c>
      <c r="D147" s="353" t="s">
        <v>504</v>
      </c>
      <c r="E147" s="353" t="s">
        <v>16</v>
      </c>
      <c r="F147" s="363" t="s">
        <v>33</v>
      </c>
      <c r="G147" s="482" t="e">
        <f>#REF!+#REF!+H147</f>
        <v>#REF!</v>
      </c>
      <c r="H147" s="484"/>
      <c r="I147" s="40">
        <v>4473.9229999999998</v>
      </c>
      <c r="L147" s="67"/>
      <c r="M147" s="44"/>
      <c r="N147" s="44"/>
      <c r="O147" s="44"/>
      <c r="P147" s="44"/>
      <c r="Q147" s="44"/>
      <c r="R147" s="44"/>
    </row>
    <row r="148" spans="1:18" ht="39" hidden="1" customHeight="1" x14ac:dyDescent="0.25">
      <c r="A148" s="354"/>
      <c r="B148" s="487"/>
      <c r="C148" s="483"/>
      <c r="D148" s="354"/>
      <c r="E148" s="354"/>
      <c r="F148" s="377"/>
      <c r="G148" s="483"/>
      <c r="H148" s="485"/>
      <c r="I148" s="178"/>
      <c r="J148" s="178"/>
      <c r="K148" s="178"/>
      <c r="L148" s="44"/>
      <c r="M148" s="44"/>
      <c r="N148" s="44"/>
      <c r="O148" s="44"/>
      <c r="P148" s="44"/>
      <c r="Q148" s="44"/>
      <c r="R148" s="44"/>
    </row>
    <row r="149" spans="1:18" ht="39" hidden="1" customHeight="1" x14ac:dyDescent="0.25">
      <c r="A149" s="354"/>
      <c r="B149" s="59" t="s">
        <v>2</v>
      </c>
      <c r="C149" s="107" t="e">
        <f t="shared" ref="C149:C154" si="6">G149</f>
        <v>#REF!</v>
      </c>
      <c r="D149" s="354"/>
      <c r="E149" s="354"/>
      <c r="F149" s="377"/>
      <c r="G149" s="107" t="e">
        <f>#REF!+#REF!+H149</f>
        <v>#REF!</v>
      </c>
      <c r="H149" s="169"/>
      <c r="I149" s="68">
        <v>102230</v>
      </c>
      <c r="J149" s="68"/>
      <c r="K149" s="68"/>
      <c r="L149" s="47"/>
      <c r="M149" s="67"/>
      <c r="N149" s="47"/>
      <c r="O149" s="44"/>
      <c r="P149" s="44"/>
      <c r="Q149" s="44"/>
      <c r="R149" s="44"/>
    </row>
    <row r="150" spans="1:18" ht="39" hidden="1" customHeight="1" x14ac:dyDescent="0.25">
      <c r="A150" s="355"/>
      <c r="B150" s="59" t="s">
        <v>25</v>
      </c>
      <c r="C150" s="107" t="e">
        <f t="shared" si="6"/>
        <v>#REF!</v>
      </c>
      <c r="D150" s="355"/>
      <c r="E150" s="355"/>
      <c r="F150" s="364"/>
      <c r="G150" s="107" t="e">
        <f>#REF!+#REF!+H150</f>
        <v>#REF!</v>
      </c>
      <c r="H150" s="69"/>
      <c r="I150" s="68">
        <v>27.623000000000001</v>
      </c>
      <c r="J150" s="68"/>
      <c r="K150" s="68"/>
      <c r="L150" s="44"/>
      <c r="M150" s="44"/>
      <c r="N150" s="44"/>
      <c r="O150" s="44"/>
      <c r="P150" s="44"/>
      <c r="Q150" s="44"/>
      <c r="R150" s="44"/>
    </row>
    <row r="151" spans="1:18" ht="39" hidden="1" customHeight="1" x14ac:dyDescent="0.25">
      <c r="A151" s="353" t="s">
        <v>22</v>
      </c>
      <c r="B151" s="59" t="s">
        <v>867</v>
      </c>
      <c r="C151" s="107" t="e">
        <f t="shared" si="6"/>
        <v>#REF!</v>
      </c>
      <c r="D151" s="353" t="s">
        <v>93</v>
      </c>
      <c r="E151" s="353" t="s">
        <v>16</v>
      </c>
      <c r="F151" s="363" t="s">
        <v>33</v>
      </c>
      <c r="G151" s="107" t="e">
        <f>#REF!+#REF!+H151</f>
        <v>#REF!</v>
      </c>
      <c r="H151" s="69"/>
      <c r="I151" s="68"/>
      <c r="J151" s="68"/>
      <c r="K151" s="68"/>
      <c r="L151" s="44"/>
      <c r="M151" s="44"/>
      <c r="N151" s="44"/>
      <c r="O151" s="44"/>
      <c r="P151" s="44"/>
      <c r="Q151" s="44"/>
      <c r="R151" s="44"/>
    </row>
    <row r="152" spans="1:18" ht="39" hidden="1" customHeight="1" x14ac:dyDescent="0.25">
      <c r="A152" s="354"/>
      <c r="B152" s="59" t="s">
        <v>38</v>
      </c>
      <c r="C152" s="107" t="e">
        <f t="shared" si="6"/>
        <v>#REF!</v>
      </c>
      <c r="D152" s="354"/>
      <c r="E152" s="354"/>
      <c r="F152" s="377"/>
      <c r="G152" s="107" t="e">
        <f>#REF!+#REF!+H152</f>
        <v>#REF!</v>
      </c>
      <c r="H152" s="69"/>
      <c r="I152" s="68"/>
      <c r="J152" s="68"/>
      <c r="K152" s="68"/>
      <c r="L152" s="44"/>
      <c r="M152" s="44"/>
      <c r="N152" s="44"/>
      <c r="O152" s="44"/>
      <c r="P152" s="44"/>
      <c r="Q152" s="44"/>
      <c r="R152" s="44"/>
    </row>
    <row r="153" spans="1:18" ht="39" hidden="1" customHeight="1" x14ac:dyDescent="0.25">
      <c r="A153" s="354"/>
      <c r="B153" s="59" t="s">
        <v>2</v>
      </c>
      <c r="C153" s="107" t="e">
        <f t="shared" si="6"/>
        <v>#REF!</v>
      </c>
      <c r="D153" s="354"/>
      <c r="E153" s="354"/>
      <c r="F153" s="377"/>
      <c r="G153" s="107" t="e">
        <f>#REF!+#REF!+H153</f>
        <v>#REF!</v>
      </c>
      <c r="H153" s="69"/>
      <c r="I153" s="68"/>
      <c r="J153" s="68"/>
      <c r="K153" s="68"/>
      <c r="L153" s="44"/>
      <c r="M153" s="44"/>
      <c r="N153" s="44"/>
      <c r="O153" s="44"/>
      <c r="P153" s="44"/>
      <c r="Q153" s="44"/>
      <c r="R153" s="44"/>
    </row>
    <row r="154" spans="1:18" ht="39" hidden="1" customHeight="1" x14ac:dyDescent="0.25">
      <c r="A154" s="355"/>
      <c r="B154" s="59" t="s">
        <v>25</v>
      </c>
      <c r="C154" s="107" t="e">
        <f t="shared" si="6"/>
        <v>#REF!</v>
      </c>
      <c r="D154" s="355"/>
      <c r="E154" s="355"/>
      <c r="F154" s="364"/>
      <c r="G154" s="107" t="e">
        <f>#REF!+#REF!+H154</f>
        <v>#REF!</v>
      </c>
      <c r="H154" s="69"/>
      <c r="I154" s="68"/>
      <c r="J154" s="68"/>
      <c r="K154" s="68"/>
      <c r="L154" s="44"/>
      <c r="M154" s="44"/>
      <c r="N154" s="44"/>
      <c r="O154" s="44"/>
      <c r="P154" s="44"/>
      <c r="Q154" s="44"/>
      <c r="R154" s="44"/>
    </row>
    <row r="155" spans="1:18" ht="39" hidden="1" customHeight="1" x14ac:dyDescent="0.25">
      <c r="A155" s="353" t="s">
        <v>23</v>
      </c>
      <c r="B155" s="59" t="s">
        <v>1012</v>
      </c>
      <c r="C155" s="107">
        <v>26523.362000000001</v>
      </c>
      <c r="D155" s="353" t="s">
        <v>504</v>
      </c>
      <c r="E155" s="353" t="s">
        <v>16</v>
      </c>
      <c r="F155" s="363" t="s">
        <v>33</v>
      </c>
      <c r="G155" s="107" t="e">
        <f>#REF!+#REF!+H155</f>
        <v>#REF!</v>
      </c>
      <c r="H155" s="69"/>
      <c r="I155" s="84"/>
      <c r="J155" s="84"/>
      <c r="K155" s="84"/>
      <c r="L155" s="44"/>
      <c r="M155" s="44"/>
      <c r="N155" s="44"/>
      <c r="O155" s="44"/>
      <c r="P155" s="44"/>
      <c r="Q155" s="44"/>
      <c r="R155" s="44"/>
    </row>
    <row r="156" spans="1:18" ht="39" hidden="1" customHeight="1" x14ac:dyDescent="0.25">
      <c r="A156" s="354"/>
      <c r="B156" s="59" t="s">
        <v>2</v>
      </c>
      <c r="C156" s="107" t="e">
        <f>G156</f>
        <v>#REF!</v>
      </c>
      <c r="D156" s="354"/>
      <c r="E156" s="354"/>
      <c r="F156" s="377"/>
      <c r="G156" s="107" t="e">
        <f>#REF!+#REF!+H156</f>
        <v>#REF!</v>
      </c>
      <c r="H156" s="69"/>
      <c r="I156" s="84">
        <v>588.35</v>
      </c>
      <c r="J156" s="84"/>
      <c r="K156" s="84"/>
      <c r="L156" s="44"/>
      <c r="M156" s="44"/>
      <c r="N156" s="44"/>
      <c r="O156" s="44"/>
      <c r="P156" s="44"/>
      <c r="Q156" s="44"/>
      <c r="R156" s="44"/>
    </row>
    <row r="157" spans="1:18" ht="39" hidden="1" customHeight="1" x14ac:dyDescent="0.25">
      <c r="A157" s="355"/>
      <c r="B157" s="59" t="s">
        <v>25</v>
      </c>
      <c r="C157" s="107" t="e">
        <f>G157</f>
        <v>#REF!</v>
      </c>
      <c r="D157" s="355"/>
      <c r="E157" s="355"/>
      <c r="F157" s="364"/>
      <c r="G157" s="107" t="e">
        <f>#REF!+#REF!+H157</f>
        <v>#REF!</v>
      </c>
      <c r="H157" s="69"/>
      <c r="I157" s="84">
        <v>92.34</v>
      </c>
      <c r="J157" s="84"/>
      <c r="K157" s="84"/>
      <c r="L157" s="44"/>
      <c r="M157" s="44"/>
      <c r="N157" s="44"/>
      <c r="O157" s="44"/>
      <c r="P157" s="44"/>
      <c r="Q157" s="44"/>
      <c r="R157" s="44"/>
    </row>
    <row r="158" spans="1:18" ht="35.25" hidden="1" customHeight="1" x14ac:dyDescent="0.25">
      <c r="A158" s="353" t="s">
        <v>35</v>
      </c>
      <c r="B158" s="59" t="s">
        <v>868</v>
      </c>
      <c r="C158" s="107">
        <v>8970.5499999999993</v>
      </c>
      <c r="D158" s="353" t="s">
        <v>94</v>
      </c>
      <c r="E158" s="353" t="s">
        <v>16</v>
      </c>
      <c r="F158" s="363" t="s">
        <v>33</v>
      </c>
      <c r="G158" s="107">
        <f>H158</f>
        <v>0</v>
      </c>
      <c r="H158" s="169">
        <v>0</v>
      </c>
      <c r="I158" s="115"/>
      <c r="J158" s="246">
        <f>H158+H190+H198</f>
        <v>0</v>
      </c>
      <c r="K158" s="115"/>
      <c r="L158" s="44"/>
      <c r="M158" s="44"/>
      <c r="N158" s="44"/>
      <c r="O158" s="44"/>
      <c r="P158" s="44"/>
      <c r="Q158" s="44"/>
      <c r="R158" s="44"/>
    </row>
    <row r="159" spans="1:18" ht="39" hidden="1" customHeight="1" x14ac:dyDescent="0.25">
      <c r="A159" s="354"/>
      <c r="B159" s="59" t="s">
        <v>782</v>
      </c>
      <c r="C159" s="107" t="e">
        <f>G159</f>
        <v>#REF!</v>
      </c>
      <c r="D159" s="354"/>
      <c r="E159" s="354"/>
      <c r="F159" s="377"/>
      <c r="G159" s="107" t="e">
        <f>#REF!</f>
        <v>#REF!</v>
      </c>
      <c r="H159" s="69"/>
      <c r="I159" s="82"/>
      <c r="J159" s="82"/>
      <c r="K159" s="82"/>
      <c r="L159" s="44"/>
      <c r="M159" s="44"/>
      <c r="N159" s="44"/>
      <c r="O159" s="44"/>
      <c r="P159" s="44"/>
      <c r="Q159" s="44"/>
      <c r="R159" s="44"/>
    </row>
    <row r="160" spans="1:18" ht="39" hidden="1" customHeight="1" x14ac:dyDescent="0.25">
      <c r="A160" s="354"/>
      <c r="B160" s="59" t="s">
        <v>2</v>
      </c>
      <c r="C160" s="107" t="e">
        <f>G160</f>
        <v>#REF!</v>
      </c>
      <c r="D160" s="354"/>
      <c r="E160" s="354"/>
      <c r="F160" s="377"/>
      <c r="G160" s="107" t="e">
        <f>#REF!</f>
        <v>#REF!</v>
      </c>
      <c r="H160" s="69"/>
      <c r="I160" s="81"/>
      <c r="J160" s="81"/>
      <c r="K160" s="81"/>
      <c r="L160" s="44"/>
      <c r="M160" s="44"/>
      <c r="N160" s="44"/>
      <c r="O160" s="44"/>
      <c r="P160" s="44"/>
      <c r="Q160" s="44"/>
      <c r="R160" s="44"/>
    </row>
    <row r="161" spans="1:18" ht="39" hidden="1" customHeight="1" x14ac:dyDescent="0.25">
      <c r="A161" s="355"/>
      <c r="B161" s="59" t="s">
        <v>25</v>
      </c>
      <c r="C161" s="107" t="e">
        <f>G161</f>
        <v>#REF!</v>
      </c>
      <c r="D161" s="355"/>
      <c r="E161" s="355"/>
      <c r="F161" s="364"/>
      <c r="G161" s="107" t="e">
        <f>#REF!</f>
        <v>#REF!</v>
      </c>
      <c r="H161" s="69"/>
      <c r="I161" s="82"/>
      <c r="J161" s="82"/>
      <c r="K161" s="82"/>
      <c r="L161" s="44"/>
      <c r="M161" s="44"/>
      <c r="N161" s="44"/>
      <c r="O161" s="44"/>
      <c r="P161" s="44"/>
      <c r="Q161" s="44"/>
      <c r="R161" s="44"/>
    </row>
    <row r="162" spans="1:18" ht="39" hidden="1" customHeight="1" x14ac:dyDescent="0.25">
      <c r="A162" s="143" t="s">
        <v>36</v>
      </c>
      <c r="B162" s="59" t="s">
        <v>728</v>
      </c>
      <c r="C162" s="157" t="e">
        <f>G162</f>
        <v>#REF!</v>
      </c>
      <c r="D162" s="153" t="s">
        <v>52</v>
      </c>
      <c r="E162" s="153" t="s">
        <v>92</v>
      </c>
      <c r="F162" s="140" t="str">
        <f>F147</f>
        <v>Місцевий бюджет</v>
      </c>
      <c r="G162" s="157" t="e">
        <f>#REF!+#REF!+H162</f>
        <v>#REF!</v>
      </c>
      <c r="H162" s="169"/>
      <c r="I162" s="82"/>
      <c r="J162" s="82"/>
      <c r="K162" s="82"/>
      <c r="L162" s="48"/>
      <c r="M162" s="44"/>
      <c r="N162" s="44"/>
      <c r="O162" s="44"/>
      <c r="P162" s="44"/>
      <c r="Q162" s="44"/>
      <c r="R162" s="44"/>
    </row>
    <row r="163" spans="1:18" ht="39" hidden="1" customHeight="1" x14ac:dyDescent="0.25">
      <c r="A163" s="353" t="s">
        <v>36</v>
      </c>
      <c r="B163" s="59" t="s">
        <v>973</v>
      </c>
      <c r="C163" s="488">
        <v>3802.4580000000001</v>
      </c>
      <c r="D163" s="374" t="s">
        <v>93</v>
      </c>
      <c r="E163" s="374" t="s">
        <v>92</v>
      </c>
      <c r="F163" s="384" t="str">
        <f>F162</f>
        <v>Місцевий бюджет</v>
      </c>
      <c r="G163" s="488" t="e">
        <f>#REF!+#REF!+H163</f>
        <v>#REF!</v>
      </c>
      <c r="H163" s="169"/>
      <c r="I163" s="82"/>
      <c r="J163" s="82"/>
      <c r="K163" s="82"/>
      <c r="L163" s="44"/>
      <c r="M163" s="44"/>
      <c r="N163" s="44"/>
      <c r="O163" s="44"/>
      <c r="P163" s="44"/>
      <c r="Q163" s="44"/>
      <c r="R163" s="44"/>
    </row>
    <row r="164" spans="1:18" ht="39" hidden="1" customHeight="1" x14ac:dyDescent="0.25">
      <c r="A164" s="354"/>
      <c r="B164" s="59" t="s">
        <v>38</v>
      </c>
      <c r="C164" s="489"/>
      <c r="D164" s="375"/>
      <c r="E164" s="375"/>
      <c r="F164" s="412"/>
      <c r="G164" s="489"/>
      <c r="H164" s="169"/>
      <c r="I164" s="82"/>
      <c r="J164" s="82"/>
      <c r="K164" s="82"/>
      <c r="L164" s="44"/>
      <c r="M164" s="44"/>
      <c r="N164" s="44"/>
      <c r="O164" s="44"/>
      <c r="P164" s="44"/>
      <c r="Q164" s="44"/>
      <c r="R164" s="44"/>
    </row>
    <row r="165" spans="1:18" ht="39" hidden="1" customHeight="1" x14ac:dyDescent="0.25">
      <c r="A165" s="354"/>
      <c r="B165" s="7" t="s">
        <v>2</v>
      </c>
      <c r="C165" s="157" t="e">
        <f>G165</f>
        <v>#REF!</v>
      </c>
      <c r="D165" s="375"/>
      <c r="E165" s="375"/>
      <c r="F165" s="412"/>
      <c r="G165" s="157" t="e">
        <f>#REF!+#REF!+H165</f>
        <v>#REF!</v>
      </c>
      <c r="H165" s="169"/>
      <c r="I165" s="82"/>
      <c r="J165" s="82"/>
      <c r="K165" s="82"/>
      <c r="L165" s="44"/>
      <c r="M165" s="44"/>
      <c r="N165" s="44"/>
      <c r="O165" s="44"/>
      <c r="P165" s="44"/>
      <c r="Q165" s="44"/>
      <c r="R165" s="44"/>
    </row>
    <row r="166" spans="1:18" ht="39" hidden="1" customHeight="1" x14ac:dyDescent="0.25">
      <c r="A166" s="355"/>
      <c r="B166" s="7" t="s">
        <v>25</v>
      </c>
      <c r="C166" s="157" t="e">
        <f>G166</f>
        <v>#REF!</v>
      </c>
      <c r="D166" s="376"/>
      <c r="E166" s="376"/>
      <c r="F166" s="385"/>
      <c r="G166" s="157" t="e">
        <f>#REF!+#REF!+H166</f>
        <v>#REF!</v>
      </c>
      <c r="H166" s="169"/>
      <c r="I166" s="82"/>
      <c r="J166" s="82"/>
      <c r="K166" s="82"/>
      <c r="L166" s="44"/>
      <c r="M166" s="44"/>
      <c r="N166" s="44"/>
      <c r="O166" s="44"/>
      <c r="P166" s="44"/>
      <c r="Q166" s="44"/>
      <c r="R166" s="44"/>
    </row>
    <row r="167" spans="1:18" ht="39" hidden="1" customHeight="1" x14ac:dyDescent="0.25">
      <c r="A167" s="353" t="s">
        <v>37</v>
      </c>
      <c r="B167" s="7" t="s">
        <v>994</v>
      </c>
      <c r="C167" s="157" t="e">
        <f>G167</f>
        <v>#REF!</v>
      </c>
      <c r="D167" s="374" t="s">
        <v>93</v>
      </c>
      <c r="E167" s="374" t="s">
        <v>16</v>
      </c>
      <c r="F167" s="384" t="str">
        <f>F163</f>
        <v>Місцевий бюджет</v>
      </c>
      <c r="G167" s="157" t="e">
        <f>#REF!+#REF!+H167</f>
        <v>#REF!</v>
      </c>
      <c r="H167" s="169"/>
      <c r="I167" s="82"/>
      <c r="J167" s="82"/>
      <c r="K167" s="82"/>
      <c r="L167" s="44"/>
      <c r="M167" s="44"/>
      <c r="N167" s="44"/>
      <c r="O167" s="44"/>
      <c r="P167" s="44"/>
      <c r="Q167" s="44"/>
      <c r="R167" s="44"/>
    </row>
    <row r="168" spans="1:18" ht="39" hidden="1" customHeight="1" x14ac:dyDescent="0.25">
      <c r="A168" s="354"/>
      <c r="B168" s="7" t="s">
        <v>2</v>
      </c>
      <c r="C168" s="157" t="e">
        <f>G168</f>
        <v>#REF!</v>
      </c>
      <c r="D168" s="375"/>
      <c r="E168" s="375"/>
      <c r="F168" s="412"/>
      <c r="G168" s="157" t="e">
        <f>#REF!+#REF!+H168</f>
        <v>#REF!</v>
      </c>
      <c r="H168" s="169"/>
      <c r="I168" s="82"/>
      <c r="J168" s="82"/>
      <c r="K168" s="82"/>
      <c r="L168" s="44"/>
      <c r="M168" s="44"/>
      <c r="N168" s="44"/>
      <c r="O168" s="44"/>
      <c r="P168" s="44"/>
      <c r="Q168" s="44"/>
      <c r="R168" s="44"/>
    </row>
    <row r="169" spans="1:18" ht="39" hidden="1" customHeight="1" x14ac:dyDescent="0.25">
      <c r="A169" s="355"/>
      <c r="B169" s="7" t="s">
        <v>25</v>
      </c>
      <c r="C169" s="157" t="e">
        <f>G169</f>
        <v>#REF!</v>
      </c>
      <c r="D169" s="376"/>
      <c r="E169" s="376"/>
      <c r="F169" s="385"/>
      <c r="G169" s="157" t="e">
        <f>#REF!+#REF!+H169</f>
        <v>#REF!</v>
      </c>
      <c r="H169" s="169"/>
      <c r="I169" s="82"/>
      <c r="J169" s="82"/>
      <c r="K169" s="82"/>
      <c r="L169" s="44"/>
      <c r="M169" s="44"/>
      <c r="N169" s="44"/>
      <c r="O169" s="44"/>
      <c r="P169" s="44"/>
      <c r="Q169" s="44"/>
      <c r="R169" s="44"/>
    </row>
    <row r="170" spans="1:18" ht="30" hidden="1" x14ac:dyDescent="0.25">
      <c r="A170" s="353" t="s">
        <v>43</v>
      </c>
      <c r="B170" s="7" t="s">
        <v>1313</v>
      </c>
      <c r="C170" s="157" t="e">
        <f>#REF!</f>
        <v>#REF!</v>
      </c>
      <c r="D170" s="374" t="s">
        <v>1622</v>
      </c>
      <c r="E170" s="374" t="s">
        <v>16</v>
      </c>
      <c r="F170" s="384" t="str">
        <f>F162</f>
        <v>Місцевий бюджет</v>
      </c>
      <c r="G170" s="157" t="e">
        <f>#REF!</f>
        <v>#REF!</v>
      </c>
      <c r="H170" s="169"/>
      <c r="I170" s="82"/>
      <c r="J170" s="82"/>
      <c r="K170" s="82"/>
      <c r="L170" s="47"/>
      <c r="M170" s="44"/>
      <c r="N170" s="44"/>
      <c r="O170" s="44"/>
      <c r="P170" s="44"/>
      <c r="Q170" s="44"/>
      <c r="R170" s="44"/>
    </row>
    <row r="171" spans="1:18" ht="39" hidden="1" customHeight="1" x14ac:dyDescent="0.25">
      <c r="A171" s="355"/>
      <c r="B171" s="7" t="s">
        <v>882</v>
      </c>
      <c r="C171" s="157" t="e">
        <f>G171</f>
        <v>#REF!</v>
      </c>
      <c r="D171" s="376"/>
      <c r="E171" s="376"/>
      <c r="F171" s="385"/>
      <c r="G171" s="157" t="e">
        <f>#REF!+#REF!+H171</f>
        <v>#REF!</v>
      </c>
      <c r="H171" s="169">
        <v>350</v>
      </c>
      <c r="I171" s="82"/>
      <c r="J171" s="82"/>
      <c r="K171" s="82"/>
      <c r="L171" s="47"/>
      <c r="M171" s="44"/>
      <c r="N171" s="44"/>
      <c r="O171" s="44"/>
      <c r="P171" s="44"/>
      <c r="Q171" s="44"/>
      <c r="R171" s="44"/>
    </row>
    <row r="172" spans="1:18" ht="39" hidden="1" customHeight="1" x14ac:dyDescent="0.25">
      <c r="A172" s="353" t="s">
        <v>45</v>
      </c>
      <c r="B172" s="91" t="s">
        <v>1264</v>
      </c>
      <c r="C172" s="107" t="e">
        <f>G172</f>
        <v>#REF!</v>
      </c>
      <c r="D172" s="363">
        <v>2022</v>
      </c>
      <c r="E172" s="353" t="s">
        <v>16</v>
      </c>
      <c r="F172" s="363" t="s">
        <v>33</v>
      </c>
      <c r="G172" s="35" t="e">
        <f>#REF!+#REF!+H172</f>
        <v>#REF!</v>
      </c>
      <c r="H172" s="184">
        <v>17380</v>
      </c>
      <c r="I172" s="82"/>
      <c r="J172" s="82"/>
      <c r="K172" s="82"/>
      <c r="L172" s="47"/>
      <c r="M172" s="44"/>
      <c r="N172" s="44"/>
      <c r="O172" s="44"/>
      <c r="P172" s="44"/>
      <c r="Q172" s="44"/>
      <c r="R172" s="44"/>
    </row>
    <row r="173" spans="1:18" ht="39" hidden="1" customHeight="1" x14ac:dyDescent="0.25">
      <c r="A173" s="355"/>
      <c r="B173" s="91" t="s">
        <v>882</v>
      </c>
      <c r="C173" s="107" t="e">
        <f>G173</f>
        <v>#REF!</v>
      </c>
      <c r="D173" s="364"/>
      <c r="E173" s="355"/>
      <c r="F173" s="364"/>
      <c r="G173" s="35" t="e">
        <f>#REF!+#REF!+H173</f>
        <v>#REF!</v>
      </c>
      <c r="H173" s="184">
        <v>420</v>
      </c>
      <c r="I173" s="82"/>
      <c r="J173" s="82"/>
      <c r="K173" s="82"/>
      <c r="L173" s="47"/>
      <c r="M173" s="44"/>
      <c r="N173" s="44"/>
      <c r="O173" s="44"/>
      <c r="P173" s="44"/>
      <c r="Q173" s="44"/>
      <c r="R173" s="44"/>
    </row>
    <row r="174" spans="1:18" ht="39" hidden="1" customHeight="1" x14ac:dyDescent="0.25">
      <c r="A174" s="143" t="s">
        <v>0</v>
      </c>
      <c r="B174" s="59" t="s">
        <v>425</v>
      </c>
      <c r="C174" s="107" t="e">
        <f>G174</f>
        <v>#REF!</v>
      </c>
      <c r="D174" s="143" t="s">
        <v>52</v>
      </c>
      <c r="E174" s="143" t="s">
        <v>16</v>
      </c>
      <c r="F174" s="51" t="s">
        <v>33</v>
      </c>
      <c r="G174" s="107" t="e">
        <f>#REF!+#REF!+H174</f>
        <v>#REF!</v>
      </c>
      <c r="H174" s="169"/>
      <c r="I174" s="82"/>
      <c r="J174" s="82"/>
      <c r="K174" s="82"/>
      <c r="L174" s="47"/>
      <c r="M174" s="44"/>
      <c r="N174" s="44"/>
      <c r="O174" s="44"/>
      <c r="P174" s="44"/>
      <c r="Q174" s="44"/>
      <c r="R174" s="44"/>
    </row>
    <row r="175" spans="1:18" ht="39" hidden="1" customHeight="1" x14ac:dyDescent="0.25">
      <c r="A175" s="353" t="s">
        <v>1</v>
      </c>
      <c r="B175" s="7" t="s">
        <v>1273</v>
      </c>
      <c r="C175" s="157" t="e">
        <f>#REF!</f>
        <v>#REF!</v>
      </c>
      <c r="D175" s="374" t="s">
        <v>1352</v>
      </c>
      <c r="E175" s="374" t="s">
        <v>16</v>
      </c>
      <c r="F175" s="384" t="str">
        <f>F170</f>
        <v>Місцевий бюджет</v>
      </c>
      <c r="G175" s="157" t="e">
        <f>#REF!</f>
        <v>#REF!</v>
      </c>
      <c r="H175" s="169"/>
      <c r="I175" s="82"/>
      <c r="J175" s="82"/>
      <c r="K175" s="82"/>
      <c r="M175" s="53"/>
      <c r="N175" s="61"/>
      <c r="P175" s="72"/>
    </row>
    <row r="176" spans="1:18" ht="39" hidden="1" customHeight="1" x14ac:dyDescent="0.25">
      <c r="A176" s="355"/>
      <c r="B176" s="7" t="s">
        <v>1003</v>
      </c>
      <c r="C176" s="157" t="e">
        <f>#REF!</f>
        <v>#REF!</v>
      </c>
      <c r="D176" s="376"/>
      <c r="E176" s="376"/>
      <c r="F176" s="385"/>
      <c r="G176" s="157" t="e">
        <f>#REF!</f>
        <v>#REF!</v>
      </c>
      <c r="H176" s="169"/>
      <c r="I176" s="82"/>
      <c r="J176" s="82"/>
      <c r="K176" s="82"/>
      <c r="M176" s="53"/>
      <c r="N176" s="61"/>
      <c r="P176" s="72"/>
    </row>
    <row r="177" spans="1:16" ht="39" hidden="1" customHeight="1" x14ac:dyDescent="0.25">
      <c r="A177" s="353" t="s">
        <v>79</v>
      </c>
      <c r="B177" s="59" t="s">
        <v>1267</v>
      </c>
      <c r="C177" s="157" t="e">
        <f>#REF!</f>
        <v>#REF!</v>
      </c>
      <c r="D177" s="374" t="s">
        <v>1352</v>
      </c>
      <c r="E177" s="374" t="s">
        <v>16</v>
      </c>
      <c r="F177" s="384" t="str">
        <f>F175</f>
        <v>Місцевий бюджет</v>
      </c>
      <c r="G177" s="157" t="e">
        <f>#REF!</f>
        <v>#REF!</v>
      </c>
      <c r="H177" s="169"/>
      <c r="I177" s="82"/>
      <c r="J177" s="82"/>
      <c r="K177" s="82"/>
      <c r="P177" s="72"/>
    </row>
    <row r="178" spans="1:16" ht="39" hidden="1" customHeight="1" x14ac:dyDescent="0.25">
      <c r="A178" s="355"/>
      <c r="B178" s="59" t="s">
        <v>1003</v>
      </c>
      <c r="C178" s="157" t="e">
        <f>#REF!</f>
        <v>#REF!</v>
      </c>
      <c r="D178" s="376"/>
      <c r="E178" s="376"/>
      <c r="F178" s="385"/>
      <c r="G178" s="157" t="e">
        <f>#REF!</f>
        <v>#REF!</v>
      </c>
      <c r="H178" s="169"/>
      <c r="I178" s="82"/>
      <c r="J178" s="82"/>
      <c r="K178" s="82"/>
      <c r="P178" s="72"/>
    </row>
    <row r="179" spans="1:16" ht="39" hidden="1" customHeight="1" x14ac:dyDescent="0.25">
      <c r="A179" s="353" t="s">
        <v>80</v>
      </c>
      <c r="B179" s="59" t="s">
        <v>1270</v>
      </c>
      <c r="C179" s="157" t="e">
        <f>#REF!</f>
        <v>#REF!</v>
      </c>
      <c r="D179" s="374" t="s">
        <v>1353</v>
      </c>
      <c r="E179" s="374" t="s">
        <v>16</v>
      </c>
      <c r="F179" s="384" t="str">
        <f>F177</f>
        <v>Місцевий бюджет</v>
      </c>
      <c r="G179" s="157" t="e">
        <f>#REF!</f>
        <v>#REF!</v>
      </c>
      <c r="H179" s="169"/>
      <c r="I179" s="82"/>
      <c r="J179" s="82"/>
      <c r="K179" s="82"/>
      <c r="P179" s="72"/>
    </row>
    <row r="180" spans="1:16" ht="39" hidden="1" customHeight="1" x14ac:dyDescent="0.25">
      <c r="A180" s="354"/>
      <c r="B180" s="59" t="s">
        <v>870</v>
      </c>
      <c r="C180" s="157" t="e">
        <f>#REF!</f>
        <v>#REF!</v>
      </c>
      <c r="D180" s="375"/>
      <c r="E180" s="375"/>
      <c r="F180" s="412"/>
      <c r="G180" s="157" t="e">
        <f>#REF!</f>
        <v>#REF!</v>
      </c>
      <c r="H180" s="169"/>
      <c r="I180" s="82"/>
      <c r="J180" s="82"/>
      <c r="K180" s="82"/>
      <c r="P180" s="72"/>
    </row>
    <row r="181" spans="1:16" ht="39" hidden="1" customHeight="1" x14ac:dyDescent="0.25">
      <c r="A181" s="355"/>
      <c r="B181" s="59" t="s">
        <v>1212</v>
      </c>
      <c r="C181" s="157" t="e">
        <f>#REF!</f>
        <v>#REF!</v>
      </c>
      <c r="D181" s="376"/>
      <c r="E181" s="376"/>
      <c r="F181" s="385"/>
      <c r="G181" s="157" t="e">
        <f>#REF!</f>
        <v>#REF!</v>
      </c>
      <c r="H181" s="169"/>
      <c r="I181" s="82"/>
      <c r="J181" s="82"/>
      <c r="K181" s="82"/>
      <c r="P181" s="72"/>
    </row>
    <row r="182" spans="1:16" ht="39" hidden="1" customHeight="1" x14ac:dyDescent="0.25">
      <c r="A182" s="353" t="s">
        <v>125</v>
      </c>
      <c r="B182" s="480" t="s">
        <v>997</v>
      </c>
      <c r="C182" s="488" t="e">
        <f>G182</f>
        <v>#REF!</v>
      </c>
      <c r="D182" s="374" t="s">
        <v>93</v>
      </c>
      <c r="E182" s="374" t="s">
        <v>16</v>
      </c>
      <c r="F182" s="384" t="s">
        <v>33</v>
      </c>
      <c r="G182" s="488" t="e">
        <f>#REF!+#REF!+H182</f>
        <v>#REF!</v>
      </c>
      <c r="H182" s="484"/>
      <c r="I182" s="82"/>
      <c r="J182" s="82"/>
      <c r="K182" s="82"/>
      <c r="P182" s="72"/>
    </row>
    <row r="183" spans="1:16" ht="39" hidden="1" customHeight="1" x14ac:dyDescent="0.25">
      <c r="A183" s="355"/>
      <c r="B183" s="481"/>
      <c r="C183" s="489"/>
      <c r="D183" s="376"/>
      <c r="E183" s="376"/>
      <c r="F183" s="385"/>
      <c r="G183" s="489"/>
      <c r="H183" s="485"/>
      <c r="I183" s="82"/>
      <c r="J183" s="82"/>
      <c r="K183" s="82"/>
      <c r="P183" s="72"/>
    </row>
    <row r="184" spans="1:16" ht="39" hidden="1" customHeight="1" x14ac:dyDescent="0.25">
      <c r="A184" s="143" t="s">
        <v>127</v>
      </c>
      <c r="B184" s="91" t="s">
        <v>1049</v>
      </c>
      <c r="C184" s="157" t="e">
        <f t="shared" ref="C184:C198" si="7">G184</f>
        <v>#REF!</v>
      </c>
      <c r="D184" s="153" t="s">
        <v>93</v>
      </c>
      <c r="E184" s="153" t="s">
        <v>16</v>
      </c>
      <c r="F184" s="140" t="s">
        <v>33</v>
      </c>
      <c r="G184" s="157" t="e">
        <f>#REF!+#REF!+H184</f>
        <v>#REF!</v>
      </c>
      <c r="H184" s="169"/>
      <c r="I184" s="82">
        <v>1500</v>
      </c>
      <c r="J184" s="82"/>
      <c r="K184" s="82"/>
      <c r="P184" s="72"/>
    </row>
    <row r="185" spans="1:16" ht="39" hidden="1" customHeight="1" x14ac:dyDescent="0.25">
      <c r="A185" s="143" t="s">
        <v>128</v>
      </c>
      <c r="B185" s="91" t="s">
        <v>1057</v>
      </c>
      <c r="C185" s="157" t="e">
        <f t="shared" si="7"/>
        <v>#REF!</v>
      </c>
      <c r="D185" s="153" t="s">
        <v>93</v>
      </c>
      <c r="E185" s="153" t="s">
        <v>16</v>
      </c>
      <c r="F185" s="140" t="s">
        <v>33</v>
      </c>
      <c r="G185" s="157" t="e">
        <f>#REF!+#REF!+H185</f>
        <v>#REF!</v>
      </c>
      <c r="H185" s="169"/>
      <c r="I185" s="82"/>
      <c r="J185" s="82"/>
      <c r="K185" s="82"/>
      <c r="P185" s="72"/>
    </row>
    <row r="186" spans="1:16" ht="39" hidden="1" customHeight="1" x14ac:dyDescent="0.25">
      <c r="A186" s="143" t="s">
        <v>129</v>
      </c>
      <c r="B186" s="91" t="s">
        <v>1338</v>
      </c>
      <c r="C186" s="157" t="e">
        <f t="shared" si="7"/>
        <v>#REF!</v>
      </c>
      <c r="D186" s="153" t="s">
        <v>93</v>
      </c>
      <c r="E186" s="153" t="s">
        <v>16</v>
      </c>
      <c r="F186" s="140" t="s">
        <v>33</v>
      </c>
      <c r="G186" s="157" t="e">
        <f>#REF!+#REF!+H186</f>
        <v>#REF!</v>
      </c>
      <c r="H186" s="169"/>
      <c r="I186" s="82"/>
      <c r="J186" s="82"/>
      <c r="K186" s="82"/>
      <c r="P186" s="72"/>
    </row>
    <row r="187" spans="1:16" ht="39" hidden="1" customHeight="1" x14ac:dyDescent="0.25">
      <c r="A187" s="143" t="s">
        <v>131</v>
      </c>
      <c r="B187" s="91" t="s">
        <v>1058</v>
      </c>
      <c r="C187" s="157" t="e">
        <f t="shared" si="7"/>
        <v>#REF!</v>
      </c>
      <c r="D187" s="153" t="s">
        <v>93</v>
      </c>
      <c r="E187" s="153" t="s">
        <v>16</v>
      </c>
      <c r="F187" s="140" t="s">
        <v>33</v>
      </c>
      <c r="G187" s="157" t="e">
        <f>#REF!+#REF!+H187</f>
        <v>#REF!</v>
      </c>
      <c r="H187" s="169"/>
      <c r="I187" s="82"/>
      <c r="J187" s="82"/>
      <c r="K187" s="82"/>
      <c r="P187" s="72"/>
    </row>
    <row r="188" spans="1:16" ht="39" hidden="1" customHeight="1" x14ac:dyDescent="0.25">
      <c r="A188" s="143" t="s">
        <v>172</v>
      </c>
      <c r="B188" s="91" t="s">
        <v>1059</v>
      </c>
      <c r="C188" s="157" t="e">
        <f t="shared" si="7"/>
        <v>#REF!</v>
      </c>
      <c r="D188" s="153" t="s">
        <v>93</v>
      </c>
      <c r="E188" s="153" t="s">
        <v>16</v>
      </c>
      <c r="F188" s="140" t="s">
        <v>33</v>
      </c>
      <c r="G188" s="157" t="e">
        <f>#REF!+#REF!+H188</f>
        <v>#REF!</v>
      </c>
      <c r="H188" s="169"/>
      <c r="I188" s="82"/>
      <c r="J188" s="82"/>
      <c r="K188" s="82"/>
      <c r="P188" s="72"/>
    </row>
    <row r="189" spans="1:16" ht="39" hidden="1" customHeight="1" x14ac:dyDescent="0.25">
      <c r="A189" s="143" t="s">
        <v>173</v>
      </c>
      <c r="B189" s="91" t="s">
        <v>1131</v>
      </c>
      <c r="C189" s="157" t="e">
        <f t="shared" si="7"/>
        <v>#REF!</v>
      </c>
      <c r="D189" s="153" t="s">
        <v>94</v>
      </c>
      <c r="E189" s="153" t="s">
        <v>1132</v>
      </c>
      <c r="F189" s="140" t="s">
        <v>33</v>
      </c>
      <c r="G189" s="157" t="e">
        <f>#REF!+#REF!+H189</f>
        <v>#REF!</v>
      </c>
      <c r="H189" s="169">
        <v>199.98599999999999</v>
      </c>
      <c r="I189" s="82"/>
      <c r="J189" s="82"/>
      <c r="K189" s="82"/>
      <c r="P189" s="72"/>
    </row>
    <row r="190" spans="1:16" ht="46.5" hidden="1" customHeight="1" x14ac:dyDescent="0.25">
      <c r="A190" s="143" t="s">
        <v>35</v>
      </c>
      <c r="B190" s="91" t="s">
        <v>1141</v>
      </c>
      <c r="C190" s="157">
        <f t="shared" si="7"/>
        <v>0</v>
      </c>
      <c r="D190" s="143" t="s">
        <v>94</v>
      </c>
      <c r="E190" s="153" t="s">
        <v>16</v>
      </c>
      <c r="F190" s="140" t="s">
        <v>33</v>
      </c>
      <c r="G190" s="157">
        <f t="shared" ref="G190:G198" si="8">H190</f>
        <v>0</v>
      </c>
      <c r="H190" s="169"/>
      <c r="I190" s="82"/>
      <c r="J190" s="82"/>
      <c r="K190" s="82"/>
      <c r="P190" s="72"/>
    </row>
    <row r="191" spans="1:16" ht="39" hidden="1" customHeight="1" x14ac:dyDescent="0.25">
      <c r="A191" s="353" t="s">
        <v>176</v>
      </c>
      <c r="B191" s="91" t="s">
        <v>1150</v>
      </c>
      <c r="C191" s="157">
        <f t="shared" si="7"/>
        <v>0</v>
      </c>
      <c r="D191" s="374" t="s">
        <v>93</v>
      </c>
      <c r="E191" s="374" t="s">
        <v>16</v>
      </c>
      <c r="F191" s="384" t="s">
        <v>33</v>
      </c>
      <c r="G191" s="157">
        <f t="shared" si="8"/>
        <v>0</v>
      </c>
      <c r="H191" s="169"/>
      <c r="I191" s="82"/>
      <c r="J191" s="82"/>
      <c r="K191" s="82"/>
      <c r="P191" s="72"/>
    </row>
    <row r="192" spans="1:16" ht="39" hidden="1" customHeight="1" x14ac:dyDescent="0.25">
      <c r="A192" s="354"/>
      <c r="B192" s="91" t="s">
        <v>1149</v>
      </c>
      <c r="C192" s="157">
        <f t="shared" si="7"/>
        <v>0</v>
      </c>
      <c r="D192" s="375"/>
      <c r="E192" s="375"/>
      <c r="F192" s="412"/>
      <c r="G192" s="157">
        <f t="shared" si="8"/>
        <v>0</v>
      </c>
      <c r="H192" s="169"/>
      <c r="I192" s="82"/>
      <c r="J192" s="82"/>
      <c r="K192" s="82"/>
      <c r="P192" s="72"/>
    </row>
    <row r="193" spans="1:16" ht="39" hidden="1" customHeight="1" x14ac:dyDescent="0.25">
      <c r="A193" s="355"/>
      <c r="B193" s="91" t="s">
        <v>25</v>
      </c>
      <c r="C193" s="157">
        <f t="shared" si="7"/>
        <v>0</v>
      </c>
      <c r="D193" s="376"/>
      <c r="E193" s="376"/>
      <c r="F193" s="385"/>
      <c r="G193" s="157">
        <f t="shared" si="8"/>
        <v>0</v>
      </c>
      <c r="H193" s="169"/>
      <c r="I193" s="82"/>
      <c r="J193" s="82"/>
      <c r="K193" s="82"/>
      <c r="P193" s="72"/>
    </row>
    <row r="194" spans="1:16" ht="39" hidden="1" customHeight="1" x14ac:dyDescent="0.25">
      <c r="A194" s="353" t="s">
        <v>177</v>
      </c>
      <c r="B194" s="91" t="s">
        <v>1151</v>
      </c>
      <c r="C194" s="157">
        <f t="shared" si="7"/>
        <v>0</v>
      </c>
      <c r="D194" s="374" t="s">
        <v>93</v>
      </c>
      <c r="E194" s="374" t="s">
        <v>16</v>
      </c>
      <c r="F194" s="384" t="s">
        <v>33</v>
      </c>
      <c r="G194" s="157">
        <f t="shared" si="8"/>
        <v>0</v>
      </c>
      <c r="H194" s="169"/>
      <c r="I194" s="82"/>
      <c r="J194" s="82"/>
      <c r="K194" s="82"/>
      <c r="P194" s="72"/>
    </row>
    <row r="195" spans="1:16" ht="39" hidden="1" customHeight="1" x14ac:dyDescent="0.25">
      <c r="A195" s="354"/>
      <c r="B195" s="91" t="s">
        <v>1149</v>
      </c>
      <c r="C195" s="157">
        <f t="shared" si="7"/>
        <v>0</v>
      </c>
      <c r="D195" s="375"/>
      <c r="E195" s="375"/>
      <c r="F195" s="412"/>
      <c r="G195" s="157">
        <f t="shared" si="8"/>
        <v>0</v>
      </c>
      <c r="H195" s="169"/>
      <c r="I195" s="82"/>
      <c r="J195" s="82"/>
      <c r="K195" s="82"/>
      <c r="P195" s="72"/>
    </row>
    <row r="196" spans="1:16" ht="39" hidden="1" customHeight="1" x14ac:dyDescent="0.25">
      <c r="A196" s="355"/>
      <c r="B196" s="91" t="s">
        <v>25</v>
      </c>
      <c r="C196" s="157">
        <f t="shared" si="7"/>
        <v>0</v>
      </c>
      <c r="D196" s="376"/>
      <c r="E196" s="376"/>
      <c r="F196" s="385"/>
      <c r="G196" s="157">
        <f t="shared" si="8"/>
        <v>0</v>
      </c>
      <c r="H196" s="169"/>
      <c r="I196" s="82"/>
      <c r="J196" s="82"/>
      <c r="K196" s="82"/>
      <c r="P196" s="72"/>
    </row>
    <row r="197" spans="1:16" ht="39" hidden="1" customHeight="1" x14ac:dyDescent="0.25">
      <c r="A197" s="143" t="s">
        <v>178</v>
      </c>
      <c r="B197" s="91" t="s">
        <v>1152</v>
      </c>
      <c r="C197" s="157">
        <f t="shared" si="7"/>
        <v>0</v>
      </c>
      <c r="D197" s="153" t="s">
        <v>93</v>
      </c>
      <c r="E197" s="153" t="s">
        <v>16</v>
      </c>
      <c r="F197" s="140" t="s">
        <v>33</v>
      </c>
      <c r="G197" s="157">
        <f t="shared" si="8"/>
        <v>0</v>
      </c>
      <c r="H197" s="169"/>
      <c r="I197" s="82"/>
      <c r="J197" s="82"/>
      <c r="K197" s="82"/>
      <c r="P197" s="72"/>
    </row>
    <row r="198" spans="1:16" ht="39" hidden="1" customHeight="1" x14ac:dyDescent="0.25">
      <c r="A198" s="143" t="s">
        <v>23</v>
      </c>
      <c r="B198" s="91" t="s">
        <v>1378</v>
      </c>
      <c r="C198" s="157">
        <f t="shared" si="7"/>
        <v>0</v>
      </c>
      <c r="D198" s="153" t="s">
        <v>94</v>
      </c>
      <c r="E198" s="153" t="s">
        <v>1132</v>
      </c>
      <c r="F198" s="140" t="s">
        <v>33</v>
      </c>
      <c r="G198" s="157">
        <f t="shared" si="8"/>
        <v>0</v>
      </c>
      <c r="H198" s="169">
        <v>0</v>
      </c>
      <c r="I198" s="82"/>
      <c r="J198" s="82"/>
      <c r="K198" s="82"/>
      <c r="P198" s="72"/>
    </row>
    <row r="199" spans="1:16" ht="39" hidden="1" customHeight="1" x14ac:dyDescent="0.25">
      <c r="A199" s="143" t="s">
        <v>211</v>
      </c>
      <c r="B199" s="7" t="s">
        <v>1284</v>
      </c>
      <c r="C199" s="157" t="e">
        <f>#REF!</f>
        <v>#REF!</v>
      </c>
      <c r="D199" s="153" t="s">
        <v>1352</v>
      </c>
      <c r="E199" s="153" t="s">
        <v>16</v>
      </c>
      <c r="F199" s="140" t="str">
        <f>F177</f>
        <v>Місцевий бюджет</v>
      </c>
      <c r="G199" s="157" t="e">
        <f>#REF!</f>
        <v>#REF!</v>
      </c>
      <c r="H199" s="162"/>
      <c r="I199" s="82"/>
      <c r="J199" s="82"/>
      <c r="K199" s="82"/>
      <c r="P199" s="72"/>
    </row>
    <row r="200" spans="1:16" ht="39" hidden="1" customHeight="1" x14ac:dyDescent="0.25">
      <c r="A200" s="143" t="s">
        <v>307</v>
      </c>
      <c r="B200" s="7" t="s">
        <v>1285</v>
      </c>
      <c r="C200" s="157" t="e">
        <f>#REF!</f>
        <v>#REF!</v>
      </c>
      <c r="D200" s="153" t="s">
        <v>1352</v>
      </c>
      <c r="E200" s="153" t="s">
        <v>92</v>
      </c>
      <c r="F200" s="140" t="str">
        <f>F199</f>
        <v>Місцевий бюджет</v>
      </c>
      <c r="G200" s="157" t="e">
        <f>#REF!</f>
        <v>#REF!</v>
      </c>
      <c r="H200" s="162"/>
      <c r="I200" s="82"/>
      <c r="J200" s="82"/>
      <c r="K200" s="82"/>
      <c r="P200" s="72"/>
    </row>
    <row r="201" spans="1:16" ht="39" hidden="1" customHeight="1" x14ac:dyDescent="0.25">
      <c r="A201" s="143" t="s">
        <v>308</v>
      </c>
      <c r="B201" s="7" t="s">
        <v>1286</v>
      </c>
      <c r="C201" s="157" t="e">
        <f>#REF!</f>
        <v>#REF!</v>
      </c>
      <c r="D201" s="153" t="s">
        <v>1353</v>
      </c>
      <c r="E201" s="153" t="s">
        <v>16</v>
      </c>
      <c r="F201" s="140" t="str">
        <f>F200</f>
        <v>Місцевий бюджет</v>
      </c>
      <c r="G201" s="157" t="e">
        <f>#REF!</f>
        <v>#REF!</v>
      </c>
      <c r="H201" s="162"/>
      <c r="I201" s="82"/>
      <c r="J201" s="82"/>
      <c r="K201" s="82"/>
      <c r="L201" s="41"/>
      <c r="M201" s="41"/>
      <c r="N201" s="41"/>
      <c r="O201" s="41"/>
      <c r="P201" s="72"/>
    </row>
    <row r="202" spans="1:16" ht="39" hidden="1" customHeight="1" x14ac:dyDescent="0.25">
      <c r="A202" s="143"/>
      <c r="B202" s="7"/>
      <c r="C202" s="157"/>
      <c r="D202" s="153"/>
      <c r="E202" s="153"/>
      <c r="F202" s="140"/>
      <c r="G202" s="157"/>
      <c r="H202" s="162"/>
      <c r="I202" s="84"/>
      <c r="J202" s="84"/>
      <c r="K202" s="84"/>
      <c r="L202" s="41"/>
      <c r="M202" s="41"/>
      <c r="N202" s="41"/>
      <c r="O202" s="41"/>
      <c r="P202" s="72"/>
    </row>
    <row r="203" spans="1:16" ht="39" hidden="1" customHeight="1" x14ac:dyDescent="0.25">
      <c r="A203" s="143"/>
      <c r="B203" s="7"/>
      <c r="C203" s="157"/>
      <c r="D203" s="153"/>
      <c r="E203" s="153"/>
      <c r="F203" s="140"/>
      <c r="G203" s="157"/>
      <c r="H203" s="162"/>
      <c r="I203" s="84"/>
      <c r="J203" s="84"/>
      <c r="K203" s="84"/>
      <c r="L203" s="41"/>
      <c r="M203" s="41"/>
      <c r="N203" s="41"/>
      <c r="O203" s="41"/>
      <c r="P203" s="72"/>
    </row>
    <row r="204" spans="1:16" ht="39" hidden="1" customHeight="1" x14ac:dyDescent="0.25">
      <c r="A204" s="143"/>
      <c r="B204" s="7"/>
      <c r="C204" s="157"/>
      <c r="D204" s="153"/>
      <c r="E204" s="153"/>
      <c r="F204" s="140"/>
      <c r="G204" s="157"/>
      <c r="H204" s="162"/>
      <c r="I204" s="84"/>
      <c r="J204" s="84"/>
      <c r="K204" s="84"/>
      <c r="L204" s="41"/>
      <c r="M204" s="41"/>
      <c r="N204" s="41"/>
      <c r="O204" s="41"/>
      <c r="P204" s="72"/>
    </row>
    <row r="205" spans="1:16" ht="39" hidden="1" customHeight="1" x14ac:dyDescent="0.25">
      <c r="A205" s="143"/>
      <c r="B205" s="7"/>
      <c r="C205" s="157"/>
      <c r="D205" s="153"/>
      <c r="E205" s="153"/>
      <c r="F205" s="140"/>
      <c r="G205" s="157"/>
      <c r="H205" s="162"/>
      <c r="I205" s="84"/>
      <c r="J205" s="84"/>
      <c r="K205" s="84"/>
      <c r="L205" s="41"/>
      <c r="M205" s="41"/>
      <c r="N205" s="41"/>
      <c r="O205" s="41"/>
      <c r="P205" s="72"/>
    </row>
    <row r="206" spans="1:16" ht="39" hidden="1" customHeight="1" x14ac:dyDescent="0.25">
      <c r="A206" s="143"/>
      <c r="B206" s="7"/>
      <c r="C206" s="157"/>
      <c r="D206" s="153"/>
      <c r="E206" s="153"/>
      <c r="F206" s="140"/>
      <c r="G206" s="157"/>
      <c r="H206" s="162"/>
      <c r="I206" s="84"/>
      <c r="J206" s="84"/>
      <c r="K206" s="84"/>
      <c r="L206" s="41"/>
      <c r="M206" s="41"/>
      <c r="N206" s="41"/>
      <c r="O206" s="41"/>
      <c r="P206" s="72"/>
    </row>
    <row r="207" spans="1:16" ht="37.5" hidden="1" customHeight="1" x14ac:dyDescent="0.25">
      <c r="A207" s="143" t="s">
        <v>22</v>
      </c>
      <c r="B207" s="7" t="s">
        <v>1437</v>
      </c>
      <c r="C207" s="157">
        <f t="shared" ref="C207:C213" si="9">G207</f>
        <v>0</v>
      </c>
      <c r="D207" s="153" t="s">
        <v>94</v>
      </c>
      <c r="E207" s="153" t="s">
        <v>1132</v>
      </c>
      <c r="F207" s="140" t="s">
        <v>33</v>
      </c>
      <c r="G207" s="157">
        <f t="shared" ref="G207:G213" si="10">H207</f>
        <v>0</v>
      </c>
      <c r="H207" s="162"/>
      <c r="I207" s="84"/>
      <c r="J207" s="84"/>
      <c r="K207" s="84"/>
      <c r="L207" s="41"/>
      <c r="M207" s="41"/>
      <c r="N207" s="41"/>
      <c r="O207" s="41"/>
      <c r="P207" s="72"/>
    </row>
    <row r="208" spans="1:16" ht="45" hidden="1" customHeight="1" x14ac:dyDescent="0.25">
      <c r="A208" s="143" t="s">
        <v>23</v>
      </c>
      <c r="B208" s="7" t="s">
        <v>867</v>
      </c>
      <c r="C208" s="157">
        <f t="shared" si="9"/>
        <v>0</v>
      </c>
      <c r="D208" s="153" t="s">
        <v>94</v>
      </c>
      <c r="E208" s="153" t="s">
        <v>16</v>
      </c>
      <c r="F208" s="140" t="s">
        <v>33</v>
      </c>
      <c r="G208" s="157">
        <f t="shared" si="10"/>
        <v>0</v>
      </c>
      <c r="H208" s="162">
        <f>[1]Додаток3!J145</f>
        <v>0</v>
      </c>
      <c r="I208" s="84"/>
      <c r="J208" s="84"/>
      <c r="K208" s="84"/>
      <c r="L208" s="41"/>
      <c r="M208" s="41"/>
      <c r="N208" s="41"/>
      <c r="O208" s="41"/>
      <c r="P208" s="72"/>
    </row>
    <row r="209" spans="1:16" ht="35.25" hidden="1" customHeight="1" x14ac:dyDescent="0.25">
      <c r="A209" s="143" t="s">
        <v>24</v>
      </c>
      <c r="B209" s="7" t="s">
        <v>1059</v>
      </c>
      <c r="C209" s="157">
        <f t="shared" si="9"/>
        <v>0</v>
      </c>
      <c r="D209" s="153" t="s">
        <v>94</v>
      </c>
      <c r="E209" s="153" t="s">
        <v>16</v>
      </c>
      <c r="F209" s="140" t="s">
        <v>33</v>
      </c>
      <c r="G209" s="157">
        <f t="shared" si="10"/>
        <v>0</v>
      </c>
      <c r="H209" s="162">
        <f>[1]Додаток3!J182</f>
        <v>0</v>
      </c>
      <c r="I209" s="84"/>
      <c r="J209" s="84"/>
      <c r="K209" s="84"/>
      <c r="L209" s="41"/>
      <c r="M209" s="41"/>
      <c r="N209" s="41"/>
      <c r="O209" s="41"/>
      <c r="P209" s="72"/>
    </row>
    <row r="210" spans="1:16" ht="35.25" hidden="1" customHeight="1" x14ac:dyDescent="0.25">
      <c r="A210" s="353" t="s">
        <v>37</v>
      </c>
      <c r="B210" s="91" t="s">
        <v>1264</v>
      </c>
      <c r="C210" s="157">
        <f t="shared" si="9"/>
        <v>0</v>
      </c>
      <c r="D210" s="374" t="s">
        <v>94</v>
      </c>
      <c r="E210" s="374" t="s">
        <v>16</v>
      </c>
      <c r="F210" s="384" t="s">
        <v>33</v>
      </c>
      <c r="G210" s="157">
        <f t="shared" si="10"/>
        <v>0</v>
      </c>
      <c r="H210" s="162">
        <f>[1]Додаток3!J166</f>
        <v>0</v>
      </c>
      <c r="I210" s="84"/>
      <c r="J210" s="84"/>
      <c r="K210" s="84"/>
      <c r="L210" s="41"/>
      <c r="M210" s="41"/>
      <c r="N210" s="41"/>
      <c r="O210" s="41"/>
      <c r="P210" s="72"/>
    </row>
    <row r="211" spans="1:16" ht="20.25" hidden="1" customHeight="1" x14ac:dyDescent="0.25">
      <c r="A211" s="355"/>
      <c r="B211" s="91" t="s">
        <v>882</v>
      </c>
      <c r="C211" s="157">
        <f t="shared" si="9"/>
        <v>0</v>
      </c>
      <c r="D211" s="376"/>
      <c r="E211" s="376"/>
      <c r="F211" s="385"/>
      <c r="G211" s="157">
        <f t="shared" si="10"/>
        <v>0</v>
      </c>
      <c r="H211" s="162">
        <f>[1]Додаток3!J167</f>
        <v>0</v>
      </c>
      <c r="I211" s="84"/>
      <c r="J211" s="84"/>
      <c r="K211" s="84"/>
      <c r="L211" s="41"/>
      <c r="M211" s="41"/>
      <c r="N211" s="41"/>
      <c r="O211" s="41"/>
      <c r="P211" s="72"/>
    </row>
    <row r="212" spans="1:16" ht="36" hidden="1" customHeight="1" x14ac:dyDescent="0.25">
      <c r="A212" s="232" t="s">
        <v>43</v>
      </c>
      <c r="B212" s="91" t="s">
        <v>1012</v>
      </c>
      <c r="C212" s="157">
        <f t="shared" si="9"/>
        <v>0</v>
      </c>
      <c r="D212" s="233" t="s">
        <v>1623</v>
      </c>
      <c r="E212" s="233" t="s">
        <v>16</v>
      </c>
      <c r="F212" s="148" t="s">
        <v>33</v>
      </c>
      <c r="G212" s="157">
        <f t="shared" si="10"/>
        <v>0</v>
      </c>
      <c r="H212" s="162">
        <f>[1]Додаток3!J149</f>
        <v>0</v>
      </c>
      <c r="I212" s="84"/>
      <c r="J212" s="84"/>
      <c r="K212" s="84"/>
      <c r="L212" s="41"/>
      <c r="M212" s="41"/>
      <c r="N212" s="41"/>
      <c r="O212" s="41"/>
      <c r="P212" s="72"/>
    </row>
    <row r="213" spans="1:16" ht="24.75" hidden="1" customHeight="1" x14ac:dyDescent="0.25">
      <c r="A213" s="232" t="s">
        <v>45</v>
      </c>
      <c r="B213" s="91" t="s">
        <v>1624</v>
      </c>
      <c r="C213" s="157">
        <f t="shared" si="9"/>
        <v>540</v>
      </c>
      <c r="D213" s="233" t="s">
        <v>94</v>
      </c>
      <c r="E213" s="233" t="s">
        <v>1132</v>
      </c>
      <c r="F213" s="148" t="s">
        <v>33</v>
      </c>
      <c r="G213" s="157">
        <f t="shared" si="10"/>
        <v>540</v>
      </c>
      <c r="H213" s="162">
        <f>[1]Додаток3!J203</f>
        <v>540</v>
      </c>
      <c r="I213" s="84"/>
      <c r="J213" s="84"/>
      <c r="K213" s="84"/>
      <c r="L213" s="41"/>
      <c r="M213" s="41"/>
      <c r="N213" s="41"/>
      <c r="O213" s="41"/>
      <c r="P213" s="72"/>
    </row>
    <row r="214" spans="1:16" ht="75.75" customHeight="1" x14ac:dyDescent="0.25">
      <c r="A214" s="232" t="s">
        <v>35</v>
      </c>
      <c r="B214" s="91" t="s">
        <v>1850</v>
      </c>
      <c r="C214" s="157"/>
      <c r="D214" s="153" t="s">
        <v>1353</v>
      </c>
      <c r="E214" s="153" t="s">
        <v>1132</v>
      </c>
      <c r="F214" s="148" t="s">
        <v>33</v>
      </c>
      <c r="G214" s="157"/>
      <c r="H214" s="162">
        <f>'Додаток 3'!L218</f>
        <v>13000</v>
      </c>
      <c r="I214" s="84"/>
      <c r="J214" s="84"/>
      <c r="K214" s="84"/>
      <c r="L214" s="41"/>
      <c r="M214" s="41"/>
      <c r="N214" s="41"/>
      <c r="O214" s="41"/>
      <c r="P214" s="72"/>
    </row>
    <row r="215" spans="1:16" ht="69" hidden="1" customHeight="1" x14ac:dyDescent="0.25">
      <c r="A215" s="232" t="s">
        <v>22</v>
      </c>
      <c r="B215" s="91"/>
      <c r="C215" s="157"/>
      <c r="D215" s="153" t="s">
        <v>1352</v>
      </c>
      <c r="E215" s="143" t="s">
        <v>16</v>
      </c>
      <c r="F215" s="51" t="s">
        <v>33</v>
      </c>
      <c r="G215" s="157"/>
      <c r="H215" s="162">
        <f>'Додаток 3'!K188</f>
        <v>0</v>
      </c>
      <c r="I215" s="84"/>
      <c r="J215" s="84"/>
      <c r="K215" s="84"/>
      <c r="L215" s="41"/>
      <c r="M215" s="41"/>
      <c r="N215" s="41"/>
      <c r="O215" s="41"/>
      <c r="P215" s="72"/>
    </row>
    <row r="216" spans="1:16" ht="69" customHeight="1" x14ac:dyDescent="0.25">
      <c r="A216" s="143" t="s">
        <v>22</v>
      </c>
      <c r="B216" s="91" t="s">
        <v>1902</v>
      </c>
      <c r="C216" s="157"/>
      <c r="D216" s="298" t="s">
        <v>1353</v>
      </c>
      <c r="E216" s="188" t="s">
        <v>16</v>
      </c>
      <c r="F216" s="145" t="s">
        <v>33</v>
      </c>
      <c r="G216" s="157"/>
      <c r="H216" s="162">
        <f>'Додаток 3'!L154</f>
        <v>15315.141</v>
      </c>
      <c r="I216" s="84"/>
      <c r="J216" s="84"/>
      <c r="K216" s="84"/>
      <c r="L216" s="41"/>
      <c r="M216" s="41"/>
      <c r="N216" s="41"/>
      <c r="O216" s="41"/>
      <c r="P216" s="72"/>
    </row>
    <row r="217" spans="1:16" ht="29.25" hidden="1" customHeight="1" x14ac:dyDescent="0.25">
      <c r="A217" s="143" t="s">
        <v>23</v>
      </c>
      <c r="B217" s="91" t="s">
        <v>1751</v>
      </c>
      <c r="C217" s="157"/>
      <c r="D217" s="233" t="s">
        <v>1352</v>
      </c>
      <c r="E217" s="188" t="s">
        <v>16</v>
      </c>
      <c r="F217" s="148" t="s">
        <v>33</v>
      </c>
      <c r="G217" s="157"/>
      <c r="H217" s="162">
        <f>'Додаток 3'!K214</f>
        <v>0</v>
      </c>
      <c r="I217" s="84"/>
      <c r="J217" s="84"/>
      <c r="K217" s="84"/>
      <c r="L217" s="41"/>
      <c r="M217" s="41"/>
      <c r="N217" s="41"/>
      <c r="O217" s="41"/>
      <c r="P217" s="72"/>
    </row>
    <row r="218" spans="1:16" ht="59.25" customHeight="1" x14ac:dyDescent="0.25">
      <c r="A218" s="353" t="s">
        <v>23</v>
      </c>
      <c r="B218" s="91" t="s">
        <v>1973</v>
      </c>
      <c r="C218" s="157"/>
      <c r="D218" s="374" t="s">
        <v>1353</v>
      </c>
      <c r="E218" s="353" t="s">
        <v>16</v>
      </c>
      <c r="F218" s="384" t="s">
        <v>33</v>
      </c>
      <c r="G218" s="157"/>
      <c r="H218" s="162">
        <f>'Додаток 3'!L215</f>
        <v>8595.8430999999982</v>
      </c>
      <c r="I218" s="84"/>
      <c r="J218" s="84"/>
      <c r="K218" s="84"/>
      <c r="L218" s="41"/>
      <c r="M218" s="41"/>
      <c r="N218" s="41"/>
      <c r="O218" s="41"/>
      <c r="P218" s="72"/>
    </row>
    <row r="219" spans="1:16" ht="31.9" customHeight="1" x14ac:dyDescent="0.25">
      <c r="A219" s="355"/>
      <c r="B219" s="91" t="s">
        <v>1890</v>
      </c>
      <c r="C219" s="157"/>
      <c r="D219" s="376"/>
      <c r="E219" s="355"/>
      <c r="F219" s="385"/>
      <c r="G219" s="157"/>
      <c r="H219" s="162">
        <f>'Додаток 3'!L217</f>
        <v>1497.5260000000001</v>
      </c>
      <c r="I219" s="84"/>
      <c r="J219" s="84"/>
      <c r="K219" s="84"/>
      <c r="L219" s="41"/>
      <c r="M219" s="41"/>
      <c r="N219" s="41"/>
      <c r="O219" s="41"/>
      <c r="P219" s="72"/>
    </row>
    <row r="220" spans="1:16" ht="49.5" customHeight="1" x14ac:dyDescent="0.25">
      <c r="A220" s="143" t="s">
        <v>24</v>
      </c>
      <c r="B220" s="91" t="s">
        <v>1822</v>
      </c>
      <c r="C220" s="157"/>
      <c r="D220" s="233" t="s">
        <v>1353</v>
      </c>
      <c r="E220" s="188" t="s">
        <v>16</v>
      </c>
      <c r="F220" s="148" t="s">
        <v>33</v>
      </c>
      <c r="G220" s="157"/>
      <c r="H220" s="162">
        <f>'Додаток 3'!L214</f>
        <v>187.45</v>
      </c>
      <c r="I220" s="84"/>
      <c r="J220" s="84"/>
      <c r="K220" s="84"/>
      <c r="L220" s="41"/>
      <c r="M220" s="41"/>
      <c r="N220" s="41"/>
      <c r="O220" s="41"/>
      <c r="P220" s="72"/>
    </row>
    <row r="221" spans="1:16" ht="32.25" customHeight="1" x14ac:dyDescent="0.25">
      <c r="A221" s="143" t="s">
        <v>36</v>
      </c>
      <c r="B221" s="91" t="s">
        <v>1910</v>
      </c>
      <c r="C221" s="157"/>
      <c r="D221" s="233" t="s">
        <v>1353</v>
      </c>
      <c r="E221" s="188" t="s">
        <v>16</v>
      </c>
      <c r="F221" s="148" t="s">
        <v>33</v>
      </c>
      <c r="G221" s="157"/>
      <c r="H221" s="169">
        <f>'Додаток 3'!L219</f>
        <v>3262.4679999999998</v>
      </c>
      <c r="I221" s="84"/>
      <c r="J221" s="84"/>
      <c r="K221" s="84"/>
      <c r="L221" s="41"/>
      <c r="M221" s="41"/>
      <c r="N221" s="41"/>
      <c r="O221" s="41"/>
      <c r="P221" s="72"/>
    </row>
    <row r="222" spans="1:16" ht="22.5" customHeight="1" x14ac:dyDescent="0.25">
      <c r="A222" s="492"/>
      <c r="B222" s="495" t="s">
        <v>82</v>
      </c>
      <c r="C222" s="384"/>
      <c r="D222" s="384"/>
      <c r="E222" s="384"/>
      <c r="F222" s="42" t="s">
        <v>21</v>
      </c>
      <c r="G222" s="157">
        <f>H222</f>
        <v>40360.902099999999</v>
      </c>
      <c r="H222" s="45">
        <f>H223+H224+H225</f>
        <v>40360.902099999999</v>
      </c>
      <c r="I222" s="84"/>
      <c r="J222" s="84"/>
      <c r="K222" s="84"/>
      <c r="P222" s="72"/>
    </row>
    <row r="223" spans="1:16" ht="39" hidden="1" customHeight="1" x14ac:dyDescent="0.25">
      <c r="A223" s="493"/>
      <c r="B223" s="496"/>
      <c r="C223" s="412"/>
      <c r="D223" s="412"/>
      <c r="E223" s="412"/>
      <c r="F223" s="7" t="s">
        <v>26</v>
      </c>
      <c r="G223" s="157">
        <f>H223</f>
        <v>0</v>
      </c>
      <c r="H223" s="161"/>
      <c r="I223" s="82"/>
      <c r="J223" s="82"/>
      <c r="K223" s="82"/>
      <c r="P223" s="72"/>
    </row>
    <row r="224" spans="1:16" ht="39" hidden="1" customHeight="1" x14ac:dyDescent="0.25">
      <c r="A224" s="493"/>
      <c r="B224" s="496"/>
      <c r="C224" s="412"/>
      <c r="D224" s="412"/>
      <c r="E224" s="412"/>
      <c r="F224" s="7" t="s">
        <v>18</v>
      </c>
      <c r="G224" s="157">
        <f>H224</f>
        <v>0</v>
      </c>
      <c r="H224" s="161"/>
      <c r="I224" s="82"/>
      <c r="J224" s="82"/>
      <c r="K224" s="82"/>
      <c r="P224" s="72"/>
    </row>
    <row r="225" spans="1:16" ht="30" customHeight="1" x14ac:dyDescent="0.25">
      <c r="A225" s="494"/>
      <c r="B225" s="497"/>
      <c r="C225" s="385"/>
      <c r="D225" s="385"/>
      <c r="E225" s="385"/>
      <c r="F225" s="7" t="s">
        <v>33</v>
      </c>
      <c r="G225" s="157">
        <f>H225</f>
        <v>40360.902099999999</v>
      </c>
      <c r="H225" s="157">
        <f>H190+H207+H208+H209+H214+H215+H216+H217+H218+H220+H221</f>
        <v>40360.902099999999</v>
      </c>
      <c r="I225" s="82"/>
      <c r="J225" s="82"/>
      <c r="K225" s="82"/>
      <c r="L225" s="434"/>
      <c r="M225" s="434"/>
      <c r="N225" s="434"/>
      <c r="O225" s="434"/>
      <c r="P225" s="72"/>
    </row>
    <row r="226" spans="1:16" ht="22.5" customHeight="1" x14ac:dyDescent="0.25">
      <c r="A226" s="449" t="s">
        <v>50</v>
      </c>
      <c r="B226" s="450"/>
      <c r="C226" s="450"/>
      <c r="D226" s="450"/>
      <c r="E226" s="450"/>
      <c r="F226" s="450"/>
      <c r="G226" s="450"/>
      <c r="H226" s="451"/>
      <c r="I226" s="82"/>
      <c r="J226" s="82"/>
      <c r="K226" s="82"/>
      <c r="L226" s="74"/>
      <c r="M226" s="75"/>
      <c r="N226" s="74"/>
      <c r="P226" s="72"/>
    </row>
    <row r="227" spans="1:16" ht="27.75" customHeight="1" x14ac:dyDescent="0.25">
      <c r="A227" s="155">
        <v>1</v>
      </c>
      <c r="B227" s="76" t="s">
        <v>159</v>
      </c>
      <c r="C227" s="107">
        <f t="shared" ref="C227:C240" si="11">G227</f>
        <v>18238.419000000002</v>
      </c>
      <c r="D227" s="51">
        <v>2024</v>
      </c>
      <c r="E227" s="328" t="str">
        <f>'Додаток 3'!E237</f>
        <v xml:space="preserve">УЖКГ ЮМР/КП "Екосервіс" </v>
      </c>
      <c r="F227" s="156" t="s">
        <v>33</v>
      </c>
      <c r="G227" s="107">
        <f t="shared" ref="G227:G290" si="12">H227</f>
        <v>18238.419000000002</v>
      </c>
      <c r="H227" s="107">
        <f>'Додаток 3'!L237</f>
        <v>18238.419000000002</v>
      </c>
      <c r="I227" s="82"/>
      <c r="J227" s="82"/>
      <c r="K227" s="82"/>
      <c r="L227" s="77"/>
      <c r="M227" s="77"/>
      <c r="N227" s="77"/>
      <c r="O227" s="78"/>
      <c r="P227" s="79"/>
    </row>
    <row r="228" spans="1:16" ht="35.25" customHeight="1" x14ac:dyDescent="0.25">
      <c r="A228" s="155">
        <v>2</v>
      </c>
      <c r="B228" s="76" t="s">
        <v>160</v>
      </c>
      <c r="C228" s="156">
        <f t="shared" si="11"/>
        <v>8.4740000000000002</v>
      </c>
      <c r="D228" s="51">
        <v>2024</v>
      </c>
      <c r="E228" s="328" t="str">
        <f>'Додаток 3'!E238</f>
        <v>УЖКГ ЮМР/КП "Екосервіс"</v>
      </c>
      <c r="F228" s="156" t="s">
        <v>33</v>
      </c>
      <c r="G228" s="107">
        <f t="shared" si="12"/>
        <v>8.4740000000000002</v>
      </c>
      <c r="H228" s="107">
        <f>'Додаток 3'!L238</f>
        <v>8.4740000000000002</v>
      </c>
      <c r="I228" s="82"/>
      <c r="J228" s="82"/>
      <c r="K228" s="82"/>
      <c r="L228" s="80"/>
      <c r="M228" s="80"/>
      <c r="N228" s="80"/>
      <c r="O228" s="80"/>
      <c r="P228" s="72"/>
    </row>
    <row r="229" spans="1:16" ht="32.25" hidden="1" customHeight="1" x14ac:dyDescent="0.25">
      <c r="A229" s="155">
        <v>3</v>
      </c>
      <c r="B229" s="76" t="s">
        <v>305</v>
      </c>
      <c r="C229" s="107">
        <f t="shared" si="11"/>
        <v>0</v>
      </c>
      <c r="D229" s="51">
        <v>2023</v>
      </c>
      <c r="E229" s="328" t="s">
        <v>101</v>
      </c>
      <c r="F229" s="156" t="s">
        <v>33</v>
      </c>
      <c r="G229" s="107">
        <f t="shared" si="12"/>
        <v>0</v>
      </c>
      <c r="H229" s="107"/>
      <c r="I229" s="84"/>
      <c r="J229" s="84"/>
      <c r="K229" s="84"/>
      <c r="P229" s="72"/>
    </row>
    <row r="230" spans="1:16" ht="39" hidden="1" customHeight="1" x14ac:dyDescent="0.25">
      <c r="A230" s="155">
        <v>4</v>
      </c>
      <c r="B230" s="76" t="s">
        <v>306</v>
      </c>
      <c r="C230" s="107">
        <f t="shared" si="11"/>
        <v>0</v>
      </c>
      <c r="D230" s="51">
        <v>2023</v>
      </c>
      <c r="E230" s="328" t="s">
        <v>101</v>
      </c>
      <c r="F230" s="156" t="s">
        <v>33</v>
      </c>
      <c r="G230" s="107">
        <f t="shared" si="12"/>
        <v>0</v>
      </c>
      <c r="H230" s="107"/>
      <c r="I230" s="84"/>
      <c r="J230" s="84"/>
      <c r="K230" s="84"/>
      <c r="P230" s="72"/>
    </row>
    <row r="231" spans="1:16" ht="39" hidden="1" customHeight="1" x14ac:dyDescent="0.25">
      <c r="A231" s="155">
        <v>5</v>
      </c>
      <c r="B231" s="76" t="s">
        <v>626</v>
      </c>
      <c r="C231" s="107">
        <f t="shared" si="11"/>
        <v>0</v>
      </c>
      <c r="D231" s="51">
        <v>2023</v>
      </c>
      <c r="E231" s="328" t="s">
        <v>101</v>
      </c>
      <c r="F231" s="156" t="s">
        <v>33</v>
      </c>
      <c r="G231" s="107">
        <f t="shared" si="12"/>
        <v>0</v>
      </c>
      <c r="H231" s="107"/>
      <c r="I231" s="82"/>
      <c r="J231" s="82"/>
      <c r="K231" s="82"/>
      <c r="P231" s="72"/>
    </row>
    <row r="232" spans="1:16" ht="30.75" hidden="1" customHeight="1" x14ac:dyDescent="0.25">
      <c r="A232" s="155">
        <v>4</v>
      </c>
      <c r="B232" s="76" t="s">
        <v>563</v>
      </c>
      <c r="C232" s="107">
        <f t="shared" si="11"/>
        <v>0</v>
      </c>
      <c r="D232" s="51">
        <v>2023</v>
      </c>
      <c r="E232" s="328" t="s">
        <v>101</v>
      </c>
      <c r="F232" s="156" t="s">
        <v>33</v>
      </c>
      <c r="G232" s="107">
        <f t="shared" si="12"/>
        <v>0</v>
      </c>
      <c r="H232" s="107"/>
      <c r="I232" s="82"/>
      <c r="J232" s="82"/>
      <c r="K232" s="82"/>
      <c r="P232" s="72"/>
    </row>
    <row r="233" spans="1:16" ht="39" hidden="1" customHeight="1" x14ac:dyDescent="0.25">
      <c r="A233" s="155">
        <v>7</v>
      </c>
      <c r="B233" s="76" t="s">
        <v>690</v>
      </c>
      <c r="C233" s="107">
        <f t="shared" si="11"/>
        <v>0</v>
      </c>
      <c r="D233" s="51">
        <v>2023</v>
      </c>
      <c r="E233" s="328" t="s">
        <v>101</v>
      </c>
      <c r="F233" s="156" t="s">
        <v>33</v>
      </c>
      <c r="G233" s="107">
        <f t="shared" si="12"/>
        <v>0</v>
      </c>
      <c r="H233" s="107"/>
      <c r="I233" s="82"/>
      <c r="J233" s="82"/>
      <c r="K233" s="82"/>
      <c r="P233" s="72"/>
    </row>
    <row r="234" spans="1:16" ht="39" hidden="1" customHeight="1" x14ac:dyDescent="0.25">
      <c r="A234" s="155">
        <v>6</v>
      </c>
      <c r="B234" s="76" t="s">
        <v>564</v>
      </c>
      <c r="C234" s="107">
        <f t="shared" si="11"/>
        <v>0</v>
      </c>
      <c r="D234" s="51">
        <v>2023</v>
      </c>
      <c r="E234" s="328" t="s">
        <v>101</v>
      </c>
      <c r="F234" s="156" t="s">
        <v>33</v>
      </c>
      <c r="G234" s="107">
        <f t="shared" si="12"/>
        <v>0</v>
      </c>
      <c r="H234" s="107"/>
      <c r="I234" s="84"/>
      <c r="J234" s="84"/>
      <c r="K234" s="84"/>
      <c r="N234" s="41"/>
      <c r="O234" s="41"/>
      <c r="P234" s="72"/>
    </row>
    <row r="235" spans="1:16" ht="39" hidden="1" customHeight="1" x14ac:dyDescent="0.25">
      <c r="A235" s="155">
        <v>7</v>
      </c>
      <c r="B235" s="76" t="s">
        <v>1083</v>
      </c>
      <c r="C235" s="107">
        <f t="shared" si="11"/>
        <v>0</v>
      </c>
      <c r="D235" s="51">
        <v>2023</v>
      </c>
      <c r="E235" s="328" t="s">
        <v>101</v>
      </c>
      <c r="F235" s="156" t="s">
        <v>33</v>
      </c>
      <c r="G235" s="107">
        <f t="shared" si="12"/>
        <v>0</v>
      </c>
      <c r="H235" s="107"/>
      <c r="I235" s="81"/>
      <c r="J235" s="81"/>
      <c r="K235" s="81"/>
      <c r="P235" s="72"/>
    </row>
    <row r="236" spans="1:16" ht="36" hidden="1" customHeight="1" x14ac:dyDescent="0.25">
      <c r="A236" s="155">
        <v>5</v>
      </c>
      <c r="B236" s="76" t="s">
        <v>1082</v>
      </c>
      <c r="C236" s="107">
        <f t="shared" si="11"/>
        <v>0</v>
      </c>
      <c r="D236" s="51">
        <v>2023</v>
      </c>
      <c r="E236" s="328" t="s">
        <v>101</v>
      </c>
      <c r="F236" s="156" t="s">
        <v>33</v>
      </c>
      <c r="G236" s="107">
        <f t="shared" si="12"/>
        <v>0</v>
      </c>
      <c r="H236" s="107"/>
      <c r="I236" s="81"/>
      <c r="J236" s="81"/>
      <c r="K236" s="81"/>
      <c r="P236" s="72"/>
    </row>
    <row r="237" spans="1:16" ht="30" hidden="1" customHeight="1" x14ac:dyDescent="0.25">
      <c r="A237" s="155">
        <v>6</v>
      </c>
      <c r="B237" s="76" t="s">
        <v>1084</v>
      </c>
      <c r="C237" s="107">
        <f t="shared" si="11"/>
        <v>0</v>
      </c>
      <c r="D237" s="51">
        <v>2023</v>
      </c>
      <c r="E237" s="328" t="s">
        <v>101</v>
      </c>
      <c r="F237" s="156" t="s">
        <v>33</v>
      </c>
      <c r="G237" s="107">
        <f t="shared" si="12"/>
        <v>0</v>
      </c>
      <c r="H237" s="107"/>
      <c r="I237" s="81"/>
      <c r="J237" s="81"/>
      <c r="K237" s="81"/>
      <c r="P237" s="72"/>
    </row>
    <row r="238" spans="1:16" ht="39" hidden="1" customHeight="1" x14ac:dyDescent="0.25">
      <c r="A238" s="155">
        <v>12</v>
      </c>
      <c r="B238" s="76" t="s">
        <v>1079</v>
      </c>
      <c r="C238" s="107">
        <f t="shared" si="11"/>
        <v>0</v>
      </c>
      <c r="D238" s="51">
        <v>2023</v>
      </c>
      <c r="E238" s="328" t="s">
        <v>101</v>
      </c>
      <c r="F238" s="156" t="s">
        <v>33</v>
      </c>
      <c r="G238" s="107">
        <f t="shared" si="12"/>
        <v>0</v>
      </c>
      <c r="H238" s="107"/>
      <c r="I238" s="82"/>
      <c r="J238" s="82"/>
      <c r="K238" s="82"/>
      <c r="L238" s="41"/>
      <c r="M238" s="41"/>
      <c r="N238" s="41">
        <f>N235-N234</f>
        <v>0</v>
      </c>
      <c r="O238" s="41">
        <f>O235-O234</f>
        <v>0</v>
      </c>
      <c r="P238" s="72"/>
    </row>
    <row r="239" spans="1:16" ht="39" hidden="1" customHeight="1" x14ac:dyDescent="0.25">
      <c r="A239" s="236">
        <v>11</v>
      </c>
      <c r="B239" s="237" t="s">
        <v>1018</v>
      </c>
      <c r="C239" s="83">
        <f t="shared" si="11"/>
        <v>0</v>
      </c>
      <c r="D239" s="51">
        <v>2023</v>
      </c>
      <c r="E239" s="329" t="s">
        <v>1016</v>
      </c>
      <c r="F239" s="238" t="s">
        <v>33</v>
      </c>
      <c r="G239" s="107">
        <f t="shared" si="12"/>
        <v>0</v>
      </c>
      <c r="H239" s="107"/>
      <c r="I239" s="82"/>
      <c r="J239" s="82"/>
      <c r="K239" s="82"/>
      <c r="L239" s="41"/>
      <c r="M239" s="41"/>
      <c r="N239" s="41"/>
      <c r="O239" s="41"/>
      <c r="P239" s="72"/>
    </row>
    <row r="240" spans="1:16" ht="60.75" hidden="1" customHeight="1" x14ac:dyDescent="0.25">
      <c r="A240" s="155">
        <v>4</v>
      </c>
      <c r="B240" s="76" t="s">
        <v>162</v>
      </c>
      <c r="C240" s="107">
        <f t="shared" si="11"/>
        <v>0</v>
      </c>
      <c r="D240" s="51">
        <v>2023</v>
      </c>
      <c r="E240" s="328" t="s">
        <v>1028</v>
      </c>
      <c r="F240" s="156" t="s">
        <v>33</v>
      </c>
      <c r="G240" s="107">
        <f t="shared" si="12"/>
        <v>0</v>
      </c>
      <c r="H240" s="107"/>
      <c r="I240" s="82"/>
      <c r="J240" s="82"/>
      <c r="K240" s="82"/>
      <c r="P240" s="72"/>
    </row>
    <row r="241" spans="1:16" ht="39" hidden="1" customHeight="1" x14ac:dyDescent="0.25">
      <c r="A241" s="155">
        <v>12</v>
      </c>
      <c r="B241" s="76" t="s">
        <v>162</v>
      </c>
      <c r="C241" s="107"/>
      <c r="D241" s="51">
        <v>2023</v>
      </c>
      <c r="E241" s="328"/>
      <c r="F241" s="156"/>
      <c r="G241" s="107">
        <f t="shared" si="12"/>
        <v>0</v>
      </c>
      <c r="H241" s="107"/>
      <c r="I241" s="82"/>
      <c r="J241" s="82"/>
      <c r="K241" s="82"/>
      <c r="P241" s="72"/>
    </row>
    <row r="242" spans="1:16" ht="30.75" customHeight="1" x14ac:dyDescent="0.25">
      <c r="A242" s="155">
        <v>3</v>
      </c>
      <c r="B242" s="76" t="s">
        <v>163</v>
      </c>
      <c r="C242" s="107">
        <f t="shared" ref="C242:C259" si="13">G242</f>
        <v>83.847999999999999</v>
      </c>
      <c r="D242" s="51">
        <v>2024</v>
      </c>
      <c r="E242" s="328" t="str">
        <f>'Додаток 3'!E252</f>
        <v>УЖКГ ЮМР/КП "Екосервіс"</v>
      </c>
      <c r="F242" s="156" t="s">
        <v>33</v>
      </c>
      <c r="G242" s="107">
        <f t="shared" si="12"/>
        <v>83.847999999999999</v>
      </c>
      <c r="H242" s="107">
        <f>'Додаток 3'!L252</f>
        <v>83.847999999999999</v>
      </c>
      <c r="I242" s="82"/>
      <c r="J242" s="82"/>
      <c r="K242" s="82"/>
      <c r="P242" s="72"/>
    </row>
    <row r="243" spans="1:16" ht="39" hidden="1" customHeight="1" x14ac:dyDescent="0.25">
      <c r="A243" s="155">
        <v>15</v>
      </c>
      <c r="B243" s="76" t="s">
        <v>171</v>
      </c>
      <c r="C243" s="107">
        <f t="shared" si="13"/>
        <v>0</v>
      </c>
      <c r="D243" s="51">
        <v>2023</v>
      </c>
      <c r="E243" s="328" t="s">
        <v>101</v>
      </c>
      <c r="F243" s="156" t="s">
        <v>33</v>
      </c>
      <c r="G243" s="107">
        <f t="shared" si="12"/>
        <v>0</v>
      </c>
      <c r="H243" s="107"/>
      <c r="I243" s="82"/>
      <c r="J243" s="82"/>
      <c r="K243" s="82"/>
      <c r="P243" s="72"/>
    </row>
    <row r="244" spans="1:16" ht="29.25" hidden="1" customHeight="1" x14ac:dyDescent="0.25">
      <c r="A244" s="155">
        <v>5</v>
      </c>
      <c r="B244" s="76"/>
      <c r="C244" s="107">
        <f t="shared" si="13"/>
        <v>0</v>
      </c>
      <c r="D244" s="51">
        <v>2023</v>
      </c>
      <c r="E244" s="328" t="s">
        <v>101</v>
      </c>
      <c r="F244" s="156" t="s">
        <v>33</v>
      </c>
      <c r="G244" s="107">
        <f t="shared" si="12"/>
        <v>0</v>
      </c>
      <c r="H244" s="107"/>
      <c r="I244" s="84"/>
      <c r="J244" s="84"/>
      <c r="K244" s="84"/>
      <c r="P244" s="72"/>
    </row>
    <row r="245" spans="1:16" ht="27" hidden="1" customHeight="1" x14ac:dyDescent="0.25">
      <c r="A245" s="155">
        <v>6</v>
      </c>
      <c r="B245" s="76"/>
      <c r="C245" s="107">
        <f t="shared" si="13"/>
        <v>0</v>
      </c>
      <c r="D245" s="51">
        <v>2023</v>
      </c>
      <c r="E245" s="328" t="s">
        <v>101</v>
      </c>
      <c r="F245" s="156" t="s">
        <v>33</v>
      </c>
      <c r="G245" s="107">
        <f t="shared" si="12"/>
        <v>0</v>
      </c>
      <c r="H245" s="107"/>
      <c r="I245" s="82"/>
      <c r="J245" s="82"/>
      <c r="K245" s="82"/>
      <c r="L245" s="41"/>
      <c r="P245" s="72"/>
    </row>
    <row r="246" spans="1:16" ht="32.25" hidden="1" customHeight="1" x14ac:dyDescent="0.25">
      <c r="A246" s="155">
        <v>7</v>
      </c>
      <c r="B246" s="76"/>
      <c r="C246" s="107">
        <f t="shared" si="13"/>
        <v>0</v>
      </c>
      <c r="D246" s="51">
        <v>2023</v>
      </c>
      <c r="E246" s="328" t="s">
        <v>101</v>
      </c>
      <c r="F246" s="156" t="s">
        <v>33</v>
      </c>
      <c r="G246" s="107">
        <f t="shared" si="12"/>
        <v>0</v>
      </c>
      <c r="H246" s="107"/>
      <c r="I246" s="82"/>
      <c r="J246" s="82"/>
      <c r="K246" s="82"/>
      <c r="P246" s="72"/>
    </row>
    <row r="247" spans="1:16" ht="39" hidden="1" customHeight="1" x14ac:dyDescent="0.25">
      <c r="A247" s="155">
        <v>18</v>
      </c>
      <c r="B247" s="76" t="s">
        <v>373</v>
      </c>
      <c r="C247" s="107">
        <f t="shared" si="13"/>
        <v>0</v>
      </c>
      <c r="D247" s="51">
        <v>2023</v>
      </c>
      <c r="E247" s="328" t="str">
        <f>E246</f>
        <v>УЖКГ ЮМР/КП "Екосервіс"</v>
      </c>
      <c r="F247" s="156" t="str">
        <f>F246</f>
        <v>Місцевий бюджет</v>
      </c>
      <c r="G247" s="107">
        <f t="shared" si="12"/>
        <v>0</v>
      </c>
      <c r="H247" s="85"/>
      <c r="I247" s="82"/>
      <c r="J247" s="82"/>
      <c r="K247" s="82"/>
      <c r="P247" s="72"/>
    </row>
    <row r="248" spans="1:16" ht="39" hidden="1" customHeight="1" x14ac:dyDescent="0.25">
      <c r="A248" s="155">
        <v>19</v>
      </c>
      <c r="B248" s="76" t="s">
        <v>170</v>
      </c>
      <c r="C248" s="107">
        <f t="shared" si="13"/>
        <v>0</v>
      </c>
      <c r="D248" s="51">
        <v>2023</v>
      </c>
      <c r="E248" s="328" t="s">
        <v>101</v>
      </c>
      <c r="F248" s="156" t="s">
        <v>33</v>
      </c>
      <c r="G248" s="107">
        <f t="shared" si="12"/>
        <v>0</v>
      </c>
      <c r="H248" s="85"/>
      <c r="I248" s="82"/>
      <c r="J248" s="82"/>
      <c r="K248" s="82"/>
      <c r="P248" s="72"/>
    </row>
    <row r="249" spans="1:16" ht="27.75" hidden="1" customHeight="1" x14ac:dyDescent="0.25">
      <c r="A249" s="155">
        <v>8</v>
      </c>
      <c r="B249" s="76"/>
      <c r="C249" s="107">
        <f t="shared" si="13"/>
        <v>0</v>
      </c>
      <c r="D249" s="51">
        <v>2023</v>
      </c>
      <c r="E249" s="328" t="s">
        <v>101</v>
      </c>
      <c r="F249" s="156" t="s">
        <v>33</v>
      </c>
      <c r="G249" s="107">
        <f t="shared" si="12"/>
        <v>0</v>
      </c>
      <c r="H249" s="107"/>
      <c r="I249" s="82"/>
      <c r="J249" s="82"/>
      <c r="K249" s="82"/>
      <c r="L249" s="41"/>
      <c r="M249" s="41"/>
      <c r="N249" s="86"/>
      <c r="O249" s="41"/>
      <c r="P249" s="72"/>
    </row>
    <row r="250" spans="1:16" ht="39" hidden="1" customHeight="1" x14ac:dyDescent="0.25">
      <c r="A250" s="155">
        <v>21</v>
      </c>
      <c r="B250" s="76" t="s">
        <v>448</v>
      </c>
      <c r="C250" s="107">
        <f t="shared" si="13"/>
        <v>0</v>
      </c>
      <c r="D250" s="51">
        <v>2023</v>
      </c>
      <c r="E250" s="328" t="s">
        <v>101</v>
      </c>
      <c r="F250" s="156" t="s">
        <v>33</v>
      </c>
      <c r="G250" s="107">
        <f t="shared" si="12"/>
        <v>0</v>
      </c>
      <c r="H250" s="85"/>
      <c r="I250" s="82"/>
      <c r="J250" s="82"/>
      <c r="K250" s="82"/>
      <c r="L250" s="41"/>
      <c r="M250" s="86"/>
      <c r="N250" s="86"/>
      <c r="O250" s="41"/>
      <c r="P250" s="72"/>
    </row>
    <row r="251" spans="1:16" ht="32.25" hidden="1" customHeight="1" x14ac:dyDescent="0.25">
      <c r="A251" s="155">
        <v>10</v>
      </c>
      <c r="B251" s="76" t="s">
        <v>1100</v>
      </c>
      <c r="C251" s="107">
        <f t="shared" si="13"/>
        <v>0</v>
      </c>
      <c r="D251" s="51">
        <v>2023</v>
      </c>
      <c r="E251" s="328" t="s">
        <v>101</v>
      </c>
      <c r="F251" s="156" t="s">
        <v>33</v>
      </c>
      <c r="G251" s="107">
        <f t="shared" si="12"/>
        <v>0</v>
      </c>
      <c r="H251" s="107"/>
      <c r="I251" s="82"/>
      <c r="J251" s="82"/>
      <c r="K251" s="82"/>
      <c r="L251" s="41"/>
      <c r="M251" s="86"/>
      <c r="N251" s="86"/>
      <c r="O251" s="41"/>
      <c r="P251" s="72"/>
    </row>
    <row r="252" spans="1:16" ht="39" hidden="1" customHeight="1" x14ac:dyDescent="0.25">
      <c r="A252" s="155">
        <v>23</v>
      </c>
      <c r="B252" s="76" t="s">
        <v>1106</v>
      </c>
      <c r="C252" s="107">
        <f t="shared" si="13"/>
        <v>0</v>
      </c>
      <c r="D252" s="51">
        <v>2023</v>
      </c>
      <c r="E252" s="328" t="s">
        <v>101</v>
      </c>
      <c r="F252" s="156" t="s">
        <v>33</v>
      </c>
      <c r="G252" s="107">
        <f t="shared" si="12"/>
        <v>0</v>
      </c>
      <c r="H252" s="107"/>
      <c r="I252" s="82"/>
      <c r="J252" s="82"/>
      <c r="K252" s="82"/>
      <c r="L252" s="41"/>
      <c r="M252" s="86"/>
      <c r="N252" s="86"/>
      <c r="O252" s="41"/>
      <c r="P252" s="72"/>
    </row>
    <row r="253" spans="1:16" ht="31.5" hidden="1" customHeight="1" x14ac:dyDescent="0.25">
      <c r="A253" s="155">
        <v>11</v>
      </c>
      <c r="B253" s="76" t="s">
        <v>1107</v>
      </c>
      <c r="C253" s="107">
        <f t="shared" si="13"/>
        <v>0</v>
      </c>
      <c r="D253" s="51">
        <v>2023</v>
      </c>
      <c r="E253" s="328" t="s">
        <v>101</v>
      </c>
      <c r="F253" s="156" t="s">
        <v>33</v>
      </c>
      <c r="G253" s="107">
        <f t="shared" si="12"/>
        <v>0</v>
      </c>
      <c r="H253" s="107"/>
      <c r="I253" s="82"/>
      <c r="J253" s="82"/>
      <c r="K253" s="82"/>
      <c r="L253" s="41"/>
      <c r="M253" s="86"/>
      <c r="N253" s="86"/>
      <c r="O253" s="41"/>
      <c r="P253" s="72"/>
    </row>
    <row r="254" spans="1:16" ht="30" hidden="1" customHeight="1" x14ac:dyDescent="0.25">
      <c r="A254" s="155">
        <v>12</v>
      </c>
      <c r="B254" s="76" t="s">
        <v>1108</v>
      </c>
      <c r="C254" s="107">
        <f t="shared" si="13"/>
        <v>0</v>
      </c>
      <c r="D254" s="51">
        <v>2023</v>
      </c>
      <c r="E254" s="328" t="s">
        <v>101</v>
      </c>
      <c r="F254" s="156" t="s">
        <v>33</v>
      </c>
      <c r="G254" s="107">
        <f t="shared" si="12"/>
        <v>0</v>
      </c>
      <c r="H254" s="107"/>
      <c r="I254" s="82"/>
      <c r="J254" s="82"/>
      <c r="K254" s="82"/>
      <c r="L254" s="41"/>
      <c r="M254" s="86"/>
      <c r="N254" s="86"/>
      <c r="O254" s="41"/>
      <c r="P254" s="72"/>
    </row>
    <row r="255" spans="1:16" ht="29.25" hidden="1" customHeight="1" x14ac:dyDescent="0.25">
      <c r="A255" s="155">
        <v>9</v>
      </c>
      <c r="B255" s="76"/>
      <c r="C255" s="107">
        <f t="shared" si="13"/>
        <v>0</v>
      </c>
      <c r="D255" s="51">
        <v>2023</v>
      </c>
      <c r="E255" s="328" t="s">
        <v>101</v>
      </c>
      <c r="F255" s="156" t="s">
        <v>33</v>
      </c>
      <c r="G255" s="107">
        <f t="shared" si="12"/>
        <v>0</v>
      </c>
      <c r="H255" s="107"/>
      <c r="I255" s="82"/>
      <c r="J255" s="82"/>
      <c r="K255" s="82"/>
      <c r="L255" s="41"/>
      <c r="M255" s="86"/>
      <c r="N255" s="86"/>
      <c r="O255" s="41"/>
      <c r="P255" s="72"/>
    </row>
    <row r="256" spans="1:16" ht="27.75" hidden="1" customHeight="1" x14ac:dyDescent="0.25">
      <c r="A256" s="155">
        <v>14</v>
      </c>
      <c r="B256" s="76" t="s">
        <v>1110</v>
      </c>
      <c r="C256" s="107">
        <f t="shared" si="13"/>
        <v>0</v>
      </c>
      <c r="D256" s="51">
        <v>2023</v>
      </c>
      <c r="E256" s="328" t="s">
        <v>101</v>
      </c>
      <c r="F256" s="156" t="s">
        <v>33</v>
      </c>
      <c r="G256" s="107">
        <f t="shared" si="12"/>
        <v>0</v>
      </c>
      <c r="H256" s="107"/>
      <c r="I256" s="82"/>
      <c r="J256" s="82"/>
      <c r="K256" s="82"/>
      <c r="L256" s="41"/>
      <c r="M256" s="86"/>
      <c r="N256" s="86"/>
      <c r="O256" s="41"/>
      <c r="P256" s="72"/>
    </row>
    <row r="257" spans="1:16" ht="39" hidden="1" customHeight="1" x14ac:dyDescent="0.25">
      <c r="A257" s="155">
        <v>21</v>
      </c>
      <c r="B257" s="76" t="s">
        <v>757</v>
      </c>
      <c r="C257" s="107">
        <f t="shared" si="13"/>
        <v>0</v>
      </c>
      <c r="D257" s="51">
        <v>2023</v>
      </c>
      <c r="E257" s="328" t="s">
        <v>1625</v>
      </c>
      <c r="F257" s="156" t="s">
        <v>33</v>
      </c>
      <c r="G257" s="107">
        <f t="shared" si="12"/>
        <v>0</v>
      </c>
      <c r="H257" s="107"/>
      <c r="I257" s="82"/>
      <c r="J257" s="82"/>
      <c r="K257" s="82"/>
      <c r="L257" s="41"/>
      <c r="M257" s="86"/>
      <c r="N257" s="86"/>
      <c r="O257" s="41"/>
      <c r="P257" s="72"/>
    </row>
    <row r="258" spans="1:16" ht="33.75" hidden="1" customHeight="1" x14ac:dyDescent="0.25">
      <c r="A258" s="353" t="s">
        <v>128</v>
      </c>
      <c r="B258" s="160" t="s">
        <v>1626</v>
      </c>
      <c r="C258" s="107">
        <f t="shared" si="13"/>
        <v>0</v>
      </c>
      <c r="D258" s="51">
        <v>2023</v>
      </c>
      <c r="E258" s="458" t="s">
        <v>16</v>
      </c>
      <c r="F258" s="353" t="s">
        <v>33</v>
      </c>
      <c r="G258" s="107">
        <f t="shared" si="12"/>
        <v>0</v>
      </c>
      <c r="H258" s="107"/>
      <c r="I258" s="82"/>
      <c r="J258" s="82"/>
      <c r="K258" s="82"/>
      <c r="L258" s="86"/>
      <c r="M258" s="41"/>
      <c r="N258" s="41"/>
      <c r="O258" s="41"/>
      <c r="P258" s="72"/>
    </row>
    <row r="259" spans="1:16" ht="39" hidden="1" customHeight="1" x14ac:dyDescent="0.25">
      <c r="A259" s="354"/>
      <c r="B259" s="160" t="s">
        <v>620</v>
      </c>
      <c r="C259" s="107">
        <f t="shared" si="13"/>
        <v>0</v>
      </c>
      <c r="D259" s="51">
        <v>2023</v>
      </c>
      <c r="E259" s="459"/>
      <c r="F259" s="354"/>
      <c r="G259" s="107">
        <f t="shared" si="12"/>
        <v>0</v>
      </c>
      <c r="H259" s="107"/>
      <c r="L259" s="86"/>
      <c r="M259" s="41"/>
      <c r="N259" s="41"/>
      <c r="O259" s="41"/>
      <c r="P259" s="72"/>
    </row>
    <row r="260" spans="1:16" ht="39" hidden="1" customHeight="1" x14ac:dyDescent="0.25">
      <c r="A260" s="354"/>
      <c r="B260" s="490" t="s">
        <v>2</v>
      </c>
      <c r="C260" s="353" t="s">
        <v>51</v>
      </c>
      <c r="D260" s="51">
        <v>2023</v>
      </c>
      <c r="E260" s="459"/>
      <c r="F260" s="354"/>
      <c r="G260" s="107">
        <f t="shared" si="12"/>
        <v>0</v>
      </c>
      <c r="H260" s="316"/>
      <c r="N260" s="41"/>
      <c r="P260" s="72"/>
    </row>
    <row r="261" spans="1:16" ht="39" hidden="1" customHeight="1" x14ac:dyDescent="0.25">
      <c r="A261" s="354"/>
      <c r="B261" s="491"/>
      <c r="C261" s="355"/>
      <c r="D261" s="51">
        <v>2023</v>
      </c>
      <c r="E261" s="459"/>
      <c r="F261" s="354"/>
      <c r="G261" s="107">
        <f t="shared" si="12"/>
        <v>0</v>
      </c>
      <c r="H261" s="316"/>
      <c r="P261" s="72"/>
    </row>
    <row r="262" spans="1:16" ht="39" hidden="1" customHeight="1" x14ac:dyDescent="0.25">
      <c r="A262" s="354"/>
      <c r="B262" s="160" t="s">
        <v>25</v>
      </c>
      <c r="C262" s="143" t="s">
        <v>56</v>
      </c>
      <c r="D262" s="51">
        <v>2023</v>
      </c>
      <c r="E262" s="459"/>
      <c r="F262" s="355"/>
      <c r="G262" s="107">
        <f t="shared" si="12"/>
        <v>0</v>
      </c>
      <c r="H262" s="85"/>
      <c r="L262" s="41"/>
      <c r="N262" s="80"/>
      <c r="P262" s="72"/>
    </row>
    <row r="263" spans="1:16" ht="39" hidden="1" customHeight="1" x14ac:dyDescent="0.25">
      <c r="A263" s="354"/>
      <c r="B263" s="160" t="s">
        <v>1627</v>
      </c>
      <c r="C263" s="156">
        <f>G263</f>
        <v>0</v>
      </c>
      <c r="D263" s="51">
        <v>2023</v>
      </c>
      <c r="E263" s="459"/>
      <c r="F263" s="143" t="s">
        <v>33</v>
      </c>
      <c r="G263" s="107">
        <f t="shared" si="12"/>
        <v>0</v>
      </c>
      <c r="H263" s="85"/>
      <c r="L263" s="41"/>
      <c r="N263" s="80"/>
      <c r="P263" s="72"/>
    </row>
    <row r="264" spans="1:16" ht="13.5" hidden="1" customHeight="1" x14ac:dyDescent="0.25">
      <c r="A264" s="355"/>
      <c r="B264" s="160" t="s">
        <v>1455</v>
      </c>
      <c r="C264" s="107">
        <f>G264</f>
        <v>0</v>
      </c>
      <c r="D264" s="51">
        <v>2023</v>
      </c>
      <c r="E264" s="460"/>
      <c r="F264" s="143" t="s">
        <v>33</v>
      </c>
      <c r="G264" s="107">
        <f t="shared" si="12"/>
        <v>0</v>
      </c>
      <c r="H264" s="107"/>
      <c r="L264" s="41"/>
      <c r="N264" s="80"/>
      <c r="P264" s="72"/>
    </row>
    <row r="265" spans="1:16" ht="45" customHeight="1" x14ac:dyDescent="0.25">
      <c r="A265" s="143" t="s">
        <v>24</v>
      </c>
      <c r="B265" s="160" t="s">
        <v>1017</v>
      </c>
      <c r="C265" s="107">
        <f>G265</f>
        <v>11708.084999999999</v>
      </c>
      <c r="D265" s="51">
        <v>2024</v>
      </c>
      <c r="E265" s="330" t="s">
        <v>1423</v>
      </c>
      <c r="F265" s="143" t="s">
        <v>33</v>
      </c>
      <c r="G265" s="107">
        <f t="shared" si="12"/>
        <v>11708.084999999999</v>
      </c>
      <c r="H265" s="107">
        <f>'Додаток 3'!L275</f>
        <v>11708.084999999999</v>
      </c>
      <c r="I265" s="87"/>
      <c r="J265" s="87"/>
      <c r="K265" s="87"/>
      <c r="L265" s="41"/>
      <c r="N265" s="80"/>
      <c r="P265" s="72"/>
    </row>
    <row r="266" spans="1:16" ht="39" hidden="1" customHeight="1" x14ac:dyDescent="0.25">
      <c r="A266" s="143" t="s">
        <v>459</v>
      </c>
      <c r="B266" s="160" t="s">
        <v>1021</v>
      </c>
      <c r="C266" s="156">
        <f>G266</f>
        <v>0</v>
      </c>
      <c r="D266" s="51">
        <v>2023</v>
      </c>
      <c r="E266" s="330" t="s">
        <v>1020</v>
      </c>
      <c r="F266" s="143" t="s">
        <v>33</v>
      </c>
      <c r="G266" s="107">
        <f t="shared" si="12"/>
        <v>0</v>
      </c>
      <c r="H266" s="107"/>
      <c r="I266" s="87"/>
      <c r="J266" s="87"/>
      <c r="K266" s="87"/>
      <c r="L266" s="41"/>
      <c r="N266" s="80"/>
      <c r="P266" s="72"/>
    </row>
    <row r="267" spans="1:16" ht="30" customHeight="1" x14ac:dyDescent="0.25">
      <c r="A267" s="143" t="s">
        <v>36</v>
      </c>
      <c r="B267" s="160" t="s">
        <v>1562</v>
      </c>
      <c r="C267" s="107" t="str">
        <f>G267</f>
        <v>2479,845</v>
      </c>
      <c r="D267" s="51">
        <v>2024</v>
      </c>
      <c r="E267" s="330" t="s">
        <v>60</v>
      </c>
      <c r="F267" s="143" t="s">
        <v>33</v>
      </c>
      <c r="G267" s="107" t="str">
        <f t="shared" si="12"/>
        <v>2479,845</v>
      </c>
      <c r="H267" s="107" t="str">
        <f>'Додаток 3'!L277</f>
        <v>2479,845</v>
      </c>
      <c r="I267" s="77"/>
      <c r="J267" s="77"/>
      <c r="K267" s="77"/>
      <c r="L267" s="41"/>
      <c r="N267" s="80"/>
      <c r="P267" s="72"/>
    </row>
    <row r="268" spans="1:16" ht="39" hidden="1" customHeight="1" x14ac:dyDescent="0.25">
      <c r="A268" s="143"/>
      <c r="B268" s="160"/>
      <c r="C268" s="107"/>
      <c r="D268" s="51">
        <v>2023</v>
      </c>
      <c r="E268" s="330"/>
      <c r="F268" s="143"/>
      <c r="G268" s="107">
        <f t="shared" si="12"/>
        <v>0</v>
      </c>
      <c r="H268" s="182"/>
      <c r="I268" s="77"/>
      <c r="J268" s="77"/>
      <c r="K268" s="77"/>
      <c r="L268" s="41"/>
      <c r="N268" s="80"/>
      <c r="P268" s="72"/>
    </row>
    <row r="269" spans="1:16" ht="39" hidden="1" customHeight="1" x14ac:dyDescent="0.25">
      <c r="A269" s="143"/>
      <c r="B269" s="160"/>
      <c r="C269" s="107"/>
      <c r="D269" s="51">
        <v>2023</v>
      </c>
      <c r="E269" s="330"/>
      <c r="F269" s="143"/>
      <c r="G269" s="107">
        <f t="shared" si="12"/>
        <v>0</v>
      </c>
      <c r="H269" s="182"/>
      <c r="I269" s="77"/>
      <c r="J269" s="77"/>
      <c r="K269" s="77"/>
      <c r="L269" s="41"/>
      <c r="N269" s="80"/>
      <c r="P269" s="72"/>
    </row>
    <row r="270" spans="1:16" ht="39" hidden="1" customHeight="1" x14ac:dyDescent="0.25">
      <c r="A270" s="353" t="s">
        <v>561</v>
      </c>
      <c r="B270" s="160" t="s">
        <v>883</v>
      </c>
      <c r="C270" s="107">
        <v>11921.233</v>
      </c>
      <c r="D270" s="51">
        <v>2023</v>
      </c>
      <c r="E270" s="458" t="s">
        <v>16</v>
      </c>
      <c r="F270" s="353" t="s">
        <v>33</v>
      </c>
      <c r="G270" s="107">
        <f t="shared" si="12"/>
        <v>0</v>
      </c>
      <c r="H270" s="182"/>
      <c r="L270" s="80"/>
      <c r="N270" s="80"/>
      <c r="P270" s="72"/>
    </row>
    <row r="271" spans="1:16" ht="39" hidden="1" customHeight="1" x14ac:dyDescent="0.25">
      <c r="A271" s="354"/>
      <c r="B271" s="160" t="s">
        <v>2</v>
      </c>
      <c r="C271" s="107">
        <f t="shared" ref="C271:C276" si="14">G271</f>
        <v>0</v>
      </c>
      <c r="D271" s="51">
        <v>2023</v>
      </c>
      <c r="E271" s="459"/>
      <c r="F271" s="354"/>
      <c r="G271" s="107">
        <f t="shared" si="12"/>
        <v>0</v>
      </c>
      <c r="H271" s="182"/>
      <c r="L271" s="80"/>
      <c r="N271" s="80"/>
      <c r="P271" s="72"/>
    </row>
    <row r="272" spans="1:16" ht="39" hidden="1" customHeight="1" x14ac:dyDescent="0.25">
      <c r="A272" s="354"/>
      <c r="B272" s="160" t="s">
        <v>25</v>
      </c>
      <c r="C272" s="107">
        <f t="shared" si="14"/>
        <v>0</v>
      </c>
      <c r="D272" s="51">
        <v>2023</v>
      </c>
      <c r="E272" s="459"/>
      <c r="F272" s="354"/>
      <c r="G272" s="107">
        <f t="shared" si="12"/>
        <v>0</v>
      </c>
      <c r="H272" s="182"/>
      <c r="L272" s="80"/>
      <c r="N272" s="80"/>
      <c r="P272" s="72"/>
    </row>
    <row r="273" spans="1:16" ht="39" hidden="1" customHeight="1" x14ac:dyDescent="0.25">
      <c r="A273" s="354"/>
      <c r="B273" s="160" t="s">
        <v>674</v>
      </c>
      <c r="C273" s="107">
        <f t="shared" si="14"/>
        <v>0</v>
      </c>
      <c r="D273" s="51">
        <v>2023</v>
      </c>
      <c r="E273" s="459"/>
      <c r="F273" s="354"/>
      <c r="G273" s="107">
        <f t="shared" si="12"/>
        <v>0</v>
      </c>
      <c r="H273" s="182"/>
      <c r="L273" s="80"/>
      <c r="N273" s="80"/>
      <c r="P273" s="72"/>
    </row>
    <row r="274" spans="1:16" ht="39" hidden="1" customHeight="1" x14ac:dyDescent="0.25">
      <c r="A274" s="355"/>
      <c r="B274" s="160" t="s">
        <v>631</v>
      </c>
      <c r="C274" s="107">
        <f t="shared" si="14"/>
        <v>0</v>
      </c>
      <c r="D274" s="51">
        <v>2023</v>
      </c>
      <c r="E274" s="460"/>
      <c r="F274" s="355"/>
      <c r="G274" s="107">
        <f t="shared" si="12"/>
        <v>0</v>
      </c>
      <c r="H274" s="182"/>
      <c r="L274" s="80"/>
      <c r="N274" s="80"/>
      <c r="P274" s="72"/>
    </row>
    <row r="275" spans="1:16" ht="39" hidden="1" customHeight="1" x14ac:dyDescent="0.25">
      <c r="A275" s="353" t="s">
        <v>562</v>
      </c>
      <c r="B275" s="160" t="s">
        <v>939</v>
      </c>
      <c r="C275" s="107">
        <f t="shared" si="14"/>
        <v>0</v>
      </c>
      <c r="D275" s="51">
        <v>2023</v>
      </c>
      <c r="E275" s="458" t="s">
        <v>16</v>
      </c>
      <c r="F275" s="353" t="s">
        <v>33</v>
      </c>
      <c r="G275" s="107">
        <f t="shared" si="12"/>
        <v>0</v>
      </c>
      <c r="H275" s="331"/>
      <c r="I275" s="179" t="s">
        <v>1189</v>
      </c>
      <c r="J275" s="179"/>
      <c r="K275" s="179"/>
      <c r="P275" s="72"/>
    </row>
    <row r="276" spans="1:16" ht="39" hidden="1" customHeight="1" x14ac:dyDescent="0.25">
      <c r="A276" s="355"/>
      <c r="B276" s="160" t="s">
        <v>38</v>
      </c>
      <c r="C276" s="107">
        <f t="shared" si="14"/>
        <v>0</v>
      </c>
      <c r="D276" s="51">
        <v>2023</v>
      </c>
      <c r="E276" s="460"/>
      <c r="F276" s="355"/>
      <c r="G276" s="107">
        <f t="shared" si="12"/>
        <v>0</v>
      </c>
      <c r="H276" s="331"/>
      <c r="P276" s="72"/>
    </row>
    <row r="277" spans="1:16" ht="39" hidden="1" customHeight="1" x14ac:dyDescent="0.25">
      <c r="A277" s="353" t="s">
        <v>562</v>
      </c>
      <c r="B277" s="160" t="s">
        <v>940</v>
      </c>
      <c r="C277" s="107">
        <v>73468.115999999995</v>
      </c>
      <c r="D277" s="51">
        <v>2023</v>
      </c>
      <c r="E277" s="458" t="s">
        <v>16</v>
      </c>
      <c r="F277" s="353" t="s">
        <v>33</v>
      </c>
      <c r="G277" s="107">
        <f t="shared" si="12"/>
        <v>0</v>
      </c>
      <c r="H277" s="331"/>
      <c r="I277" s="88"/>
      <c r="J277" s="88"/>
      <c r="K277" s="88"/>
      <c r="L277" s="40">
        <v>23745.379000000001</v>
      </c>
      <c r="P277" s="72"/>
    </row>
    <row r="278" spans="1:16" ht="39" hidden="1" customHeight="1" x14ac:dyDescent="0.25">
      <c r="A278" s="354"/>
      <c r="B278" s="160" t="s">
        <v>638</v>
      </c>
      <c r="C278" s="107">
        <f>G278</f>
        <v>0</v>
      </c>
      <c r="D278" s="51">
        <v>2023</v>
      </c>
      <c r="E278" s="459"/>
      <c r="F278" s="354"/>
      <c r="G278" s="107">
        <f t="shared" si="12"/>
        <v>0</v>
      </c>
      <c r="H278" s="331"/>
      <c r="I278" s="77" t="s">
        <v>792</v>
      </c>
      <c r="J278" s="77"/>
      <c r="K278" s="77"/>
      <c r="P278" s="72"/>
    </row>
    <row r="279" spans="1:16" ht="39" hidden="1" customHeight="1" x14ac:dyDescent="0.25">
      <c r="A279" s="354"/>
      <c r="B279" s="160" t="s">
        <v>2</v>
      </c>
      <c r="C279" s="107">
        <v>1200.098</v>
      </c>
      <c r="D279" s="51">
        <v>2023</v>
      </c>
      <c r="E279" s="459"/>
      <c r="F279" s="354"/>
      <c r="G279" s="107">
        <f t="shared" si="12"/>
        <v>0</v>
      </c>
      <c r="H279" s="331"/>
      <c r="I279" s="77" t="s">
        <v>793</v>
      </c>
      <c r="J279" s="77"/>
      <c r="K279" s="77"/>
      <c r="L279" s="41" t="e">
        <f>#REF!-#REF!</f>
        <v>#REF!</v>
      </c>
      <c r="P279" s="72"/>
    </row>
    <row r="280" spans="1:16" ht="39" hidden="1" customHeight="1" x14ac:dyDescent="0.25">
      <c r="A280" s="355"/>
      <c r="B280" s="160" t="s">
        <v>25</v>
      </c>
      <c r="C280" s="107">
        <v>187.821</v>
      </c>
      <c r="D280" s="51">
        <v>2023</v>
      </c>
      <c r="E280" s="460"/>
      <c r="F280" s="355"/>
      <c r="G280" s="107">
        <f t="shared" si="12"/>
        <v>0</v>
      </c>
      <c r="H280" s="331"/>
      <c r="I280" s="88">
        <v>81.757999999999996</v>
      </c>
      <c r="J280" s="88"/>
      <c r="K280" s="88"/>
      <c r="P280" s="72"/>
    </row>
    <row r="281" spans="1:16" ht="39" hidden="1" customHeight="1" x14ac:dyDescent="0.25">
      <c r="A281" s="143" t="s">
        <v>571</v>
      </c>
      <c r="B281" s="160" t="s">
        <v>1168</v>
      </c>
      <c r="C281" s="107">
        <f>G281</f>
        <v>0</v>
      </c>
      <c r="D281" s="51">
        <v>2023</v>
      </c>
      <c r="E281" s="330" t="s">
        <v>16</v>
      </c>
      <c r="F281" s="143" t="s">
        <v>33</v>
      </c>
      <c r="G281" s="107">
        <f t="shared" si="12"/>
        <v>0</v>
      </c>
      <c r="H281" s="331"/>
      <c r="I281" s="88"/>
      <c r="J281" s="88"/>
      <c r="K281" s="88"/>
      <c r="P281" s="72"/>
    </row>
    <row r="282" spans="1:16" ht="39" hidden="1" customHeight="1" x14ac:dyDescent="0.25">
      <c r="A282" s="353" t="s">
        <v>572</v>
      </c>
      <c r="B282" s="160" t="s">
        <v>884</v>
      </c>
      <c r="C282" s="107">
        <v>12346.241</v>
      </c>
      <c r="D282" s="51">
        <v>2023</v>
      </c>
      <c r="E282" s="458" t="s">
        <v>16</v>
      </c>
      <c r="F282" s="353" t="s">
        <v>33</v>
      </c>
      <c r="G282" s="107">
        <f t="shared" si="12"/>
        <v>0</v>
      </c>
      <c r="H282" s="331"/>
      <c r="I282" s="89">
        <v>11431.241</v>
      </c>
      <c r="J282" s="89"/>
      <c r="K282" s="89"/>
      <c r="P282" s="72"/>
    </row>
    <row r="283" spans="1:16" ht="39" hidden="1" customHeight="1" x14ac:dyDescent="0.25">
      <c r="A283" s="354"/>
      <c r="B283" s="160" t="s">
        <v>620</v>
      </c>
      <c r="C283" s="107">
        <f>G283</f>
        <v>0</v>
      </c>
      <c r="D283" s="51">
        <v>2023</v>
      </c>
      <c r="E283" s="459"/>
      <c r="F283" s="354"/>
      <c r="G283" s="107">
        <f t="shared" si="12"/>
        <v>0</v>
      </c>
      <c r="H283" s="331"/>
      <c r="P283" s="72"/>
    </row>
    <row r="284" spans="1:16" ht="39" hidden="1" customHeight="1" x14ac:dyDescent="0.25">
      <c r="A284" s="354"/>
      <c r="B284" s="160" t="s">
        <v>2</v>
      </c>
      <c r="C284" s="107">
        <f>G284</f>
        <v>0</v>
      </c>
      <c r="D284" s="51">
        <v>2023</v>
      </c>
      <c r="E284" s="459"/>
      <c r="F284" s="354"/>
      <c r="G284" s="107">
        <f t="shared" si="12"/>
        <v>0</v>
      </c>
      <c r="H284" s="331"/>
      <c r="P284" s="72"/>
    </row>
    <row r="285" spans="1:16" ht="39" hidden="1" customHeight="1" x14ac:dyDescent="0.25">
      <c r="A285" s="355"/>
      <c r="B285" s="160" t="s">
        <v>25</v>
      </c>
      <c r="C285" s="107">
        <f>G285</f>
        <v>0</v>
      </c>
      <c r="D285" s="51">
        <v>2023</v>
      </c>
      <c r="E285" s="460"/>
      <c r="F285" s="355"/>
      <c r="G285" s="107">
        <f t="shared" si="12"/>
        <v>0</v>
      </c>
      <c r="H285" s="331"/>
      <c r="P285" s="72"/>
    </row>
    <row r="286" spans="1:16" ht="39" hidden="1" customHeight="1" x14ac:dyDescent="0.25">
      <c r="A286" s="143" t="s">
        <v>579</v>
      </c>
      <c r="B286" s="160" t="s">
        <v>167</v>
      </c>
      <c r="C286" s="107" t="e">
        <f>#REF!</f>
        <v>#REF!</v>
      </c>
      <c r="D286" s="51">
        <v>2023</v>
      </c>
      <c r="E286" s="330" t="s">
        <v>16</v>
      </c>
      <c r="F286" s="143" t="s">
        <v>33</v>
      </c>
      <c r="G286" s="107">
        <f t="shared" si="12"/>
        <v>0</v>
      </c>
      <c r="H286" s="182"/>
      <c r="P286" s="72"/>
    </row>
    <row r="287" spans="1:16" ht="39" hidden="1" customHeight="1" x14ac:dyDescent="0.25">
      <c r="A287" s="182" t="s">
        <v>211</v>
      </c>
      <c r="B287" s="160" t="s">
        <v>590</v>
      </c>
      <c r="C287" s="107">
        <f t="shared" ref="C287:C350" si="15">G287</f>
        <v>0</v>
      </c>
      <c r="D287" s="51">
        <v>2023</v>
      </c>
      <c r="E287" s="328" t="s">
        <v>607</v>
      </c>
      <c r="F287" s="156" t="s">
        <v>609</v>
      </c>
      <c r="G287" s="107">
        <f t="shared" si="12"/>
        <v>0</v>
      </c>
      <c r="H287" s="331"/>
      <c r="P287" s="72"/>
    </row>
    <row r="288" spans="1:16" ht="39" hidden="1" customHeight="1" x14ac:dyDescent="0.25">
      <c r="A288" s="461" t="s">
        <v>307</v>
      </c>
      <c r="B288" s="160" t="s">
        <v>371</v>
      </c>
      <c r="C288" s="107">
        <f t="shared" si="15"/>
        <v>0</v>
      </c>
      <c r="D288" s="51">
        <v>2023</v>
      </c>
      <c r="E288" s="498" t="s">
        <v>16</v>
      </c>
      <c r="F288" s="353" t="s">
        <v>33</v>
      </c>
      <c r="G288" s="107">
        <f t="shared" si="12"/>
        <v>0</v>
      </c>
      <c r="H288" s="331"/>
      <c r="P288" s="72"/>
    </row>
    <row r="289" spans="1:16" ht="39" hidden="1" customHeight="1" x14ac:dyDescent="0.25">
      <c r="A289" s="462"/>
      <c r="B289" s="160" t="s">
        <v>38</v>
      </c>
      <c r="C289" s="107">
        <f t="shared" si="15"/>
        <v>0</v>
      </c>
      <c r="D289" s="51">
        <v>2023</v>
      </c>
      <c r="E289" s="499"/>
      <c r="F289" s="355"/>
      <c r="G289" s="107">
        <f t="shared" si="12"/>
        <v>0</v>
      </c>
      <c r="H289" s="331"/>
      <c r="P289" s="72"/>
    </row>
    <row r="290" spans="1:16" ht="39" hidden="1" customHeight="1" x14ac:dyDescent="0.25">
      <c r="A290" s="143" t="s">
        <v>621</v>
      </c>
      <c r="B290" s="239" t="s">
        <v>315</v>
      </c>
      <c r="C290" s="107">
        <f t="shared" si="15"/>
        <v>0</v>
      </c>
      <c r="D290" s="51">
        <v>2023</v>
      </c>
      <c r="E290" s="328" t="s">
        <v>16</v>
      </c>
      <c r="F290" s="143" t="s">
        <v>33</v>
      </c>
      <c r="G290" s="107">
        <f t="shared" si="12"/>
        <v>0</v>
      </c>
      <c r="H290" s="182"/>
      <c r="P290" s="72"/>
    </row>
    <row r="291" spans="1:16" ht="39" hidden="1" customHeight="1" x14ac:dyDescent="0.25">
      <c r="A291" s="143" t="s">
        <v>622</v>
      </c>
      <c r="B291" s="160" t="s">
        <v>1013</v>
      </c>
      <c r="C291" s="107">
        <f t="shared" si="15"/>
        <v>0</v>
      </c>
      <c r="D291" s="51">
        <v>2023</v>
      </c>
      <c r="E291" s="328" t="s">
        <v>16</v>
      </c>
      <c r="F291" s="143" t="s">
        <v>33</v>
      </c>
      <c r="G291" s="107">
        <f t="shared" ref="G291:G322" si="16">H291</f>
        <v>0</v>
      </c>
      <c r="H291" s="332"/>
      <c r="P291" s="72"/>
    </row>
    <row r="292" spans="1:16" ht="45" hidden="1" customHeight="1" x14ac:dyDescent="0.25">
      <c r="A292" s="143" t="s">
        <v>80</v>
      </c>
      <c r="B292" s="160" t="s">
        <v>1013</v>
      </c>
      <c r="C292" s="107">
        <f t="shared" si="15"/>
        <v>0</v>
      </c>
      <c r="D292" s="51">
        <v>2023</v>
      </c>
      <c r="E292" s="328" t="s">
        <v>16</v>
      </c>
      <c r="F292" s="143" t="s">
        <v>33</v>
      </c>
      <c r="G292" s="107">
        <f t="shared" si="16"/>
        <v>0</v>
      </c>
      <c r="H292" s="238"/>
      <c r="P292" s="72"/>
    </row>
    <row r="293" spans="1:16" ht="33.75" hidden="1" customHeight="1" x14ac:dyDescent="0.25">
      <c r="A293" s="353" t="s">
        <v>173</v>
      </c>
      <c r="B293" s="160" t="s">
        <v>796</v>
      </c>
      <c r="C293" s="107">
        <f t="shared" si="15"/>
        <v>0</v>
      </c>
      <c r="D293" s="51">
        <v>2023</v>
      </c>
      <c r="E293" s="498" t="s">
        <v>16</v>
      </c>
      <c r="F293" s="353" t="s">
        <v>33</v>
      </c>
      <c r="G293" s="107">
        <f t="shared" si="16"/>
        <v>0</v>
      </c>
      <c r="H293" s="182"/>
      <c r="P293" s="72"/>
    </row>
    <row r="294" spans="1:16" ht="39" hidden="1" customHeight="1" x14ac:dyDescent="0.25">
      <c r="A294" s="354"/>
      <c r="B294" s="160" t="s">
        <v>44</v>
      </c>
      <c r="C294" s="107">
        <f t="shared" si="15"/>
        <v>0</v>
      </c>
      <c r="D294" s="51">
        <v>2023</v>
      </c>
      <c r="E294" s="500"/>
      <c r="F294" s="354"/>
      <c r="G294" s="107">
        <f t="shared" si="16"/>
        <v>0</v>
      </c>
      <c r="H294" s="332"/>
      <c r="P294" s="72"/>
    </row>
    <row r="295" spans="1:16" ht="39" hidden="1" customHeight="1" x14ac:dyDescent="0.25">
      <c r="A295" s="354"/>
      <c r="B295" s="160" t="s">
        <v>2</v>
      </c>
      <c r="C295" s="107">
        <f t="shared" si="15"/>
        <v>0</v>
      </c>
      <c r="D295" s="51">
        <v>2023</v>
      </c>
      <c r="E295" s="500"/>
      <c r="F295" s="354"/>
      <c r="G295" s="107">
        <f t="shared" si="16"/>
        <v>0</v>
      </c>
      <c r="H295" s="332"/>
      <c r="P295" s="72"/>
    </row>
    <row r="296" spans="1:16" ht="39" hidden="1" customHeight="1" x14ac:dyDescent="0.25">
      <c r="A296" s="355"/>
      <c r="B296" s="160" t="s">
        <v>25</v>
      </c>
      <c r="C296" s="107">
        <f t="shared" si="15"/>
        <v>0</v>
      </c>
      <c r="D296" s="51">
        <v>2023</v>
      </c>
      <c r="E296" s="499"/>
      <c r="F296" s="355"/>
      <c r="G296" s="107">
        <f t="shared" si="16"/>
        <v>0</v>
      </c>
      <c r="H296" s="332"/>
      <c r="P296" s="72"/>
    </row>
    <row r="297" spans="1:16" ht="39" hidden="1" customHeight="1" x14ac:dyDescent="0.25">
      <c r="A297" s="143" t="s">
        <v>308</v>
      </c>
      <c r="B297" s="160" t="s">
        <v>975</v>
      </c>
      <c r="C297" s="107">
        <f t="shared" si="15"/>
        <v>0</v>
      </c>
      <c r="D297" s="51">
        <v>2023</v>
      </c>
      <c r="E297" s="330" t="s">
        <v>16</v>
      </c>
      <c r="F297" s="143" t="s">
        <v>33</v>
      </c>
      <c r="G297" s="107">
        <f t="shared" si="16"/>
        <v>0</v>
      </c>
      <c r="H297" s="182"/>
      <c r="P297" s="72"/>
    </row>
    <row r="298" spans="1:16" ht="39" hidden="1" customHeight="1" x14ac:dyDescent="0.25">
      <c r="A298" s="143" t="s">
        <v>455</v>
      </c>
      <c r="B298" s="160" t="s">
        <v>980</v>
      </c>
      <c r="C298" s="107">
        <f t="shared" si="15"/>
        <v>0</v>
      </c>
      <c r="D298" s="51">
        <v>2023</v>
      </c>
      <c r="E298" s="330" t="s">
        <v>16</v>
      </c>
      <c r="F298" s="143" t="s">
        <v>33</v>
      </c>
      <c r="G298" s="107">
        <f t="shared" si="16"/>
        <v>0</v>
      </c>
      <c r="H298" s="182"/>
      <c r="P298" s="72"/>
    </row>
    <row r="299" spans="1:16" ht="39" hidden="1" customHeight="1" x14ac:dyDescent="0.25">
      <c r="A299" s="143" t="s">
        <v>456</v>
      </c>
      <c r="B299" s="160" t="s">
        <v>981</v>
      </c>
      <c r="C299" s="107">
        <f t="shared" si="15"/>
        <v>0</v>
      </c>
      <c r="D299" s="51">
        <v>2023</v>
      </c>
      <c r="E299" s="330" t="s">
        <v>16</v>
      </c>
      <c r="F299" s="143" t="s">
        <v>33</v>
      </c>
      <c r="G299" s="107">
        <f t="shared" si="16"/>
        <v>0</v>
      </c>
      <c r="H299" s="182"/>
      <c r="P299" s="72"/>
    </row>
    <row r="300" spans="1:16" ht="39" hidden="1" customHeight="1" x14ac:dyDescent="0.25">
      <c r="A300" s="143" t="s">
        <v>736</v>
      </c>
      <c r="B300" s="160" t="s">
        <v>1628</v>
      </c>
      <c r="C300" s="107">
        <f t="shared" si="15"/>
        <v>0</v>
      </c>
      <c r="D300" s="51">
        <v>2023</v>
      </c>
      <c r="E300" s="330" t="s">
        <v>60</v>
      </c>
      <c r="F300" s="143" t="s">
        <v>33</v>
      </c>
      <c r="G300" s="107">
        <f t="shared" si="16"/>
        <v>0</v>
      </c>
      <c r="H300" s="331"/>
      <c r="P300" s="72"/>
    </row>
    <row r="301" spans="1:16" ht="39" hidden="1" customHeight="1" x14ac:dyDescent="0.25">
      <c r="A301" s="143" t="s">
        <v>759</v>
      </c>
      <c r="B301" s="160" t="s">
        <v>774</v>
      </c>
      <c r="C301" s="156">
        <f t="shared" si="15"/>
        <v>0</v>
      </c>
      <c r="D301" s="51">
        <v>2023</v>
      </c>
      <c r="E301" s="330" t="s">
        <v>60</v>
      </c>
      <c r="F301" s="143" t="s">
        <v>33</v>
      </c>
      <c r="G301" s="107">
        <f t="shared" si="16"/>
        <v>0</v>
      </c>
      <c r="H301" s="331"/>
      <c r="P301" s="72"/>
    </row>
    <row r="302" spans="1:16" ht="39" hidden="1" customHeight="1" x14ac:dyDescent="0.25">
      <c r="A302" s="353" t="s">
        <v>749</v>
      </c>
      <c r="B302" s="160" t="s">
        <v>941</v>
      </c>
      <c r="C302" s="107">
        <f t="shared" si="15"/>
        <v>0</v>
      </c>
      <c r="D302" s="51">
        <v>2023</v>
      </c>
      <c r="E302" s="498" t="s">
        <v>16</v>
      </c>
      <c r="F302" s="353" t="s">
        <v>33</v>
      </c>
      <c r="G302" s="107">
        <f t="shared" si="16"/>
        <v>0</v>
      </c>
      <c r="H302" s="182"/>
      <c r="P302" s="72"/>
    </row>
    <row r="303" spans="1:16" ht="39" hidden="1" customHeight="1" x14ac:dyDescent="0.25">
      <c r="A303" s="354"/>
      <c r="B303" s="160" t="s">
        <v>511</v>
      </c>
      <c r="C303" s="107">
        <f t="shared" si="15"/>
        <v>0</v>
      </c>
      <c r="D303" s="51">
        <v>2023</v>
      </c>
      <c r="E303" s="500"/>
      <c r="F303" s="354"/>
      <c r="G303" s="107">
        <f t="shared" si="16"/>
        <v>0</v>
      </c>
      <c r="H303" s="332"/>
      <c r="I303" s="40" t="s">
        <v>1637</v>
      </c>
      <c r="P303" s="72"/>
    </row>
    <row r="304" spans="1:16" ht="39" hidden="1" customHeight="1" x14ac:dyDescent="0.25">
      <c r="A304" s="354"/>
      <c r="B304" s="160" t="s">
        <v>2</v>
      </c>
      <c r="C304" s="107">
        <f t="shared" si="15"/>
        <v>0</v>
      </c>
      <c r="D304" s="51">
        <v>2023</v>
      </c>
      <c r="E304" s="500"/>
      <c r="F304" s="354"/>
      <c r="G304" s="107">
        <f t="shared" si="16"/>
        <v>0</v>
      </c>
      <c r="H304" s="332"/>
      <c r="I304" s="40" t="s">
        <v>1637</v>
      </c>
      <c r="P304" s="72"/>
    </row>
    <row r="305" spans="1:16" ht="39" hidden="1" customHeight="1" x14ac:dyDescent="0.25">
      <c r="A305" s="355"/>
      <c r="B305" s="160" t="s">
        <v>25</v>
      </c>
      <c r="C305" s="107">
        <f t="shared" si="15"/>
        <v>0</v>
      </c>
      <c r="D305" s="51">
        <v>2023</v>
      </c>
      <c r="E305" s="499"/>
      <c r="F305" s="355"/>
      <c r="G305" s="107">
        <f t="shared" si="16"/>
        <v>0</v>
      </c>
      <c r="H305" s="332"/>
      <c r="I305" s="40" t="s">
        <v>1637</v>
      </c>
      <c r="P305" s="72"/>
    </row>
    <row r="306" spans="1:16" ht="39" hidden="1" customHeight="1" x14ac:dyDescent="0.25">
      <c r="A306" s="353" t="s">
        <v>750</v>
      </c>
      <c r="B306" s="160" t="s">
        <v>942</v>
      </c>
      <c r="C306" s="107">
        <f t="shared" si="15"/>
        <v>0</v>
      </c>
      <c r="D306" s="51">
        <v>2023</v>
      </c>
      <c r="E306" s="498" t="s">
        <v>16</v>
      </c>
      <c r="F306" s="353" t="s">
        <v>33</v>
      </c>
      <c r="G306" s="107">
        <f t="shared" si="16"/>
        <v>0</v>
      </c>
      <c r="H306" s="182"/>
      <c r="P306" s="72"/>
    </row>
    <row r="307" spans="1:16" ht="39" hidden="1" customHeight="1" x14ac:dyDescent="0.25">
      <c r="A307" s="354"/>
      <c r="B307" s="160" t="s">
        <v>638</v>
      </c>
      <c r="C307" s="107">
        <f t="shared" si="15"/>
        <v>0</v>
      </c>
      <c r="D307" s="51">
        <v>2023</v>
      </c>
      <c r="E307" s="500"/>
      <c r="F307" s="354"/>
      <c r="G307" s="107">
        <f t="shared" si="16"/>
        <v>0</v>
      </c>
      <c r="H307" s="331"/>
      <c r="P307" s="72"/>
    </row>
    <row r="308" spans="1:16" ht="39" hidden="1" customHeight="1" x14ac:dyDescent="0.25">
      <c r="A308" s="354"/>
      <c r="B308" s="160" t="s">
        <v>2</v>
      </c>
      <c r="C308" s="107">
        <f t="shared" si="15"/>
        <v>0</v>
      </c>
      <c r="D308" s="51">
        <v>2023</v>
      </c>
      <c r="E308" s="500"/>
      <c r="F308" s="354"/>
      <c r="G308" s="107">
        <f t="shared" si="16"/>
        <v>0</v>
      </c>
      <c r="H308" s="331"/>
      <c r="P308" s="72"/>
    </row>
    <row r="309" spans="1:16" ht="39" hidden="1" customHeight="1" x14ac:dyDescent="0.25">
      <c r="A309" s="355"/>
      <c r="B309" s="160" t="s">
        <v>25</v>
      </c>
      <c r="C309" s="107">
        <f t="shared" si="15"/>
        <v>0</v>
      </c>
      <c r="D309" s="51">
        <v>2023</v>
      </c>
      <c r="E309" s="499"/>
      <c r="F309" s="355"/>
      <c r="G309" s="107">
        <f t="shared" si="16"/>
        <v>0</v>
      </c>
      <c r="H309" s="331"/>
      <c r="P309" s="72"/>
    </row>
    <row r="310" spans="1:16" ht="39" hidden="1" customHeight="1" x14ac:dyDescent="0.25">
      <c r="A310" s="353" t="s">
        <v>772</v>
      </c>
      <c r="B310" s="160" t="s">
        <v>1629</v>
      </c>
      <c r="C310" s="107">
        <f t="shared" si="15"/>
        <v>0</v>
      </c>
      <c r="D310" s="51">
        <v>2023</v>
      </c>
      <c r="E310" s="498" t="s">
        <v>16</v>
      </c>
      <c r="F310" s="353" t="s">
        <v>33</v>
      </c>
      <c r="G310" s="107">
        <f t="shared" si="16"/>
        <v>0</v>
      </c>
      <c r="H310" s="331"/>
      <c r="P310" s="72"/>
    </row>
    <row r="311" spans="1:16" ht="39" hidden="1" customHeight="1" x14ac:dyDescent="0.25">
      <c r="A311" s="354"/>
      <c r="B311" s="160" t="s">
        <v>882</v>
      </c>
      <c r="C311" s="107">
        <f t="shared" si="15"/>
        <v>0</v>
      </c>
      <c r="D311" s="51">
        <v>2023</v>
      </c>
      <c r="E311" s="500"/>
      <c r="F311" s="354"/>
      <c r="G311" s="107">
        <f t="shared" si="16"/>
        <v>0</v>
      </c>
      <c r="H311" s="331"/>
      <c r="P311" s="72"/>
    </row>
    <row r="312" spans="1:16" ht="39" hidden="1" customHeight="1" x14ac:dyDescent="0.25">
      <c r="A312" s="355"/>
      <c r="B312" s="160" t="s">
        <v>2</v>
      </c>
      <c r="C312" s="107">
        <f t="shared" si="15"/>
        <v>0</v>
      </c>
      <c r="D312" s="51">
        <v>2023</v>
      </c>
      <c r="E312" s="499"/>
      <c r="F312" s="355"/>
      <c r="G312" s="107">
        <f t="shared" si="16"/>
        <v>0</v>
      </c>
      <c r="H312" s="331"/>
      <c r="P312" s="72"/>
    </row>
    <row r="313" spans="1:16" ht="39" hidden="1" customHeight="1" x14ac:dyDescent="0.25">
      <c r="A313" s="353" t="s">
        <v>773</v>
      </c>
      <c r="B313" s="91" t="s">
        <v>1630</v>
      </c>
      <c r="C313" s="107">
        <f t="shared" si="15"/>
        <v>0</v>
      </c>
      <c r="D313" s="51">
        <v>2023</v>
      </c>
      <c r="E313" s="498" t="s">
        <v>16</v>
      </c>
      <c r="F313" s="353" t="s">
        <v>33</v>
      </c>
      <c r="G313" s="107">
        <f t="shared" si="16"/>
        <v>0</v>
      </c>
      <c r="H313" s="331"/>
      <c r="P313" s="72"/>
    </row>
    <row r="314" spans="1:16" ht="39" hidden="1" customHeight="1" x14ac:dyDescent="0.25">
      <c r="A314" s="354"/>
      <c r="B314" s="91" t="s">
        <v>882</v>
      </c>
      <c r="C314" s="107">
        <f t="shared" si="15"/>
        <v>0</v>
      </c>
      <c r="D314" s="51">
        <v>2023</v>
      </c>
      <c r="E314" s="500"/>
      <c r="F314" s="354"/>
      <c r="G314" s="107">
        <f t="shared" si="16"/>
        <v>0</v>
      </c>
      <c r="H314" s="331"/>
      <c r="P314" s="72"/>
    </row>
    <row r="315" spans="1:16" ht="39" hidden="1" customHeight="1" x14ac:dyDescent="0.25">
      <c r="A315" s="354"/>
      <c r="B315" s="91" t="s">
        <v>2</v>
      </c>
      <c r="C315" s="107">
        <f t="shared" si="15"/>
        <v>0</v>
      </c>
      <c r="D315" s="51">
        <v>2023</v>
      </c>
      <c r="E315" s="500"/>
      <c r="F315" s="354"/>
      <c r="G315" s="107">
        <f t="shared" si="16"/>
        <v>0</v>
      </c>
      <c r="H315" s="331"/>
      <c r="P315" s="72"/>
    </row>
    <row r="316" spans="1:16" ht="39" hidden="1" customHeight="1" x14ac:dyDescent="0.25">
      <c r="A316" s="355"/>
      <c r="B316" s="91" t="s">
        <v>25</v>
      </c>
      <c r="C316" s="107">
        <f t="shared" si="15"/>
        <v>0</v>
      </c>
      <c r="D316" s="51">
        <v>2023</v>
      </c>
      <c r="E316" s="499"/>
      <c r="F316" s="355"/>
      <c r="G316" s="107">
        <f t="shared" si="16"/>
        <v>0</v>
      </c>
      <c r="H316" s="331"/>
      <c r="P316" s="72"/>
    </row>
    <row r="317" spans="1:16" ht="39" hidden="1" customHeight="1" x14ac:dyDescent="0.25">
      <c r="A317" s="353" t="s">
        <v>833</v>
      </c>
      <c r="B317" s="91" t="s">
        <v>910</v>
      </c>
      <c r="C317" s="107">
        <f t="shared" si="15"/>
        <v>0</v>
      </c>
      <c r="D317" s="51">
        <v>2023</v>
      </c>
      <c r="E317" s="498" t="s">
        <v>16</v>
      </c>
      <c r="F317" s="353" t="s">
        <v>33</v>
      </c>
      <c r="G317" s="107">
        <f t="shared" si="16"/>
        <v>0</v>
      </c>
      <c r="H317" s="331"/>
      <c r="P317" s="72"/>
    </row>
    <row r="318" spans="1:16" ht="39" hidden="1" customHeight="1" x14ac:dyDescent="0.25">
      <c r="A318" s="354"/>
      <c r="B318" s="59" t="s">
        <v>38</v>
      </c>
      <c r="C318" s="107">
        <f t="shared" si="15"/>
        <v>0</v>
      </c>
      <c r="D318" s="51">
        <v>2023</v>
      </c>
      <c r="E318" s="500"/>
      <c r="F318" s="354"/>
      <c r="G318" s="107">
        <f t="shared" si="16"/>
        <v>0</v>
      </c>
      <c r="H318" s="331"/>
      <c r="P318" s="72"/>
    </row>
    <row r="319" spans="1:16" ht="39" hidden="1" customHeight="1" x14ac:dyDescent="0.25">
      <c r="A319" s="354"/>
      <c r="B319" s="59" t="s">
        <v>2</v>
      </c>
      <c r="C319" s="107">
        <f t="shared" si="15"/>
        <v>0</v>
      </c>
      <c r="D319" s="51">
        <v>2023</v>
      </c>
      <c r="E319" s="500"/>
      <c r="F319" s="354"/>
      <c r="G319" s="107">
        <f t="shared" si="16"/>
        <v>0</v>
      </c>
      <c r="H319" s="331"/>
      <c r="P319" s="72"/>
    </row>
    <row r="320" spans="1:16" ht="39" hidden="1" customHeight="1" x14ac:dyDescent="0.25">
      <c r="A320" s="355"/>
      <c r="B320" s="59" t="s">
        <v>25</v>
      </c>
      <c r="C320" s="107">
        <f t="shared" si="15"/>
        <v>0</v>
      </c>
      <c r="D320" s="51">
        <v>2023</v>
      </c>
      <c r="E320" s="499"/>
      <c r="F320" s="355"/>
      <c r="G320" s="107">
        <f t="shared" si="16"/>
        <v>0</v>
      </c>
      <c r="H320" s="331"/>
      <c r="P320" s="72"/>
    </row>
    <row r="321" spans="1:16" ht="39" hidden="1" customHeight="1" x14ac:dyDescent="0.25">
      <c r="A321" s="461" t="s">
        <v>714</v>
      </c>
      <c r="B321" s="59" t="s">
        <v>889</v>
      </c>
      <c r="C321" s="107">
        <f t="shared" si="15"/>
        <v>0</v>
      </c>
      <c r="D321" s="51">
        <v>2023</v>
      </c>
      <c r="E321" s="498" t="s">
        <v>16</v>
      </c>
      <c r="F321" s="353" t="s">
        <v>33</v>
      </c>
      <c r="G321" s="107">
        <f t="shared" si="16"/>
        <v>0</v>
      </c>
      <c r="H321" s="331"/>
      <c r="P321" s="72"/>
    </row>
    <row r="322" spans="1:16" ht="39" hidden="1" customHeight="1" x14ac:dyDescent="0.25">
      <c r="A322" s="462"/>
      <c r="B322" s="59" t="s">
        <v>882</v>
      </c>
      <c r="C322" s="107">
        <f t="shared" si="15"/>
        <v>0</v>
      </c>
      <c r="D322" s="51">
        <v>2023</v>
      </c>
      <c r="E322" s="499"/>
      <c r="F322" s="355"/>
      <c r="G322" s="107">
        <f t="shared" si="16"/>
        <v>0</v>
      </c>
      <c r="H322" s="331"/>
      <c r="P322" s="72"/>
    </row>
    <row r="323" spans="1:16" ht="50.25" hidden="1" customHeight="1" x14ac:dyDescent="0.25">
      <c r="A323" s="143" t="s">
        <v>174</v>
      </c>
      <c r="B323" s="59" t="s">
        <v>1362</v>
      </c>
      <c r="C323" s="107">
        <f t="shared" si="15"/>
        <v>10000</v>
      </c>
      <c r="D323" s="51">
        <v>2023</v>
      </c>
      <c r="E323" s="328" t="s">
        <v>16</v>
      </c>
      <c r="F323" s="143" t="s">
        <v>33</v>
      </c>
      <c r="G323" s="107">
        <v>10000</v>
      </c>
      <c r="H323" s="83"/>
      <c r="P323" s="72"/>
    </row>
    <row r="324" spans="1:16" ht="39" hidden="1" customHeight="1" x14ac:dyDescent="0.25">
      <c r="A324" s="353" t="s">
        <v>856</v>
      </c>
      <c r="B324" s="160" t="s">
        <v>943</v>
      </c>
      <c r="C324" s="107">
        <f t="shared" si="15"/>
        <v>0</v>
      </c>
      <c r="D324" s="51">
        <v>2023</v>
      </c>
      <c r="E324" s="498" t="s">
        <v>16</v>
      </c>
      <c r="F324" s="465" t="s">
        <v>33</v>
      </c>
      <c r="G324" s="107">
        <f t="shared" ref="G324:G378" si="17">H324</f>
        <v>0</v>
      </c>
      <c r="H324" s="331"/>
      <c r="P324" s="72"/>
    </row>
    <row r="325" spans="1:16" ht="39" hidden="1" customHeight="1" x14ac:dyDescent="0.25">
      <c r="A325" s="354"/>
      <c r="B325" s="160" t="s">
        <v>511</v>
      </c>
      <c r="C325" s="107">
        <f t="shared" si="15"/>
        <v>0</v>
      </c>
      <c r="D325" s="51">
        <v>2023</v>
      </c>
      <c r="E325" s="500"/>
      <c r="F325" s="466"/>
      <c r="G325" s="107">
        <f t="shared" si="17"/>
        <v>0</v>
      </c>
      <c r="H325" s="331"/>
      <c r="I325" s="40">
        <f>8909.234-7556.981</f>
        <v>1352.2530000000006</v>
      </c>
      <c r="P325" s="72"/>
    </row>
    <row r="326" spans="1:16" ht="39" hidden="1" customHeight="1" x14ac:dyDescent="0.25">
      <c r="A326" s="354"/>
      <c r="B326" s="160" t="s">
        <v>2</v>
      </c>
      <c r="C326" s="107">
        <f t="shared" si="15"/>
        <v>0</v>
      </c>
      <c r="D326" s="51">
        <v>2023</v>
      </c>
      <c r="E326" s="500"/>
      <c r="F326" s="466"/>
      <c r="G326" s="107">
        <f t="shared" si="17"/>
        <v>0</v>
      </c>
      <c r="H326" s="331"/>
      <c r="P326" s="72"/>
    </row>
    <row r="327" spans="1:16" ht="39" hidden="1" customHeight="1" x14ac:dyDescent="0.25">
      <c r="A327" s="354"/>
      <c r="B327" s="160" t="s">
        <v>25</v>
      </c>
      <c r="C327" s="107">
        <f t="shared" si="15"/>
        <v>0</v>
      </c>
      <c r="D327" s="51">
        <v>2023</v>
      </c>
      <c r="E327" s="500"/>
      <c r="F327" s="466"/>
      <c r="G327" s="107">
        <f t="shared" si="17"/>
        <v>0</v>
      </c>
      <c r="H327" s="331"/>
      <c r="P327" s="72"/>
    </row>
    <row r="328" spans="1:16" ht="39" hidden="1" customHeight="1" x14ac:dyDescent="0.25">
      <c r="A328" s="354"/>
      <c r="B328" s="160" t="s">
        <v>631</v>
      </c>
      <c r="C328" s="107">
        <f t="shared" si="15"/>
        <v>0</v>
      </c>
      <c r="D328" s="51">
        <v>2023</v>
      </c>
      <c r="E328" s="500"/>
      <c r="F328" s="466"/>
      <c r="G328" s="107">
        <f t="shared" si="17"/>
        <v>0</v>
      </c>
      <c r="H328" s="331"/>
      <c r="P328" s="72"/>
    </row>
    <row r="329" spans="1:16" ht="39" hidden="1" customHeight="1" x14ac:dyDescent="0.25">
      <c r="A329" s="355"/>
      <c r="B329" s="160" t="s">
        <v>674</v>
      </c>
      <c r="C329" s="107">
        <f t="shared" si="15"/>
        <v>0</v>
      </c>
      <c r="D329" s="51">
        <v>2023</v>
      </c>
      <c r="E329" s="499"/>
      <c r="F329" s="467"/>
      <c r="G329" s="107">
        <f t="shared" si="17"/>
        <v>0</v>
      </c>
      <c r="H329" s="331"/>
      <c r="P329" s="72"/>
    </row>
    <row r="330" spans="1:16" ht="39" hidden="1" customHeight="1" x14ac:dyDescent="0.25">
      <c r="A330" s="353" t="s">
        <v>887</v>
      </c>
      <c r="B330" s="160" t="s">
        <v>944</v>
      </c>
      <c r="C330" s="107">
        <f t="shared" si="15"/>
        <v>0</v>
      </c>
      <c r="D330" s="51">
        <v>2023</v>
      </c>
      <c r="E330" s="498" t="s">
        <v>16</v>
      </c>
      <c r="F330" s="465" t="s">
        <v>33</v>
      </c>
      <c r="G330" s="107">
        <f t="shared" si="17"/>
        <v>0</v>
      </c>
      <c r="H330" s="182"/>
      <c r="L330" s="92"/>
      <c r="P330" s="72"/>
    </row>
    <row r="331" spans="1:16" ht="39" hidden="1" customHeight="1" x14ac:dyDescent="0.25">
      <c r="A331" s="355"/>
      <c r="B331" s="160" t="s">
        <v>38</v>
      </c>
      <c r="C331" s="107">
        <f t="shared" si="15"/>
        <v>0</v>
      </c>
      <c r="D331" s="51">
        <v>2023</v>
      </c>
      <c r="E331" s="499"/>
      <c r="F331" s="467"/>
      <c r="G331" s="107">
        <f t="shared" si="17"/>
        <v>0</v>
      </c>
      <c r="H331" s="331"/>
      <c r="L331" s="93"/>
      <c r="M331" s="41"/>
      <c r="P331" s="72"/>
    </row>
    <row r="332" spans="1:16" ht="39" hidden="1" customHeight="1" x14ac:dyDescent="0.25">
      <c r="A332" s="143" t="s">
        <v>458</v>
      </c>
      <c r="B332" s="160" t="s">
        <v>491</v>
      </c>
      <c r="C332" s="107">
        <f t="shared" si="15"/>
        <v>0</v>
      </c>
      <c r="D332" s="51">
        <v>2023</v>
      </c>
      <c r="E332" s="328" t="s">
        <v>16</v>
      </c>
      <c r="F332" s="156" t="s">
        <v>33</v>
      </c>
      <c r="G332" s="107">
        <f t="shared" si="17"/>
        <v>0</v>
      </c>
      <c r="H332" s="182"/>
      <c r="I332" s="94"/>
      <c r="J332" s="94"/>
      <c r="K332" s="94"/>
      <c r="P332" s="72"/>
    </row>
    <row r="333" spans="1:16" ht="39" hidden="1" customHeight="1" x14ac:dyDescent="0.25">
      <c r="A333" s="143" t="s">
        <v>895</v>
      </c>
      <c r="B333" s="160" t="s">
        <v>573</v>
      </c>
      <c r="C333" s="107">
        <f t="shared" si="15"/>
        <v>0</v>
      </c>
      <c r="D333" s="51">
        <v>2023</v>
      </c>
      <c r="E333" s="328" t="s">
        <v>101</v>
      </c>
      <c r="F333" s="156" t="s">
        <v>33</v>
      </c>
      <c r="G333" s="107">
        <f t="shared" si="17"/>
        <v>0</v>
      </c>
      <c r="H333" s="331"/>
      <c r="L333" s="41"/>
      <c r="P333" s="72"/>
    </row>
    <row r="334" spans="1:16" ht="39" hidden="1" customHeight="1" x14ac:dyDescent="0.25">
      <c r="A334" s="353" t="s">
        <v>998</v>
      </c>
      <c r="B334" s="160" t="s">
        <v>1188</v>
      </c>
      <c r="C334" s="107">
        <f t="shared" si="15"/>
        <v>0</v>
      </c>
      <c r="D334" s="51">
        <v>2023</v>
      </c>
      <c r="E334" s="498" t="s">
        <v>16</v>
      </c>
      <c r="F334" s="465" t="s">
        <v>33</v>
      </c>
      <c r="G334" s="107">
        <f t="shared" si="17"/>
        <v>0</v>
      </c>
      <c r="H334" s="331"/>
      <c r="L334" s="41"/>
      <c r="P334" s="72"/>
    </row>
    <row r="335" spans="1:16" ht="39" hidden="1" customHeight="1" x14ac:dyDescent="0.25">
      <c r="A335" s="355"/>
      <c r="B335" s="160" t="s">
        <v>882</v>
      </c>
      <c r="C335" s="107">
        <f t="shared" si="15"/>
        <v>0</v>
      </c>
      <c r="D335" s="51">
        <v>2023</v>
      </c>
      <c r="E335" s="499"/>
      <c r="F335" s="467"/>
      <c r="G335" s="107">
        <f t="shared" si="17"/>
        <v>0</v>
      </c>
      <c r="H335" s="331"/>
      <c r="L335" s="41"/>
      <c r="P335" s="72"/>
    </row>
    <row r="336" spans="1:16" ht="39" hidden="1" customHeight="1" x14ac:dyDescent="0.25">
      <c r="A336" s="461" t="s">
        <v>772</v>
      </c>
      <c r="B336" s="160" t="s">
        <v>897</v>
      </c>
      <c r="C336" s="107">
        <f t="shared" si="15"/>
        <v>0</v>
      </c>
      <c r="D336" s="51">
        <v>2023</v>
      </c>
      <c r="E336" s="498" t="s">
        <v>16</v>
      </c>
      <c r="F336" s="465" t="s">
        <v>33</v>
      </c>
      <c r="G336" s="107">
        <f t="shared" si="17"/>
        <v>0</v>
      </c>
      <c r="H336" s="331"/>
      <c r="L336" s="41"/>
      <c r="P336" s="72"/>
    </row>
    <row r="337" spans="1:16" ht="39" hidden="1" customHeight="1" x14ac:dyDescent="0.25">
      <c r="A337" s="462"/>
      <c r="B337" s="160" t="s">
        <v>882</v>
      </c>
      <c r="C337" s="107">
        <f t="shared" si="15"/>
        <v>0</v>
      </c>
      <c r="D337" s="51">
        <v>2023</v>
      </c>
      <c r="E337" s="499"/>
      <c r="F337" s="467"/>
      <c r="G337" s="107">
        <f t="shared" si="17"/>
        <v>0</v>
      </c>
      <c r="H337" s="331"/>
      <c r="L337" s="41"/>
      <c r="P337" s="72"/>
    </row>
    <row r="338" spans="1:16" ht="39" hidden="1" customHeight="1" x14ac:dyDescent="0.25">
      <c r="A338" s="353" t="s">
        <v>999</v>
      </c>
      <c r="B338" s="160" t="s">
        <v>623</v>
      </c>
      <c r="C338" s="107">
        <f t="shared" si="15"/>
        <v>0</v>
      </c>
      <c r="D338" s="51">
        <v>2023</v>
      </c>
      <c r="E338" s="498" t="s">
        <v>16</v>
      </c>
      <c r="F338" s="465" t="s">
        <v>33</v>
      </c>
      <c r="G338" s="107">
        <f t="shared" si="17"/>
        <v>0</v>
      </c>
      <c r="H338" s="331"/>
      <c r="L338" s="41"/>
      <c r="P338" s="72"/>
    </row>
    <row r="339" spans="1:16" ht="39" hidden="1" customHeight="1" x14ac:dyDescent="0.25">
      <c r="A339" s="355"/>
      <c r="B339" s="160" t="s">
        <v>882</v>
      </c>
      <c r="C339" s="107">
        <f t="shared" si="15"/>
        <v>0</v>
      </c>
      <c r="D339" s="51">
        <v>2023</v>
      </c>
      <c r="E339" s="499"/>
      <c r="F339" s="467"/>
      <c r="G339" s="107">
        <f t="shared" si="17"/>
        <v>0</v>
      </c>
      <c r="H339" s="331"/>
      <c r="L339" s="41"/>
      <c r="P339" s="72"/>
    </row>
    <row r="340" spans="1:16" ht="39" hidden="1" customHeight="1" x14ac:dyDescent="0.25">
      <c r="A340" s="353" t="s">
        <v>1014</v>
      </c>
      <c r="B340" s="160" t="s">
        <v>945</v>
      </c>
      <c r="C340" s="107">
        <f t="shared" si="15"/>
        <v>0</v>
      </c>
      <c r="D340" s="51">
        <v>2023</v>
      </c>
      <c r="E340" s="498" t="s">
        <v>16</v>
      </c>
      <c r="F340" s="465" t="s">
        <v>33</v>
      </c>
      <c r="G340" s="107">
        <f t="shared" si="17"/>
        <v>0</v>
      </c>
      <c r="H340" s="182"/>
      <c r="P340" s="72"/>
    </row>
    <row r="341" spans="1:16" ht="39" hidden="1" customHeight="1" x14ac:dyDescent="0.25">
      <c r="A341" s="355"/>
      <c r="B341" s="160" t="s">
        <v>38</v>
      </c>
      <c r="C341" s="107">
        <f t="shared" si="15"/>
        <v>0</v>
      </c>
      <c r="D341" s="51">
        <v>2023</v>
      </c>
      <c r="E341" s="499"/>
      <c r="F341" s="467"/>
      <c r="G341" s="107">
        <f t="shared" si="17"/>
        <v>0</v>
      </c>
      <c r="H341" s="331"/>
      <c r="P341" s="72"/>
    </row>
    <row r="342" spans="1:16" ht="39" hidden="1" customHeight="1" x14ac:dyDescent="0.25">
      <c r="A342" s="143" t="s">
        <v>1019</v>
      </c>
      <c r="B342" s="160" t="s">
        <v>634</v>
      </c>
      <c r="C342" s="107">
        <f t="shared" si="15"/>
        <v>0</v>
      </c>
      <c r="D342" s="51">
        <v>2023</v>
      </c>
      <c r="E342" s="328" t="s">
        <v>633</v>
      </c>
      <c r="F342" s="156" t="s">
        <v>33</v>
      </c>
      <c r="G342" s="107">
        <f t="shared" si="17"/>
        <v>0</v>
      </c>
      <c r="H342" s="331"/>
      <c r="P342" s="72"/>
    </row>
    <row r="343" spans="1:16" ht="39" hidden="1" customHeight="1" x14ac:dyDescent="0.25">
      <c r="A343" s="143" t="s">
        <v>459</v>
      </c>
      <c r="B343" s="160" t="s">
        <v>913</v>
      </c>
      <c r="C343" s="107">
        <f t="shared" si="15"/>
        <v>0</v>
      </c>
      <c r="D343" s="51">
        <v>2023</v>
      </c>
      <c r="E343" s="328" t="s">
        <v>16</v>
      </c>
      <c r="F343" s="156" t="s">
        <v>33</v>
      </c>
      <c r="G343" s="107">
        <f t="shared" si="17"/>
        <v>0</v>
      </c>
      <c r="H343" s="83"/>
      <c r="P343" s="72"/>
    </row>
    <row r="344" spans="1:16" ht="39" hidden="1" customHeight="1" x14ac:dyDescent="0.25">
      <c r="A344" s="143" t="s">
        <v>517</v>
      </c>
      <c r="B344" s="160" t="s">
        <v>175</v>
      </c>
      <c r="C344" s="107">
        <f t="shared" si="15"/>
        <v>0</v>
      </c>
      <c r="D344" s="51">
        <v>2023</v>
      </c>
      <c r="E344" s="328" t="s">
        <v>16</v>
      </c>
      <c r="F344" s="156" t="s">
        <v>33</v>
      </c>
      <c r="G344" s="107">
        <f t="shared" si="17"/>
        <v>0</v>
      </c>
      <c r="H344" s="182"/>
      <c r="P344" s="72"/>
    </row>
    <row r="345" spans="1:16" ht="39" hidden="1" customHeight="1" x14ac:dyDescent="0.25">
      <c r="A345" s="353" t="s">
        <v>1081</v>
      </c>
      <c r="B345" s="160" t="s">
        <v>916</v>
      </c>
      <c r="C345" s="107">
        <f t="shared" si="15"/>
        <v>0</v>
      </c>
      <c r="D345" s="51">
        <v>2023</v>
      </c>
      <c r="E345" s="498" t="s">
        <v>16</v>
      </c>
      <c r="F345" s="465" t="s">
        <v>33</v>
      </c>
      <c r="G345" s="107">
        <f t="shared" si="17"/>
        <v>0</v>
      </c>
      <c r="H345" s="331"/>
      <c r="P345" s="72"/>
    </row>
    <row r="346" spans="1:16" ht="39" hidden="1" customHeight="1" x14ac:dyDescent="0.25">
      <c r="A346" s="355"/>
      <c r="B346" s="160" t="s">
        <v>882</v>
      </c>
      <c r="C346" s="107">
        <f t="shared" si="15"/>
        <v>0</v>
      </c>
      <c r="D346" s="51">
        <v>2023</v>
      </c>
      <c r="E346" s="499"/>
      <c r="F346" s="467"/>
      <c r="G346" s="107">
        <f t="shared" si="17"/>
        <v>0</v>
      </c>
      <c r="H346" s="331"/>
      <c r="P346" s="72"/>
    </row>
    <row r="347" spans="1:16" ht="39" hidden="1" customHeight="1" x14ac:dyDescent="0.25">
      <c r="A347" s="143" t="s">
        <v>1089</v>
      </c>
      <c r="B347" s="160" t="s">
        <v>986</v>
      </c>
      <c r="C347" s="107">
        <f t="shared" si="15"/>
        <v>0</v>
      </c>
      <c r="D347" s="51">
        <v>2023</v>
      </c>
      <c r="E347" s="328" t="s">
        <v>101</v>
      </c>
      <c r="F347" s="156" t="s">
        <v>33</v>
      </c>
      <c r="G347" s="107">
        <f t="shared" si="17"/>
        <v>0</v>
      </c>
      <c r="H347" s="331"/>
      <c r="P347" s="72"/>
    </row>
    <row r="348" spans="1:16" ht="39" hidden="1" customHeight="1" x14ac:dyDescent="0.25">
      <c r="A348" s="353" t="s">
        <v>1093</v>
      </c>
      <c r="B348" s="160" t="s">
        <v>1002</v>
      </c>
      <c r="C348" s="107">
        <f t="shared" si="15"/>
        <v>0</v>
      </c>
      <c r="D348" s="51">
        <v>2023</v>
      </c>
      <c r="E348" s="498" t="s">
        <v>16</v>
      </c>
      <c r="F348" s="465" t="s">
        <v>33</v>
      </c>
      <c r="G348" s="107">
        <f t="shared" si="17"/>
        <v>0</v>
      </c>
      <c r="H348" s="182"/>
      <c r="P348" s="72"/>
    </row>
    <row r="349" spans="1:16" ht="39" hidden="1" customHeight="1" x14ac:dyDescent="0.25">
      <c r="A349" s="355"/>
      <c r="B349" s="160" t="s">
        <v>1003</v>
      </c>
      <c r="C349" s="107">
        <f t="shared" si="15"/>
        <v>0</v>
      </c>
      <c r="D349" s="51">
        <v>2023</v>
      </c>
      <c r="E349" s="499"/>
      <c r="F349" s="467"/>
      <c r="G349" s="107">
        <f t="shared" si="17"/>
        <v>0</v>
      </c>
      <c r="H349" s="83"/>
      <c r="P349" s="72"/>
    </row>
    <row r="350" spans="1:16" ht="39" hidden="1" customHeight="1" x14ac:dyDescent="0.25">
      <c r="A350" s="353" t="s">
        <v>1101</v>
      </c>
      <c r="B350" s="160" t="s">
        <v>1182</v>
      </c>
      <c r="C350" s="107">
        <f t="shared" si="15"/>
        <v>0</v>
      </c>
      <c r="D350" s="51">
        <v>2023</v>
      </c>
      <c r="E350" s="498" t="s">
        <v>16</v>
      </c>
      <c r="F350" s="465" t="s">
        <v>33</v>
      </c>
      <c r="G350" s="107">
        <f t="shared" si="17"/>
        <v>0</v>
      </c>
      <c r="H350" s="331"/>
      <c r="P350" s="72"/>
    </row>
    <row r="351" spans="1:16" ht="39" hidden="1" customHeight="1" x14ac:dyDescent="0.25">
      <c r="A351" s="355"/>
      <c r="B351" s="160" t="s">
        <v>1003</v>
      </c>
      <c r="C351" s="107">
        <f t="shared" ref="C351:C358" si="18">G351</f>
        <v>0</v>
      </c>
      <c r="D351" s="51">
        <v>2023</v>
      </c>
      <c r="E351" s="499"/>
      <c r="F351" s="467"/>
      <c r="G351" s="107">
        <f t="shared" si="17"/>
        <v>0</v>
      </c>
      <c r="H351" s="331"/>
      <c r="P351" s="72"/>
    </row>
    <row r="352" spans="1:16" ht="39" hidden="1" customHeight="1" x14ac:dyDescent="0.25">
      <c r="A352" s="143" t="s">
        <v>1111</v>
      </c>
      <c r="B352" s="181" t="s">
        <v>1631</v>
      </c>
      <c r="C352" s="107">
        <f t="shared" si="18"/>
        <v>0</v>
      </c>
      <c r="D352" s="51">
        <v>2023</v>
      </c>
      <c r="E352" s="328" t="s">
        <v>16</v>
      </c>
      <c r="F352" s="156" t="s">
        <v>33</v>
      </c>
      <c r="G352" s="107">
        <f t="shared" si="17"/>
        <v>0</v>
      </c>
      <c r="H352" s="331"/>
      <c r="P352" s="72"/>
    </row>
    <row r="353" spans="1:16" ht="39" hidden="1" customHeight="1" x14ac:dyDescent="0.25">
      <c r="A353" s="143" t="s">
        <v>1112</v>
      </c>
      <c r="B353" s="160" t="s">
        <v>1172</v>
      </c>
      <c r="C353" s="107">
        <f t="shared" si="18"/>
        <v>0</v>
      </c>
      <c r="D353" s="51">
        <v>2023</v>
      </c>
      <c r="E353" s="328" t="s">
        <v>16</v>
      </c>
      <c r="F353" s="156" t="s">
        <v>33</v>
      </c>
      <c r="G353" s="107">
        <f t="shared" si="17"/>
        <v>0</v>
      </c>
      <c r="H353" s="331"/>
      <c r="P353" s="72"/>
    </row>
    <row r="354" spans="1:16" ht="39" hidden="1" customHeight="1" x14ac:dyDescent="0.25">
      <c r="A354" s="143" t="s">
        <v>1113</v>
      </c>
      <c r="B354" s="160" t="s">
        <v>1090</v>
      </c>
      <c r="C354" s="107">
        <f t="shared" si="18"/>
        <v>0</v>
      </c>
      <c r="D354" s="51">
        <v>2023</v>
      </c>
      <c r="E354" s="328" t="s">
        <v>101</v>
      </c>
      <c r="F354" s="156" t="s">
        <v>33</v>
      </c>
      <c r="G354" s="107">
        <f t="shared" si="17"/>
        <v>0</v>
      </c>
      <c r="H354" s="331"/>
      <c r="P354" s="72"/>
    </row>
    <row r="355" spans="1:16" ht="39" hidden="1" customHeight="1" x14ac:dyDescent="0.25">
      <c r="A355" s="143" t="s">
        <v>1114</v>
      </c>
      <c r="B355" s="160" t="s">
        <v>1145</v>
      </c>
      <c r="C355" s="107">
        <f t="shared" si="18"/>
        <v>0</v>
      </c>
      <c r="D355" s="51">
        <v>2023</v>
      </c>
      <c r="E355" s="328" t="s">
        <v>101</v>
      </c>
      <c r="F355" s="156" t="s">
        <v>33</v>
      </c>
      <c r="G355" s="107">
        <f t="shared" si="17"/>
        <v>0</v>
      </c>
      <c r="H355" s="331"/>
      <c r="P355" s="72"/>
    </row>
    <row r="356" spans="1:16" ht="39" hidden="1" customHeight="1" x14ac:dyDescent="0.25">
      <c r="A356" s="143" t="s">
        <v>1165</v>
      </c>
      <c r="B356" s="160" t="s">
        <v>1094</v>
      </c>
      <c r="C356" s="107">
        <f t="shared" si="18"/>
        <v>0</v>
      </c>
      <c r="D356" s="51">
        <v>2023</v>
      </c>
      <c r="E356" s="328" t="s">
        <v>1016</v>
      </c>
      <c r="F356" s="156" t="s">
        <v>33</v>
      </c>
      <c r="G356" s="107">
        <f t="shared" si="17"/>
        <v>0</v>
      </c>
      <c r="H356" s="83"/>
      <c r="P356" s="72"/>
    </row>
    <row r="357" spans="1:16" ht="44.25" hidden="1" customHeight="1" x14ac:dyDescent="0.25">
      <c r="A357" s="143" t="s">
        <v>125</v>
      </c>
      <c r="B357" s="160" t="s">
        <v>1632</v>
      </c>
      <c r="C357" s="107">
        <f t="shared" si="18"/>
        <v>0</v>
      </c>
      <c r="D357" s="51">
        <v>2023</v>
      </c>
      <c r="E357" s="328" t="s">
        <v>16</v>
      </c>
      <c r="F357" s="156" t="s">
        <v>33</v>
      </c>
      <c r="G357" s="107">
        <f t="shared" si="17"/>
        <v>0</v>
      </c>
      <c r="H357" s="83"/>
      <c r="P357" s="72"/>
    </row>
    <row r="358" spans="1:16" ht="39" hidden="1" customHeight="1" x14ac:dyDescent="0.25">
      <c r="A358" s="353" t="s">
        <v>1361</v>
      </c>
      <c r="B358" s="160" t="s">
        <v>946</v>
      </c>
      <c r="C358" s="482">
        <f t="shared" si="18"/>
        <v>0</v>
      </c>
      <c r="D358" s="51">
        <v>2023</v>
      </c>
      <c r="E358" s="498" t="s">
        <v>16</v>
      </c>
      <c r="F358" s="465" t="s">
        <v>33</v>
      </c>
      <c r="G358" s="107">
        <f t="shared" si="17"/>
        <v>0</v>
      </c>
      <c r="H358" s="83"/>
      <c r="P358" s="72"/>
    </row>
    <row r="359" spans="1:16" ht="39" hidden="1" customHeight="1" x14ac:dyDescent="0.25">
      <c r="A359" s="355"/>
      <c r="B359" s="160" t="s">
        <v>38</v>
      </c>
      <c r="C359" s="483"/>
      <c r="D359" s="51">
        <v>2023</v>
      </c>
      <c r="E359" s="499"/>
      <c r="F359" s="467"/>
      <c r="G359" s="107">
        <f t="shared" si="17"/>
        <v>0</v>
      </c>
      <c r="H359" s="83"/>
      <c r="I359" s="40" t="s">
        <v>1190</v>
      </c>
      <c r="P359" s="72"/>
    </row>
    <row r="360" spans="1:16" ht="39" hidden="1" customHeight="1" x14ac:dyDescent="0.25">
      <c r="A360" s="353" t="s">
        <v>1385</v>
      </c>
      <c r="B360" s="160" t="s">
        <v>947</v>
      </c>
      <c r="C360" s="107">
        <f>G360</f>
        <v>0</v>
      </c>
      <c r="D360" s="51">
        <v>2023</v>
      </c>
      <c r="E360" s="498" t="s">
        <v>16</v>
      </c>
      <c r="F360" s="465" t="s">
        <v>33</v>
      </c>
      <c r="G360" s="107">
        <f t="shared" si="17"/>
        <v>0</v>
      </c>
      <c r="H360" s="83"/>
      <c r="L360" s="41"/>
      <c r="P360" s="72"/>
    </row>
    <row r="361" spans="1:16" ht="39" hidden="1" customHeight="1" x14ac:dyDescent="0.25">
      <c r="A361" s="355"/>
      <c r="B361" s="160" t="s">
        <v>38</v>
      </c>
      <c r="C361" s="107">
        <f>G361</f>
        <v>0</v>
      </c>
      <c r="D361" s="51">
        <v>2023</v>
      </c>
      <c r="E361" s="499"/>
      <c r="F361" s="467"/>
      <c r="G361" s="107">
        <f t="shared" si="17"/>
        <v>0</v>
      </c>
      <c r="H361" s="83"/>
      <c r="P361" s="72"/>
    </row>
    <row r="362" spans="1:16" ht="39" hidden="1" customHeight="1" x14ac:dyDescent="0.25">
      <c r="A362" s="143" t="s">
        <v>1183</v>
      </c>
      <c r="B362" s="160" t="s">
        <v>1200</v>
      </c>
      <c r="C362" s="107">
        <f>G362</f>
        <v>0</v>
      </c>
      <c r="D362" s="51">
        <v>2023</v>
      </c>
      <c r="E362" s="328" t="s">
        <v>16</v>
      </c>
      <c r="F362" s="156" t="s">
        <v>33</v>
      </c>
      <c r="G362" s="107">
        <f t="shared" si="17"/>
        <v>0</v>
      </c>
      <c r="H362" s="83"/>
      <c r="P362" s="72"/>
    </row>
    <row r="363" spans="1:16" ht="39" hidden="1" customHeight="1" x14ac:dyDescent="0.25">
      <c r="A363" s="143" t="s">
        <v>1388</v>
      </c>
      <c r="B363" s="160" t="s">
        <v>1389</v>
      </c>
      <c r="C363" s="107">
        <f>G363</f>
        <v>0</v>
      </c>
      <c r="D363" s="51">
        <v>2023</v>
      </c>
      <c r="E363" s="328" t="s">
        <v>16</v>
      </c>
      <c r="F363" s="156" t="s">
        <v>33</v>
      </c>
      <c r="G363" s="107">
        <f t="shared" si="17"/>
        <v>0</v>
      </c>
      <c r="H363" s="83"/>
      <c r="P363" s="72"/>
    </row>
    <row r="364" spans="1:16" ht="35.25" hidden="1" customHeight="1" x14ac:dyDescent="0.25">
      <c r="A364" s="143" t="s">
        <v>80</v>
      </c>
      <c r="B364" s="160" t="s">
        <v>1393</v>
      </c>
      <c r="C364" s="107">
        <f>G364</f>
        <v>0</v>
      </c>
      <c r="D364" s="51">
        <v>2023</v>
      </c>
      <c r="E364" s="328" t="s">
        <v>16</v>
      </c>
      <c r="F364" s="156" t="s">
        <v>33</v>
      </c>
      <c r="G364" s="107">
        <f t="shared" si="17"/>
        <v>0</v>
      </c>
      <c r="H364" s="83"/>
      <c r="P364" s="72"/>
    </row>
    <row r="365" spans="1:16" ht="42.75" customHeight="1" x14ac:dyDescent="0.25">
      <c r="A365" s="143" t="s">
        <v>37</v>
      </c>
      <c r="B365" s="160" t="s">
        <v>1094</v>
      </c>
      <c r="C365" s="107">
        <f t="shared" ref="C365:C374" si="19">H365</f>
        <v>55.899000000000001</v>
      </c>
      <c r="D365" s="51">
        <v>2024</v>
      </c>
      <c r="E365" s="328" t="s">
        <v>1423</v>
      </c>
      <c r="F365" s="156" t="s">
        <v>33</v>
      </c>
      <c r="G365" s="107">
        <f t="shared" si="17"/>
        <v>55.899000000000001</v>
      </c>
      <c r="H365" s="107">
        <f>'Додаток 3'!L373</f>
        <v>55.899000000000001</v>
      </c>
      <c r="P365" s="72"/>
    </row>
    <row r="366" spans="1:16" ht="46.5" customHeight="1" x14ac:dyDescent="0.25">
      <c r="A366" s="143" t="s">
        <v>43</v>
      </c>
      <c r="B366" s="160" t="s">
        <v>1825</v>
      </c>
      <c r="C366" s="107">
        <f t="shared" si="19"/>
        <v>18</v>
      </c>
      <c r="D366" s="51">
        <v>2024</v>
      </c>
      <c r="E366" s="328" t="str">
        <f>'Додаток 3'!E419</f>
        <v>УКБ ЮМР</v>
      </c>
      <c r="F366" s="156" t="s">
        <v>33</v>
      </c>
      <c r="G366" s="107">
        <f t="shared" si="17"/>
        <v>18</v>
      </c>
      <c r="H366" s="107">
        <v>18</v>
      </c>
      <c r="P366" s="72"/>
    </row>
    <row r="367" spans="1:16" ht="45" hidden="1" customHeight="1" x14ac:dyDescent="0.25">
      <c r="A367" s="188" t="s">
        <v>45</v>
      </c>
      <c r="B367" s="160" t="s">
        <v>1646</v>
      </c>
      <c r="C367" s="107"/>
      <c r="D367" s="51">
        <v>2024</v>
      </c>
      <c r="E367" s="328" t="s">
        <v>16</v>
      </c>
      <c r="F367" s="156" t="s">
        <v>33</v>
      </c>
      <c r="G367" s="107"/>
      <c r="H367" s="83">
        <f>'Додаток 3'!L280</f>
        <v>0</v>
      </c>
      <c r="P367" s="72"/>
    </row>
    <row r="368" spans="1:16" ht="58.5" customHeight="1" x14ac:dyDescent="0.25">
      <c r="A368" s="188" t="s">
        <v>45</v>
      </c>
      <c r="B368" s="160" t="s">
        <v>1769</v>
      </c>
      <c r="C368" s="107"/>
      <c r="D368" s="51">
        <v>2024</v>
      </c>
      <c r="E368" s="328" t="s">
        <v>16</v>
      </c>
      <c r="F368" s="156" t="s">
        <v>33</v>
      </c>
      <c r="G368" s="107"/>
      <c r="H368" s="107">
        <v>236.65700000000001</v>
      </c>
      <c r="J368" s="41"/>
      <c r="P368" s="72"/>
    </row>
    <row r="369" spans="1:16" ht="30" hidden="1" customHeight="1" x14ac:dyDescent="0.25">
      <c r="A369" s="188" t="s">
        <v>0</v>
      </c>
      <c r="B369" s="160"/>
      <c r="C369" s="107">
        <f t="shared" si="19"/>
        <v>0</v>
      </c>
      <c r="D369" s="51">
        <v>2024</v>
      </c>
      <c r="E369" s="255"/>
      <c r="F369" s="323" t="s">
        <v>33</v>
      </c>
      <c r="G369" s="107">
        <f t="shared" si="17"/>
        <v>0</v>
      </c>
      <c r="H369" s="107"/>
      <c r="P369" s="72"/>
    </row>
    <row r="370" spans="1:16" ht="42.75" hidden="1" customHeight="1" x14ac:dyDescent="0.25">
      <c r="A370" s="188" t="s">
        <v>1</v>
      </c>
      <c r="B370" s="160"/>
      <c r="C370" s="107">
        <f t="shared" si="19"/>
        <v>0</v>
      </c>
      <c r="D370" s="145">
        <v>2024</v>
      </c>
      <c r="E370" s="255"/>
      <c r="F370" s="323" t="s">
        <v>33</v>
      </c>
      <c r="G370" s="107">
        <f t="shared" si="17"/>
        <v>0</v>
      </c>
      <c r="H370" s="107"/>
      <c r="P370" s="72"/>
    </row>
    <row r="371" spans="1:16" ht="41.25" hidden="1" customHeight="1" x14ac:dyDescent="0.25">
      <c r="A371" s="143" t="s">
        <v>459</v>
      </c>
      <c r="B371" s="160"/>
      <c r="C371" s="107">
        <f t="shared" si="19"/>
        <v>0</v>
      </c>
      <c r="D371" s="51">
        <v>2023</v>
      </c>
      <c r="E371" s="156" t="s">
        <v>16</v>
      </c>
      <c r="F371" s="156" t="s">
        <v>33</v>
      </c>
      <c r="G371" s="107">
        <f t="shared" si="17"/>
        <v>0</v>
      </c>
      <c r="H371" s="107"/>
      <c r="P371" s="72"/>
    </row>
    <row r="372" spans="1:16" ht="41.25" hidden="1" customHeight="1" x14ac:dyDescent="0.25">
      <c r="A372" s="143" t="s">
        <v>517</v>
      </c>
      <c r="B372" s="160"/>
      <c r="C372" s="107">
        <f t="shared" si="19"/>
        <v>0</v>
      </c>
      <c r="D372" s="51">
        <v>2023</v>
      </c>
      <c r="E372" s="156" t="s">
        <v>16</v>
      </c>
      <c r="F372" s="156" t="s">
        <v>33</v>
      </c>
      <c r="G372" s="107">
        <f t="shared" si="17"/>
        <v>0</v>
      </c>
      <c r="H372" s="107"/>
      <c r="P372" s="72"/>
    </row>
    <row r="373" spans="1:16" ht="40.5" hidden="1" customHeight="1" x14ac:dyDescent="0.25">
      <c r="A373" s="143" t="s">
        <v>561</v>
      </c>
      <c r="B373" s="160"/>
      <c r="C373" s="107">
        <f t="shared" si="19"/>
        <v>0</v>
      </c>
      <c r="D373" s="51">
        <v>2023</v>
      </c>
      <c r="E373" s="156" t="s">
        <v>16</v>
      </c>
      <c r="F373" s="156" t="s">
        <v>33</v>
      </c>
      <c r="G373" s="107">
        <f t="shared" si="17"/>
        <v>0</v>
      </c>
      <c r="H373" s="107"/>
      <c r="P373" s="72"/>
    </row>
    <row r="374" spans="1:16" ht="46.5" hidden="1" customHeight="1" x14ac:dyDescent="0.25">
      <c r="A374" s="143" t="s">
        <v>562</v>
      </c>
      <c r="B374" s="160"/>
      <c r="C374" s="107">
        <f t="shared" si="19"/>
        <v>0</v>
      </c>
      <c r="D374" s="51">
        <v>2023</v>
      </c>
      <c r="E374" s="156" t="s">
        <v>16</v>
      </c>
      <c r="F374" s="156" t="s">
        <v>33</v>
      </c>
      <c r="G374" s="107">
        <f t="shared" si="17"/>
        <v>0</v>
      </c>
      <c r="H374" s="107"/>
      <c r="P374" s="72"/>
    </row>
    <row r="375" spans="1:16" ht="30.75" hidden="1" customHeight="1" x14ac:dyDescent="0.25">
      <c r="A375" s="188" t="s">
        <v>172</v>
      </c>
      <c r="B375" s="91"/>
      <c r="C375" s="107">
        <f>G375</f>
        <v>0</v>
      </c>
      <c r="D375" s="51">
        <v>2023</v>
      </c>
      <c r="E375" s="156" t="s">
        <v>16</v>
      </c>
      <c r="F375" s="323" t="s">
        <v>33</v>
      </c>
      <c r="G375" s="107">
        <f t="shared" si="17"/>
        <v>0</v>
      </c>
      <c r="H375" s="107"/>
      <c r="P375" s="72"/>
    </row>
    <row r="376" spans="1:16" ht="42" hidden="1" customHeight="1" x14ac:dyDescent="0.25">
      <c r="A376" s="188" t="s">
        <v>173</v>
      </c>
      <c r="B376" s="91"/>
      <c r="C376" s="107">
        <f>G376</f>
        <v>0</v>
      </c>
      <c r="D376" s="51">
        <v>2023</v>
      </c>
      <c r="E376" s="156" t="s">
        <v>16</v>
      </c>
      <c r="F376" s="323" t="s">
        <v>33</v>
      </c>
      <c r="G376" s="107">
        <f t="shared" si="17"/>
        <v>0</v>
      </c>
      <c r="H376" s="107"/>
      <c r="P376" s="72"/>
    </row>
    <row r="377" spans="1:16" ht="45.75" hidden="1" customHeight="1" x14ac:dyDescent="0.25">
      <c r="A377" s="188" t="s">
        <v>174</v>
      </c>
      <c r="B377" s="91"/>
      <c r="C377" s="107">
        <f>G377</f>
        <v>0</v>
      </c>
      <c r="D377" s="51">
        <v>2023</v>
      </c>
      <c r="E377" s="156" t="s">
        <v>16</v>
      </c>
      <c r="F377" s="323" t="s">
        <v>33</v>
      </c>
      <c r="G377" s="107">
        <f t="shared" si="17"/>
        <v>0</v>
      </c>
      <c r="H377" s="107"/>
      <c r="P377" s="72"/>
    </row>
    <row r="378" spans="1:16" ht="28.5" hidden="1" customHeight="1" x14ac:dyDescent="0.25">
      <c r="A378" s="353" t="s">
        <v>210</v>
      </c>
      <c r="B378" s="91"/>
      <c r="C378" s="107">
        <f>G378</f>
        <v>0</v>
      </c>
      <c r="D378" s="51">
        <v>2023</v>
      </c>
      <c r="E378" s="156" t="s">
        <v>16</v>
      </c>
      <c r="F378" s="465" t="s">
        <v>33</v>
      </c>
      <c r="G378" s="107">
        <f t="shared" si="17"/>
        <v>0</v>
      </c>
      <c r="H378" s="107"/>
      <c r="P378" s="72"/>
    </row>
    <row r="379" spans="1:16" ht="24.75" hidden="1" customHeight="1" x14ac:dyDescent="0.25">
      <c r="A379" s="355"/>
      <c r="B379" s="91"/>
      <c r="C379" s="107"/>
      <c r="D379" s="51">
        <v>2023</v>
      </c>
      <c r="E379" s="156" t="s">
        <v>16</v>
      </c>
      <c r="F379" s="467"/>
      <c r="G379" s="107"/>
      <c r="H379" s="107"/>
      <c r="P379" s="72"/>
    </row>
    <row r="380" spans="1:16" ht="42.75" hidden="1" customHeight="1" x14ac:dyDescent="0.25">
      <c r="A380" s="188" t="s">
        <v>211</v>
      </c>
      <c r="B380" s="91"/>
      <c r="C380" s="107">
        <f>H380</f>
        <v>0</v>
      </c>
      <c r="D380" s="51">
        <v>2023</v>
      </c>
      <c r="E380" s="156" t="s">
        <v>16</v>
      </c>
      <c r="F380" s="323" t="s">
        <v>33</v>
      </c>
      <c r="G380" s="107"/>
      <c r="H380" s="107"/>
      <c r="P380" s="72"/>
    </row>
    <row r="381" spans="1:16" ht="45" hidden="1" customHeight="1" x14ac:dyDescent="0.25">
      <c r="A381" s="188" t="s">
        <v>79</v>
      </c>
      <c r="B381" s="91"/>
      <c r="C381" s="107">
        <f>G381</f>
        <v>0</v>
      </c>
      <c r="D381" s="145">
        <v>2024</v>
      </c>
      <c r="E381" s="300"/>
      <c r="F381" s="323" t="s">
        <v>33</v>
      </c>
      <c r="G381" s="107">
        <f t="shared" ref="G381:G427" si="20">H381</f>
        <v>0</v>
      </c>
      <c r="H381" s="107"/>
      <c r="P381" s="72"/>
    </row>
    <row r="382" spans="1:16" ht="45" hidden="1" customHeight="1" x14ac:dyDescent="0.25">
      <c r="A382" s="188" t="s">
        <v>125</v>
      </c>
      <c r="B382" s="91"/>
      <c r="C382" s="107">
        <f>G382</f>
        <v>0</v>
      </c>
      <c r="D382" s="145">
        <v>2024</v>
      </c>
      <c r="E382" s="255"/>
      <c r="F382" s="156" t="s">
        <v>33</v>
      </c>
      <c r="G382" s="107">
        <f t="shared" si="20"/>
        <v>0</v>
      </c>
      <c r="H382" s="107"/>
      <c r="K382" s="80"/>
      <c r="P382" s="72"/>
    </row>
    <row r="383" spans="1:16" ht="41.25" hidden="1" customHeight="1" x14ac:dyDescent="0.25">
      <c r="A383" s="232" t="s">
        <v>127</v>
      </c>
      <c r="B383" s="160"/>
      <c r="C383" s="107"/>
      <c r="D383" s="51">
        <v>2024</v>
      </c>
      <c r="E383" s="156"/>
      <c r="F383" s="156" t="s">
        <v>33</v>
      </c>
      <c r="G383" s="107"/>
      <c r="H383" s="107"/>
      <c r="K383" s="80"/>
      <c r="P383" s="72"/>
    </row>
    <row r="384" spans="1:16" ht="41.25" hidden="1" customHeight="1" x14ac:dyDescent="0.25">
      <c r="A384" s="232" t="s">
        <v>128</v>
      </c>
      <c r="B384" s="160"/>
      <c r="C384" s="107"/>
      <c r="D384" s="51">
        <v>2024</v>
      </c>
      <c r="E384" s="90"/>
      <c r="F384" s="90" t="s">
        <v>33</v>
      </c>
      <c r="G384" s="107"/>
      <c r="H384" s="107"/>
      <c r="K384" s="80"/>
      <c r="P384" s="72"/>
    </row>
    <row r="385" spans="1:16" ht="41.25" hidden="1" customHeight="1" x14ac:dyDescent="0.25">
      <c r="A385" s="232" t="s">
        <v>129</v>
      </c>
      <c r="B385" s="160"/>
      <c r="C385" s="107"/>
      <c r="D385" s="51">
        <v>2024</v>
      </c>
      <c r="E385" s="90"/>
      <c r="F385" s="90" t="s">
        <v>33</v>
      </c>
      <c r="G385" s="107"/>
      <c r="H385" s="107"/>
      <c r="K385" s="80"/>
      <c r="P385" s="72"/>
    </row>
    <row r="386" spans="1:16" ht="47.25" hidden="1" customHeight="1" x14ac:dyDescent="0.25">
      <c r="A386" s="232" t="s">
        <v>131</v>
      </c>
      <c r="B386" s="160"/>
      <c r="C386" s="107"/>
      <c r="D386" s="51">
        <v>2024</v>
      </c>
      <c r="E386" s="90"/>
      <c r="F386" s="90" t="s">
        <v>33</v>
      </c>
      <c r="G386" s="107"/>
      <c r="H386" s="107"/>
      <c r="K386" s="80"/>
      <c r="P386" s="72"/>
    </row>
    <row r="387" spans="1:16" ht="47.25" hidden="1" customHeight="1" x14ac:dyDescent="0.25">
      <c r="A387" s="232" t="s">
        <v>172</v>
      </c>
      <c r="B387" s="160"/>
      <c r="C387" s="107"/>
      <c r="D387" s="51">
        <v>2024</v>
      </c>
      <c r="E387" s="90"/>
      <c r="F387" s="90" t="s">
        <v>33</v>
      </c>
      <c r="G387" s="107"/>
      <c r="H387" s="107"/>
      <c r="K387" s="80"/>
      <c r="P387" s="72"/>
    </row>
    <row r="388" spans="1:16" ht="47.25" hidden="1" customHeight="1" x14ac:dyDescent="0.25">
      <c r="A388" s="232" t="s">
        <v>173</v>
      </c>
      <c r="B388" s="160"/>
      <c r="C388" s="107"/>
      <c r="D388" s="51">
        <v>2024</v>
      </c>
      <c r="E388" s="90"/>
      <c r="F388" s="90" t="s">
        <v>33</v>
      </c>
      <c r="G388" s="107"/>
      <c r="H388" s="107"/>
      <c r="K388" s="80"/>
      <c r="P388" s="72"/>
    </row>
    <row r="389" spans="1:16" ht="47.25" hidden="1" customHeight="1" x14ac:dyDescent="0.25">
      <c r="A389" s="232" t="s">
        <v>174</v>
      </c>
      <c r="B389" s="160"/>
      <c r="C389" s="107"/>
      <c r="D389" s="51">
        <v>2024</v>
      </c>
      <c r="E389" s="90"/>
      <c r="F389" s="90" t="s">
        <v>33</v>
      </c>
      <c r="G389" s="107"/>
      <c r="H389" s="107"/>
      <c r="K389" s="80"/>
      <c r="P389" s="72"/>
    </row>
    <row r="390" spans="1:16" ht="47.25" hidden="1" customHeight="1" x14ac:dyDescent="0.25">
      <c r="A390" s="232" t="s">
        <v>176</v>
      </c>
      <c r="B390" s="160"/>
      <c r="C390" s="107"/>
      <c r="D390" s="51">
        <v>2024</v>
      </c>
      <c r="E390" s="90"/>
      <c r="F390" s="90" t="s">
        <v>33</v>
      </c>
      <c r="G390" s="107"/>
      <c r="H390" s="107"/>
      <c r="K390" s="80"/>
      <c r="P390" s="72"/>
    </row>
    <row r="391" spans="1:16" ht="47.25" hidden="1" customHeight="1" x14ac:dyDescent="0.25">
      <c r="A391" s="232" t="s">
        <v>177</v>
      </c>
      <c r="B391" s="160"/>
      <c r="C391" s="107"/>
      <c r="D391" s="51">
        <v>2024</v>
      </c>
      <c r="E391" s="90"/>
      <c r="F391" s="90" t="s">
        <v>33</v>
      </c>
      <c r="G391" s="107"/>
      <c r="H391" s="107"/>
      <c r="K391" s="80"/>
      <c r="P391" s="72"/>
    </row>
    <row r="392" spans="1:16" ht="47.25" hidden="1" customHeight="1" x14ac:dyDescent="0.25">
      <c r="A392" s="232" t="s">
        <v>178</v>
      </c>
      <c r="B392" s="160"/>
      <c r="C392" s="107"/>
      <c r="D392" s="51">
        <v>2024</v>
      </c>
      <c r="E392" s="90"/>
      <c r="F392" s="90" t="s">
        <v>33</v>
      </c>
      <c r="G392" s="107"/>
      <c r="H392" s="107"/>
      <c r="K392" s="80"/>
      <c r="P392" s="72"/>
    </row>
    <row r="393" spans="1:16" ht="55.5" hidden="1" customHeight="1" x14ac:dyDescent="0.25">
      <c r="A393" s="232" t="s">
        <v>210</v>
      </c>
      <c r="B393" s="160"/>
      <c r="C393" s="107"/>
      <c r="D393" s="51">
        <v>2024</v>
      </c>
      <c r="E393" s="90"/>
      <c r="F393" s="90" t="s">
        <v>33</v>
      </c>
      <c r="G393" s="107"/>
      <c r="H393" s="107"/>
      <c r="K393" s="80"/>
      <c r="P393" s="72"/>
    </row>
    <row r="394" spans="1:16" ht="43.5" hidden="1" customHeight="1" x14ac:dyDescent="0.25">
      <c r="A394" s="232" t="s">
        <v>211</v>
      </c>
      <c r="B394" s="160"/>
      <c r="C394" s="107"/>
      <c r="D394" s="51">
        <v>2024</v>
      </c>
      <c r="E394" s="90"/>
      <c r="F394" s="90" t="s">
        <v>33</v>
      </c>
      <c r="G394" s="107"/>
      <c r="H394" s="107"/>
      <c r="K394" s="80"/>
      <c r="P394" s="72"/>
    </row>
    <row r="395" spans="1:16" ht="49.5" hidden="1" customHeight="1" x14ac:dyDescent="0.25">
      <c r="A395" s="232" t="s">
        <v>307</v>
      </c>
      <c r="B395" s="160"/>
      <c r="C395" s="107"/>
      <c r="D395" s="51">
        <v>2024</v>
      </c>
      <c r="E395" s="90"/>
      <c r="F395" s="90" t="s">
        <v>33</v>
      </c>
      <c r="G395" s="107"/>
      <c r="H395" s="107"/>
      <c r="K395" s="80"/>
      <c r="P395" s="72"/>
    </row>
    <row r="396" spans="1:16" ht="46.5" hidden="1" customHeight="1" x14ac:dyDescent="0.25">
      <c r="A396" s="232" t="s">
        <v>308</v>
      </c>
      <c r="B396" s="160"/>
      <c r="C396" s="107"/>
      <c r="D396" s="51">
        <v>2024</v>
      </c>
      <c r="E396" s="90"/>
      <c r="F396" s="90" t="s">
        <v>33</v>
      </c>
      <c r="G396" s="107"/>
      <c r="H396" s="107"/>
      <c r="K396" s="80"/>
      <c r="P396" s="72"/>
    </row>
    <row r="397" spans="1:16" ht="46.5" hidden="1" customHeight="1" x14ac:dyDescent="0.25">
      <c r="A397" s="268" t="s">
        <v>455</v>
      </c>
      <c r="B397" s="91"/>
      <c r="C397" s="95"/>
      <c r="D397" s="145">
        <v>2024</v>
      </c>
      <c r="E397" s="51"/>
      <c r="F397" s="51" t="s">
        <v>33</v>
      </c>
      <c r="G397" s="107"/>
      <c r="H397" s="95"/>
      <c r="K397" s="80"/>
      <c r="P397" s="72"/>
    </row>
    <row r="398" spans="1:16" ht="46.5" hidden="1" customHeight="1" x14ac:dyDescent="0.25">
      <c r="A398" s="268" t="s">
        <v>456</v>
      </c>
      <c r="B398" s="91"/>
      <c r="C398" s="95"/>
      <c r="D398" s="145">
        <v>2024</v>
      </c>
      <c r="E398" s="51"/>
      <c r="F398" s="51" t="s">
        <v>33</v>
      </c>
      <c r="G398" s="107"/>
      <c r="H398" s="95"/>
      <c r="K398" s="80"/>
      <c r="P398" s="72"/>
    </row>
    <row r="399" spans="1:16" ht="46.5" hidden="1" customHeight="1" x14ac:dyDescent="0.25">
      <c r="A399" s="268" t="s">
        <v>457</v>
      </c>
      <c r="B399" s="91"/>
      <c r="C399" s="95"/>
      <c r="D399" s="145">
        <v>2024</v>
      </c>
      <c r="E399" s="51"/>
      <c r="F399" s="51" t="s">
        <v>33</v>
      </c>
      <c r="G399" s="107"/>
      <c r="H399" s="95"/>
      <c r="K399" s="80"/>
      <c r="P399" s="72"/>
    </row>
    <row r="400" spans="1:16" ht="46.5" hidden="1" customHeight="1" x14ac:dyDescent="0.25">
      <c r="A400" s="268" t="s">
        <v>458</v>
      </c>
      <c r="B400" s="91"/>
      <c r="C400" s="95"/>
      <c r="D400" s="145">
        <v>2024</v>
      </c>
      <c r="E400" s="51"/>
      <c r="F400" s="51" t="s">
        <v>33</v>
      </c>
      <c r="G400" s="107"/>
      <c r="H400" s="95"/>
      <c r="K400" s="80"/>
      <c r="P400" s="72"/>
    </row>
    <row r="401" spans="1:16" ht="46.5" hidden="1" customHeight="1" x14ac:dyDescent="0.25">
      <c r="A401" s="268" t="s">
        <v>459</v>
      </c>
      <c r="B401" s="91"/>
      <c r="C401" s="95"/>
      <c r="D401" s="145">
        <v>2024</v>
      </c>
      <c r="E401" s="51"/>
      <c r="F401" s="51" t="s">
        <v>33</v>
      </c>
      <c r="G401" s="107"/>
      <c r="H401" s="95"/>
      <c r="K401" s="80"/>
      <c r="P401" s="72"/>
    </row>
    <row r="402" spans="1:16" ht="46.5" hidden="1" customHeight="1" x14ac:dyDescent="0.25">
      <c r="A402" s="268" t="s">
        <v>517</v>
      </c>
      <c r="B402" s="91"/>
      <c r="C402" s="95"/>
      <c r="D402" s="145">
        <v>2024</v>
      </c>
      <c r="E402" s="51"/>
      <c r="F402" s="51" t="s">
        <v>33</v>
      </c>
      <c r="G402" s="107"/>
      <c r="H402" s="95"/>
      <c r="K402" s="80"/>
      <c r="P402" s="72"/>
    </row>
    <row r="403" spans="1:16" ht="46.5" hidden="1" customHeight="1" x14ac:dyDescent="0.25">
      <c r="A403" s="268" t="s">
        <v>561</v>
      </c>
      <c r="B403" s="91"/>
      <c r="C403" s="95"/>
      <c r="D403" s="145">
        <v>2024</v>
      </c>
      <c r="E403" s="51"/>
      <c r="F403" s="51" t="s">
        <v>33</v>
      </c>
      <c r="G403" s="107"/>
      <c r="H403" s="95"/>
      <c r="K403" s="80"/>
      <c r="P403" s="72"/>
    </row>
    <row r="404" spans="1:16" ht="46.5" hidden="1" customHeight="1" x14ac:dyDescent="0.25">
      <c r="A404" s="268" t="s">
        <v>562</v>
      </c>
      <c r="B404" s="91"/>
      <c r="C404" s="95"/>
      <c r="D404" s="145">
        <v>2024</v>
      </c>
      <c r="E404" s="51"/>
      <c r="F404" s="51" t="s">
        <v>33</v>
      </c>
      <c r="G404" s="107"/>
      <c r="H404" s="95"/>
      <c r="K404" s="80"/>
      <c r="P404" s="72"/>
    </row>
    <row r="405" spans="1:16" ht="46.5" hidden="1" customHeight="1" x14ac:dyDescent="0.25">
      <c r="A405" s="268" t="s">
        <v>571</v>
      </c>
      <c r="B405" s="91"/>
      <c r="C405" s="95"/>
      <c r="D405" s="145">
        <v>2024</v>
      </c>
      <c r="E405" s="51"/>
      <c r="F405" s="51" t="s">
        <v>33</v>
      </c>
      <c r="G405" s="107"/>
      <c r="H405" s="95"/>
      <c r="K405" s="80"/>
      <c r="P405" s="72"/>
    </row>
    <row r="406" spans="1:16" ht="46.5" hidden="1" customHeight="1" x14ac:dyDescent="0.25">
      <c r="A406" s="268" t="s">
        <v>572</v>
      </c>
      <c r="B406" s="91"/>
      <c r="C406" s="95"/>
      <c r="D406" s="145">
        <v>2024</v>
      </c>
      <c r="E406" s="51"/>
      <c r="F406" s="51" t="s">
        <v>33</v>
      </c>
      <c r="G406" s="107"/>
      <c r="H406" s="95"/>
      <c r="K406" s="80"/>
      <c r="P406" s="72"/>
    </row>
    <row r="407" spans="1:16" ht="46.5" hidden="1" customHeight="1" x14ac:dyDescent="0.25">
      <c r="A407" s="268" t="s">
        <v>579</v>
      </c>
      <c r="B407" s="91"/>
      <c r="C407" s="95"/>
      <c r="D407" s="145">
        <v>2024</v>
      </c>
      <c r="E407" s="51"/>
      <c r="F407" s="51" t="s">
        <v>33</v>
      </c>
      <c r="G407" s="107"/>
      <c r="H407" s="95"/>
      <c r="K407" s="80"/>
      <c r="P407" s="72"/>
    </row>
    <row r="408" spans="1:16" ht="46.5" hidden="1" customHeight="1" x14ac:dyDescent="0.25">
      <c r="A408" s="268" t="s">
        <v>621</v>
      </c>
      <c r="B408" s="91"/>
      <c r="C408" s="95"/>
      <c r="D408" s="145">
        <v>2024</v>
      </c>
      <c r="E408" s="51"/>
      <c r="F408" s="51" t="s">
        <v>33</v>
      </c>
      <c r="G408" s="107"/>
      <c r="H408" s="95"/>
      <c r="K408" s="80"/>
      <c r="P408" s="72"/>
    </row>
    <row r="409" spans="1:16" ht="46.5" hidden="1" customHeight="1" x14ac:dyDescent="0.25">
      <c r="A409" s="268" t="s">
        <v>622</v>
      </c>
      <c r="B409" s="160"/>
      <c r="C409" s="95"/>
      <c r="D409" s="143" t="s">
        <v>1353</v>
      </c>
      <c r="E409" s="143"/>
      <c r="F409" s="156" t="s">
        <v>33</v>
      </c>
      <c r="G409" s="107"/>
      <c r="H409" s="95"/>
      <c r="K409" s="80"/>
      <c r="P409" s="72"/>
    </row>
    <row r="410" spans="1:16" ht="46.5" hidden="1" customHeight="1" x14ac:dyDescent="0.25">
      <c r="A410" s="268" t="s">
        <v>689</v>
      </c>
      <c r="B410" s="160"/>
      <c r="C410" s="95"/>
      <c r="D410" s="143" t="s">
        <v>1353</v>
      </c>
      <c r="E410" s="143"/>
      <c r="F410" s="156" t="s">
        <v>33</v>
      </c>
      <c r="G410" s="107"/>
      <c r="H410" s="95"/>
      <c r="K410" s="80"/>
      <c r="P410" s="72"/>
    </row>
    <row r="411" spans="1:16" ht="46.5" hidden="1" customHeight="1" x14ac:dyDescent="0.25">
      <c r="A411" s="268" t="s">
        <v>694</v>
      </c>
      <c r="B411" s="160"/>
      <c r="C411" s="95"/>
      <c r="D411" s="143" t="s">
        <v>1353</v>
      </c>
      <c r="E411" s="143"/>
      <c r="F411" s="156" t="s">
        <v>33</v>
      </c>
      <c r="G411" s="107"/>
      <c r="H411" s="95"/>
      <c r="K411" s="80"/>
      <c r="P411" s="72"/>
    </row>
    <row r="412" spans="1:16" ht="46.5" hidden="1" customHeight="1" x14ac:dyDescent="0.25">
      <c r="A412" s="268" t="s">
        <v>713</v>
      </c>
      <c r="B412" s="91"/>
      <c r="C412" s="95"/>
      <c r="D412" s="145">
        <v>2024</v>
      </c>
      <c r="E412" s="51"/>
      <c r="F412" s="51" t="s">
        <v>33</v>
      </c>
      <c r="G412" s="107"/>
      <c r="H412" s="95"/>
      <c r="K412" s="80"/>
      <c r="P412" s="72"/>
    </row>
    <row r="413" spans="1:16" ht="46.5" hidden="1" customHeight="1" x14ac:dyDescent="0.25">
      <c r="A413" s="268" t="s">
        <v>579</v>
      </c>
      <c r="B413" s="91"/>
      <c r="C413" s="95"/>
      <c r="D413" s="51">
        <v>2023</v>
      </c>
      <c r="E413" s="90" t="s">
        <v>101</v>
      </c>
      <c r="F413" s="51" t="s">
        <v>33</v>
      </c>
      <c r="G413" s="107"/>
      <c r="H413" s="95"/>
      <c r="K413" s="80"/>
      <c r="P413" s="72"/>
    </row>
    <row r="414" spans="1:16" ht="46.5" hidden="1" customHeight="1" x14ac:dyDescent="0.25">
      <c r="A414" s="268" t="s">
        <v>714</v>
      </c>
      <c r="B414" s="91"/>
      <c r="C414" s="95"/>
      <c r="D414" s="145">
        <v>2024</v>
      </c>
      <c r="E414" s="51"/>
      <c r="F414" s="51" t="s">
        <v>33</v>
      </c>
      <c r="G414" s="107"/>
      <c r="H414" s="95"/>
      <c r="K414" s="80"/>
      <c r="P414" s="72"/>
    </row>
    <row r="415" spans="1:16" ht="46.5" hidden="1" customHeight="1" x14ac:dyDescent="0.25">
      <c r="A415" s="268" t="s">
        <v>735</v>
      </c>
      <c r="B415" s="91"/>
      <c r="C415" s="95"/>
      <c r="D415" s="145">
        <v>2024</v>
      </c>
      <c r="E415" s="51"/>
      <c r="F415" s="51" t="s">
        <v>33</v>
      </c>
      <c r="G415" s="107"/>
      <c r="H415" s="95"/>
      <c r="K415" s="80"/>
      <c r="P415" s="72"/>
    </row>
    <row r="416" spans="1:16" ht="46.5" hidden="1" customHeight="1" x14ac:dyDescent="0.25">
      <c r="A416" s="268" t="s">
        <v>736</v>
      </c>
      <c r="B416" s="91"/>
      <c r="C416" s="95"/>
      <c r="D416" s="145">
        <v>2024</v>
      </c>
      <c r="E416" s="51"/>
      <c r="F416" s="51" t="s">
        <v>33</v>
      </c>
      <c r="G416" s="107"/>
      <c r="H416" s="95"/>
      <c r="K416" s="80"/>
      <c r="P416" s="72"/>
    </row>
    <row r="417" spans="1:16" ht="46.5" hidden="1" customHeight="1" x14ac:dyDescent="0.25">
      <c r="A417" s="268" t="s">
        <v>759</v>
      </c>
      <c r="B417" s="91"/>
      <c r="C417" s="95"/>
      <c r="D417" s="145">
        <v>2024</v>
      </c>
      <c r="E417" s="51"/>
      <c r="F417" s="51" t="s">
        <v>33</v>
      </c>
      <c r="G417" s="107"/>
      <c r="H417" s="95"/>
      <c r="K417" s="80"/>
      <c r="P417" s="72"/>
    </row>
    <row r="418" spans="1:16" ht="46.5" hidden="1" customHeight="1" x14ac:dyDescent="0.25">
      <c r="A418" s="268" t="s">
        <v>749</v>
      </c>
      <c r="B418" s="91"/>
      <c r="C418" s="95"/>
      <c r="D418" s="145">
        <v>2024</v>
      </c>
      <c r="E418" s="51"/>
      <c r="F418" s="51" t="s">
        <v>33</v>
      </c>
      <c r="G418" s="107"/>
      <c r="H418" s="95"/>
      <c r="K418" s="80"/>
      <c r="P418" s="72"/>
    </row>
    <row r="419" spans="1:16" ht="46.5" hidden="1" customHeight="1" x14ac:dyDescent="0.25">
      <c r="A419" s="268" t="s">
        <v>750</v>
      </c>
      <c r="B419" s="91"/>
      <c r="C419" s="95"/>
      <c r="D419" s="145">
        <v>2024</v>
      </c>
      <c r="E419" s="51"/>
      <c r="F419" s="51" t="s">
        <v>33</v>
      </c>
      <c r="G419" s="107"/>
      <c r="H419" s="95"/>
      <c r="K419" s="80"/>
      <c r="P419" s="72"/>
    </row>
    <row r="420" spans="1:16" ht="46.5" hidden="1" customHeight="1" x14ac:dyDescent="0.25">
      <c r="A420" s="268" t="s">
        <v>772</v>
      </c>
      <c r="B420" s="91"/>
      <c r="C420" s="95"/>
      <c r="D420" s="145">
        <v>2024</v>
      </c>
      <c r="E420" s="143"/>
      <c r="F420" s="143" t="s">
        <v>33</v>
      </c>
      <c r="G420" s="107"/>
      <c r="H420" s="95"/>
      <c r="K420" s="80"/>
      <c r="P420" s="72"/>
    </row>
    <row r="421" spans="1:16" ht="46.5" hidden="1" customHeight="1" x14ac:dyDescent="0.25">
      <c r="A421" s="268" t="s">
        <v>773</v>
      </c>
      <c r="B421" s="91"/>
      <c r="C421" s="95"/>
      <c r="D421" s="145">
        <v>2024</v>
      </c>
      <c r="E421" s="143"/>
      <c r="F421" s="143" t="s">
        <v>33</v>
      </c>
      <c r="G421" s="107"/>
      <c r="H421" s="95"/>
      <c r="K421" s="80"/>
      <c r="P421" s="72"/>
    </row>
    <row r="422" spans="1:16" ht="46.5" hidden="1" customHeight="1" x14ac:dyDescent="0.25">
      <c r="A422" s="268" t="s">
        <v>833</v>
      </c>
      <c r="B422" s="160"/>
      <c r="C422" s="95"/>
      <c r="D422" s="145">
        <v>2024</v>
      </c>
      <c r="E422" s="143"/>
      <c r="F422" s="143" t="s">
        <v>33</v>
      </c>
      <c r="G422" s="107"/>
      <c r="H422" s="95"/>
      <c r="K422" s="80"/>
      <c r="P422" s="72"/>
    </row>
    <row r="423" spans="1:16" ht="46.5" hidden="1" customHeight="1" x14ac:dyDescent="0.25">
      <c r="A423" s="268" t="s">
        <v>834</v>
      </c>
      <c r="B423" s="160"/>
      <c r="C423" s="95"/>
      <c r="D423" s="145">
        <v>2024</v>
      </c>
      <c r="E423" s="143"/>
      <c r="F423" s="143" t="s">
        <v>33</v>
      </c>
      <c r="G423" s="107"/>
      <c r="H423" s="95"/>
      <c r="K423" s="80"/>
      <c r="P423" s="72"/>
    </row>
    <row r="424" spans="1:16" ht="31.5" hidden="1" customHeight="1" x14ac:dyDescent="0.25">
      <c r="A424" s="374"/>
      <c r="B424" s="495" t="s">
        <v>82</v>
      </c>
      <c r="C424" s="384"/>
      <c r="D424" s="507"/>
      <c r="E424" s="384"/>
      <c r="F424" s="42" t="s">
        <v>21</v>
      </c>
      <c r="G424" s="107">
        <f t="shared" si="20"/>
        <v>32829.227000000006</v>
      </c>
      <c r="H424" s="45">
        <f>H427+H428</f>
        <v>32829.227000000006</v>
      </c>
      <c r="L424" s="80"/>
      <c r="P424" s="72"/>
    </row>
    <row r="425" spans="1:16" ht="39" hidden="1" customHeight="1" x14ac:dyDescent="0.25">
      <c r="A425" s="375"/>
      <c r="B425" s="496"/>
      <c r="C425" s="412"/>
      <c r="D425" s="508"/>
      <c r="E425" s="412"/>
      <c r="F425" s="7" t="s">
        <v>26</v>
      </c>
      <c r="G425" s="107">
        <f t="shared" si="20"/>
        <v>0</v>
      </c>
      <c r="H425" s="161"/>
      <c r="I425" s="80"/>
      <c r="J425" s="80"/>
      <c r="K425" s="80"/>
      <c r="P425" s="72"/>
    </row>
    <row r="426" spans="1:16" ht="39" hidden="1" customHeight="1" x14ac:dyDescent="0.25">
      <c r="A426" s="375"/>
      <c r="B426" s="496"/>
      <c r="C426" s="412"/>
      <c r="D426" s="508"/>
      <c r="E426" s="412"/>
      <c r="F426" s="7" t="s">
        <v>18</v>
      </c>
      <c r="G426" s="107">
        <f t="shared" si="20"/>
        <v>0</v>
      </c>
      <c r="H426" s="161"/>
      <c r="P426" s="72"/>
    </row>
    <row r="427" spans="1:16" ht="34.5" hidden="1" customHeight="1" x14ac:dyDescent="0.25">
      <c r="A427" s="375"/>
      <c r="B427" s="496"/>
      <c r="C427" s="412"/>
      <c r="D427" s="509"/>
      <c r="E427" s="412"/>
      <c r="F427" s="8" t="s">
        <v>33</v>
      </c>
      <c r="G427" s="107">
        <f t="shared" si="20"/>
        <v>32829.227000000006</v>
      </c>
      <c r="H427" s="157">
        <f>H227+H228+H242+H265+H267+H365+H366+H369+H370+H381+H382+H393+H394+H395+H396+H383+H384+H385+H386+H387+H388+H389+H390+H391+H392+H397+H398+H399+H400+H401+H402+H403+H404+H405+H406+H407+H408+H412+H413+H367+H368+H414+H415+H416+H417+H409+H410+H411+H418+H419+H420+H421+H422+H423</f>
        <v>32829.227000000006</v>
      </c>
      <c r="L427" s="80"/>
      <c r="M427" s="77"/>
      <c r="N427" s="80"/>
      <c r="P427" s="72"/>
    </row>
    <row r="428" spans="1:16" ht="39" hidden="1" customHeight="1" x14ac:dyDescent="0.25">
      <c r="A428" s="376"/>
      <c r="B428" s="497"/>
      <c r="C428" s="385"/>
      <c r="D428" s="155">
        <v>2022</v>
      </c>
      <c r="E428" s="385"/>
      <c r="F428" s="8" t="s">
        <v>608</v>
      </c>
      <c r="G428" s="157" t="e">
        <f>#REF!+#REF!+H428</f>
        <v>#REF!</v>
      </c>
      <c r="H428" s="157"/>
      <c r="I428" s="41"/>
      <c r="J428" s="41"/>
      <c r="K428" s="41"/>
      <c r="L428" s="80"/>
      <c r="M428" s="77"/>
      <c r="N428" s="80"/>
      <c r="P428" s="72"/>
    </row>
    <row r="429" spans="1:16" ht="21" hidden="1" customHeight="1" x14ac:dyDescent="0.25">
      <c r="A429" s="449" t="s">
        <v>99</v>
      </c>
      <c r="B429" s="450"/>
      <c r="C429" s="450"/>
      <c r="D429" s="450"/>
      <c r="E429" s="450"/>
      <c r="F429" s="450"/>
      <c r="G429" s="450"/>
      <c r="H429" s="451"/>
      <c r="I429" s="41"/>
      <c r="J429" s="41"/>
      <c r="K429" s="41"/>
      <c r="P429" s="72"/>
    </row>
    <row r="430" spans="1:16" ht="30" hidden="1" customHeight="1" x14ac:dyDescent="0.25">
      <c r="A430" s="143" t="s">
        <v>35</v>
      </c>
      <c r="B430" s="181" t="s">
        <v>100</v>
      </c>
      <c r="C430" s="107">
        <f t="shared" ref="C430:C467" si="21">G430</f>
        <v>0</v>
      </c>
      <c r="D430" s="51">
        <v>2024</v>
      </c>
      <c r="E430" s="143" t="s">
        <v>101</v>
      </c>
      <c r="F430" s="143" t="s">
        <v>33</v>
      </c>
      <c r="G430" s="156">
        <f t="shared" ref="G430:G477" si="22">H430</f>
        <v>0</v>
      </c>
      <c r="H430" s="156">
        <f>'Додаток 3'!L436</f>
        <v>0</v>
      </c>
      <c r="I430" s="86"/>
      <c r="J430" s="86"/>
      <c r="K430" s="86"/>
      <c r="P430" s="72"/>
    </row>
    <row r="431" spans="1:16" ht="36" hidden="1" customHeight="1" x14ac:dyDescent="0.25">
      <c r="A431" s="143" t="s">
        <v>22</v>
      </c>
      <c r="B431" s="240" t="s">
        <v>102</v>
      </c>
      <c r="C431" s="157">
        <f t="shared" si="21"/>
        <v>0</v>
      </c>
      <c r="D431" s="51">
        <v>2024</v>
      </c>
      <c r="E431" s="161" t="s">
        <v>101</v>
      </c>
      <c r="F431" s="161" t="str">
        <f>F430</f>
        <v>Місцевий бюджет</v>
      </c>
      <c r="G431" s="107">
        <f t="shared" si="22"/>
        <v>0</v>
      </c>
      <c r="H431" s="107">
        <f>'Додаток 3'!L437</f>
        <v>0</v>
      </c>
      <c r="I431" s="86"/>
      <c r="J431" s="86"/>
      <c r="K431" s="86"/>
      <c r="L431" s="80"/>
      <c r="M431" s="80"/>
      <c r="N431" s="80"/>
      <c r="P431" s="72"/>
    </row>
    <row r="432" spans="1:16" ht="39" hidden="1" customHeight="1" x14ac:dyDescent="0.25">
      <c r="A432" s="153" t="s">
        <v>23</v>
      </c>
      <c r="B432" s="240" t="s">
        <v>452</v>
      </c>
      <c r="C432" s="157">
        <f t="shared" si="21"/>
        <v>0</v>
      </c>
      <c r="D432" s="51">
        <v>2024</v>
      </c>
      <c r="E432" s="161" t="s">
        <v>453</v>
      </c>
      <c r="F432" s="161" t="str">
        <f>F430</f>
        <v>Місцевий бюджет</v>
      </c>
      <c r="G432" s="156">
        <f t="shared" si="22"/>
        <v>0</v>
      </c>
      <c r="H432" s="157"/>
      <c r="I432" s="80"/>
      <c r="J432" s="80"/>
      <c r="K432" s="80"/>
      <c r="P432" s="72"/>
    </row>
    <row r="433" spans="1:16" ht="39" hidden="1" customHeight="1" x14ac:dyDescent="0.25">
      <c r="A433" s="143" t="s">
        <v>23</v>
      </c>
      <c r="B433" s="240" t="s">
        <v>698</v>
      </c>
      <c r="C433" s="157">
        <f t="shared" si="21"/>
        <v>390</v>
      </c>
      <c r="D433" s="51">
        <v>2024</v>
      </c>
      <c r="E433" s="161" t="s">
        <v>101</v>
      </c>
      <c r="F433" s="161" t="str">
        <f>F431</f>
        <v>Місцевий бюджет</v>
      </c>
      <c r="G433" s="156">
        <f t="shared" si="22"/>
        <v>390</v>
      </c>
      <c r="H433" s="157">
        <v>390</v>
      </c>
      <c r="I433" s="80"/>
      <c r="J433" s="80"/>
      <c r="K433" s="80"/>
      <c r="P433" s="72"/>
    </row>
    <row r="434" spans="1:16" ht="39" hidden="1" customHeight="1" x14ac:dyDescent="0.25">
      <c r="A434" s="374"/>
      <c r="B434" s="240" t="s">
        <v>103</v>
      </c>
      <c r="C434" s="157">
        <f t="shared" si="21"/>
        <v>0</v>
      </c>
      <c r="D434" s="51">
        <v>2024</v>
      </c>
      <c r="E434" s="463"/>
      <c r="F434" s="463"/>
      <c r="G434" s="156">
        <f t="shared" si="22"/>
        <v>0</v>
      </c>
      <c r="H434" s="161"/>
      <c r="M434" s="92" t="e">
        <f>#REF!+#REF!</f>
        <v>#REF!</v>
      </c>
      <c r="P434" s="72"/>
    </row>
    <row r="435" spans="1:16" ht="39" hidden="1" customHeight="1" x14ac:dyDescent="0.25">
      <c r="A435" s="376"/>
      <c r="B435" s="240" t="s">
        <v>104</v>
      </c>
      <c r="C435" s="157">
        <f t="shared" si="21"/>
        <v>0</v>
      </c>
      <c r="D435" s="51">
        <v>2024</v>
      </c>
      <c r="E435" s="464"/>
      <c r="F435" s="464"/>
      <c r="G435" s="156">
        <f t="shared" si="22"/>
        <v>0</v>
      </c>
      <c r="H435" s="161"/>
      <c r="P435" s="72"/>
    </row>
    <row r="436" spans="1:16" ht="39" hidden="1" customHeight="1" x14ac:dyDescent="0.25">
      <c r="A436" s="143" t="s">
        <v>24</v>
      </c>
      <c r="B436" s="160" t="s">
        <v>784</v>
      </c>
      <c r="C436" s="107">
        <f t="shared" si="21"/>
        <v>0</v>
      </c>
      <c r="D436" s="51">
        <v>2024</v>
      </c>
      <c r="E436" s="143" t="s">
        <v>991</v>
      </c>
      <c r="F436" s="143" t="s">
        <v>33</v>
      </c>
      <c r="G436" s="156">
        <f t="shared" si="22"/>
        <v>0</v>
      </c>
      <c r="H436" s="85"/>
      <c r="P436" s="72"/>
    </row>
    <row r="437" spans="1:16" ht="39" hidden="1" customHeight="1" x14ac:dyDescent="0.25">
      <c r="A437" s="143" t="s">
        <v>36</v>
      </c>
      <c r="B437" s="160" t="s">
        <v>785</v>
      </c>
      <c r="C437" s="107">
        <f t="shared" si="21"/>
        <v>0</v>
      </c>
      <c r="D437" s="51">
        <v>2024</v>
      </c>
      <c r="E437" s="143" t="s">
        <v>729</v>
      </c>
      <c r="F437" s="143" t="s">
        <v>33</v>
      </c>
      <c r="G437" s="156">
        <f t="shared" si="22"/>
        <v>0</v>
      </c>
      <c r="H437" s="85"/>
      <c r="P437" s="72"/>
    </row>
    <row r="438" spans="1:16" ht="39" hidden="1" customHeight="1" x14ac:dyDescent="0.25">
      <c r="A438" s="143" t="s">
        <v>37</v>
      </c>
      <c r="B438" s="160" t="s">
        <v>786</v>
      </c>
      <c r="C438" s="107">
        <f t="shared" si="21"/>
        <v>0</v>
      </c>
      <c r="D438" s="51">
        <v>2024</v>
      </c>
      <c r="E438" s="143" t="s">
        <v>992</v>
      </c>
      <c r="F438" s="143" t="s">
        <v>33</v>
      </c>
      <c r="G438" s="156">
        <f t="shared" si="22"/>
        <v>0</v>
      </c>
      <c r="H438" s="85"/>
      <c r="P438" s="72"/>
    </row>
    <row r="439" spans="1:16" ht="39" hidden="1" customHeight="1" x14ac:dyDescent="0.25">
      <c r="A439" s="143" t="s">
        <v>43</v>
      </c>
      <c r="B439" s="160" t="s">
        <v>787</v>
      </c>
      <c r="C439" s="107">
        <f t="shared" si="21"/>
        <v>0</v>
      </c>
      <c r="D439" s="51">
        <v>2024</v>
      </c>
      <c r="E439" s="143" t="s">
        <v>765</v>
      </c>
      <c r="F439" s="143" t="s">
        <v>33</v>
      </c>
      <c r="G439" s="156">
        <f t="shared" si="22"/>
        <v>0</v>
      </c>
      <c r="H439" s="85"/>
      <c r="P439" s="72"/>
    </row>
    <row r="440" spans="1:16" ht="39" hidden="1" customHeight="1" x14ac:dyDescent="0.25">
      <c r="A440" s="143" t="s">
        <v>45</v>
      </c>
      <c r="B440" s="160" t="s">
        <v>788</v>
      </c>
      <c r="C440" s="107">
        <f t="shared" si="21"/>
        <v>0</v>
      </c>
      <c r="D440" s="51">
        <v>2024</v>
      </c>
      <c r="E440" s="143" t="s">
        <v>765</v>
      </c>
      <c r="F440" s="143" t="s">
        <v>33</v>
      </c>
      <c r="G440" s="156">
        <f t="shared" si="22"/>
        <v>0</v>
      </c>
      <c r="H440" s="85"/>
      <c r="P440" s="72"/>
    </row>
    <row r="441" spans="1:16" ht="39" hidden="1" customHeight="1" x14ac:dyDescent="0.25">
      <c r="A441" s="143"/>
      <c r="B441" s="160" t="s">
        <v>732</v>
      </c>
      <c r="C441" s="107">
        <f t="shared" si="21"/>
        <v>0</v>
      </c>
      <c r="D441" s="51">
        <v>2024</v>
      </c>
      <c r="E441" s="143" t="s">
        <v>993</v>
      </c>
      <c r="F441" s="143" t="s">
        <v>33</v>
      </c>
      <c r="G441" s="156">
        <f t="shared" si="22"/>
        <v>0</v>
      </c>
      <c r="H441" s="107">
        <v>0</v>
      </c>
      <c r="P441" s="72"/>
    </row>
    <row r="442" spans="1:16" ht="39" hidden="1" customHeight="1" x14ac:dyDescent="0.25">
      <c r="A442" s="143"/>
      <c r="B442" s="160" t="s">
        <v>754</v>
      </c>
      <c r="C442" s="107">
        <f t="shared" si="21"/>
        <v>0</v>
      </c>
      <c r="D442" s="51">
        <v>2024</v>
      </c>
      <c r="E442" s="143" t="s">
        <v>992</v>
      </c>
      <c r="F442" s="143" t="s">
        <v>33</v>
      </c>
      <c r="G442" s="156">
        <f t="shared" si="22"/>
        <v>0</v>
      </c>
      <c r="H442" s="107">
        <v>0</v>
      </c>
      <c r="P442" s="72"/>
    </row>
    <row r="443" spans="1:16" ht="39" hidden="1" customHeight="1" x14ac:dyDescent="0.25">
      <c r="A443" s="353" t="s">
        <v>0</v>
      </c>
      <c r="B443" s="160" t="s">
        <v>995</v>
      </c>
      <c r="C443" s="107">
        <f t="shared" si="21"/>
        <v>0</v>
      </c>
      <c r="D443" s="51">
        <v>2024</v>
      </c>
      <c r="E443" s="353" t="s">
        <v>16</v>
      </c>
      <c r="F443" s="353" t="s">
        <v>33</v>
      </c>
      <c r="G443" s="156">
        <f t="shared" si="22"/>
        <v>0</v>
      </c>
      <c r="H443" s="107"/>
      <c r="P443" s="72"/>
    </row>
    <row r="444" spans="1:16" ht="39" hidden="1" customHeight="1" x14ac:dyDescent="0.25">
      <c r="A444" s="354"/>
      <c r="B444" s="91" t="s">
        <v>882</v>
      </c>
      <c r="C444" s="107">
        <f t="shared" si="21"/>
        <v>0</v>
      </c>
      <c r="D444" s="51">
        <v>2024</v>
      </c>
      <c r="E444" s="354"/>
      <c r="F444" s="354"/>
      <c r="G444" s="156">
        <f t="shared" si="22"/>
        <v>0</v>
      </c>
      <c r="H444" s="107"/>
      <c r="P444" s="72"/>
    </row>
    <row r="445" spans="1:16" ht="39" hidden="1" customHeight="1" x14ac:dyDescent="0.25">
      <c r="A445" s="354"/>
      <c r="B445" s="91" t="s">
        <v>2</v>
      </c>
      <c r="C445" s="107">
        <f t="shared" si="21"/>
        <v>0</v>
      </c>
      <c r="D445" s="51">
        <v>2024</v>
      </c>
      <c r="E445" s="354"/>
      <c r="F445" s="354"/>
      <c r="G445" s="156">
        <f t="shared" si="22"/>
        <v>0</v>
      </c>
      <c r="H445" s="107"/>
      <c r="P445" s="72"/>
    </row>
    <row r="446" spans="1:16" ht="39" hidden="1" customHeight="1" x14ac:dyDescent="0.25">
      <c r="A446" s="355"/>
      <c r="B446" s="91" t="s">
        <v>25</v>
      </c>
      <c r="C446" s="107">
        <f t="shared" si="21"/>
        <v>0</v>
      </c>
      <c r="D446" s="51">
        <v>2024</v>
      </c>
      <c r="E446" s="355"/>
      <c r="F446" s="355"/>
      <c r="G446" s="156">
        <f t="shared" si="22"/>
        <v>0</v>
      </c>
      <c r="H446" s="107"/>
      <c r="P446" s="72"/>
    </row>
    <row r="447" spans="1:16" ht="39" hidden="1" customHeight="1" x14ac:dyDescent="0.25">
      <c r="A447" s="353" t="s">
        <v>1</v>
      </c>
      <c r="B447" s="91" t="s">
        <v>832</v>
      </c>
      <c r="C447" s="107">
        <f t="shared" si="21"/>
        <v>0</v>
      </c>
      <c r="D447" s="51">
        <v>2024</v>
      </c>
      <c r="E447" s="353" t="s">
        <v>16</v>
      </c>
      <c r="F447" s="353" t="s">
        <v>33</v>
      </c>
      <c r="G447" s="156">
        <f t="shared" si="22"/>
        <v>0</v>
      </c>
      <c r="H447" s="107"/>
      <c r="P447" s="72"/>
    </row>
    <row r="448" spans="1:16" ht="39" hidden="1" customHeight="1" x14ac:dyDescent="0.25">
      <c r="A448" s="354"/>
      <c r="B448" s="91" t="s">
        <v>882</v>
      </c>
      <c r="C448" s="107">
        <f t="shared" si="21"/>
        <v>0</v>
      </c>
      <c r="D448" s="51">
        <v>2024</v>
      </c>
      <c r="E448" s="354"/>
      <c r="F448" s="354"/>
      <c r="G448" s="156">
        <f t="shared" si="22"/>
        <v>0</v>
      </c>
      <c r="H448" s="107"/>
      <c r="P448" s="72"/>
    </row>
    <row r="449" spans="1:16" ht="39" hidden="1" customHeight="1" x14ac:dyDescent="0.25">
      <c r="A449" s="354"/>
      <c r="B449" s="91" t="s">
        <v>2</v>
      </c>
      <c r="C449" s="107">
        <f t="shared" si="21"/>
        <v>0</v>
      </c>
      <c r="D449" s="51">
        <v>2024</v>
      </c>
      <c r="E449" s="354"/>
      <c r="F449" s="354"/>
      <c r="G449" s="156">
        <f t="shared" si="22"/>
        <v>0</v>
      </c>
      <c r="H449" s="107"/>
      <c r="P449" s="72"/>
    </row>
    <row r="450" spans="1:16" ht="39" hidden="1" customHeight="1" x14ac:dyDescent="0.25">
      <c r="A450" s="355"/>
      <c r="B450" s="91" t="s">
        <v>25</v>
      </c>
      <c r="C450" s="107">
        <f t="shared" si="21"/>
        <v>0</v>
      </c>
      <c r="D450" s="51">
        <v>2024</v>
      </c>
      <c r="E450" s="355"/>
      <c r="F450" s="355"/>
      <c r="G450" s="156">
        <f t="shared" si="22"/>
        <v>0</v>
      </c>
      <c r="H450" s="107"/>
      <c r="P450" s="72"/>
    </row>
    <row r="451" spans="1:16" ht="39" hidden="1" customHeight="1" x14ac:dyDescent="0.25">
      <c r="A451" s="353" t="s">
        <v>79</v>
      </c>
      <c r="B451" s="160" t="s">
        <v>948</v>
      </c>
      <c r="C451" s="107">
        <f t="shared" si="21"/>
        <v>0</v>
      </c>
      <c r="D451" s="51">
        <v>2024</v>
      </c>
      <c r="E451" s="465" t="s">
        <v>16</v>
      </c>
      <c r="F451" s="465" t="s">
        <v>33</v>
      </c>
      <c r="G451" s="156">
        <f t="shared" si="22"/>
        <v>0</v>
      </c>
      <c r="H451" s="156"/>
      <c r="P451" s="72"/>
    </row>
    <row r="452" spans="1:16" ht="39" hidden="1" customHeight="1" x14ac:dyDescent="0.25">
      <c r="A452" s="354"/>
      <c r="B452" s="96" t="s">
        <v>38</v>
      </c>
      <c r="C452" s="107">
        <f t="shared" si="21"/>
        <v>0</v>
      </c>
      <c r="D452" s="51">
        <v>2024</v>
      </c>
      <c r="E452" s="466"/>
      <c r="F452" s="466"/>
      <c r="G452" s="156">
        <f t="shared" si="22"/>
        <v>0</v>
      </c>
      <c r="H452" s="156"/>
      <c r="P452" s="72"/>
    </row>
    <row r="453" spans="1:16" ht="39" hidden="1" customHeight="1" x14ac:dyDescent="0.25">
      <c r="A453" s="354"/>
      <c r="B453" s="96" t="s">
        <v>2</v>
      </c>
      <c r="C453" s="107">
        <f t="shared" si="21"/>
        <v>0</v>
      </c>
      <c r="D453" s="51">
        <v>2024</v>
      </c>
      <c r="E453" s="466"/>
      <c r="F453" s="466"/>
      <c r="G453" s="156">
        <f t="shared" si="22"/>
        <v>0</v>
      </c>
      <c r="H453" s="156"/>
      <c r="P453" s="72"/>
    </row>
    <row r="454" spans="1:16" ht="39" hidden="1" customHeight="1" x14ac:dyDescent="0.25">
      <c r="A454" s="355"/>
      <c r="B454" s="96" t="s">
        <v>25</v>
      </c>
      <c r="C454" s="107">
        <f t="shared" si="21"/>
        <v>0</v>
      </c>
      <c r="D454" s="51">
        <v>2024</v>
      </c>
      <c r="E454" s="467"/>
      <c r="F454" s="467"/>
      <c r="G454" s="156">
        <f t="shared" si="22"/>
        <v>0</v>
      </c>
      <c r="H454" s="156"/>
      <c r="P454" s="72"/>
    </row>
    <row r="455" spans="1:16" ht="39" hidden="1" customHeight="1" x14ac:dyDescent="0.25">
      <c r="A455" s="374" t="s">
        <v>80</v>
      </c>
      <c r="B455" s="8" t="s">
        <v>1366</v>
      </c>
      <c r="C455" s="157">
        <f t="shared" si="21"/>
        <v>0</v>
      </c>
      <c r="D455" s="51">
        <v>2024</v>
      </c>
      <c r="E455" s="463" t="s">
        <v>16</v>
      </c>
      <c r="F455" s="463" t="s">
        <v>33</v>
      </c>
      <c r="G455" s="156">
        <f t="shared" si="22"/>
        <v>0</v>
      </c>
      <c r="H455" s="157"/>
      <c r="P455" s="72"/>
    </row>
    <row r="456" spans="1:16" ht="39" hidden="1" customHeight="1" x14ac:dyDescent="0.25">
      <c r="A456" s="376"/>
      <c r="B456" s="240" t="s">
        <v>38</v>
      </c>
      <c r="C456" s="157">
        <f t="shared" si="21"/>
        <v>0</v>
      </c>
      <c r="D456" s="51">
        <v>2024</v>
      </c>
      <c r="E456" s="464"/>
      <c r="F456" s="464"/>
      <c r="G456" s="156">
        <f t="shared" si="22"/>
        <v>0</v>
      </c>
      <c r="H456" s="161"/>
      <c r="P456" s="72"/>
    </row>
    <row r="457" spans="1:16" ht="39" hidden="1" customHeight="1" x14ac:dyDescent="0.25">
      <c r="A457" s="353" t="s">
        <v>125</v>
      </c>
      <c r="B457" s="160" t="s">
        <v>1369</v>
      </c>
      <c r="C457" s="107">
        <f t="shared" si="21"/>
        <v>0</v>
      </c>
      <c r="D457" s="51">
        <v>2024</v>
      </c>
      <c r="E457" s="465" t="s">
        <v>16</v>
      </c>
      <c r="F457" s="465" t="s">
        <v>33</v>
      </c>
      <c r="G457" s="156">
        <f t="shared" si="22"/>
        <v>0</v>
      </c>
      <c r="H457" s="107"/>
      <c r="P457" s="72"/>
    </row>
    <row r="458" spans="1:16" ht="39" hidden="1" customHeight="1" x14ac:dyDescent="0.25">
      <c r="A458" s="355"/>
      <c r="B458" s="160" t="s">
        <v>1370</v>
      </c>
      <c r="C458" s="107">
        <f t="shared" si="21"/>
        <v>0</v>
      </c>
      <c r="D458" s="51">
        <v>2024</v>
      </c>
      <c r="E458" s="467"/>
      <c r="F458" s="467"/>
      <c r="G458" s="156">
        <f t="shared" si="22"/>
        <v>0</v>
      </c>
      <c r="H458" s="156"/>
      <c r="P458" s="72"/>
    </row>
    <row r="459" spans="1:16" ht="39" hidden="1" customHeight="1" x14ac:dyDescent="0.25">
      <c r="A459" s="241" t="s">
        <v>43</v>
      </c>
      <c r="B459" s="160" t="s">
        <v>434</v>
      </c>
      <c r="C459" s="107">
        <f t="shared" si="21"/>
        <v>0</v>
      </c>
      <c r="D459" s="51">
        <v>2024</v>
      </c>
      <c r="E459" s="156" t="s">
        <v>16</v>
      </c>
      <c r="F459" s="156" t="s">
        <v>33</v>
      </c>
      <c r="G459" s="156">
        <f t="shared" si="22"/>
        <v>0</v>
      </c>
      <c r="H459" s="156"/>
      <c r="P459" s="72"/>
    </row>
    <row r="460" spans="1:16" ht="39" hidden="1" customHeight="1" x14ac:dyDescent="0.25">
      <c r="A460" s="143" t="s">
        <v>127</v>
      </c>
      <c r="B460" s="240" t="s">
        <v>905</v>
      </c>
      <c r="C460" s="157">
        <f t="shared" si="21"/>
        <v>120</v>
      </c>
      <c r="D460" s="51">
        <v>2024</v>
      </c>
      <c r="E460" s="161" t="str">
        <f>E455</f>
        <v>УКБ ЮМР</v>
      </c>
      <c r="F460" s="161" t="str">
        <f>F455</f>
        <v>Місцевий бюджет</v>
      </c>
      <c r="G460" s="156">
        <f t="shared" si="22"/>
        <v>120</v>
      </c>
      <c r="H460" s="107">
        <v>120</v>
      </c>
      <c r="P460" s="72"/>
    </row>
    <row r="461" spans="1:16" ht="39" hidden="1" customHeight="1" x14ac:dyDescent="0.25">
      <c r="A461" s="143" t="s">
        <v>128</v>
      </c>
      <c r="B461" s="240" t="s">
        <v>909</v>
      </c>
      <c r="C461" s="157">
        <f t="shared" si="21"/>
        <v>0</v>
      </c>
      <c r="D461" s="51">
        <v>2024</v>
      </c>
      <c r="E461" s="161" t="s">
        <v>16</v>
      </c>
      <c r="F461" s="161" t="str">
        <f>F460</f>
        <v>Місцевий бюджет</v>
      </c>
      <c r="G461" s="156">
        <f t="shared" si="22"/>
        <v>0</v>
      </c>
      <c r="H461" s="161"/>
      <c r="P461" s="72"/>
    </row>
    <row r="462" spans="1:16" ht="46.5" hidden="1" customHeight="1" x14ac:dyDescent="0.25">
      <c r="A462" s="143" t="s">
        <v>23</v>
      </c>
      <c r="B462" s="160" t="s">
        <v>698</v>
      </c>
      <c r="C462" s="157">
        <f t="shared" si="21"/>
        <v>0</v>
      </c>
      <c r="D462" s="51">
        <v>2024</v>
      </c>
      <c r="E462" s="161" t="s">
        <v>101</v>
      </c>
      <c r="F462" s="161" t="str">
        <f>F431</f>
        <v>Місцевий бюджет</v>
      </c>
      <c r="G462" s="107">
        <f t="shared" si="22"/>
        <v>0</v>
      </c>
      <c r="H462" s="107"/>
      <c r="P462" s="72"/>
    </row>
    <row r="463" spans="1:16" ht="33.75" hidden="1" customHeight="1" x14ac:dyDescent="0.25">
      <c r="A463" s="143" t="s">
        <v>24</v>
      </c>
      <c r="B463" s="160" t="s">
        <v>1533</v>
      </c>
      <c r="C463" s="157">
        <f t="shared" si="21"/>
        <v>0</v>
      </c>
      <c r="D463" s="51">
        <v>2024</v>
      </c>
      <c r="E463" s="161" t="s">
        <v>16</v>
      </c>
      <c r="F463" s="161" t="s">
        <v>33</v>
      </c>
      <c r="G463" s="156">
        <f t="shared" si="22"/>
        <v>0</v>
      </c>
      <c r="H463" s="107"/>
      <c r="J463" s="41"/>
      <c r="P463" s="72"/>
    </row>
    <row r="464" spans="1:16" ht="30" hidden="1" x14ac:dyDescent="0.25">
      <c r="A464" s="153" t="s">
        <v>131</v>
      </c>
      <c r="B464" s="240" t="s">
        <v>105</v>
      </c>
      <c r="C464" s="157">
        <f t="shared" si="21"/>
        <v>0</v>
      </c>
      <c r="D464" s="51">
        <v>2024</v>
      </c>
      <c r="E464" s="161" t="s">
        <v>16</v>
      </c>
      <c r="F464" s="161" t="s">
        <v>33</v>
      </c>
      <c r="G464" s="156">
        <f t="shared" si="22"/>
        <v>0</v>
      </c>
      <c r="H464" s="107"/>
      <c r="P464" s="72"/>
    </row>
    <row r="465" spans="1:16" ht="39" hidden="1" customHeight="1" x14ac:dyDescent="0.25">
      <c r="A465" s="153"/>
      <c r="B465" s="240" t="s">
        <v>1372</v>
      </c>
      <c r="C465" s="157">
        <f t="shared" si="21"/>
        <v>0</v>
      </c>
      <c r="D465" s="51">
        <v>2024</v>
      </c>
      <c r="E465" s="161" t="s">
        <v>16</v>
      </c>
      <c r="F465" s="161" t="s">
        <v>33</v>
      </c>
      <c r="G465" s="156">
        <f t="shared" si="22"/>
        <v>0</v>
      </c>
      <c r="H465" s="107"/>
      <c r="P465" s="72"/>
    </row>
    <row r="466" spans="1:16" ht="39" hidden="1" customHeight="1" x14ac:dyDescent="0.25">
      <c r="A466" s="143" t="s">
        <v>172</v>
      </c>
      <c r="B466" s="240" t="s">
        <v>985</v>
      </c>
      <c r="C466" s="157">
        <f t="shared" si="21"/>
        <v>0</v>
      </c>
      <c r="D466" s="51">
        <v>2024</v>
      </c>
      <c r="E466" s="161" t="s">
        <v>101</v>
      </c>
      <c r="F466" s="161" t="s">
        <v>33</v>
      </c>
      <c r="G466" s="156">
        <f t="shared" si="22"/>
        <v>0</v>
      </c>
      <c r="H466" s="156"/>
      <c r="P466" s="72"/>
    </row>
    <row r="467" spans="1:16" ht="39" hidden="1" customHeight="1" x14ac:dyDescent="0.25">
      <c r="A467" s="153" t="s">
        <v>173</v>
      </c>
      <c r="B467" s="240" t="s">
        <v>1287</v>
      </c>
      <c r="C467" s="157">
        <f t="shared" si="21"/>
        <v>160</v>
      </c>
      <c r="D467" s="51">
        <v>2024</v>
      </c>
      <c r="E467" s="161" t="s">
        <v>16</v>
      </c>
      <c r="F467" s="161" t="str">
        <f>F464</f>
        <v>Місцевий бюджет</v>
      </c>
      <c r="G467" s="156">
        <f t="shared" si="22"/>
        <v>160</v>
      </c>
      <c r="H467" s="107">
        <v>160</v>
      </c>
      <c r="P467" s="72"/>
    </row>
    <row r="468" spans="1:16" ht="39" hidden="1" customHeight="1" x14ac:dyDescent="0.25">
      <c r="A468" s="153"/>
      <c r="B468" s="242" t="s">
        <v>1191</v>
      </c>
      <c r="C468" s="157"/>
      <c r="D468" s="51">
        <v>2024</v>
      </c>
      <c r="E468" s="161"/>
      <c r="F468" s="161"/>
      <c r="G468" s="156">
        <f t="shared" si="22"/>
        <v>0</v>
      </c>
      <c r="H468" s="107"/>
      <c r="P468" s="72"/>
    </row>
    <row r="469" spans="1:16" ht="39" hidden="1" customHeight="1" x14ac:dyDescent="0.25">
      <c r="A469" s="353"/>
      <c r="B469" s="160" t="s">
        <v>1225</v>
      </c>
      <c r="C469" s="107">
        <f>G469</f>
        <v>0</v>
      </c>
      <c r="D469" s="51">
        <v>2024</v>
      </c>
      <c r="E469" s="465" t="s">
        <v>16</v>
      </c>
      <c r="F469" s="465" t="s">
        <v>33</v>
      </c>
      <c r="G469" s="156">
        <f t="shared" si="22"/>
        <v>0</v>
      </c>
      <c r="H469" s="107"/>
      <c r="P469" s="72"/>
    </row>
    <row r="470" spans="1:16" ht="39" hidden="1" customHeight="1" x14ac:dyDescent="0.25">
      <c r="A470" s="355"/>
      <c r="B470" s="160" t="s">
        <v>698</v>
      </c>
      <c r="C470" s="107">
        <f>G470</f>
        <v>0</v>
      </c>
      <c r="D470" s="51">
        <v>2024</v>
      </c>
      <c r="E470" s="467"/>
      <c r="F470" s="467"/>
      <c r="G470" s="156">
        <f t="shared" si="22"/>
        <v>0</v>
      </c>
      <c r="H470" s="107"/>
      <c r="P470" s="72"/>
    </row>
    <row r="471" spans="1:16" ht="30" hidden="1" customHeight="1" x14ac:dyDescent="0.25">
      <c r="A471" s="353" t="s">
        <v>36</v>
      </c>
      <c r="B471" s="160" t="s">
        <v>1290</v>
      </c>
      <c r="C471" s="107">
        <f>G471</f>
        <v>0</v>
      </c>
      <c r="D471" s="51">
        <v>2024</v>
      </c>
      <c r="E471" s="465" t="s">
        <v>16</v>
      </c>
      <c r="F471" s="465" t="s">
        <v>33</v>
      </c>
      <c r="G471" s="156">
        <f t="shared" si="22"/>
        <v>0</v>
      </c>
      <c r="H471" s="107"/>
      <c r="P471" s="72"/>
    </row>
    <row r="472" spans="1:16" ht="20.25" hidden="1" customHeight="1" x14ac:dyDescent="0.25">
      <c r="A472" s="355"/>
      <c r="B472" s="160" t="s">
        <v>882</v>
      </c>
      <c r="C472" s="107">
        <f>G472</f>
        <v>0</v>
      </c>
      <c r="D472" s="51">
        <v>2024</v>
      </c>
      <c r="E472" s="467"/>
      <c r="F472" s="467"/>
      <c r="G472" s="156">
        <f t="shared" si="22"/>
        <v>0</v>
      </c>
      <c r="H472" s="107"/>
      <c r="P472" s="72"/>
    </row>
    <row r="473" spans="1:16" ht="56.25" hidden="1" customHeight="1" x14ac:dyDescent="0.25">
      <c r="A473" s="143" t="s">
        <v>23</v>
      </c>
      <c r="B473" s="160"/>
      <c r="C473" s="107"/>
      <c r="D473" s="51">
        <v>2024</v>
      </c>
      <c r="E473" s="156"/>
      <c r="F473" s="156" t="s">
        <v>33</v>
      </c>
      <c r="G473" s="156"/>
      <c r="H473" s="107"/>
      <c r="P473" s="72"/>
    </row>
    <row r="474" spans="1:16" ht="32.25" hidden="1" customHeight="1" x14ac:dyDescent="0.25">
      <c r="A474" s="501"/>
      <c r="B474" s="504" t="s">
        <v>82</v>
      </c>
      <c r="C474" s="363"/>
      <c r="D474" s="507"/>
      <c r="E474" s="363"/>
      <c r="F474" s="159" t="s">
        <v>21</v>
      </c>
      <c r="G474" s="156">
        <f t="shared" si="22"/>
        <v>0</v>
      </c>
      <c r="H474" s="43">
        <f>H477+H475+H476</f>
        <v>0</v>
      </c>
      <c r="P474" s="72"/>
    </row>
    <row r="475" spans="1:16" ht="39" hidden="1" customHeight="1" x14ac:dyDescent="0.25">
      <c r="A475" s="502"/>
      <c r="B475" s="505"/>
      <c r="C475" s="377"/>
      <c r="D475" s="508"/>
      <c r="E475" s="377"/>
      <c r="F475" s="59" t="s">
        <v>26</v>
      </c>
      <c r="G475" s="156">
        <f t="shared" si="22"/>
        <v>0</v>
      </c>
      <c r="H475" s="156"/>
      <c r="L475" s="80"/>
      <c r="M475" s="80"/>
      <c r="P475" s="72"/>
    </row>
    <row r="476" spans="1:16" ht="39" hidden="1" customHeight="1" x14ac:dyDescent="0.25">
      <c r="A476" s="502"/>
      <c r="B476" s="505"/>
      <c r="C476" s="377"/>
      <c r="D476" s="508"/>
      <c r="E476" s="377"/>
      <c r="F476" s="59" t="s">
        <v>18</v>
      </c>
      <c r="G476" s="156">
        <f t="shared" si="22"/>
        <v>0</v>
      </c>
      <c r="H476" s="156"/>
      <c r="I476" s="80"/>
      <c r="J476" s="80"/>
      <c r="K476" s="80"/>
      <c r="P476" s="72"/>
    </row>
    <row r="477" spans="1:16" ht="33" hidden="1" customHeight="1" x14ac:dyDescent="0.25">
      <c r="A477" s="503"/>
      <c r="B477" s="506"/>
      <c r="C477" s="364"/>
      <c r="D477" s="509"/>
      <c r="E477" s="364"/>
      <c r="F477" s="91" t="s">
        <v>33</v>
      </c>
      <c r="G477" s="156">
        <f t="shared" si="22"/>
        <v>0</v>
      </c>
      <c r="H477" s="107">
        <f>H430+H431+H463+H471+H462+H473</f>
        <v>0</v>
      </c>
      <c r="I477" s="80"/>
      <c r="J477" s="80"/>
      <c r="K477" s="80"/>
      <c r="P477" s="72"/>
    </row>
    <row r="478" spans="1:16" ht="23.25" hidden="1" customHeight="1" x14ac:dyDescent="0.25">
      <c r="A478" s="449" t="s">
        <v>64</v>
      </c>
      <c r="B478" s="450"/>
      <c r="C478" s="450"/>
      <c r="D478" s="450"/>
      <c r="E478" s="450"/>
      <c r="F478" s="450"/>
      <c r="G478" s="450"/>
      <c r="H478" s="451"/>
      <c r="L478" s="89"/>
      <c r="M478" s="89"/>
      <c r="N478" s="89"/>
    </row>
    <row r="479" spans="1:16" ht="39" hidden="1" customHeight="1" x14ac:dyDescent="0.25">
      <c r="A479" s="510" t="s">
        <v>35</v>
      </c>
      <c r="B479" s="5" t="s">
        <v>949</v>
      </c>
      <c r="C479" s="107">
        <f>G479</f>
        <v>0</v>
      </c>
      <c r="D479" s="363">
        <v>2022</v>
      </c>
      <c r="E479" s="363" t="s">
        <v>16</v>
      </c>
      <c r="F479" s="363" t="s">
        <v>33</v>
      </c>
      <c r="G479" s="107">
        <f t="shared" ref="G479:G542" si="23">H479</f>
        <v>0</v>
      </c>
      <c r="H479" s="107"/>
      <c r="L479" s="41"/>
      <c r="M479" s="41"/>
      <c r="N479" s="41"/>
      <c r="O479" s="41"/>
    </row>
    <row r="480" spans="1:16" ht="39" hidden="1" customHeight="1" x14ac:dyDescent="0.25">
      <c r="A480" s="511"/>
      <c r="B480" s="96" t="s">
        <v>2</v>
      </c>
      <c r="C480" s="107">
        <f>G480</f>
        <v>0</v>
      </c>
      <c r="D480" s="377"/>
      <c r="E480" s="377"/>
      <c r="F480" s="377"/>
      <c r="G480" s="107">
        <f t="shared" si="23"/>
        <v>0</v>
      </c>
      <c r="H480" s="170"/>
      <c r="I480" s="41"/>
      <c r="J480" s="41"/>
      <c r="K480" s="41"/>
    </row>
    <row r="481" spans="1:14" ht="39" hidden="1" customHeight="1" x14ac:dyDescent="0.25">
      <c r="A481" s="512"/>
      <c r="B481" s="96" t="s">
        <v>25</v>
      </c>
      <c r="C481" s="107">
        <f>G481</f>
        <v>0</v>
      </c>
      <c r="D481" s="364"/>
      <c r="E481" s="364"/>
      <c r="F481" s="364"/>
      <c r="G481" s="107">
        <f t="shared" si="23"/>
        <v>0</v>
      </c>
      <c r="H481" s="170"/>
    </row>
    <row r="482" spans="1:14" ht="39" hidden="1" customHeight="1" x14ac:dyDescent="0.25">
      <c r="A482" s="510" t="s">
        <v>22</v>
      </c>
      <c r="B482" s="59" t="s">
        <v>928</v>
      </c>
      <c r="C482" s="107">
        <v>19534.8</v>
      </c>
      <c r="D482" s="363">
        <v>2021</v>
      </c>
      <c r="E482" s="363" t="s">
        <v>16</v>
      </c>
      <c r="F482" s="363" t="s">
        <v>33</v>
      </c>
      <c r="G482" s="107">
        <f t="shared" si="23"/>
        <v>0</v>
      </c>
      <c r="H482" s="170"/>
      <c r="I482" s="97"/>
      <c r="J482" s="97"/>
      <c r="K482" s="97"/>
    </row>
    <row r="483" spans="1:14" ht="39" hidden="1" customHeight="1" x14ac:dyDescent="0.25">
      <c r="A483" s="511"/>
      <c r="B483" s="96" t="s">
        <v>2</v>
      </c>
      <c r="C483" s="107">
        <f>G483</f>
        <v>0</v>
      </c>
      <c r="D483" s="377"/>
      <c r="E483" s="377"/>
      <c r="F483" s="377"/>
      <c r="G483" s="107">
        <f t="shared" si="23"/>
        <v>0</v>
      </c>
      <c r="H483" s="170"/>
    </row>
    <row r="484" spans="1:14" ht="39" hidden="1" customHeight="1" x14ac:dyDescent="0.25">
      <c r="A484" s="512"/>
      <c r="B484" s="96" t="s">
        <v>25</v>
      </c>
      <c r="C484" s="107">
        <f>G484</f>
        <v>0</v>
      </c>
      <c r="D484" s="364"/>
      <c r="E484" s="364"/>
      <c r="F484" s="364"/>
      <c r="G484" s="107">
        <f t="shared" si="23"/>
        <v>0</v>
      </c>
      <c r="H484" s="170"/>
    </row>
    <row r="485" spans="1:14" ht="39" hidden="1" customHeight="1" x14ac:dyDescent="0.25">
      <c r="A485" s="510" t="s">
        <v>23</v>
      </c>
      <c r="B485" s="91" t="s">
        <v>930</v>
      </c>
      <c r="C485" s="95">
        <v>8815.7160000000003</v>
      </c>
      <c r="D485" s="372">
        <v>2021</v>
      </c>
      <c r="E485" s="372" t="s">
        <v>16</v>
      </c>
      <c r="F485" s="363" t="s">
        <v>33</v>
      </c>
      <c r="G485" s="107">
        <f t="shared" si="23"/>
        <v>0</v>
      </c>
      <c r="H485" s="170"/>
      <c r="I485" s="92"/>
      <c r="J485" s="92"/>
      <c r="K485" s="92"/>
    </row>
    <row r="486" spans="1:14" ht="39" hidden="1" customHeight="1" x14ac:dyDescent="0.25">
      <c r="A486" s="511"/>
      <c r="B486" s="91" t="s">
        <v>620</v>
      </c>
      <c r="C486" s="95">
        <f t="shared" ref="C486:C493" si="24">G486</f>
        <v>0</v>
      </c>
      <c r="D486" s="514"/>
      <c r="E486" s="514"/>
      <c r="F486" s="377"/>
      <c r="G486" s="107">
        <f t="shared" si="23"/>
        <v>0</v>
      </c>
      <c r="H486" s="170"/>
      <c r="I486" s="89"/>
      <c r="J486" s="89"/>
      <c r="K486" s="89"/>
    </row>
    <row r="487" spans="1:14" ht="39" hidden="1" customHeight="1" x14ac:dyDescent="0.25">
      <c r="A487" s="511"/>
      <c r="B487" s="96" t="s">
        <v>2</v>
      </c>
      <c r="C487" s="95">
        <f t="shared" si="24"/>
        <v>0</v>
      </c>
      <c r="D487" s="514"/>
      <c r="E487" s="514"/>
      <c r="F487" s="377"/>
      <c r="G487" s="107">
        <f t="shared" si="23"/>
        <v>0</v>
      </c>
      <c r="H487" s="170"/>
      <c r="L487" s="40">
        <v>6100</v>
      </c>
      <c r="M487" s="41" t="e">
        <f>L487-#REF!</f>
        <v>#REF!</v>
      </c>
      <c r="N487" s="40">
        <v>1840.1859999999999</v>
      </c>
    </row>
    <row r="488" spans="1:14" ht="39" hidden="1" customHeight="1" x14ac:dyDescent="0.25">
      <c r="A488" s="512"/>
      <c r="B488" s="96" t="s">
        <v>25</v>
      </c>
      <c r="C488" s="95">
        <f t="shared" si="24"/>
        <v>0</v>
      </c>
      <c r="D488" s="373"/>
      <c r="E488" s="373"/>
      <c r="F488" s="364"/>
      <c r="G488" s="107">
        <f t="shared" si="23"/>
        <v>0</v>
      </c>
      <c r="H488" s="170"/>
    </row>
    <row r="489" spans="1:14" ht="39" hidden="1" customHeight="1" x14ac:dyDescent="0.25">
      <c r="A489" s="510">
        <v>4</v>
      </c>
      <c r="B489" s="59" t="s">
        <v>1318</v>
      </c>
      <c r="C489" s="95">
        <f t="shared" si="24"/>
        <v>1500</v>
      </c>
      <c r="D489" s="155">
        <v>2022</v>
      </c>
      <c r="E489" s="372" t="s">
        <v>16</v>
      </c>
      <c r="F489" s="363" t="s">
        <v>33</v>
      </c>
      <c r="G489" s="107">
        <f t="shared" si="23"/>
        <v>1500</v>
      </c>
      <c r="H489" s="38">
        <v>1500</v>
      </c>
      <c r="J489" s="245">
        <f>H543+H544+H553</f>
        <v>0</v>
      </c>
    </row>
    <row r="490" spans="1:14" ht="39" hidden="1" customHeight="1" x14ac:dyDescent="0.25">
      <c r="A490" s="511"/>
      <c r="B490" s="96" t="s">
        <v>1319</v>
      </c>
      <c r="C490" s="95">
        <f t="shared" si="24"/>
        <v>150</v>
      </c>
      <c r="D490" s="155">
        <v>2022</v>
      </c>
      <c r="E490" s="514"/>
      <c r="F490" s="377"/>
      <c r="G490" s="107">
        <f t="shared" si="23"/>
        <v>150</v>
      </c>
      <c r="H490" s="98">
        <v>150</v>
      </c>
      <c r="I490" s="87"/>
      <c r="J490" s="87"/>
      <c r="K490" s="87"/>
    </row>
    <row r="491" spans="1:14" ht="39" hidden="1" customHeight="1" x14ac:dyDescent="0.25">
      <c r="A491" s="511"/>
      <c r="B491" s="96" t="s">
        <v>2</v>
      </c>
      <c r="C491" s="95">
        <f t="shared" si="24"/>
        <v>0</v>
      </c>
      <c r="D491" s="155">
        <v>2022</v>
      </c>
      <c r="E491" s="373"/>
      <c r="F491" s="364"/>
      <c r="G491" s="107">
        <f t="shared" si="23"/>
        <v>0</v>
      </c>
      <c r="H491" s="170"/>
    </row>
    <row r="492" spans="1:14" ht="39" hidden="1" customHeight="1" x14ac:dyDescent="0.25">
      <c r="A492" s="512"/>
      <c r="B492" s="96" t="s">
        <v>25</v>
      </c>
      <c r="C492" s="95">
        <f t="shared" si="24"/>
        <v>0</v>
      </c>
      <c r="D492" s="155">
        <v>2022</v>
      </c>
      <c r="E492" s="170"/>
      <c r="F492" s="51"/>
      <c r="G492" s="107">
        <f t="shared" si="23"/>
        <v>0</v>
      </c>
      <c r="H492" s="170"/>
    </row>
    <row r="493" spans="1:14" ht="39" hidden="1" customHeight="1" x14ac:dyDescent="0.25">
      <c r="A493" s="106" t="s">
        <v>36</v>
      </c>
      <c r="B493" s="59" t="s">
        <v>1633</v>
      </c>
      <c r="C493" s="95">
        <f t="shared" si="24"/>
        <v>0</v>
      </c>
      <c r="D493" s="155">
        <v>2022</v>
      </c>
      <c r="E493" s="170" t="s">
        <v>16</v>
      </c>
      <c r="F493" s="51" t="s">
        <v>33</v>
      </c>
      <c r="G493" s="107">
        <f t="shared" si="23"/>
        <v>0</v>
      </c>
      <c r="H493" s="170"/>
    </row>
    <row r="494" spans="1:14" ht="39" hidden="1" customHeight="1" x14ac:dyDescent="0.25">
      <c r="A494" s="510" t="s">
        <v>37</v>
      </c>
      <c r="B494" s="59" t="s">
        <v>1275</v>
      </c>
      <c r="C494" s="95">
        <v>6710.0929999999998</v>
      </c>
      <c r="D494" s="155">
        <v>2022</v>
      </c>
      <c r="E494" s="372" t="s">
        <v>16</v>
      </c>
      <c r="F494" s="363" t="s">
        <v>33</v>
      </c>
      <c r="G494" s="107">
        <f t="shared" si="23"/>
        <v>0</v>
      </c>
      <c r="H494" s="170"/>
      <c r="I494" s="40">
        <v>6710.0929999999998</v>
      </c>
    </row>
    <row r="495" spans="1:14" ht="39" hidden="1" customHeight="1" x14ac:dyDescent="0.25">
      <c r="A495" s="511"/>
      <c r="B495" s="96" t="s">
        <v>38</v>
      </c>
      <c r="C495" s="95">
        <f>G495</f>
        <v>0</v>
      </c>
      <c r="D495" s="155">
        <v>2022</v>
      </c>
      <c r="E495" s="514"/>
      <c r="F495" s="377"/>
      <c r="G495" s="107">
        <f t="shared" si="23"/>
        <v>0</v>
      </c>
      <c r="H495" s="170"/>
    </row>
    <row r="496" spans="1:14" ht="39" hidden="1" customHeight="1" x14ac:dyDescent="0.25">
      <c r="A496" s="511"/>
      <c r="B496" s="96" t="s">
        <v>2</v>
      </c>
      <c r="C496" s="95">
        <f>G496</f>
        <v>0</v>
      </c>
      <c r="D496" s="155">
        <v>2022</v>
      </c>
      <c r="E496" s="514"/>
      <c r="F496" s="377"/>
      <c r="G496" s="107">
        <f t="shared" si="23"/>
        <v>0</v>
      </c>
      <c r="H496" s="170"/>
      <c r="I496" s="40">
        <v>92.837999999999994</v>
      </c>
      <c r="L496" s="41"/>
    </row>
    <row r="497" spans="1:13" ht="39" hidden="1" customHeight="1" x14ac:dyDescent="0.25">
      <c r="A497" s="512"/>
      <c r="B497" s="96" t="s">
        <v>25</v>
      </c>
      <c r="C497" s="95">
        <f>G497</f>
        <v>0</v>
      </c>
      <c r="D497" s="155">
        <v>2022</v>
      </c>
      <c r="E497" s="373"/>
      <c r="F497" s="364"/>
      <c r="G497" s="107">
        <f t="shared" si="23"/>
        <v>0</v>
      </c>
      <c r="H497" s="170"/>
      <c r="I497" s="40">
        <v>24.178999999999998</v>
      </c>
    </row>
    <row r="498" spans="1:13" ht="39" hidden="1" customHeight="1" x14ac:dyDescent="0.25">
      <c r="A498" s="106" t="s">
        <v>43</v>
      </c>
      <c r="B498" s="91" t="s">
        <v>1288</v>
      </c>
      <c r="C498" s="95">
        <v>600</v>
      </c>
      <c r="D498" s="155">
        <v>2022</v>
      </c>
      <c r="E498" s="170" t="s">
        <v>921</v>
      </c>
      <c r="F498" s="51" t="s">
        <v>33</v>
      </c>
      <c r="G498" s="107">
        <f t="shared" si="23"/>
        <v>600</v>
      </c>
      <c r="H498" s="107">
        <v>600</v>
      </c>
      <c r="L498" s="41"/>
    </row>
    <row r="499" spans="1:13" ht="40.5" hidden="1" customHeight="1" x14ac:dyDescent="0.25">
      <c r="A499" s="106" t="s">
        <v>35</v>
      </c>
      <c r="B499" s="96" t="str">
        <f>'Додаток 3'!B514</f>
        <v>Капітальний ремонт проїжджої частини  проспекту  Григорівського десанту на перетині з проспектом Миру м. Южного Одеської області</v>
      </c>
      <c r="C499" s="170">
        <f t="shared" ref="C499:C536" si="25">G499</f>
        <v>0</v>
      </c>
      <c r="D499" s="51">
        <v>2024</v>
      </c>
      <c r="E499" s="51" t="s">
        <v>77</v>
      </c>
      <c r="F499" s="51" t="s">
        <v>33</v>
      </c>
      <c r="G499" s="107">
        <f t="shared" si="23"/>
        <v>0</v>
      </c>
      <c r="H499" s="95">
        <f>'Додаток 3'!L514</f>
        <v>0</v>
      </c>
      <c r="M499" s="41"/>
    </row>
    <row r="500" spans="1:13" ht="39" hidden="1" customHeight="1" x14ac:dyDescent="0.25">
      <c r="A500" s="106" t="s">
        <v>0</v>
      </c>
      <c r="B500" s="96"/>
      <c r="C500" s="95">
        <f t="shared" si="25"/>
        <v>0</v>
      </c>
      <c r="D500" s="51"/>
      <c r="E500" s="51"/>
      <c r="F500" s="51" t="str">
        <f>F499</f>
        <v>Місцевий бюджет</v>
      </c>
      <c r="G500" s="107">
        <f t="shared" si="23"/>
        <v>0</v>
      </c>
      <c r="H500" s="95"/>
      <c r="L500" s="99"/>
    </row>
    <row r="501" spans="1:13" ht="39" hidden="1" customHeight="1" x14ac:dyDescent="0.25">
      <c r="A501" s="106" t="s">
        <v>0</v>
      </c>
      <c r="B501" s="59"/>
      <c r="C501" s="95">
        <f t="shared" si="25"/>
        <v>0</v>
      </c>
      <c r="D501" s="51"/>
      <c r="E501" s="51"/>
      <c r="F501" s="51" t="s">
        <v>33</v>
      </c>
      <c r="G501" s="107">
        <f t="shared" si="23"/>
        <v>0</v>
      </c>
      <c r="H501" s="95"/>
      <c r="I501" s="99"/>
      <c r="J501" s="99"/>
      <c r="K501" s="99"/>
      <c r="L501" s="99"/>
    </row>
    <row r="502" spans="1:13" ht="39" hidden="1" customHeight="1" x14ac:dyDescent="0.25">
      <c r="A502" s="106" t="s">
        <v>1</v>
      </c>
      <c r="B502" s="59"/>
      <c r="C502" s="95">
        <f t="shared" si="25"/>
        <v>0</v>
      </c>
      <c r="D502" s="51"/>
      <c r="E502" s="51"/>
      <c r="F502" s="51" t="s">
        <v>33</v>
      </c>
      <c r="G502" s="107">
        <f t="shared" si="23"/>
        <v>0</v>
      </c>
      <c r="H502" s="95"/>
      <c r="I502" s="99"/>
      <c r="J502" s="99"/>
      <c r="K502" s="99"/>
      <c r="L502" s="99"/>
    </row>
    <row r="503" spans="1:13" ht="39" hidden="1" customHeight="1" x14ac:dyDescent="0.25">
      <c r="A503" s="106" t="s">
        <v>79</v>
      </c>
      <c r="B503" s="59"/>
      <c r="C503" s="95">
        <f t="shared" si="25"/>
        <v>0</v>
      </c>
      <c r="D503" s="51"/>
      <c r="E503" s="51"/>
      <c r="F503" s="51" t="s">
        <v>33</v>
      </c>
      <c r="G503" s="107">
        <f t="shared" si="23"/>
        <v>0</v>
      </c>
      <c r="H503" s="95"/>
      <c r="I503" s="99"/>
      <c r="J503" s="99"/>
      <c r="K503" s="99"/>
      <c r="L503" s="99"/>
    </row>
    <row r="504" spans="1:13" ht="39" hidden="1" customHeight="1" x14ac:dyDescent="0.25">
      <c r="A504" s="106" t="s">
        <v>80</v>
      </c>
      <c r="B504" s="59"/>
      <c r="C504" s="95">
        <f t="shared" si="25"/>
        <v>0</v>
      </c>
      <c r="D504" s="51"/>
      <c r="E504" s="51"/>
      <c r="F504" s="51" t="s">
        <v>33</v>
      </c>
      <c r="G504" s="107">
        <f t="shared" si="23"/>
        <v>0</v>
      </c>
      <c r="H504" s="95"/>
      <c r="I504" s="99"/>
      <c r="J504" s="99"/>
      <c r="K504" s="99"/>
      <c r="L504" s="99"/>
    </row>
    <row r="505" spans="1:13" ht="39" hidden="1" customHeight="1" x14ac:dyDescent="0.25">
      <c r="A505" s="106" t="s">
        <v>125</v>
      </c>
      <c r="B505" s="59"/>
      <c r="C505" s="95">
        <f t="shared" si="25"/>
        <v>0</v>
      </c>
      <c r="D505" s="51"/>
      <c r="E505" s="51"/>
      <c r="F505" s="51" t="s">
        <v>33</v>
      </c>
      <c r="G505" s="107">
        <f t="shared" si="23"/>
        <v>0</v>
      </c>
      <c r="H505" s="170"/>
      <c r="I505" s="99"/>
      <c r="J505" s="99"/>
      <c r="K505" s="99"/>
      <c r="L505" s="99"/>
    </row>
    <row r="506" spans="1:13" ht="39" hidden="1" customHeight="1" x14ac:dyDescent="0.25">
      <c r="A506" s="106" t="s">
        <v>127</v>
      </c>
      <c r="B506" s="59"/>
      <c r="C506" s="95">
        <f t="shared" si="25"/>
        <v>0</v>
      </c>
      <c r="D506" s="51"/>
      <c r="E506" s="51"/>
      <c r="F506" s="51" t="s">
        <v>33</v>
      </c>
      <c r="G506" s="107">
        <f t="shared" si="23"/>
        <v>0</v>
      </c>
      <c r="H506" s="95"/>
      <c r="I506" s="99"/>
      <c r="J506" s="99"/>
      <c r="K506" s="99"/>
      <c r="L506" s="99"/>
    </row>
    <row r="507" spans="1:13" ht="39" hidden="1" customHeight="1" x14ac:dyDescent="0.25">
      <c r="A507" s="106" t="s">
        <v>128</v>
      </c>
      <c r="B507" s="59"/>
      <c r="C507" s="95">
        <f t="shared" si="25"/>
        <v>0</v>
      </c>
      <c r="D507" s="51"/>
      <c r="E507" s="51"/>
      <c r="F507" s="51" t="s">
        <v>33</v>
      </c>
      <c r="G507" s="107">
        <f t="shared" si="23"/>
        <v>0</v>
      </c>
      <c r="H507" s="95"/>
      <c r="I507" s="99"/>
      <c r="J507" s="99"/>
      <c r="K507" s="99"/>
      <c r="L507" s="99"/>
    </row>
    <row r="508" spans="1:13" ht="39" hidden="1" customHeight="1" x14ac:dyDescent="0.25">
      <c r="A508" s="106" t="s">
        <v>129</v>
      </c>
      <c r="B508" s="59"/>
      <c r="C508" s="95">
        <f t="shared" si="25"/>
        <v>0</v>
      </c>
      <c r="D508" s="51"/>
      <c r="E508" s="51"/>
      <c r="F508" s="51" t="s">
        <v>33</v>
      </c>
      <c r="G508" s="107">
        <f t="shared" si="23"/>
        <v>0</v>
      </c>
      <c r="H508" s="95"/>
      <c r="I508" s="99"/>
      <c r="J508" s="99"/>
      <c r="K508" s="99"/>
      <c r="L508" s="99"/>
    </row>
    <row r="509" spans="1:13" ht="39" hidden="1" customHeight="1" x14ac:dyDescent="0.25">
      <c r="A509" s="106" t="s">
        <v>131</v>
      </c>
      <c r="B509" s="59"/>
      <c r="C509" s="95">
        <f t="shared" si="25"/>
        <v>0</v>
      </c>
      <c r="D509" s="51"/>
      <c r="E509" s="51"/>
      <c r="F509" s="51" t="s">
        <v>33</v>
      </c>
      <c r="G509" s="107">
        <f t="shared" si="23"/>
        <v>0</v>
      </c>
      <c r="H509" s="95"/>
      <c r="I509" s="99"/>
      <c r="J509" s="99"/>
      <c r="K509" s="99"/>
      <c r="L509" s="99"/>
    </row>
    <row r="510" spans="1:13" ht="39" hidden="1" customHeight="1" x14ac:dyDescent="0.25">
      <c r="A510" s="106" t="s">
        <v>172</v>
      </c>
      <c r="B510" s="91"/>
      <c r="C510" s="95">
        <f t="shared" si="25"/>
        <v>0</v>
      </c>
      <c r="D510" s="51"/>
      <c r="E510" s="51"/>
      <c r="F510" s="51" t="s">
        <v>33</v>
      </c>
      <c r="G510" s="107">
        <f t="shared" si="23"/>
        <v>0</v>
      </c>
      <c r="H510" s="95"/>
      <c r="I510" s="99"/>
      <c r="J510" s="99"/>
      <c r="K510" s="99"/>
      <c r="L510" s="99"/>
    </row>
    <row r="511" spans="1:13" ht="39" hidden="1" customHeight="1" x14ac:dyDescent="0.25">
      <c r="A511" s="106" t="s">
        <v>173</v>
      </c>
      <c r="B511" s="91"/>
      <c r="C511" s="95">
        <f t="shared" si="25"/>
        <v>0</v>
      </c>
      <c r="D511" s="51"/>
      <c r="E511" s="51"/>
      <c r="F511" s="51" t="s">
        <v>33</v>
      </c>
      <c r="G511" s="107">
        <f t="shared" si="23"/>
        <v>0</v>
      </c>
      <c r="H511" s="95"/>
      <c r="I511" s="99"/>
      <c r="J511" s="99"/>
      <c r="K511" s="99"/>
      <c r="L511" s="99"/>
    </row>
    <row r="512" spans="1:13" ht="39" hidden="1" customHeight="1" x14ac:dyDescent="0.25">
      <c r="A512" s="106" t="s">
        <v>174</v>
      </c>
      <c r="B512" s="91"/>
      <c r="C512" s="95">
        <f t="shared" si="25"/>
        <v>0</v>
      </c>
      <c r="D512" s="51"/>
      <c r="E512" s="51"/>
      <c r="F512" s="51" t="s">
        <v>33</v>
      </c>
      <c r="G512" s="107">
        <f t="shared" si="23"/>
        <v>0</v>
      </c>
      <c r="H512" s="95"/>
      <c r="I512" s="99"/>
      <c r="J512" s="99"/>
      <c r="K512" s="99"/>
      <c r="L512" s="99"/>
    </row>
    <row r="513" spans="1:12" ht="39" hidden="1" customHeight="1" x14ac:dyDescent="0.25">
      <c r="A513" s="106" t="s">
        <v>176</v>
      </c>
      <c r="B513" s="91"/>
      <c r="C513" s="95">
        <f t="shared" si="25"/>
        <v>0</v>
      </c>
      <c r="D513" s="51"/>
      <c r="E513" s="51"/>
      <c r="F513" s="51" t="s">
        <v>33</v>
      </c>
      <c r="G513" s="107">
        <f t="shared" si="23"/>
        <v>0</v>
      </c>
      <c r="H513" s="95"/>
      <c r="I513" s="99"/>
      <c r="J513" s="99"/>
      <c r="K513" s="99"/>
      <c r="L513" s="99"/>
    </row>
    <row r="514" spans="1:12" ht="39" hidden="1" customHeight="1" x14ac:dyDescent="0.25">
      <c r="A514" s="106" t="s">
        <v>177</v>
      </c>
      <c r="B514" s="160"/>
      <c r="C514" s="156">
        <f t="shared" si="25"/>
        <v>0</v>
      </c>
      <c r="D514" s="51"/>
      <c r="E514" s="143"/>
      <c r="F514" s="143" t="s">
        <v>33</v>
      </c>
      <c r="G514" s="107">
        <f t="shared" si="23"/>
        <v>0</v>
      </c>
      <c r="H514" s="85"/>
      <c r="I514" s="99"/>
      <c r="J514" s="99"/>
      <c r="K514" s="99"/>
      <c r="L514" s="99"/>
    </row>
    <row r="515" spans="1:12" ht="39" hidden="1" customHeight="1" x14ac:dyDescent="0.25">
      <c r="A515" s="106" t="s">
        <v>178</v>
      </c>
      <c r="B515" s="160"/>
      <c r="C515" s="156">
        <f t="shared" si="25"/>
        <v>0</v>
      </c>
      <c r="D515" s="51"/>
      <c r="E515" s="143"/>
      <c r="F515" s="143" t="s">
        <v>33</v>
      </c>
      <c r="G515" s="107">
        <f t="shared" si="23"/>
        <v>0</v>
      </c>
      <c r="H515" s="85"/>
      <c r="I515" s="99"/>
      <c r="J515" s="99"/>
      <c r="K515" s="99"/>
      <c r="L515" s="99"/>
    </row>
    <row r="516" spans="1:12" ht="45.75" hidden="1" customHeight="1" x14ac:dyDescent="0.25">
      <c r="A516" s="106" t="s">
        <v>22</v>
      </c>
      <c r="B516" s="160"/>
      <c r="C516" s="156">
        <f t="shared" si="25"/>
        <v>0</v>
      </c>
      <c r="D516" s="51"/>
      <c r="E516" s="143"/>
      <c r="F516" s="143" t="s">
        <v>33</v>
      </c>
      <c r="G516" s="107">
        <f t="shared" si="23"/>
        <v>0</v>
      </c>
      <c r="H516" s="107"/>
      <c r="I516" s="99"/>
      <c r="J516" s="99"/>
      <c r="K516" s="99"/>
      <c r="L516" s="99"/>
    </row>
    <row r="517" spans="1:12" ht="54" hidden="1" customHeight="1" x14ac:dyDescent="0.25">
      <c r="A517" s="106" t="s">
        <v>23</v>
      </c>
      <c r="B517" s="160"/>
      <c r="C517" s="156">
        <f t="shared" si="25"/>
        <v>0</v>
      </c>
      <c r="D517" s="51"/>
      <c r="E517" s="143"/>
      <c r="F517" s="143" t="s">
        <v>33</v>
      </c>
      <c r="G517" s="107">
        <f t="shared" si="23"/>
        <v>0</v>
      </c>
      <c r="H517" s="107"/>
      <c r="I517" s="99"/>
      <c r="J517" s="99"/>
      <c r="K517" s="99"/>
      <c r="L517" s="99"/>
    </row>
    <row r="518" spans="1:12" ht="39" hidden="1" customHeight="1" x14ac:dyDescent="0.25">
      <c r="A518" s="510" t="s">
        <v>307</v>
      </c>
      <c r="B518" s="91"/>
      <c r="C518" s="107">
        <f t="shared" si="25"/>
        <v>0</v>
      </c>
      <c r="D518" s="51"/>
      <c r="E518" s="363"/>
      <c r="F518" s="363" t="str">
        <f>F500</f>
        <v>Місцевий бюджет</v>
      </c>
      <c r="G518" s="107">
        <f t="shared" si="23"/>
        <v>0</v>
      </c>
      <c r="H518" s="107"/>
      <c r="I518" s="99"/>
      <c r="J518" s="99"/>
      <c r="K518" s="99"/>
    </row>
    <row r="519" spans="1:12" ht="39" hidden="1" customHeight="1" x14ac:dyDescent="0.25">
      <c r="A519" s="512"/>
      <c r="B519" s="100"/>
      <c r="C519" s="107">
        <f t="shared" si="25"/>
        <v>0</v>
      </c>
      <c r="D519" s="51"/>
      <c r="E519" s="364"/>
      <c r="F519" s="364"/>
      <c r="G519" s="107">
        <f t="shared" si="23"/>
        <v>0</v>
      </c>
      <c r="H519" s="170"/>
    </row>
    <row r="520" spans="1:12" ht="39" hidden="1" customHeight="1" x14ac:dyDescent="0.25">
      <c r="A520" s="510" t="s">
        <v>308</v>
      </c>
      <c r="B520" s="101"/>
      <c r="C520" s="95">
        <f t="shared" si="25"/>
        <v>0</v>
      </c>
      <c r="D520" s="51"/>
      <c r="E520" s="372"/>
      <c r="F520" s="363" t="str">
        <f>F518</f>
        <v>Місцевий бюджет</v>
      </c>
      <c r="G520" s="107">
        <f t="shared" si="23"/>
        <v>0</v>
      </c>
      <c r="H520" s="107"/>
    </row>
    <row r="521" spans="1:12" ht="39" hidden="1" customHeight="1" x14ac:dyDescent="0.25">
      <c r="A521" s="512"/>
      <c r="B521" s="100"/>
      <c r="C521" s="95">
        <f t="shared" si="25"/>
        <v>0</v>
      </c>
      <c r="D521" s="51"/>
      <c r="E521" s="373"/>
      <c r="F521" s="364"/>
      <c r="G521" s="107">
        <f t="shared" si="23"/>
        <v>0</v>
      </c>
      <c r="H521" s="170"/>
    </row>
    <row r="522" spans="1:12" ht="39" hidden="1" customHeight="1" x14ac:dyDescent="0.25">
      <c r="A522" s="510" t="s">
        <v>455</v>
      </c>
      <c r="B522" s="59"/>
      <c r="C522" s="95">
        <f t="shared" si="25"/>
        <v>0</v>
      </c>
      <c r="D522" s="51"/>
      <c r="E522" s="372"/>
      <c r="F522" s="363" t="str">
        <f>F520</f>
        <v>Місцевий бюджет</v>
      </c>
      <c r="G522" s="107">
        <f t="shared" si="23"/>
        <v>0</v>
      </c>
      <c r="H522" s="107"/>
    </row>
    <row r="523" spans="1:12" ht="39" hidden="1" customHeight="1" x14ac:dyDescent="0.25">
      <c r="A523" s="512"/>
      <c r="B523" s="96"/>
      <c r="C523" s="95">
        <f t="shared" si="25"/>
        <v>0</v>
      </c>
      <c r="D523" s="51"/>
      <c r="E523" s="373"/>
      <c r="F523" s="364"/>
      <c r="G523" s="107">
        <f t="shared" si="23"/>
        <v>0</v>
      </c>
      <c r="H523" s="170"/>
    </row>
    <row r="524" spans="1:12" ht="39" hidden="1" customHeight="1" x14ac:dyDescent="0.25">
      <c r="A524" s="510" t="s">
        <v>456</v>
      </c>
      <c r="B524" s="59"/>
      <c r="C524" s="95">
        <f t="shared" si="25"/>
        <v>0</v>
      </c>
      <c r="D524" s="51"/>
      <c r="E524" s="372"/>
      <c r="F524" s="363" t="str">
        <f>F522</f>
        <v>Місцевий бюджет</v>
      </c>
      <c r="G524" s="107">
        <f t="shared" si="23"/>
        <v>0</v>
      </c>
      <c r="H524" s="95"/>
    </row>
    <row r="525" spans="1:12" ht="39" hidden="1" customHeight="1" x14ac:dyDescent="0.25">
      <c r="A525" s="512"/>
      <c r="B525" s="96"/>
      <c r="C525" s="95">
        <f t="shared" si="25"/>
        <v>0</v>
      </c>
      <c r="D525" s="51"/>
      <c r="E525" s="373"/>
      <c r="F525" s="364"/>
      <c r="G525" s="107">
        <f t="shared" si="23"/>
        <v>0</v>
      </c>
      <c r="H525" s="95"/>
    </row>
    <row r="526" spans="1:12" ht="39" hidden="1" customHeight="1" x14ac:dyDescent="0.25">
      <c r="A526" s="510" t="s">
        <v>457</v>
      </c>
      <c r="B526" s="91"/>
      <c r="C526" s="95">
        <f t="shared" si="25"/>
        <v>0</v>
      </c>
      <c r="D526" s="51"/>
      <c r="E526" s="372"/>
      <c r="F526" s="363" t="str">
        <f>F524</f>
        <v>Місцевий бюджет</v>
      </c>
      <c r="G526" s="107">
        <f t="shared" si="23"/>
        <v>0</v>
      </c>
      <c r="H526" s="95"/>
    </row>
    <row r="527" spans="1:12" ht="39" hidden="1" customHeight="1" x14ac:dyDescent="0.25">
      <c r="A527" s="512"/>
      <c r="B527" s="100"/>
      <c r="C527" s="95">
        <f t="shared" si="25"/>
        <v>0</v>
      </c>
      <c r="D527" s="51"/>
      <c r="E527" s="373"/>
      <c r="F527" s="364"/>
      <c r="G527" s="107">
        <f t="shared" si="23"/>
        <v>0</v>
      </c>
      <c r="H527" s="95"/>
    </row>
    <row r="528" spans="1:12" ht="39" hidden="1" customHeight="1" x14ac:dyDescent="0.25">
      <c r="A528" s="510" t="s">
        <v>458</v>
      </c>
      <c r="B528" s="102"/>
      <c r="C528" s="95">
        <f t="shared" si="25"/>
        <v>0</v>
      </c>
      <c r="D528" s="51"/>
      <c r="E528" s="372"/>
      <c r="F528" s="363" t="str">
        <f>F526</f>
        <v>Місцевий бюджет</v>
      </c>
      <c r="G528" s="107">
        <f t="shared" si="23"/>
        <v>0</v>
      </c>
      <c r="H528" s="107"/>
    </row>
    <row r="529" spans="1:8" ht="39" hidden="1" customHeight="1" x14ac:dyDescent="0.25">
      <c r="A529" s="511"/>
      <c r="B529" s="100"/>
      <c r="C529" s="95">
        <f t="shared" si="25"/>
        <v>0</v>
      </c>
      <c r="D529" s="51"/>
      <c r="E529" s="514"/>
      <c r="F529" s="377"/>
      <c r="G529" s="107">
        <f t="shared" si="23"/>
        <v>0</v>
      </c>
      <c r="H529" s="95"/>
    </row>
    <row r="530" spans="1:8" ht="39" hidden="1" customHeight="1" x14ac:dyDescent="0.25">
      <c r="A530" s="511"/>
      <c r="B530" s="100"/>
      <c r="C530" s="95">
        <f t="shared" si="25"/>
        <v>0</v>
      </c>
      <c r="D530" s="51"/>
      <c r="E530" s="514"/>
      <c r="F530" s="377"/>
      <c r="G530" s="107">
        <f t="shared" si="23"/>
        <v>0</v>
      </c>
      <c r="H530" s="95"/>
    </row>
    <row r="531" spans="1:8" ht="39" hidden="1" customHeight="1" x14ac:dyDescent="0.25">
      <c r="A531" s="512"/>
      <c r="B531" s="100"/>
      <c r="C531" s="95">
        <f t="shared" si="25"/>
        <v>0</v>
      </c>
      <c r="D531" s="51"/>
      <c r="E531" s="373"/>
      <c r="F531" s="364"/>
      <c r="G531" s="107">
        <f t="shared" si="23"/>
        <v>0</v>
      </c>
      <c r="H531" s="95"/>
    </row>
    <row r="532" spans="1:8" ht="39" hidden="1" customHeight="1" x14ac:dyDescent="0.25">
      <c r="A532" s="106" t="s">
        <v>459</v>
      </c>
      <c r="B532" s="91"/>
      <c r="C532" s="95">
        <f t="shared" si="25"/>
        <v>0</v>
      </c>
      <c r="D532" s="51"/>
      <c r="E532" s="170"/>
      <c r="F532" s="51" t="str">
        <f>F528</f>
        <v>Місцевий бюджет</v>
      </c>
      <c r="G532" s="107">
        <f t="shared" si="23"/>
        <v>0</v>
      </c>
      <c r="H532" s="38"/>
    </row>
    <row r="533" spans="1:8" ht="39" hidden="1" customHeight="1" x14ac:dyDescent="0.25">
      <c r="A533" s="106" t="s">
        <v>517</v>
      </c>
      <c r="B533" s="91"/>
      <c r="C533" s="95">
        <f t="shared" si="25"/>
        <v>0</v>
      </c>
      <c r="D533" s="51"/>
      <c r="E533" s="170"/>
      <c r="F533" s="51" t="s">
        <v>33</v>
      </c>
      <c r="G533" s="107">
        <f t="shared" si="23"/>
        <v>0</v>
      </c>
      <c r="H533" s="95"/>
    </row>
    <row r="534" spans="1:8" ht="39" hidden="1" customHeight="1" x14ac:dyDescent="0.25">
      <c r="A534" s="510" t="s">
        <v>561</v>
      </c>
      <c r="B534" s="103"/>
      <c r="C534" s="95">
        <f t="shared" si="25"/>
        <v>0</v>
      </c>
      <c r="D534" s="51"/>
      <c r="E534" s="372"/>
      <c r="F534" s="363" t="s">
        <v>33</v>
      </c>
      <c r="G534" s="107">
        <f t="shared" si="23"/>
        <v>0</v>
      </c>
      <c r="H534" s="95"/>
    </row>
    <row r="535" spans="1:8" ht="39" hidden="1" customHeight="1" x14ac:dyDescent="0.25">
      <c r="A535" s="512"/>
      <c r="B535" s="96"/>
      <c r="C535" s="95">
        <f t="shared" si="25"/>
        <v>0</v>
      </c>
      <c r="D535" s="51"/>
      <c r="E535" s="373"/>
      <c r="F535" s="364"/>
      <c r="G535" s="107">
        <f t="shared" si="23"/>
        <v>0</v>
      </c>
      <c r="H535" s="95"/>
    </row>
    <row r="536" spans="1:8" ht="39" hidden="1" customHeight="1" x14ac:dyDescent="0.25">
      <c r="A536" s="510" t="s">
        <v>562</v>
      </c>
      <c r="B536" s="59"/>
      <c r="C536" s="529">
        <f t="shared" si="25"/>
        <v>0</v>
      </c>
      <c r="D536" s="51"/>
      <c r="E536" s="372"/>
      <c r="F536" s="363" t="s">
        <v>33</v>
      </c>
      <c r="G536" s="107">
        <f t="shared" si="23"/>
        <v>0</v>
      </c>
      <c r="H536" s="95"/>
    </row>
    <row r="537" spans="1:8" ht="39" hidden="1" customHeight="1" x14ac:dyDescent="0.25">
      <c r="A537" s="512"/>
      <c r="B537" s="59"/>
      <c r="C537" s="530"/>
      <c r="D537" s="51"/>
      <c r="E537" s="373"/>
      <c r="F537" s="364"/>
      <c r="G537" s="107">
        <f t="shared" si="23"/>
        <v>0</v>
      </c>
      <c r="H537" s="95"/>
    </row>
    <row r="538" spans="1:8" ht="39" hidden="1" customHeight="1" x14ac:dyDescent="0.25">
      <c r="A538" s="106" t="s">
        <v>571</v>
      </c>
      <c r="B538" s="59"/>
      <c r="C538" s="95">
        <f t="shared" ref="C538:C564" si="26">G538</f>
        <v>0</v>
      </c>
      <c r="D538" s="51"/>
      <c r="E538" s="51"/>
      <c r="F538" s="51" t="s">
        <v>33</v>
      </c>
      <c r="G538" s="107">
        <f t="shared" si="23"/>
        <v>0</v>
      </c>
      <c r="H538" s="95"/>
    </row>
    <row r="539" spans="1:8" ht="39" hidden="1" customHeight="1" x14ac:dyDescent="0.25">
      <c r="A539" s="106" t="s">
        <v>572</v>
      </c>
      <c r="B539" s="59"/>
      <c r="C539" s="95">
        <f t="shared" si="26"/>
        <v>0</v>
      </c>
      <c r="D539" s="51"/>
      <c r="E539" s="51"/>
      <c r="F539" s="51" t="s">
        <v>33</v>
      </c>
      <c r="G539" s="107">
        <f t="shared" si="23"/>
        <v>0</v>
      </c>
      <c r="H539" s="95"/>
    </row>
    <row r="540" spans="1:8" ht="39" hidden="1" customHeight="1" x14ac:dyDescent="0.25">
      <c r="A540" s="106" t="s">
        <v>579</v>
      </c>
      <c r="B540" s="59"/>
      <c r="C540" s="95">
        <f t="shared" si="26"/>
        <v>0</v>
      </c>
      <c r="D540" s="51"/>
      <c r="E540" s="51"/>
      <c r="F540" s="51" t="s">
        <v>33</v>
      </c>
      <c r="G540" s="107">
        <f t="shared" si="23"/>
        <v>0</v>
      </c>
      <c r="H540" s="95"/>
    </row>
    <row r="541" spans="1:8" ht="39" hidden="1" customHeight="1" x14ac:dyDescent="0.25">
      <c r="A541" s="106" t="s">
        <v>621</v>
      </c>
      <c r="B541" s="59"/>
      <c r="C541" s="95">
        <f t="shared" si="26"/>
        <v>0</v>
      </c>
      <c r="D541" s="51"/>
      <c r="E541" s="51"/>
      <c r="F541" s="51" t="s">
        <v>33</v>
      </c>
      <c r="G541" s="107">
        <f t="shared" si="23"/>
        <v>0</v>
      </c>
      <c r="H541" s="95"/>
    </row>
    <row r="542" spans="1:8" ht="39" hidden="1" customHeight="1" x14ac:dyDescent="0.25">
      <c r="A542" s="106" t="s">
        <v>622</v>
      </c>
      <c r="B542" s="59"/>
      <c r="C542" s="95">
        <f t="shared" si="26"/>
        <v>0</v>
      </c>
      <c r="D542" s="51"/>
      <c r="E542" s="51"/>
      <c r="F542" s="51" t="s">
        <v>33</v>
      </c>
      <c r="G542" s="107">
        <f t="shared" si="23"/>
        <v>0</v>
      </c>
      <c r="H542" s="95"/>
    </row>
    <row r="543" spans="1:8" ht="46.5" hidden="1" customHeight="1" x14ac:dyDescent="0.25">
      <c r="A543" s="106" t="s">
        <v>24</v>
      </c>
      <c r="B543" s="59"/>
      <c r="C543" s="95">
        <f t="shared" si="26"/>
        <v>0</v>
      </c>
      <c r="D543" s="51"/>
      <c r="E543" s="51"/>
      <c r="F543" s="51" t="s">
        <v>33</v>
      </c>
      <c r="G543" s="107">
        <f t="shared" ref="G543:G564" si="27">H543</f>
        <v>0</v>
      </c>
      <c r="H543" s="95"/>
    </row>
    <row r="544" spans="1:8" ht="51" hidden="1" customHeight="1" x14ac:dyDescent="0.25">
      <c r="A544" s="106" t="s">
        <v>36</v>
      </c>
      <c r="B544" s="59"/>
      <c r="C544" s="95">
        <f t="shared" si="26"/>
        <v>0</v>
      </c>
      <c r="D544" s="51"/>
      <c r="E544" s="51"/>
      <c r="F544" s="51" t="s">
        <v>33</v>
      </c>
      <c r="G544" s="107">
        <f t="shared" si="27"/>
        <v>0</v>
      </c>
      <c r="H544" s="193"/>
    </row>
    <row r="545" spans="1:8" ht="39" hidden="1" customHeight="1" x14ac:dyDescent="0.25">
      <c r="A545" s="510" t="s">
        <v>713</v>
      </c>
      <c r="B545" s="59"/>
      <c r="C545" s="95">
        <f t="shared" si="26"/>
        <v>0</v>
      </c>
      <c r="D545" s="51"/>
      <c r="E545" s="363"/>
      <c r="F545" s="363" t="s">
        <v>33</v>
      </c>
      <c r="G545" s="107">
        <f t="shared" si="27"/>
        <v>0</v>
      </c>
      <c r="H545" s="95"/>
    </row>
    <row r="546" spans="1:8" ht="39" hidden="1" customHeight="1" x14ac:dyDescent="0.25">
      <c r="A546" s="512"/>
      <c r="B546" s="59"/>
      <c r="C546" s="95">
        <f t="shared" si="26"/>
        <v>0</v>
      </c>
      <c r="D546" s="51"/>
      <c r="E546" s="364"/>
      <c r="F546" s="364"/>
      <c r="G546" s="107">
        <f t="shared" si="27"/>
        <v>0</v>
      </c>
      <c r="H546" s="95"/>
    </row>
    <row r="547" spans="1:8" ht="39" hidden="1" customHeight="1" x14ac:dyDescent="0.25">
      <c r="A547" s="510" t="s">
        <v>714</v>
      </c>
      <c r="B547" s="59"/>
      <c r="C547" s="95">
        <f t="shared" si="26"/>
        <v>0</v>
      </c>
      <c r="D547" s="51"/>
      <c r="E547" s="363"/>
      <c r="F547" s="363" t="s">
        <v>33</v>
      </c>
      <c r="G547" s="107">
        <f t="shared" si="27"/>
        <v>0</v>
      </c>
      <c r="H547" s="95"/>
    </row>
    <row r="548" spans="1:8" ht="39" hidden="1" customHeight="1" x14ac:dyDescent="0.25">
      <c r="A548" s="512"/>
      <c r="B548" s="59"/>
      <c r="C548" s="95">
        <f t="shared" si="26"/>
        <v>0</v>
      </c>
      <c r="D548" s="51"/>
      <c r="E548" s="364"/>
      <c r="F548" s="364"/>
      <c r="G548" s="107">
        <f t="shared" si="27"/>
        <v>0</v>
      </c>
      <c r="H548" s="95"/>
    </row>
    <row r="549" spans="1:8" ht="39" hidden="1" customHeight="1" x14ac:dyDescent="0.25">
      <c r="A549" s="510" t="s">
        <v>735</v>
      </c>
      <c r="B549" s="59"/>
      <c r="C549" s="95">
        <f t="shared" si="26"/>
        <v>0</v>
      </c>
      <c r="D549" s="51"/>
      <c r="E549" s="363"/>
      <c r="F549" s="363" t="s">
        <v>33</v>
      </c>
      <c r="G549" s="107">
        <f t="shared" si="27"/>
        <v>0</v>
      </c>
      <c r="H549" s="95"/>
    </row>
    <row r="550" spans="1:8" ht="39" hidden="1" customHeight="1" x14ac:dyDescent="0.25">
      <c r="A550" s="512"/>
      <c r="B550" s="59"/>
      <c r="C550" s="95">
        <f t="shared" si="26"/>
        <v>0</v>
      </c>
      <c r="D550" s="51"/>
      <c r="E550" s="364"/>
      <c r="F550" s="364"/>
      <c r="G550" s="107">
        <f t="shared" si="27"/>
        <v>0</v>
      </c>
      <c r="H550" s="95"/>
    </row>
    <row r="551" spans="1:8" ht="32.25" hidden="1" customHeight="1" x14ac:dyDescent="0.25">
      <c r="A551" s="510" t="s">
        <v>24</v>
      </c>
      <c r="B551" s="59"/>
      <c r="C551" s="95">
        <f t="shared" si="26"/>
        <v>0</v>
      </c>
      <c r="D551" s="51"/>
      <c r="E551" s="363"/>
      <c r="F551" s="363" t="s">
        <v>33</v>
      </c>
      <c r="G551" s="107">
        <f t="shared" si="27"/>
        <v>0</v>
      </c>
      <c r="H551" s="95"/>
    </row>
    <row r="552" spans="1:8" ht="18" hidden="1" customHeight="1" x14ac:dyDescent="0.25">
      <c r="A552" s="512"/>
      <c r="B552" s="59"/>
      <c r="C552" s="95">
        <f t="shared" si="26"/>
        <v>0</v>
      </c>
      <c r="D552" s="51"/>
      <c r="E552" s="364"/>
      <c r="F552" s="364"/>
      <c r="G552" s="107">
        <f t="shared" si="27"/>
        <v>0</v>
      </c>
      <c r="H552" s="95"/>
    </row>
    <row r="553" spans="1:8" ht="34.5" hidden="1" customHeight="1" x14ac:dyDescent="0.25">
      <c r="A553" s="510" t="s">
        <v>36</v>
      </c>
      <c r="B553" s="59"/>
      <c r="C553" s="95">
        <f t="shared" si="26"/>
        <v>0</v>
      </c>
      <c r="D553" s="51"/>
      <c r="E553" s="363"/>
      <c r="F553" s="363" t="s">
        <v>33</v>
      </c>
      <c r="G553" s="107">
        <f t="shared" si="27"/>
        <v>0</v>
      </c>
      <c r="H553" s="95"/>
    </row>
    <row r="554" spans="1:8" ht="14.25" hidden="1" customHeight="1" x14ac:dyDescent="0.25">
      <c r="A554" s="512"/>
      <c r="B554" s="59"/>
      <c r="C554" s="95">
        <f t="shared" si="26"/>
        <v>0</v>
      </c>
      <c r="D554" s="51"/>
      <c r="E554" s="364"/>
      <c r="F554" s="364"/>
      <c r="G554" s="107">
        <f t="shared" si="27"/>
        <v>0</v>
      </c>
      <c r="H554" s="95"/>
    </row>
    <row r="555" spans="1:8" ht="39" hidden="1" customHeight="1" x14ac:dyDescent="0.25">
      <c r="A555" s="510" t="s">
        <v>749</v>
      </c>
      <c r="B555" s="59"/>
      <c r="C555" s="95">
        <f t="shared" si="26"/>
        <v>0</v>
      </c>
      <c r="D555" s="51"/>
      <c r="E555" s="363"/>
      <c r="F555" s="363" t="s">
        <v>33</v>
      </c>
      <c r="G555" s="107">
        <f t="shared" si="27"/>
        <v>0</v>
      </c>
      <c r="H555" s="95"/>
    </row>
    <row r="556" spans="1:8" ht="39" hidden="1" customHeight="1" x14ac:dyDescent="0.25">
      <c r="A556" s="512"/>
      <c r="B556" s="59"/>
      <c r="C556" s="95">
        <f t="shared" si="26"/>
        <v>0</v>
      </c>
      <c r="D556" s="51"/>
      <c r="E556" s="364"/>
      <c r="F556" s="364"/>
      <c r="G556" s="107">
        <f t="shared" si="27"/>
        <v>0</v>
      </c>
      <c r="H556" s="95"/>
    </row>
    <row r="557" spans="1:8" ht="39" hidden="1" customHeight="1" x14ac:dyDescent="0.25">
      <c r="A557" s="106" t="s">
        <v>736</v>
      </c>
      <c r="B557" s="59"/>
      <c r="C557" s="95">
        <f t="shared" si="26"/>
        <v>0</v>
      </c>
      <c r="D557" s="51"/>
      <c r="E557" s="51"/>
      <c r="F557" s="51" t="s">
        <v>33</v>
      </c>
      <c r="G557" s="107">
        <f t="shared" si="27"/>
        <v>0</v>
      </c>
      <c r="H557" s="95"/>
    </row>
    <row r="558" spans="1:8" ht="39" hidden="1" customHeight="1" x14ac:dyDescent="0.25">
      <c r="A558" s="106" t="s">
        <v>759</v>
      </c>
      <c r="B558" s="59"/>
      <c r="C558" s="95">
        <f t="shared" si="26"/>
        <v>0</v>
      </c>
      <c r="D558" s="51"/>
      <c r="E558" s="51"/>
      <c r="F558" s="51" t="s">
        <v>33</v>
      </c>
      <c r="G558" s="107">
        <f t="shared" si="27"/>
        <v>0</v>
      </c>
      <c r="H558" s="95"/>
    </row>
    <row r="559" spans="1:8" ht="29.25" hidden="1" customHeight="1" x14ac:dyDescent="0.25">
      <c r="A559" s="106" t="s">
        <v>24</v>
      </c>
      <c r="B559" s="160"/>
      <c r="C559" s="95">
        <f t="shared" si="26"/>
        <v>0</v>
      </c>
      <c r="D559" s="51"/>
      <c r="E559" s="51"/>
      <c r="F559" s="51" t="s">
        <v>33</v>
      </c>
      <c r="G559" s="107">
        <f t="shared" si="27"/>
        <v>0</v>
      </c>
      <c r="H559" s="95"/>
    </row>
    <row r="560" spans="1:8" ht="32.25" hidden="1" customHeight="1" x14ac:dyDescent="0.25">
      <c r="A560" s="510" t="s">
        <v>22</v>
      </c>
      <c r="B560" s="160"/>
      <c r="C560" s="95">
        <f t="shared" si="26"/>
        <v>0</v>
      </c>
      <c r="D560" s="363">
        <v>2024</v>
      </c>
      <c r="E560" s="363"/>
      <c r="F560" s="363" t="s">
        <v>33</v>
      </c>
      <c r="G560" s="107">
        <f t="shared" si="27"/>
        <v>0</v>
      </c>
      <c r="H560" s="95"/>
    </row>
    <row r="561" spans="1:8" ht="72.75" hidden="1" customHeight="1" x14ac:dyDescent="0.25">
      <c r="A561" s="511"/>
      <c r="B561" s="160"/>
      <c r="C561" s="95">
        <f t="shared" si="26"/>
        <v>0</v>
      </c>
      <c r="D561" s="377"/>
      <c r="E561" s="377"/>
      <c r="F561" s="377"/>
      <c r="G561" s="107">
        <f t="shared" si="27"/>
        <v>0</v>
      </c>
      <c r="H561" s="95"/>
    </row>
    <row r="562" spans="1:8" ht="39" hidden="1" customHeight="1" x14ac:dyDescent="0.25">
      <c r="A562" s="511"/>
      <c r="B562" s="160"/>
      <c r="C562" s="95">
        <f t="shared" si="26"/>
        <v>0</v>
      </c>
      <c r="D562" s="377"/>
      <c r="E562" s="377"/>
      <c r="F562" s="377"/>
      <c r="G562" s="107">
        <f t="shared" si="27"/>
        <v>0</v>
      </c>
      <c r="H562" s="95"/>
    </row>
    <row r="563" spans="1:8" ht="46.5" hidden="1" customHeight="1" x14ac:dyDescent="0.25">
      <c r="A563" s="511"/>
      <c r="B563" s="160"/>
      <c r="C563" s="95">
        <f t="shared" si="26"/>
        <v>0</v>
      </c>
      <c r="D563" s="377"/>
      <c r="E563" s="377"/>
      <c r="F563" s="377"/>
      <c r="G563" s="107">
        <f t="shared" si="27"/>
        <v>0</v>
      </c>
      <c r="H563" s="95"/>
    </row>
    <row r="564" spans="1:8" ht="29.25" hidden="1" customHeight="1" x14ac:dyDescent="0.25">
      <c r="A564" s="511"/>
      <c r="B564" s="160"/>
      <c r="C564" s="95">
        <f t="shared" si="26"/>
        <v>0</v>
      </c>
      <c r="D564" s="377"/>
      <c r="E564" s="377"/>
      <c r="F564" s="377"/>
      <c r="G564" s="107">
        <f t="shared" si="27"/>
        <v>0</v>
      </c>
      <c r="H564" s="95"/>
    </row>
    <row r="565" spans="1:8" ht="29.25" hidden="1" customHeight="1" x14ac:dyDescent="0.25">
      <c r="A565" s="511"/>
      <c r="B565" s="160"/>
      <c r="C565" s="95">
        <f>H565</f>
        <v>0</v>
      </c>
      <c r="D565" s="377"/>
      <c r="E565" s="377"/>
      <c r="F565" s="377"/>
      <c r="G565" s="107"/>
      <c r="H565" s="95"/>
    </row>
    <row r="566" spans="1:8" ht="51" hidden="1" customHeight="1" x14ac:dyDescent="0.25">
      <c r="A566" s="512"/>
      <c r="B566" s="160"/>
      <c r="C566" s="95">
        <f>H566</f>
        <v>0</v>
      </c>
      <c r="D566" s="364"/>
      <c r="E566" s="364"/>
      <c r="F566" s="364"/>
      <c r="G566" s="107"/>
      <c r="H566" s="95"/>
    </row>
    <row r="567" spans="1:8" ht="29.25" hidden="1" customHeight="1" x14ac:dyDescent="0.25">
      <c r="A567" s="106" t="s">
        <v>24</v>
      </c>
      <c r="B567" s="59"/>
      <c r="C567" s="95">
        <f t="shared" ref="C567:C579" si="28">G567</f>
        <v>0</v>
      </c>
      <c r="D567" s="51"/>
      <c r="E567" s="51"/>
      <c r="F567" s="51" t="s">
        <v>33</v>
      </c>
      <c r="G567" s="107">
        <f t="shared" ref="G567:G579" si="29">H567</f>
        <v>0</v>
      </c>
      <c r="H567" s="95"/>
    </row>
    <row r="568" spans="1:8" ht="29.25" hidden="1" customHeight="1" x14ac:dyDescent="0.25">
      <c r="A568" s="106" t="s">
        <v>36</v>
      </c>
      <c r="B568" s="59"/>
      <c r="C568" s="95">
        <f t="shared" si="28"/>
        <v>0</v>
      </c>
      <c r="D568" s="51"/>
      <c r="E568" s="51"/>
      <c r="F568" s="51" t="s">
        <v>33</v>
      </c>
      <c r="G568" s="107">
        <f t="shared" si="29"/>
        <v>0</v>
      </c>
      <c r="H568" s="95"/>
    </row>
    <row r="569" spans="1:8" ht="29.25" hidden="1" customHeight="1" x14ac:dyDescent="0.25">
      <c r="A569" s="106" t="s">
        <v>37</v>
      </c>
      <c r="B569" s="59"/>
      <c r="C569" s="95">
        <f t="shared" si="28"/>
        <v>0</v>
      </c>
      <c r="D569" s="51"/>
      <c r="E569" s="51"/>
      <c r="F569" s="51" t="s">
        <v>33</v>
      </c>
      <c r="G569" s="107">
        <f t="shared" si="29"/>
        <v>0</v>
      </c>
      <c r="H569" s="95"/>
    </row>
    <row r="570" spans="1:8" ht="29.25" hidden="1" customHeight="1" x14ac:dyDescent="0.25">
      <c r="A570" s="106" t="s">
        <v>43</v>
      </c>
      <c r="B570" s="59"/>
      <c r="C570" s="95">
        <f t="shared" si="28"/>
        <v>0</v>
      </c>
      <c r="D570" s="51"/>
      <c r="E570" s="51"/>
      <c r="F570" s="51" t="s">
        <v>33</v>
      </c>
      <c r="G570" s="107">
        <f t="shared" si="29"/>
        <v>0</v>
      </c>
      <c r="H570" s="95"/>
    </row>
    <row r="571" spans="1:8" ht="39" hidden="1" customHeight="1" x14ac:dyDescent="0.25">
      <c r="A571" s="106" t="s">
        <v>172</v>
      </c>
      <c r="B571" s="59"/>
      <c r="C571" s="95">
        <f t="shared" si="28"/>
        <v>0</v>
      </c>
      <c r="D571" s="51"/>
      <c r="E571" s="51"/>
      <c r="F571" s="51" t="s">
        <v>33</v>
      </c>
      <c r="G571" s="107">
        <f t="shared" si="29"/>
        <v>0</v>
      </c>
      <c r="H571" s="95"/>
    </row>
    <row r="572" spans="1:8" ht="29.25" hidden="1" customHeight="1" x14ac:dyDescent="0.25">
      <c r="A572" s="106" t="s">
        <v>45</v>
      </c>
      <c r="B572" s="59"/>
      <c r="C572" s="95">
        <f t="shared" si="28"/>
        <v>0</v>
      </c>
      <c r="D572" s="51"/>
      <c r="E572" s="51"/>
      <c r="F572" s="51" t="s">
        <v>33</v>
      </c>
      <c r="G572" s="107">
        <f t="shared" si="29"/>
        <v>0</v>
      </c>
      <c r="H572" s="95"/>
    </row>
    <row r="573" spans="1:8" ht="27.75" hidden="1" customHeight="1" x14ac:dyDescent="0.25">
      <c r="A573" s="106" t="s">
        <v>0</v>
      </c>
      <c r="B573" s="59"/>
      <c r="C573" s="95">
        <f t="shared" si="28"/>
        <v>0</v>
      </c>
      <c r="D573" s="51"/>
      <c r="E573" s="51"/>
      <c r="F573" s="51" t="s">
        <v>33</v>
      </c>
      <c r="G573" s="107">
        <f t="shared" si="29"/>
        <v>0</v>
      </c>
      <c r="H573" s="95"/>
    </row>
    <row r="574" spans="1:8" ht="29.25" hidden="1" customHeight="1" x14ac:dyDescent="0.25">
      <c r="A574" s="106" t="s">
        <v>1</v>
      </c>
      <c r="B574" s="59"/>
      <c r="C574" s="95">
        <f t="shared" si="28"/>
        <v>0</v>
      </c>
      <c r="D574" s="51"/>
      <c r="E574" s="51"/>
      <c r="F574" s="51" t="s">
        <v>33</v>
      </c>
      <c r="G574" s="107">
        <f t="shared" si="29"/>
        <v>0</v>
      </c>
      <c r="H574" s="95"/>
    </row>
    <row r="575" spans="1:8" ht="39" hidden="1" customHeight="1" x14ac:dyDescent="0.25">
      <c r="A575" s="106" t="s">
        <v>177</v>
      </c>
      <c r="B575" s="91"/>
      <c r="C575" s="95">
        <f t="shared" si="28"/>
        <v>0</v>
      </c>
      <c r="D575" s="51"/>
      <c r="E575" s="51"/>
      <c r="F575" s="51" t="s">
        <v>33</v>
      </c>
      <c r="G575" s="107">
        <f t="shared" si="29"/>
        <v>0</v>
      </c>
      <c r="H575" s="95"/>
    </row>
    <row r="576" spans="1:8" ht="29.25" hidden="1" customHeight="1" x14ac:dyDescent="0.25">
      <c r="A576" s="106" t="s">
        <v>79</v>
      </c>
      <c r="B576" s="91"/>
      <c r="C576" s="95">
        <f t="shared" si="28"/>
        <v>0</v>
      </c>
      <c r="D576" s="51"/>
      <c r="E576" s="51"/>
      <c r="F576" s="51" t="s">
        <v>33</v>
      </c>
      <c r="G576" s="107">
        <f t="shared" si="29"/>
        <v>0</v>
      </c>
      <c r="H576" s="95"/>
    </row>
    <row r="577" spans="1:8" ht="29.25" hidden="1" customHeight="1" x14ac:dyDescent="0.25">
      <c r="A577" s="106" t="s">
        <v>80</v>
      </c>
      <c r="B577" s="91"/>
      <c r="C577" s="95">
        <f t="shared" si="28"/>
        <v>0</v>
      </c>
      <c r="D577" s="51"/>
      <c r="E577" s="51"/>
      <c r="F577" s="51" t="s">
        <v>33</v>
      </c>
      <c r="G577" s="107">
        <f t="shared" si="29"/>
        <v>0</v>
      </c>
      <c r="H577" s="95"/>
    </row>
    <row r="578" spans="1:8" ht="29.25" hidden="1" customHeight="1" x14ac:dyDescent="0.25">
      <c r="A578" s="106" t="s">
        <v>125</v>
      </c>
      <c r="B578" s="91"/>
      <c r="C578" s="95">
        <f t="shared" si="28"/>
        <v>0</v>
      </c>
      <c r="D578" s="51"/>
      <c r="E578" s="51"/>
      <c r="F578" s="51" t="s">
        <v>33</v>
      </c>
      <c r="G578" s="107">
        <f t="shared" si="29"/>
        <v>0</v>
      </c>
      <c r="H578" s="95"/>
    </row>
    <row r="579" spans="1:8" ht="66" hidden="1" customHeight="1" x14ac:dyDescent="0.25">
      <c r="A579" s="299" t="s">
        <v>23</v>
      </c>
      <c r="B579" s="91"/>
      <c r="C579" s="95">
        <f t="shared" si="28"/>
        <v>0</v>
      </c>
      <c r="D579" s="155">
        <v>2024</v>
      </c>
      <c r="E579" s="51"/>
      <c r="F579" s="51" t="s">
        <v>33</v>
      </c>
      <c r="G579" s="107">
        <f t="shared" si="29"/>
        <v>0</v>
      </c>
      <c r="H579" s="95"/>
    </row>
    <row r="580" spans="1:8" ht="42" hidden="1" customHeight="1" x14ac:dyDescent="0.25">
      <c r="A580" s="268" t="s">
        <v>24</v>
      </c>
      <c r="B580" s="91"/>
      <c r="C580" s="95"/>
      <c r="D580" s="155">
        <v>2024</v>
      </c>
      <c r="E580" s="51"/>
      <c r="F580" s="151" t="s">
        <v>33</v>
      </c>
      <c r="G580" s="107"/>
      <c r="H580" s="95"/>
    </row>
    <row r="581" spans="1:8" ht="42" hidden="1" customHeight="1" x14ac:dyDescent="0.25">
      <c r="A581" s="268" t="s">
        <v>36</v>
      </c>
      <c r="B581" s="91"/>
      <c r="C581" s="95"/>
      <c r="D581" s="155">
        <v>2024</v>
      </c>
      <c r="E581" s="51"/>
      <c r="F581" s="51" t="s">
        <v>33</v>
      </c>
      <c r="G581" s="107"/>
      <c r="H581" s="95"/>
    </row>
    <row r="582" spans="1:8" ht="42" hidden="1" customHeight="1" x14ac:dyDescent="0.25">
      <c r="A582" s="268" t="s">
        <v>37</v>
      </c>
      <c r="B582" s="91"/>
      <c r="C582" s="95"/>
      <c r="D582" s="155">
        <v>2024</v>
      </c>
      <c r="E582" s="51"/>
      <c r="F582" s="51" t="s">
        <v>33</v>
      </c>
      <c r="G582" s="107"/>
      <c r="H582" s="95"/>
    </row>
    <row r="583" spans="1:8" ht="42" hidden="1" customHeight="1" x14ac:dyDescent="0.25">
      <c r="A583" s="268" t="s">
        <v>43</v>
      </c>
      <c r="B583" s="91"/>
      <c r="C583" s="95"/>
      <c r="D583" s="155">
        <v>2024</v>
      </c>
      <c r="E583" s="51"/>
      <c r="F583" s="51" t="s">
        <v>33</v>
      </c>
      <c r="G583" s="107"/>
      <c r="H583" s="95"/>
    </row>
    <row r="584" spans="1:8" ht="42" hidden="1" customHeight="1" x14ac:dyDescent="0.25">
      <c r="A584" s="268" t="s">
        <v>45</v>
      </c>
      <c r="B584" s="91"/>
      <c r="C584" s="95"/>
      <c r="D584" s="155">
        <v>2024</v>
      </c>
      <c r="E584" s="51"/>
      <c r="F584" s="51" t="s">
        <v>33</v>
      </c>
      <c r="G584" s="107"/>
      <c r="H584" s="95"/>
    </row>
    <row r="585" spans="1:8" ht="42" hidden="1" customHeight="1" x14ac:dyDescent="0.25">
      <c r="A585" s="268" t="s">
        <v>0</v>
      </c>
      <c r="B585" s="91"/>
      <c r="C585" s="95"/>
      <c r="D585" s="155">
        <v>2024</v>
      </c>
      <c r="E585" s="51"/>
      <c r="F585" s="51" t="s">
        <v>33</v>
      </c>
      <c r="G585" s="107"/>
      <c r="H585" s="95"/>
    </row>
    <row r="586" spans="1:8" ht="42" hidden="1" customHeight="1" x14ac:dyDescent="0.25">
      <c r="A586" s="268" t="s">
        <v>1</v>
      </c>
      <c r="B586" s="91"/>
      <c r="C586" s="95"/>
      <c r="D586" s="155">
        <v>2024</v>
      </c>
      <c r="E586" s="51"/>
      <c r="F586" s="51" t="s">
        <v>33</v>
      </c>
      <c r="G586" s="107"/>
      <c r="H586" s="95"/>
    </row>
    <row r="587" spans="1:8" ht="42" hidden="1" customHeight="1" x14ac:dyDescent="0.25">
      <c r="A587" s="268" t="s">
        <v>79</v>
      </c>
      <c r="B587" s="91"/>
      <c r="C587" s="95"/>
      <c r="D587" s="155">
        <v>2024</v>
      </c>
      <c r="E587" s="51"/>
      <c r="F587" s="51" t="s">
        <v>33</v>
      </c>
      <c r="G587" s="107"/>
      <c r="H587" s="95"/>
    </row>
    <row r="588" spans="1:8" ht="42" hidden="1" customHeight="1" x14ac:dyDescent="0.25">
      <c r="A588" s="268" t="s">
        <v>80</v>
      </c>
      <c r="B588" s="91"/>
      <c r="C588" s="95"/>
      <c r="D588" s="155">
        <v>2024</v>
      </c>
      <c r="E588" s="51"/>
      <c r="F588" s="51" t="s">
        <v>33</v>
      </c>
      <c r="G588" s="107"/>
      <c r="H588" s="95"/>
    </row>
    <row r="589" spans="1:8" ht="42" hidden="1" customHeight="1" x14ac:dyDescent="0.25">
      <c r="A589" s="268" t="s">
        <v>125</v>
      </c>
      <c r="B589" s="91"/>
      <c r="C589" s="95"/>
      <c r="D589" s="155">
        <v>2024</v>
      </c>
      <c r="E589" s="51"/>
      <c r="F589" s="51" t="s">
        <v>33</v>
      </c>
      <c r="G589" s="107"/>
      <c r="H589" s="95"/>
    </row>
    <row r="590" spans="1:8" ht="42" hidden="1" customHeight="1" x14ac:dyDescent="0.25">
      <c r="A590" s="268" t="s">
        <v>127</v>
      </c>
      <c r="B590" s="91"/>
      <c r="C590" s="95"/>
      <c r="D590" s="155">
        <v>2024</v>
      </c>
      <c r="E590" s="51"/>
      <c r="F590" s="51" t="s">
        <v>33</v>
      </c>
      <c r="G590" s="107"/>
      <c r="H590" s="95"/>
    </row>
    <row r="591" spans="1:8" ht="30" hidden="1" customHeight="1" x14ac:dyDescent="0.25">
      <c r="A591" s="268" t="s">
        <v>128</v>
      </c>
      <c r="B591" s="91"/>
      <c r="C591" s="95"/>
      <c r="D591" s="155">
        <v>2024</v>
      </c>
      <c r="E591" s="51"/>
      <c r="F591" s="51" t="s">
        <v>33</v>
      </c>
      <c r="G591" s="107"/>
      <c r="H591" s="95"/>
    </row>
    <row r="592" spans="1:8" ht="41.25" hidden="1" customHeight="1" x14ac:dyDescent="0.25">
      <c r="A592" s="268" t="s">
        <v>129</v>
      </c>
      <c r="B592" s="160"/>
      <c r="C592" s="95"/>
      <c r="D592" s="155">
        <v>2024</v>
      </c>
      <c r="E592" s="51"/>
      <c r="F592" s="51" t="s">
        <v>33</v>
      </c>
      <c r="G592" s="107"/>
      <c r="H592" s="95"/>
    </row>
    <row r="593" spans="1:8" ht="44.25" hidden="1" customHeight="1" x14ac:dyDescent="0.25">
      <c r="A593" s="268" t="s">
        <v>131</v>
      </c>
      <c r="B593" s="160"/>
      <c r="C593" s="95"/>
      <c r="D593" s="155">
        <v>2024</v>
      </c>
      <c r="E593" s="51"/>
      <c r="F593" s="51" t="s">
        <v>33</v>
      </c>
      <c r="G593" s="107"/>
      <c r="H593" s="95"/>
    </row>
    <row r="594" spans="1:8" ht="36.75" hidden="1" customHeight="1" x14ac:dyDescent="0.25">
      <c r="A594" s="299" t="s">
        <v>178</v>
      </c>
      <c r="B594" s="160"/>
      <c r="C594" s="95"/>
      <c r="D594" s="155">
        <v>2024</v>
      </c>
      <c r="E594" s="145"/>
      <c r="F594" s="145" t="s">
        <v>33</v>
      </c>
      <c r="G594" s="107"/>
      <c r="H594" s="95"/>
    </row>
    <row r="595" spans="1:8" ht="45.75" hidden="1" customHeight="1" x14ac:dyDescent="0.25">
      <c r="A595" s="299" t="s">
        <v>210</v>
      </c>
      <c r="B595" s="160"/>
      <c r="C595" s="95"/>
      <c r="D595" s="155">
        <v>2024</v>
      </c>
      <c r="E595" s="145"/>
      <c r="F595" s="51" t="s">
        <v>33</v>
      </c>
      <c r="G595" s="107"/>
      <c r="H595" s="95"/>
    </row>
    <row r="596" spans="1:8" ht="30" hidden="1" customHeight="1" x14ac:dyDescent="0.25">
      <c r="A596" s="268" t="s">
        <v>211</v>
      </c>
      <c r="B596" s="160"/>
      <c r="C596" s="95"/>
      <c r="D596" s="155">
        <v>2024</v>
      </c>
      <c r="E596" s="51"/>
      <c r="F596" s="51" t="s">
        <v>33</v>
      </c>
      <c r="G596" s="107"/>
      <c r="H596" s="95"/>
    </row>
    <row r="597" spans="1:8" ht="39.75" customHeight="1" x14ac:dyDescent="0.25">
      <c r="A597" s="106" t="s">
        <v>0</v>
      </c>
      <c r="B597" s="160" t="s">
        <v>1872</v>
      </c>
      <c r="C597" s="95"/>
      <c r="D597" s="155">
        <v>2024</v>
      </c>
      <c r="E597" s="328" t="s">
        <v>16</v>
      </c>
      <c r="F597" s="156" t="s">
        <v>33</v>
      </c>
      <c r="G597" s="107"/>
      <c r="H597" s="95">
        <f>'Додаток 3'!L324</f>
        <v>2137.2249999999999</v>
      </c>
    </row>
    <row r="598" spans="1:8" ht="47.25" customHeight="1" x14ac:dyDescent="0.25">
      <c r="A598" s="106" t="s">
        <v>1</v>
      </c>
      <c r="B598" s="160" t="s">
        <v>1878</v>
      </c>
      <c r="C598" s="95"/>
      <c r="D598" s="187">
        <v>2024</v>
      </c>
      <c r="E598" s="328" t="s">
        <v>1877</v>
      </c>
      <c r="F598" s="156" t="s">
        <v>33</v>
      </c>
      <c r="G598" s="107"/>
      <c r="H598" s="95">
        <v>145</v>
      </c>
    </row>
    <row r="599" spans="1:8" ht="62.25" customHeight="1" x14ac:dyDescent="0.25">
      <c r="A599" s="106" t="s">
        <v>79</v>
      </c>
      <c r="B599" s="160" t="s">
        <v>1891</v>
      </c>
      <c r="C599" s="95"/>
      <c r="D599" s="51">
        <v>2024</v>
      </c>
      <c r="E599" s="328" t="s">
        <v>16</v>
      </c>
      <c r="F599" s="156" t="s">
        <v>33</v>
      </c>
      <c r="G599" s="107"/>
      <c r="H599" s="95">
        <v>3910.0039999999999</v>
      </c>
    </row>
    <row r="600" spans="1:8" ht="39" customHeight="1" x14ac:dyDescent="0.25">
      <c r="A600" s="106" t="s">
        <v>80</v>
      </c>
      <c r="B600" s="76" t="str">
        <f>'Додаток 3'!B239</f>
        <v>Поточне утримання фонтанів  №№ 3, 4, 5, 6 на площі Перемоги міста Южного Одеського району Одеської області</v>
      </c>
      <c r="C600" s="95"/>
      <c r="D600" s="187">
        <v>2024</v>
      </c>
      <c r="E600" s="330" t="s">
        <v>729</v>
      </c>
      <c r="F600" s="156" t="s">
        <v>33</v>
      </c>
      <c r="G600" s="107"/>
      <c r="H600" s="95">
        <f>'Додаток 3'!L239</f>
        <v>322.17399999999998</v>
      </c>
    </row>
    <row r="601" spans="1:8" ht="39" customHeight="1" x14ac:dyDescent="0.25">
      <c r="A601" s="106" t="s">
        <v>125</v>
      </c>
      <c r="B601" s="76" t="str">
        <f>'Додаток 3'!B241</f>
        <v>Поточний ремонт фонтанів №№ 3,4,5,6 на площі Перемоги міста Южного Одеського району Одеської області</v>
      </c>
      <c r="C601" s="95"/>
      <c r="D601" s="51">
        <v>2024</v>
      </c>
      <c r="E601" s="330" t="s">
        <v>1423</v>
      </c>
      <c r="F601" s="156" t="s">
        <v>33</v>
      </c>
      <c r="G601" s="107"/>
      <c r="H601" s="95">
        <f>'Додаток 3'!L241</f>
        <v>370.24200000000002</v>
      </c>
    </row>
    <row r="602" spans="1:8" ht="39" customHeight="1" x14ac:dyDescent="0.25">
      <c r="A602" s="106" t="s">
        <v>127</v>
      </c>
      <c r="B602" s="160" t="s">
        <v>1931</v>
      </c>
      <c r="C602" s="95"/>
      <c r="D602" s="145">
        <v>2024</v>
      </c>
      <c r="E602" s="328" t="s">
        <v>101</v>
      </c>
      <c r="F602" s="156" t="s">
        <v>33</v>
      </c>
      <c r="G602" s="107"/>
      <c r="H602" s="95">
        <v>45.564</v>
      </c>
    </row>
    <row r="603" spans="1:8" ht="45.75" customHeight="1" x14ac:dyDescent="0.25">
      <c r="A603" s="106" t="s">
        <v>128</v>
      </c>
      <c r="B603" s="160" t="s">
        <v>1707</v>
      </c>
      <c r="C603" s="95"/>
      <c r="D603" s="51">
        <v>2024</v>
      </c>
      <c r="E603" s="328" t="s">
        <v>101</v>
      </c>
      <c r="F603" s="156" t="s">
        <v>33</v>
      </c>
      <c r="G603" s="107"/>
      <c r="H603" s="95">
        <f>'Додаток 3'!L399</f>
        <v>26.059000000000001</v>
      </c>
    </row>
    <row r="604" spans="1:8" ht="49.5" customHeight="1" x14ac:dyDescent="0.25">
      <c r="A604" s="106" t="s">
        <v>129</v>
      </c>
      <c r="B604" s="160" t="s">
        <v>1955</v>
      </c>
      <c r="C604" s="95"/>
      <c r="D604" s="145">
        <v>2024</v>
      </c>
      <c r="E604" s="328" t="s">
        <v>101</v>
      </c>
      <c r="F604" s="156" t="s">
        <v>33</v>
      </c>
      <c r="G604" s="107"/>
      <c r="H604" s="95">
        <f>'Додаток 3'!L400</f>
        <v>29.094000000000001</v>
      </c>
    </row>
    <row r="605" spans="1:8" ht="49.5" customHeight="1" x14ac:dyDescent="0.25">
      <c r="A605" s="106" t="s">
        <v>131</v>
      </c>
      <c r="B605" s="91" t="s">
        <v>1935</v>
      </c>
      <c r="C605" s="95"/>
      <c r="D605" s="51">
        <v>2024</v>
      </c>
      <c r="E605" s="328" t="s">
        <v>101</v>
      </c>
      <c r="F605" s="156" t="s">
        <v>33</v>
      </c>
      <c r="G605" s="107"/>
      <c r="H605" s="95">
        <v>232.18299999999999</v>
      </c>
    </row>
    <row r="606" spans="1:8" ht="41.25" customHeight="1" x14ac:dyDescent="0.25">
      <c r="A606" s="106" t="s">
        <v>172</v>
      </c>
      <c r="B606" s="91" t="s">
        <v>1942</v>
      </c>
      <c r="C606" s="95"/>
      <c r="D606" s="145">
        <v>2024</v>
      </c>
      <c r="E606" s="328" t="s">
        <v>101</v>
      </c>
      <c r="F606" s="156" t="s">
        <v>33</v>
      </c>
      <c r="G606" s="107"/>
      <c r="H606" s="95">
        <v>17.635999999999999</v>
      </c>
    </row>
    <row r="607" spans="1:8" ht="49.5" customHeight="1" x14ac:dyDescent="0.25">
      <c r="A607" s="106" t="s">
        <v>173</v>
      </c>
      <c r="B607" s="91" t="s">
        <v>1943</v>
      </c>
      <c r="C607" s="95"/>
      <c r="D607" s="145">
        <v>2024</v>
      </c>
      <c r="E607" s="328" t="s">
        <v>101</v>
      </c>
      <c r="F607" s="156" t="s">
        <v>33</v>
      </c>
      <c r="G607" s="107"/>
      <c r="H607" s="95">
        <v>26.15</v>
      </c>
    </row>
    <row r="608" spans="1:8" ht="37.5" customHeight="1" x14ac:dyDescent="0.25">
      <c r="A608" s="106" t="s">
        <v>174</v>
      </c>
      <c r="B608" s="91" t="s">
        <v>1944</v>
      </c>
      <c r="C608" s="95"/>
      <c r="D608" s="51">
        <v>2024</v>
      </c>
      <c r="E608" s="328" t="s">
        <v>101</v>
      </c>
      <c r="F608" s="156" t="s">
        <v>33</v>
      </c>
      <c r="G608" s="107"/>
      <c r="H608" s="95">
        <v>41.533000000000001</v>
      </c>
    </row>
    <row r="609" spans="1:14" ht="49.5" customHeight="1" x14ac:dyDescent="0.25">
      <c r="A609" s="106" t="s">
        <v>176</v>
      </c>
      <c r="B609" s="91" t="s">
        <v>1956</v>
      </c>
      <c r="C609" s="95"/>
      <c r="D609" s="145">
        <v>2024</v>
      </c>
      <c r="E609" s="328" t="s">
        <v>101</v>
      </c>
      <c r="F609" s="156" t="s">
        <v>33</v>
      </c>
      <c r="G609" s="107"/>
      <c r="H609" s="95">
        <v>106.08</v>
      </c>
    </row>
    <row r="610" spans="1:14" ht="49.5" customHeight="1" x14ac:dyDescent="0.25">
      <c r="A610" s="299" t="s">
        <v>177</v>
      </c>
      <c r="B610" s="319" t="str">
        <f>'Додаток 3'!B432</f>
        <v>Капітальний ремонт твердого покриття (пішохідна доріжка) вздовж житлових будинків по просп. Миру, 15, 17, 25 м.Южного Одеської області. Додаткові роботи</v>
      </c>
      <c r="C610" s="270"/>
      <c r="D610" s="145">
        <v>2024</v>
      </c>
      <c r="E610" s="328" t="s">
        <v>16</v>
      </c>
      <c r="F610" s="156" t="s">
        <v>33</v>
      </c>
      <c r="G610" s="107"/>
      <c r="H610" s="95">
        <f>'Додаток 3'!L432</f>
        <v>500</v>
      </c>
    </row>
    <row r="611" spans="1:14" ht="49.5" customHeight="1" x14ac:dyDescent="0.25">
      <c r="A611" s="299" t="s">
        <v>178</v>
      </c>
      <c r="B611" s="319" t="str">
        <f>'Додаток 3'!B433</f>
        <v>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v>
      </c>
      <c r="C611" s="270"/>
      <c r="D611" s="145">
        <v>2024</v>
      </c>
      <c r="E611" s="328" t="s">
        <v>16</v>
      </c>
      <c r="F611" s="156" t="s">
        <v>33</v>
      </c>
      <c r="G611" s="107"/>
      <c r="H611" s="95">
        <f>'Додаток 3'!L433</f>
        <v>49.8</v>
      </c>
    </row>
    <row r="612" spans="1:14" ht="49.5" customHeight="1" x14ac:dyDescent="0.25">
      <c r="A612" s="299" t="s">
        <v>210</v>
      </c>
      <c r="B612" s="319" t="str">
        <f>'Додаток 3'!B434</f>
        <v>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v>
      </c>
      <c r="C612" s="270"/>
      <c r="D612" s="145">
        <v>2024</v>
      </c>
      <c r="E612" s="330" t="s">
        <v>1423</v>
      </c>
      <c r="F612" s="156" t="s">
        <v>33</v>
      </c>
      <c r="G612" s="107"/>
      <c r="H612" s="95">
        <f>'Додаток 3'!L434</f>
        <v>8364.366</v>
      </c>
    </row>
    <row r="613" spans="1:14" ht="19.5" customHeight="1" x14ac:dyDescent="0.25">
      <c r="A613" s="521"/>
      <c r="B613" s="452" t="s">
        <v>82</v>
      </c>
      <c r="C613" s="525"/>
      <c r="D613" s="507"/>
      <c r="E613" s="372"/>
      <c r="F613" s="42" t="s">
        <v>21</v>
      </c>
      <c r="G613" s="107">
        <f t="shared" ref="G613:G616" si="30">H613</f>
        <v>49152.337000000007</v>
      </c>
      <c r="H613" s="45">
        <f>H614+H615+H616</f>
        <v>49152.337000000007</v>
      </c>
      <c r="L613" s="41"/>
      <c r="M613" s="41"/>
      <c r="N613" s="41"/>
    </row>
    <row r="614" spans="1:14" ht="39" hidden="1" customHeight="1" x14ac:dyDescent="0.25">
      <c r="A614" s="522"/>
      <c r="B614" s="524"/>
      <c r="C614" s="526"/>
      <c r="D614" s="508"/>
      <c r="E614" s="514"/>
      <c r="F614" s="7" t="s">
        <v>26</v>
      </c>
      <c r="G614" s="107">
        <f t="shared" si="30"/>
        <v>0</v>
      </c>
      <c r="H614" s="161"/>
      <c r="I614" s="41"/>
      <c r="J614" s="41"/>
      <c r="K614" s="41"/>
    </row>
    <row r="615" spans="1:14" ht="39" hidden="1" customHeight="1" x14ac:dyDescent="0.25">
      <c r="A615" s="522"/>
      <c r="B615" s="524"/>
      <c r="C615" s="526"/>
      <c r="D615" s="508"/>
      <c r="E615" s="514"/>
      <c r="F615" s="7" t="s">
        <v>18</v>
      </c>
      <c r="G615" s="107">
        <f t="shared" si="30"/>
        <v>0</v>
      </c>
      <c r="H615" s="161"/>
    </row>
    <row r="616" spans="1:14" ht="27" customHeight="1" x14ac:dyDescent="0.25">
      <c r="A616" s="523"/>
      <c r="B616" s="453"/>
      <c r="C616" s="527"/>
      <c r="D616" s="509"/>
      <c r="E616" s="373"/>
      <c r="F616" s="7" t="s">
        <v>33</v>
      </c>
      <c r="G616" s="107">
        <f t="shared" si="30"/>
        <v>49152.337000000007</v>
      </c>
      <c r="H616" s="157">
        <f>H227+H228+H242+H265+H267+H365+H366+H368+H597+H598+H599+H600+H601+H602+H603+H604+H605+H606+H607+H608+H609+H610+H611+H612</f>
        <v>49152.337000000007</v>
      </c>
    </row>
    <row r="617" spans="1:14" ht="24.75" hidden="1" customHeight="1" x14ac:dyDescent="0.25">
      <c r="A617" s="449" t="s">
        <v>81</v>
      </c>
      <c r="B617" s="450"/>
      <c r="C617" s="450"/>
      <c r="D617" s="450"/>
      <c r="E617" s="450"/>
      <c r="F617" s="450"/>
      <c r="G617" s="450"/>
      <c r="H617" s="451"/>
      <c r="I617" s="41"/>
      <c r="J617" s="41"/>
      <c r="K617" s="41"/>
    </row>
    <row r="618" spans="1:14" ht="76.5" hidden="1" customHeight="1" x14ac:dyDescent="0.25">
      <c r="A618" s="106" t="s">
        <v>35</v>
      </c>
      <c r="B618" s="59" t="s">
        <v>240</v>
      </c>
      <c r="C618" s="95">
        <f>G618</f>
        <v>0</v>
      </c>
      <c r="D618" s="155">
        <v>2022</v>
      </c>
      <c r="E618" s="107" t="s">
        <v>1078</v>
      </c>
      <c r="F618" s="107" t="s">
        <v>33</v>
      </c>
      <c r="G618" s="107">
        <f>H618</f>
        <v>0</v>
      </c>
      <c r="H618" s="95">
        <v>0</v>
      </c>
    </row>
    <row r="619" spans="1:14" ht="39" hidden="1" customHeight="1" x14ac:dyDescent="0.25">
      <c r="A619" s="106" t="s">
        <v>22</v>
      </c>
      <c r="B619" s="96" t="s">
        <v>1634</v>
      </c>
      <c r="C619" s="95" t="e">
        <f>G619</f>
        <v>#REF!</v>
      </c>
      <c r="D619" s="170">
        <v>2021</v>
      </c>
      <c r="E619" s="51" t="s">
        <v>77</v>
      </c>
      <c r="F619" s="51" t="s">
        <v>33</v>
      </c>
      <c r="G619" s="95" t="e">
        <f>#REF!+#REF!+H619</f>
        <v>#REF!</v>
      </c>
      <c r="H619" s="170"/>
    </row>
    <row r="620" spans="1:14" ht="24" hidden="1" customHeight="1" x14ac:dyDescent="0.25">
      <c r="A620" s="454"/>
      <c r="B620" s="452" t="s">
        <v>82</v>
      </c>
      <c r="C620" s="456"/>
      <c r="D620" s="456"/>
      <c r="E620" s="456"/>
      <c r="F620" s="42" t="s">
        <v>21</v>
      </c>
      <c r="G620" s="45">
        <f>H620</f>
        <v>0</v>
      </c>
      <c r="H620" s="45">
        <f>H621+H622+H623</f>
        <v>0</v>
      </c>
    </row>
    <row r="621" spans="1:14" ht="39" hidden="1" customHeight="1" x14ac:dyDescent="0.25">
      <c r="A621" s="528"/>
      <c r="B621" s="524"/>
      <c r="C621" s="516"/>
      <c r="D621" s="516"/>
      <c r="E621" s="516"/>
      <c r="F621" s="7" t="s">
        <v>26</v>
      </c>
      <c r="G621" s="161" t="e">
        <f>#REF!+#REF!+H621</f>
        <v>#REF!</v>
      </c>
      <c r="H621" s="161"/>
    </row>
    <row r="622" spans="1:14" ht="39" hidden="1" customHeight="1" x14ac:dyDescent="0.25">
      <c r="A622" s="528"/>
      <c r="B622" s="524"/>
      <c r="C622" s="516"/>
      <c r="D622" s="516"/>
      <c r="E622" s="516"/>
      <c r="F622" s="7" t="s">
        <v>18</v>
      </c>
      <c r="G622" s="161" t="e">
        <f>#REF!+#REF!+H622</f>
        <v>#REF!</v>
      </c>
      <c r="H622" s="161"/>
    </row>
    <row r="623" spans="1:14" ht="36.75" hidden="1" customHeight="1" x14ac:dyDescent="0.25">
      <c r="A623" s="455"/>
      <c r="B623" s="453"/>
      <c r="C623" s="457"/>
      <c r="D623" s="457"/>
      <c r="E623" s="457"/>
      <c r="F623" s="7" t="s">
        <v>33</v>
      </c>
      <c r="G623" s="157">
        <f>H623</f>
        <v>0</v>
      </c>
      <c r="H623" s="157">
        <f>H618+H619</f>
        <v>0</v>
      </c>
    </row>
    <row r="624" spans="1:14" ht="19.5" customHeight="1" x14ac:dyDescent="0.25">
      <c r="A624" s="449" t="s">
        <v>99</v>
      </c>
      <c r="B624" s="450"/>
      <c r="C624" s="450"/>
      <c r="D624" s="450"/>
      <c r="E624" s="450"/>
      <c r="F624" s="450"/>
      <c r="G624" s="450"/>
      <c r="H624" s="451"/>
    </row>
    <row r="625" spans="1:8" ht="36.75" customHeight="1" x14ac:dyDescent="0.25">
      <c r="A625" s="106" t="s">
        <v>35</v>
      </c>
      <c r="B625" s="100" t="s">
        <v>100</v>
      </c>
      <c r="C625" s="170"/>
      <c r="D625" s="170">
        <v>2024</v>
      </c>
      <c r="E625" s="156" t="str">
        <f>E228</f>
        <v>УЖКГ ЮМР/КП "Екосервіс"</v>
      </c>
      <c r="F625" s="140" t="s">
        <v>33</v>
      </c>
      <c r="G625" s="157"/>
      <c r="H625" s="157" t="str">
        <f>'Додаток 3'!L441</f>
        <v>2574,585</v>
      </c>
    </row>
    <row r="626" spans="1:8" ht="36.75" customHeight="1" x14ac:dyDescent="0.25">
      <c r="A626" s="106" t="s">
        <v>22</v>
      </c>
      <c r="B626" s="100" t="s">
        <v>102</v>
      </c>
      <c r="C626" s="170"/>
      <c r="D626" s="170">
        <v>2024</v>
      </c>
      <c r="E626" s="156" t="str">
        <f>E625</f>
        <v>УЖКГ ЮМР/КП "Екосервіс"</v>
      </c>
      <c r="F626" s="140" t="s">
        <v>33</v>
      </c>
      <c r="G626" s="157"/>
      <c r="H626" s="157">
        <f>'Додаток 3'!L442</f>
        <v>5916.3329999999996</v>
      </c>
    </row>
    <row r="627" spans="1:8" ht="22.5" customHeight="1" x14ac:dyDescent="0.25">
      <c r="A627" s="454"/>
      <c r="B627" s="452"/>
      <c r="C627" s="166"/>
      <c r="D627" s="456"/>
      <c r="E627" s="456"/>
      <c r="F627" s="168" t="s">
        <v>21</v>
      </c>
      <c r="G627" s="157"/>
      <c r="H627" s="45">
        <f>H628</f>
        <v>8490.9179999999997</v>
      </c>
    </row>
    <row r="628" spans="1:8" ht="29.25" customHeight="1" x14ac:dyDescent="0.25">
      <c r="A628" s="455"/>
      <c r="B628" s="453"/>
      <c r="C628" s="243"/>
      <c r="D628" s="457"/>
      <c r="E628" s="457"/>
      <c r="F628" s="29" t="s">
        <v>33</v>
      </c>
      <c r="G628" s="243"/>
      <c r="H628" s="95">
        <f>H625+H626</f>
        <v>8490.9179999999997</v>
      </c>
    </row>
    <row r="629" spans="1:8" ht="17.25" customHeight="1" x14ac:dyDescent="0.25">
      <c r="A629" s="449" t="s">
        <v>64</v>
      </c>
      <c r="B629" s="450"/>
      <c r="C629" s="450"/>
      <c r="D629" s="450"/>
      <c r="E629" s="450"/>
      <c r="F629" s="450"/>
      <c r="G629" s="450"/>
      <c r="H629" s="451"/>
    </row>
    <row r="630" spans="1:8" ht="36.75" customHeight="1" x14ac:dyDescent="0.25">
      <c r="A630" s="106" t="s">
        <v>35</v>
      </c>
      <c r="B630" s="100" t="s">
        <v>69</v>
      </c>
      <c r="C630" s="170"/>
      <c r="D630" s="170">
        <v>2024</v>
      </c>
      <c r="E630" s="156" t="s">
        <v>77</v>
      </c>
      <c r="F630" s="140" t="s">
        <v>33</v>
      </c>
      <c r="G630" s="157"/>
      <c r="H630" s="157">
        <f>'Додаток 3'!L519</f>
        <v>3230.0230000000001</v>
      </c>
    </row>
    <row r="631" spans="1:8" ht="30" customHeight="1" x14ac:dyDescent="0.25">
      <c r="A631" s="106" t="s">
        <v>22</v>
      </c>
      <c r="B631" s="100" t="s">
        <v>520</v>
      </c>
      <c r="C631" s="170"/>
      <c r="D631" s="170">
        <v>2024</v>
      </c>
      <c r="E631" s="156" t="str">
        <f>E630</f>
        <v>УЖКГ ЮМР/ЮМКП "ЮЖТРАНС"</v>
      </c>
      <c r="F631" s="140" t="s">
        <v>33</v>
      </c>
      <c r="G631" s="157"/>
      <c r="H631" s="157">
        <f>'Додаток 3'!L521</f>
        <v>199.24600000000001</v>
      </c>
    </row>
    <row r="632" spans="1:8" ht="30" customHeight="1" x14ac:dyDescent="0.25">
      <c r="A632" s="299" t="s">
        <v>23</v>
      </c>
      <c r="B632" s="320" t="s">
        <v>521</v>
      </c>
      <c r="C632" s="170"/>
      <c r="D632" s="170">
        <v>2024</v>
      </c>
      <c r="E632" s="156" t="str">
        <f t="shared" ref="E632:E637" si="31">E631</f>
        <v>УЖКГ ЮМР/ЮМКП "ЮЖТРАНС"</v>
      </c>
      <c r="F632" s="140" t="s">
        <v>33</v>
      </c>
      <c r="G632" s="157"/>
      <c r="H632" s="157">
        <f>'Додаток 3'!L522</f>
        <v>2.59</v>
      </c>
    </row>
    <row r="633" spans="1:8" ht="31.5" customHeight="1" x14ac:dyDescent="0.25">
      <c r="A633" s="299" t="s">
        <v>24</v>
      </c>
      <c r="B633" s="319" t="s">
        <v>1470</v>
      </c>
      <c r="C633" s="170"/>
      <c r="D633" s="170">
        <v>2024</v>
      </c>
      <c r="E633" s="156" t="str">
        <f t="shared" si="31"/>
        <v>УЖКГ ЮМР/ЮМКП "ЮЖТРАНС"</v>
      </c>
      <c r="F633" s="140" t="s">
        <v>33</v>
      </c>
      <c r="G633" s="157"/>
      <c r="H633" s="157">
        <f>'Додаток 3'!L523</f>
        <v>116.51900000000001</v>
      </c>
    </row>
    <row r="634" spans="1:8" ht="30" customHeight="1" x14ac:dyDescent="0.25">
      <c r="A634" s="299" t="s">
        <v>36</v>
      </c>
      <c r="B634" s="320" t="s">
        <v>522</v>
      </c>
      <c r="C634" s="170"/>
      <c r="D634" s="170">
        <v>2024</v>
      </c>
      <c r="E634" s="156" t="str">
        <f t="shared" si="31"/>
        <v>УЖКГ ЮМР/ЮМКП "ЮЖТРАНС"</v>
      </c>
      <c r="F634" s="140" t="s">
        <v>33</v>
      </c>
      <c r="G634" s="157"/>
      <c r="H634" s="157">
        <f>'Додаток 3'!L524</f>
        <v>12.946999999999999</v>
      </c>
    </row>
    <row r="635" spans="1:8" ht="30" customHeight="1" x14ac:dyDescent="0.25">
      <c r="A635" s="299" t="s">
        <v>37</v>
      </c>
      <c r="B635" s="320" t="s">
        <v>585</v>
      </c>
      <c r="C635" s="170"/>
      <c r="D635" s="170">
        <v>2024</v>
      </c>
      <c r="E635" s="156" t="str">
        <f t="shared" si="31"/>
        <v>УЖКГ ЮМР/ЮМКП "ЮЖТРАНС"</v>
      </c>
      <c r="F635" s="140" t="s">
        <v>33</v>
      </c>
      <c r="G635" s="157"/>
      <c r="H635" s="157">
        <f>'Додаток 3'!L527</f>
        <v>6.7060000000000004</v>
      </c>
    </row>
    <row r="636" spans="1:8" ht="30" customHeight="1" x14ac:dyDescent="0.25">
      <c r="A636" s="299" t="s">
        <v>43</v>
      </c>
      <c r="B636" s="320" t="s">
        <v>526</v>
      </c>
      <c r="C636" s="170"/>
      <c r="D636" s="170">
        <v>2024</v>
      </c>
      <c r="E636" s="156" t="str">
        <f t="shared" si="31"/>
        <v>УЖКГ ЮМР/ЮМКП "ЮЖТРАНС"</v>
      </c>
      <c r="F636" s="140" t="s">
        <v>33</v>
      </c>
      <c r="G636" s="157"/>
      <c r="H636" s="157">
        <f>'Додаток 3'!L528</f>
        <v>6.601</v>
      </c>
    </row>
    <row r="637" spans="1:8" ht="30" customHeight="1" x14ac:dyDescent="0.25">
      <c r="A637" s="299" t="s">
        <v>45</v>
      </c>
      <c r="B637" s="320" t="s">
        <v>524</v>
      </c>
      <c r="C637" s="170"/>
      <c r="D637" s="170">
        <v>2024</v>
      </c>
      <c r="E637" s="156" t="str">
        <f t="shared" si="31"/>
        <v>УЖКГ ЮМР/ЮМКП "ЮЖТРАНС"</v>
      </c>
      <c r="F637" s="140" t="s">
        <v>33</v>
      </c>
      <c r="G637" s="157"/>
      <c r="H637" s="157">
        <f>'Додаток 3'!L529</f>
        <v>3.2360000000000002</v>
      </c>
    </row>
    <row r="638" spans="1:8" ht="35.25" customHeight="1" x14ac:dyDescent="0.25">
      <c r="A638" s="299" t="s">
        <v>0</v>
      </c>
      <c r="B638" s="319" t="s">
        <v>1958</v>
      </c>
      <c r="C638" s="170"/>
      <c r="D638" s="322">
        <v>2024</v>
      </c>
      <c r="E638" s="323" t="str">
        <f>E637</f>
        <v>УЖКГ ЮМР/ЮМКП "ЮЖТРАНС"</v>
      </c>
      <c r="F638" s="140" t="str">
        <f>F637</f>
        <v>Місцевий бюджет</v>
      </c>
      <c r="G638" s="157"/>
      <c r="H638" s="157">
        <f>'Додаток 3'!L588</f>
        <v>25</v>
      </c>
    </row>
    <row r="639" spans="1:8" ht="46.5" customHeight="1" x14ac:dyDescent="0.25">
      <c r="A639" s="299" t="s">
        <v>1</v>
      </c>
      <c r="B639" s="319" t="s">
        <v>928</v>
      </c>
      <c r="C639" s="170"/>
      <c r="D639" s="322">
        <v>2024</v>
      </c>
      <c r="E639" s="170" t="s">
        <v>16</v>
      </c>
      <c r="F639" s="140" t="str">
        <f>F638</f>
        <v>Місцевий бюджет</v>
      </c>
      <c r="G639" s="157"/>
      <c r="H639" s="157">
        <f>'Додаток 3'!L497</f>
        <v>42297</v>
      </c>
    </row>
    <row r="640" spans="1:8" ht="46.5" customHeight="1" x14ac:dyDescent="0.25">
      <c r="A640" s="299" t="s">
        <v>79</v>
      </c>
      <c r="B640" s="319" t="str">
        <f>'Додаток 3'!B504</f>
        <v>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v>
      </c>
      <c r="C640" s="170"/>
      <c r="D640" s="322">
        <v>2024</v>
      </c>
      <c r="E640" s="170" t="s">
        <v>16</v>
      </c>
      <c r="F640" s="140" t="str">
        <f>F639</f>
        <v>Місцевий бюджет</v>
      </c>
      <c r="G640" s="157"/>
      <c r="H640" s="157">
        <f>'Додаток 3'!L504</f>
        <v>148.63399999999999</v>
      </c>
    </row>
    <row r="641" spans="1:12" ht="34.9" customHeight="1" x14ac:dyDescent="0.25">
      <c r="A641" s="299" t="s">
        <v>80</v>
      </c>
      <c r="B641" s="319" t="str">
        <f>'Додаток 3'!B591</f>
        <v>Придбання сміттєвозу</v>
      </c>
      <c r="C641" s="170"/>
      <c r="D641" s="322">
        <v>2024</v>
      </c>
      <c r="E641" s="323" t="str">
        <f>'Додаток 3'!E591</f>
        <v>УЖКГ ЮМР/ЮМКП "ЮЖТРАНС"</v>
      </c>
      <c r="F641" s="140" t="str">
        <f>F640</f>
        <v>Місцевий бюджет</v>
      </c>
      <c r="G641" s="157"/>
      <c r="H641" s="157">
        <f>'Додаток 3'!L591</f>
        <v>5400</v>
      </c>
    </row>
    <row r="642" spans="1:12" ht="24.6" customHeight="1" x14ac:dyDescent="0.25">
      <c r="A642" s="454"/>
      <c r="B642" s="452"/>
      <c r="C642" s="166"/>
      <c r="D642" s="456"/>
      <c r="E642" s="456"/>
      <c r="F642" s="168" t="s">
        <v>21</v>
      </c>
      <c r="G642" s="157"/>
      <c r="H642" s="45">
        <f>H630+H631+H632+H633+H634+H635+H636+H637+H638+H639+H640+H641</f>
        <v>51448.502</v>
      </c>
    </row>
    <row r="643" spans="1:12" ht="36.75" hidden="1" customHeight="1" x14ac:dyDescent="0.25">
      <c r="A643" s="455"/>
      <c r="B643" s="453"/>
      <c r="C643" s="243"/>
      <c r="D643" s="457"/>
      <c r="E643" s="457"/>
      <c r="F643" s="29" t="s">
        <v>33</v>
      </c>
      <c r="G643" s="243"/>
      <c r="H643" s="95">
        <f>H630+H631</f>
        <v>3429.2690000000002</v>
      </c>
    </row>
    <row r="644" spans="1:12" ht="22.5" hidden="1" customHeight="1" x14ac:dyDescent="0.25">
      <c r="A644" s="449" t="s">
        <v>440</v>
      </c>
      <c r="B644" s="450"/>
      <c r="C644" s="450"/>
      <c r="D644" s="450"/>
      <c r="E644" s="450"/>
      <c r="F644" s="450"/>
      <c r="G644" s="450"/>
      <c r="H644" s="451"/>
    </row>
    <row r="645" spans="1:12" ht="39" hidden="1" customHeight="1" x14ac:dyDescent="0.25">
      <c r="A645" s="106" t="s">
        <v>35</v>
      </c>
      <c r="B645" s="59" t="s">
        <v>441</v>
      </c>
      <c r="C645" s="95" t="e">
        <f t="shared" ref="C645:C673" si="32">G645</f>
        <v>#REF!</v>
      </c>
      <c r="D645" s="108">
        <v>2020</v>
      </c>
      <c r="E645" s="107" t="s">
        <v>169</v>
      </c>
      <c r="F645" s="107" t="s">
        <v>33</v>
      </c>
      <c r="G645" s="95" t="e">
        <f>#REF!+#REF!+H645</f>
        <v>#REF!</v>
      </c>
      <c r="H645" s="95"/>
    </row>
    <row r="646" spans="1:12" ht="39" hidden="1" customHeight="1" x14ac:dyDescent="0.25">
      <c r="A646" s="510" t="s">
        <v>35</v>
      </c>
      <c r="B646" s="59" t="s">
        <v>957</v>
      </c>
      <c r="C646" s="95" t="e">
        <f t="shared" si="32"/>
        <v>#REF!</v>
      </c>
      <c r="D646" s="507" t="s">
        <v>1635</v>
      </c>
      <c r="E646" s="482" t="s">
        <v>16</v>
      </c>
      <c r="F646" s="482" t="s">
        <v>33</v>
      </c>
      <c r="G646" s="95" t="e">
        <f>#REF!+#REF!+H646</f>
        <v>#REF!</v>
      </c>
      <c r="H646" s="95"/>
    </row>
    <row r="647" spans="1:12" ht="39" hidden="1" customHeight="1" x14ac:dyDescent="0.25">
      <c r="A647" s="511"/>
      <c r="B647" s="59" t="s">
        <v>38</v>
      </c>
      <c r="C647" s="95" t="e">
        <f t="shared" si="32"/>
        <v>#REF!</v>
      </c>
      <c r="D647" s="508"/>
      <c r="E647" s="513"/>
      <c r="F647" s="513"/>
      <c r="G647" s="95" t="e">
        <f>#REF!+#REF!+H647</f>
        <v>#REF!</v>
      </c>
      <c r="H647" s="95"/>
      <c r="I647" s="41"/>
      <c r="J647" s="41"/>
      <c r="K647" s="41"/>
    </row>
    <row r="648" spans="1:12" ht="39" hidden="1" customHeight="1" x14ac:dyDescent="0.25">
      <c r="A648" s="511"/>
      <c r="B648" s="59" t="s">
        <v>2</v>
      </c>
      <c r="C648" s="95" t="e">
        <f t="shared" si="32"/>
        <v>#REF!</v>
      </c>
      <c r="D648" s="508"/>
      <c r="E648" s="513"/>
      <c r="F648" s="513"/>
      <c r="G648" s="95" t="e">
        <f>#REF!+#REF!+H648</f>
        <v>#REF!</v>
      </c>
      <c r="H648" s="95"/>
    </row>
    <row r="649" spans="1:12" ht="39" hidden="1" customHeight="1" x14ac:dyDescent="0.25">
      <c r="A649" s="512"/>
      <c r="B649" s="59" t="s">
        <v>25</v>
      </c>
      <c r="C649" s="95" t="e">
        <f t="shared" si="32"/>
        <v>#REF!</v>
      </c>
      <c r="D649" s="509"/>
      <c r="E649" s="483"/>
      <c r="F649" s="483"/>
      <c r="G649" s="95" t="e">
        <f>#REF!+#REF!+H649</f>
        <v>#REF!</v>
      </c>
      <c r="H649" s="95"/>
    </row>
    <row r="650" spans="1:12" ht="39" hidden="1" customHeight="1" x14ac:dyDescent="0.25">
      <c r="A650" s="510" t="s">
        <v>22</v>
      </c>
      <c r="B650" s="59" t="s">
        <v>958</v>
      </c>
      <c r="C650" s="95" t="e">
        <f t="shared" si="32"/>
        <v>#REF!</v>
      </c>
      <c r="D650" s="507" t="s">
        <v>504</v>
      </c>
      <c r="E650" s="482" t="s">
        <v>16</v>
      </c>
      <c r="F650" s="482" t="s">
        <v>33</v>
      </c>
      <c r="G650" s="95" t="e">
        <f>#REF!+#REF!+H650</f>
        <v>#REF!</v>
      </c>
      <c r="H650" s="95"/>
      <c r="I650" s="40">
        <v>530.53899999999999</v>
      </c>
    </row>
    <row r="651" spans="1:12" ht="39" hidden="1" customHeight="1" x14ac:dyDescent="0.25">
      <c r="A651" s="511"/>
      <c r="B651" s="59" t="s">
        <v>38</v>
      </c>
      <c r="C651" s="95" t="e">
        <f t="shared" si="32"/>
        <v>#REF!</v>
      </c>
      <c r="D651" s="508"/>
      <c r="E651" s="513"/>
      <c r="F651" s="513"/>
      <c r="G651" s="95" t="e">
        <f>#REF!+#REF!+H651</f>
        <v>#REF!</v>
      </c>
      <c r="H651" s="95"/>
      <c r="I651" s="41">
        <v>26.8</v>
      </c>
      <c r="J651" s="41"/>
      <c r="K651" s="41"/>
    </row>
    <row r="652" spans="1:12" ht="39" hidden="1" customHeight="1" x14ac:dyDescent="0.25">
      <c r="A652" s="511"/>
      <c r="B652" s="59" t="s">
        <v>2</v>
      </c>
      <c r="C652" s="95" t="e">
        <f t="shared" si="32"/>
        <v>#REF!</v>
      </c>
      <c r="D652" s="508"/>
      <c r="E652" s="513"/>
      <c r="F652" s="513"/>
      <c r="G652" s="95" t="e">
        <f>#REF!+#REF!+H652</f>
        <v>#REF!</v>
      </c>
      <c r="H652" s="95"/>
      <c r="I652" s="41">
        <v>6.63</v>
      </c>
      <c r="J652" s="41"/>
      <c r="K652" s="41"/>
    </row>
    <row r="653" spans="1:12" ht="39" hidden="1" customHeight="1" x14ac:dyDescent="0.25">
      <c r="A653" s="512"/>
      <c r="B653" s="59" t="s">
        <v>25</v>
      </c>
      <c r="C653" s="95" t="e">
        <f t="shared" si="32"/>
        <v>#REF!</v>
      </c>
      <c r="D653" s="509"/>
      <c r="E653" s="483"/>
      <c r="F653" s="483"/>
      <c r="G653" s="95" t="e">
        <f>#REF!+#REF!+H653</f>
        <v>#REF!</v>
      </c>
      <c r="H653" s="95"/>
      <c r="I653" s="41">
        <v>1.8</v>
      </c>
      <c r="J653" s="41"/>
      <c r="K653" s="41"/>
    </row>
    <row r="654" spans="1:12" ht="39" hidden="1" customHeight="1" x14ac:dyDescent="0.25">
      <c r="A654" s="510" t="s">
        <v>23</v>
      </c>
      <c r="B654" s="59" t="s">
        <v>929</v>
      </c>
      <c r="C654" s="95" t="e">
        <f t="shared" si="32"/>
        <v>#REF!</v>
      </c>
      <c r="D654" s="507" t="s">
        <v>504</v>
      </c>
      <c r="E654" s="482" t="s">
        <v>16</v>
      </c>
      <c r="F654" s="482" t="s">
        <v>33</v>
      </c>
      <c r="G654" s="95" t="e">
        <f>#REF!+#REF!+H654</f>
        <v>#REF!</v>
      </c>
      <c r="H654" s="95"/>
      <c r="I654" s="40">
        <v>1301.646</v>
      </c>
      <c r="L654" s="41"/>
    </row>
    <row r="655" spans="1:12" ht="39" hidden="1" customHeight="1" x14ac:dyDescent="0.25">
      <c r="A655" s="511"/>
      <c r="B655" s="59" t="s">
        <v>38</v>
      </c>
      <c r="C655" s="95" t="e">
        <f t="shared" si="32"/>
        <v>#REF!</v>
      </c>
      <c r="D655" s="508"/>
      <c r="E655" s="513"/>
      <c r="F655" s="513"/>
      <c r="G655" s="95" t="e">
        <f>#REF!+#REF!+H655</f>
        <v>#REF!</v>
      </c>
      <c r="H655" s="95"/>
      <c r="I655" s="41">
        <v>48.2</v>
      </c>
      <c r="J655" s="41"/>
      <c r="K655" s="41"/>
    </row>
    <row r="656" spans="1:12" ht="39" hidden="1" customHeight="1" x14ac:dyDescent="0.25">
      <c r="A656" s="511"/>
      <c r="B656" s="59" t="s">
        <v>2</v>
      </c>
      <c r="C656" s="95" t="e">
        <f t="shared" si="32"/>
        <v>#REF!</v>
      </c>
      <c r="D656" s="508"/>
      <c r="E656" s="513"/>
      <c r="F656" s="513"/>
      <c r="G656" s="95" t="e">
        <f>#REF!+#REF!+H656</f>
        <v>#REF!</v>
      </c>
      <c r="H656" s="95"/>
      <c r="I656" s="41">
        <v>15.6</v>
      </c>
      <c r="J656" s="41"/>
      <c r="K656" s="41"/>
    </row>
    <row r="657" spans="1:11" ht="39" hidden="1" customHeight="1" x14ac:dyDescent="0.25">
      <c r="A657" s="512"/>
      <c r="B657" s="59" t="s">
        <v>25</v>
      </c>
      <c r="C657" s="95" t="e">
        <f t="shared" si="32"/>
        <v>#REF!</v>
      </c>
      <c r="D657" s="509"/>
      <c r="E657" s="483"/>
      <c r="F657" s="483"/>
      <c r="G657" s="95" t="e">
        <f>#REF!+#REF!+H657</f>
        <v>#REF!</v>
      </c>
      <c r="H657" s="95"/>
      <c r="I657" s="41">
        <v>4.8</v>
      </c>
      <c r="J657" s="41"/>
      <c r="K657" s="41"/>
    </row>
    <row r="658" spans="1:11" ht="39" hidden="1" customHeight="1" x14ac:dyDescent="0.25">
      <c r="A658" s="510" t="s">
        <v>24</v>
      </c>
      <c r="B658" s="59" t="s">
        <v>959</v>
      </c>
      <c r="C658" s="95" t="e">
        <f t="shared" si="32"/>
        <v>#REF!</v>
      </c>
      <c r="D658" s="517">
        <v>2021</v>
      </c>
      <c r="E658" s="482" t="s">
        <v>16</v>
      </c>
      <c r="F658" s="482" t="s">
        <v>33</v>
      </c>
      <c r="G658" s="95" t="e">
        <f>#REF!+#REF!+H658</f>
        <v>#REF!</v>
      </c>
      <c r="H658" s="95"/>
    </row>
    <row r="659" spans="1:11" ht="39" hidden="1" customHeight="1" x14ac:dyDescent="0.25">
      <c r="A659" s="511"/>
      <c r="B659" s="59" t="s">
        <v>38</v>
      </c>
      <c r="C659" s="95" t="e">
        <f t="shared" si="32"/>
        <v>#REF!</v>
      </c>
      <c r="D659" s="518"/>
      <c r="E659" s="513"/>
      <c r="F659" s="513"/>
      <c r="G659" s="95" t="e">
        <f>#REF!+#REF!+H659</f>
        <v>#REF!</v>
      </c>
      <c r="H659" s="95"/>
    </row>
    <row r="660" spans="1:11" ht="39" hidden="1" customHeight="1" x14ac:dyDescent="0.25">
      <c r="A660" s="512"/>
      <c r="B660" s="59" t="s">
        <v>2</v>
      </c>
      <c r="C660" s="95" t="e">
        <f t="shared" si="32"/>
        <v>#REF!</v>
      </c>
      <c r="D660" s="519"/>
      <c r="E660" s="483"/>
      <c r="F660" s="483"/>
      <c r="G660" s="95" t="e">
        <f>#REF!+#REF!+H660</f>
        <v>#REF!</v>
      </c>
      <c r="H660" s="95"/>
    </row>
    <row r="661" spans="1:11" ht="39" hidden="1" customHeight="1" x14ac:dyDescent="0.25">
      <c r="A661" s="106" t="s">
        <v>36</v>
      </c>
      <c r="B661" s="59" t="s">
        <v>540</v>
      </c>
      <c r="C661" s="95" t="e">
        <f t="shared" si="32"/>
        <v>#REF!</v>
      </c>
      <c r="D661" s="108">
        <v>2021</v>
      </c>
      <c r="E661" s="107" t="s">
        <v>169</v>
      </c>
      <c r="F661" s="107" t="s">
        <v>33</v>
      </c>
      <c r="G661" s="95" t="e">
        <f>#REF!+#REF!+H661</f>
        <v>#REF!</v>
      </c>
      <c r="H661" s="95"/>
    </row>
    <row r="662" spans="1:11" ht="39" hidden="1" customHeight="1" x14ac:dyDescent="0.25">
      <c r="A662" s="510" t="s">
        <v>37</v>
      </c>
      <c r="B662" s="59" t="s">
        <v>960</v>
      </c>
      <c r="C662" s="95" t="e">
        <f t="shared" si="32"/>
        <v>#REF!</v>
      </c>
      <c r="D662" s="517">
        <v>2021</v>
      </c>
      <c r="E662" s="482" t="s">
        <v>16</v>
      </c>
      <c r="F662" s="482" t="s">
        <v>33</v>
      </c>
      <c r="G662" s="95" t="e">
        <f>#REF!+#REF!+H662</f>
        <v>#REF!</v>
      </c>
      <c r="H662" s="95"/>
    </row>
    <row r="663" spans="1:11" ht="39" hidden="1" customHeight="1" x14ac:dyDescent="0.25">
      <c r="A663" s="511"/>
      <c r="B663" s="59" t="s">
        <v>38</v>
      </c>
      <c r="C663" s="95" t="e">
        <f t="shared" si="32"/>
        <v>#REF!</v>
      </c>
      <c r="D663" s="518"/>
      <c r="E663" s="513"/>
      <c r="F663" s="513"/>
      <c r="G663" s="95" t="e">
        <f>#REF!+#REF!+H663</f>
        <v>#REF!</v>
      </c>
      <c r="H663" s="95"/>
    </row>
    <row r="664" spans="1:11" ht="39" hidden="1" customHeight="1" x14ac:dyDescent="0.25">
      <c r="A664" s="512"/>
      <c r="B664" s="59" t="s">
        <v>2</v>
      </c>
      <c r="C664" s="95" t="e">
        <f t="shared" si="32"/>
        <v>#REF!</v>
      </c>
      <c r="D664" s="519"/>
      <c r="E664" s="483"/>
      <c r="F664" s="483"/>
      <c r="G664" s="95" t="e">
        <f>#REF!+#REF!+H664</f>
        <v>#REF!</v>
      </c>
      <c r="H664" s="95"/>
    </row>
    <row r="665" spans="1:11" ht="39" hidden="1" customHeight="1" x14ac:dyDescent="0.25">
      <c r="A665" s="106" t="s">
        <v>43</v>
      </c>
      <c r="B665" s="59" t="s">
        <v>1061</v>
      </c>
      <c r="C665" s="95" t="e">
        <f t="shared" si="32"/>
        <v>#REF!</v>
      </c>
      <c r="D665" s="108">
        <v>2021</v>
      </c>
      <c r="E665" s="107" t="s">
        <v>16</v>
      </c>
      <c r="F665" s="107" t="s">
        <v>33</v>
      </c>
      <c r="G665" s="95" t="e">
        <f>#REF!+#REF!+H665</f>
        <v>#REF!</v>
      </c>
      <c r="H665" s="95"/>
    </row>
    <row r="666" spans="1:11" ht="39" hidden="1" customHeight="1" x14ac:dyDescent="0.25">
      <c r="A666" s="106" t="s">
        <v>45</v>
      </c>
      <c r="B666" s="59" t="s">
        <v>1327</v>
      </c>
      <c r="C666" s="95" t="e">
        <f t="shared" si="32"/>
        <v>#REF!</v>
      </c>
      <c r="D666" s="108">
        <v>2021</v>
      </c>
      <c r="E666" s="107" t="s">
        <v>16</v>
      </c>
      <c r="F666" s="107" t="s">
        <v>33</v>
      </c>
      <c r="G666" s="95" t="e">
        <f>#REF!+#REF!+H666</f>
        <v>#REF!</v>
      </c>
      <c r="H666" s="95"/>
    </row>
    <row r="667" spans="1:11" ht="45" hidden="1" x14ac:dyDescent="0.25">
      <c r="A667" s="510" t="s">
        <v>35</v>
      </c>
      <c r="B667" s="59" t="s">
        <v>1636</v>
      </c>
      <c r="C667" s="95">
        <f t="shared" si="32"/>
        <v>0</v>
      </c>
      <c r="D667" s="517">
        <v>2022</v>
      </c>
      <c r="E667" s="482" t="s">
        <v>16</v>
      </c>
      <c r="F667" s="482" t="s">
        <v>33</v>
      </c>
      <c r="G667" s="107">
        <f t="shared" ref="G667:G675" si="33">H667</f>
        <v>0</v>
      </c>
      <c r="H667" s="95"/>
      <c r="J667" s="245">
        <f>H667+H669</f>
        <v>0</v>
      </c>
    </row>
    <row r="668" spans="1:11" ht="12" hidden="1" customHeight="1" x14ac:dyDescent="0.25">
      <c r="A668" s="512"/>
      <c r="B668" s="59" t="s">
        <v>882</v>
      </c>
      <c r="C668" s="95">
        <f t="shared" si="32"/>
        <v>150</v>
      </c>
      <c r="D668" s="519"/>
      <c r="E668" s="483"/>
      <c r="F668" s="483"/>
      <c r="G668" s="107">
        <f t="shared" si="33"/>
        <v>150</v>
      </c>
      <c r="H668" s="95">
        <v>150</v>
      </c>
    </row>
    <row r="669" spans="1:11" ht="64.5" hidden="1" customHeight="1" x14ac:dyDescent="0.25">
      <c r="A669" s="510" t="s">
        <v>22</v>
      </c>
      <c r="B669" s="59" t="s">
        <v>1312</v>
      </c>
      <c r="C669" s="95">
        <f t="shared" si="32"/>
        <v>0</v>
      </c>
      <c r="D669" s="507">
        <v>2022</v>
      </c>
      <c r="E669" s="482" t="s">
        <v>16</v>
      </c>
      <c r="F669" s="482" t="s">
        <v>33</v>
      </c>
      <c r="G669" s="107">
        <f t="shared" si="33"/>
        <v>0</v>
      </c>
      <c r="H669" s="95"/>
    </row>
    <row r="670" spans="1:11" ht="39" hidden="1" customHeight="1" x14ac:dyDescent="0.25">
      <c r="A670" s="512"/>
      <c r="B670" s="59" t="s">
        <v>882</v>
      </c>
      <c r="C670" s="95">
        <f t="shared" si="32"/>
        <v>0</v>
      </c>
      <c r="D670" s="509"/>
      <c r="E670" s="483"/>
      <c r="F670" s="483"/>
      <c r="G670" s="107">
        <f t="shared" si="33"/>
        <v>0</v>
      </c>
      <c r="H670" s="95"/>
    </row>
    <row r="671" spans="1:11" ht="44.25" hidden="1" customHeight="1" x14ac:dyDescent="0.25">
      <c r="A671" s="106" t="s">
        <v>35</v>
      </c>
      <c r="B671" s="59" t="s">
        <v>1832</v>
      </c>
      <c r="C671" s="95">
        <f t="shared" si="32"/>
        <v>0</v>
      </c>
      <c r="D671" s="155">
        <v>2024</v>
      </c>
      <c r="E671" s="107" t="s">
        <v>169</v>
      </c>
      <c r="F671" s="107" t="s">
        <v>33</v>
      </c>
      <c r="G671" s="107">
        <f t="shared" si="33"/>
        <v>0</v>
      </c>
      <c r="H671" s="95">
        <f>'Додаток 3'!L639</f>
        <v>0</v>
      </c>
    </row>
    <row r="672" spans="1:11" ht="48" hidden="1" customHeight="1" x14ac:dyDescent="0.25">
      <c r="A672" s="106" t="s">
        <v>22</v>
      </c>
      <c r="B672" s="196" t="s">
        <v>1497</v>
      </c>
      <c r="C672" s="95">
        <f t="shared" si="32"/>
        <v>0</v>
      </c>
      <c r="D672" s="155">
        <v>2022</v>
      </c>
      <c r="E672" s="107" t="s">
        <v>169</v>
      </c>
      <c r="F672" s="107" t="s">
        <v>33</v>
      </c>
      <c r="G672" s="107">
        <f t="shared" si="33"/>
        <v>0</v>
      </c>
      <c r="H672" s="95"/>
    </row>
    <row r="673" spans="1:12" ht="46.5" hidden="1" customHeight="1" x14ac:dyDescent="0.25">
      <c r="A673" s="106" t="s">
        <v>23</v>
      </c>
      <c r="B673" s="196" t="s">
        <v>1491</v>
      </c>
      <c r="C673" s="95">
        <f t="shared" si="32"/>
        <v>0</v>
      </c>
      <c r="D673" s="155">
        <v>2022</v>
      </c>
      <c r="E673" s="107" t="s">
        <v>169</v>
      </c>
      <c r="F673" s="107" t="s">
        <v>33</v>
      </c>
      <c r="G673" s="107">
        <f t="shared" si="33"/>
        <v>0</v>
      </c>
      <c r="H673" s="95"/>
    </row>
    <row r="674" spans="1:12" ht="13.5" hidden="1" customHeight="1" x14ac:dyDescent="0.25">
      <c r="A674" s="243"/>
      <c r="B674" s="252" t="s">
        <v>82</v>
      </c>
      <c r="C674" s="456"/>
      <c r="D674" s="105"/>
      <c r="E674" s="105"/>
      <c r="F674" s="42" t="s">
        <v>21</v>
      </c>
      <c r="G674" s="107">
        <f t="shared" si="33"/>
        <v>0</v>
      </c>
      <c r="H674" s="43">
        <f>H684</f>
        <v>0</v>
      </c>
      <c r="L674" s="41"/>
    </row>
    <row r="675" spans="1:12" ht="39" hidden="1" customHeight="1" x14ac:dyDescent="0.25">
      <c r="A675" s="243"/>
      <c r="B675" s="253"/>
      <c r="C675" s="516"/>
      <c r="D675" s="105"/>
      <c r="E675" s="105"/>
      <c r="F675" s="7" t="s">
        <v>26</v>
      </c>
      <c r="G675" s="107">
        <f t="shared" si="33"/>
        <v>0</v>
      </c>
      <c r="H675" s="161"/>
    </row>
    <row r="676" spans="1:12" ht="39" hidden="1" customHeight="1" x14ac:dyDescent="0.25">
      <c r="A676" s="243"/>
      <c r="B676" s="253"/>
      <c r="C676" s="516"/>
      <c r="D676" s="105"/>
      <c r="E676" s="105"/>
      <c r="F676" s="7"/>
      <c r="G676" s="107"/>
      <c r="H676" s="161"/>
    </row>
    <row r="677" spans="1:12" ht="60" hidden="1" customHeight="1" x14ac:dyDescent="0.25">
      <c r="A677" s="106" t="s">
        <v>24</v>
      </c>
      <c r="B677" s="254" t="s">
        <v>1567</v>
      </c>
      <c r="C677" s="516"/>
      <c r="D677" s="170">
        <v>2022</v>
      </c>
      <c r="E677" s="170" t="s">
        <v>169</v>
      </c>
      <c r="F677" s="140" t="s">
        <v>33</v>
      </c>
      <c r="G677" s="107">
        <f>H677</f>
        <v>0</v>
      </c>
      <c r="H677" s="157"/>
    </row>
    <row r="678" spans="1:12" ht="54.75" hidden="1" customHeight="1" x14ac:dyDescent="0.25">
      <c r="A678" s="299" t="s">
        <v>22</v>
      </c>
      <c r="B678" s="26"/>
      <c r="C678" s="516"/>
      <c r="D678" s="170">
        <v>2024</v>
      </c>
      <c r="E678" s="170"/>
      <c r="F678" s="140" t="s">
        <v>33</v>
      </c>
      <c r="G678" s="107"/>
      <c r="H678" s="157"/>
    </row>
    <row r="679" spans="1:12" ht="42" hidden="1" customHeight="1" x14ac:dyDescent="0.25">
      <c r="A679" s="268" t="s">
        <v>23</v>
      </c>
      <c r="B679" s="59"/>
      <c r="C679" s="516"/>
      <c r="D679" s="170">
        <v>2024</v>
      </c>
      <c r="E679" s="107"/>
      <c r="F679" s="107" t="s">
        <v>33</v>
      </c>
      <c r="G679" s="107"/>
      <c r="H679" s="95"/>
    </row>
    <row r="680" spans="1:12" ht="46.5" hidden="1" customHeight="1" x14ac:dyDescent="0.25">
      <c r="A680" s="268" t="s">
        <v>24</v>
      </c>
      <c r="B680" s="59"/>
      <c r="C680" s="516"/>
      <c r="D680" s="269">
        <v>2024</v>
      </c>
      <c r="E680" s="107"/>
      <c r="F680" s="107" t="s">
        <v>33</v>
      </c>
      <c r="G680" s="107"/>
      <c r="H680" s="95"/>
    </row>
    <row r="681" spans="1:12" ht="29.25" hidden="1" customHeight="1" x14ac:dyDescent="0.25">
      <c r="A681" s="268" t="s">
        <v>36</v>
      </c>
      <c r="B681" s="26"/>
      <c r="C681" s="516"/>
      <c r="D681" s="269">
        <v>2024</v>
      </c>
      <c r="E681" s="107"/>
      <c r="F681" s="107" t="s">
        <v>33</v>
      </c>
      <c r="G681" s="107"/>
      <c r="H681" s="95"/>
    </row>
    <row r="682" spans="1:12" ht="37.5" hidden="1" customHeight="1" x14ac:dyDescent="0.25">
      <c r="A682" s="268" t="s">
        <v>37</v>
      </c>
      <c r="B682" s="26"/>
      <c r="C682" s="516"/>
      <c r="D682" s="269">
        <v>2024</v>
      </c>
      <c r="E682" s="107"/>
      <c r="F682" s="107" t="s">
        <v>33</v>
      </c>
      <c r="G682" s="107"/>
      <c r="H682" s="95"/>
    </row>
    <row r="683" spans="1:12" ht="45" hidden="1" customHeight="1" x14ac:dyDescent="0.25">
      <c r="A683" s="268" t="s">
        <v>43</v>
      </c>
      <c r="B683" s="26"/>
      <c r="C683" s="516"/>
      <c r="D683" s="269">
        <v>2024</v>
      </c>
      <c r="E683" s="107"/>
      <c r="F683" s="107" t="s">
        <v>33</v>
      </c>
      <c r="G683" s="107"/>
      <c r="H683" s="95"/>
    </row>
    <row r="684" spans="1:12" ht="30.75" hidden="1" customHeight="1" x14ac:dyDescent="0.25">
      <c r="A684" s="243"/>
      <c r="B684" s="244" t="s">
        <v>82</v>
      </c>
      <c r="C684" s="457"/>
      <c r="D684" s="105"/>
      <c r="E684" s="105"/>
      <c r="F684" s="140" t="s">
        <v>33</v>
      </c>
      <c r="G684" s="107">
        <f>H684</f>
        <v>0</v>
      </c>
      <c r="H684" s="43">
        <f>H671</f>
        <v>0</v>
      </c>
    </row>
    <row r="685" spans="1:12" ht="18" customHeight="1" x14ac:dyDescent="0.25">
      <c r="A685" s="520" t="s">
        <v>440</v>
      </c>
      <c r="B685" s="520"/>
      <c r="C685" s="520"/>
      <c r="D685" s="520"/>
      <c r="E685" s="520"/>
      <c r="F685" s="520"/>
      <c r="G685" s="520"/>
      <c r="H685" s="520"/>
    </row>
    <row r="686" spans="1:12" ht="48" customHeight="1" x14ac:dyDescent="0.25">
      <c r="A686" s="106" t="s">
        <v>35</v>
      </c>
      <c r="B686" s="91" t="s">
        <v>1900</v>
      </c>
      <c r="C686" s="170"/>
      <c r="D686" s="170">
        <v>2024</v>
      </c>
      <c r="E686" s="170" t="s">
        <v>16</v>
      </c>
      <c r="F686" s="140" t="s">
        <v>33</v>
      </c>
      <c r="G686" s="161"/>
      <c r="H686" s="107">
        <f>'Додаток 3'!L641</f>
        <v>350.61900000000003</v>
      </c>
    </row>
    <row r="687" spans="1:12" ht="59.25" customHeight="1" x14ac:dyDescent="0.25">
      <c r="A687" s="106" t="s">
        <v>22</v>
      </c>
      <c r="B687" s="59" t="s">
        <v>1901</v>
      </c>
      <c r="C687" s="96"/>
      <c r="D687" s="170">
        <v>2024</v>
      </c>
      <c r="E687" s="170" t="s">
        <v>16</v>
      </c>
      <c r="F687" s="51" t="s">
        <v>33</v>
      </c>
      <c r="G687" s="96"/>
      <c r="H687" s="170">
        <f>'Додаток 3'!L642</f>
        <v>233.68700000000001</v>
      </c>
    </row>
    <row r="688" spans="1:12" ht="48.75" customHeight="1" x14ac:dyDescent="0.25">
      <c r="A688" s="106" t="s">
        <v>23</v>
      </c>
      <c r="B688" s="59" t="s">
        <v>1883</v>
      </c>
      <c r="C688" s="96"/>
      <c r="D688" s="170">
        <v>2024</v>
      </c>
      <c r="E688" s="170" t="s">
        <v>16</v>
      </c>
      <c r="F688" s="51" t="s">
        <v>33</v>
      </c>
      <c r="G688" s="96"/>
      <c r="H688" s="170">
        <f>'Додаток 3'!L634</f>
        <v>1793.008</v>
      </c>
    </row>
    <row r="689" spans="1:8" ht="36.75" customHeight="1" x14ac:dyDescent="0.25">
      <c r="A689" s="106" t="s">
        <v>24</v>
      </c>
      <c r="B689" s="59" t="s">
        <v>1970</v>
      </c>
      <c r="C689" s="96"/>
      <c r="D689" s="170">
        <v>2024</v>
      </c>
      <c r="E689" s="107" t="s">
        <v>169</v>
      </c>
      <c r="F689" s="107" t="s">
        <v>33</v>
      </c>
      <c r="G689" s="96"/>
      <c r="H689" s="95">
        <f>'Додаток 3'!L643</f>
        <v>73.319999999999993</v>
      </c>
    </row>
    <row r="690" spans="1:8" ht="42" customHeight="1" x14ac:dyDescent="0.25">
      <c r="A690" s="106" t="s">
        <v>36</v>
      </c>
      <c r="B690" s="59" t="s">
        <v>1904</v>
      </c>
      <c r="C690" s="96"/>
      <c r="D690" s="170">
        <v>2024</v>
      </c>
      <c r="E690" s="107" t="s">
        <v>1905</v>
      </c>
      <c r="F690" s="107" t="s">
        <v>33</v>
      </c>
      <c r="G690" s="96"/>
      <c r="H690" s="95">
        <f>'Додаток 3'!L644</f>
        <v>1138.325</v>
      </c>
    </row>
    <row r="691" spans="1:8" ht="42" customHeight="1" x14ac:dyDescent="0.25">
      <c r="A691" s="106" t="s">
        <v>37</v>
      </c>
      <c r="B691" s="59" t="str">
        <f>'Додаток 3'!B645</f>
        <v>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v>
      </c>
      <c r="C691" s="96"/>
      <c r="D691" s="170">
        <v>2024</v>
      </c>
      <c r="E691" s="107" t="s">
        <v>169</v>
      </c>
      <c r="F691" s="107" t="s">
        <v>33</v>
      </c>
      <c r="G691" s="96"/>
      <c r="H691" s="95">
        <f>'Додаток 3'!L645</f>
        <v>752.255</v>
      </c>
    </row>
    <row r="692" spans="1:8" ht="42" customHeight="1" x14ac:dyDescent="0.25">
      <c r="A692" s="106" t="s">
        <v>43</v>
      </c>
      <c r="B692" s="59" t="str">
        <f>'Додаток 3'!B646</f>
        <v>Поточний ремонт приміщень № 66, 67,70,73,74 з встановленням рекуператорів в ПРУ № 56531 за адресою: вул. Хіміків, 14/10 м. Южного Одеського району Одеської області</v>
      </c>
      <c r="C692" s="96"/>
      <c r="D692" s="170">
        <v>2024</v>
      </c>
      <c r="E692" s="107" t="s">
        <v>169</v>
      </c>
      <c r="F692" s="107" t="s">
        <v>33</v>
      </c>
      <c r="G692" s="96"/>
      <c r="H692" s="95">
        <f>'Додаток 3'!L646</f>
        <v>512.72799999999995</v>
      </c>
    </row>
    <row r="693" spans="1:8" ht="24.75" customHeight="1" x14ac:dyDescent="0.25">
      <c r="A693" s="243"/>
      <c r="B693" s="243"/>
      <c r="C693" s="243"/>
      <c r="D693" s="243"/>
      <c r="E693" s="243"/>
      <c r="F693" s="310" t="s">
        <v>21</v>
      </c>
      <c r="G693" s="243"/>
      <c r="H693" s="311">
        <f>H686+H687+H688+H689+H690</f>
        <v>3588.9590000000007</v>
      </c>
    </row>
    <row r="694" spans="1:8" ht="31.5" customHeight="1" x14ac:dyDescent="0.25">
      <c r="B694" s="40" t="s">
        <v>2009</v>
      </c>
      <c r="E694" s="40" t="s">
        <v>1998</v>
      </c>
    </row>
    <row r="695" spans="1:8" ht="18" customHeight="1" x14ac:dyDescent="0.25">
      <c r="A695" s="515"/>
      <c r="B695" s="515"/>
      <c r="C695" s="515"/>
      <c r="D695" s="515"/>
      <c r="E695" s="515"/>
      <c r="F695" s="515"/>
      <c r="G695" s="515"/>
      <c r="H695" s="515"/>
    </row>
  </sheetData>
  <mergeCells count="432">
    <mergeCell ref="A528:A531"/>
    <mergeCell ref="E528:E531"/>
    <mergeCell ref="F528:F531"/>
    <mergeCell ref="F551:F552"/>
    <mergeCell ref="A534:A535"/>
    <mergeCell ref="E534:E535"/>
    <mergeCell ref="F534:F535"/>
    <mergeCell ref="A536:A537"/>
    <mergeCell ref="C536:C537"/>
    <mergeCell ref="A551:A552"/>
    <mergeCell ref="E536:E537"/>
    <mergeCell ref="F536:F537"/>
    <mergeCell ref="A545:A546"/>
    <mergeCell ref="E545:E546"/>
    <mergeCell ref="F545:F546"/>
    <mergeCell ref="A547:A548"/>
    <mergeCell ref="E547:E548"/>
    <mergeCell ref="F547:F548"/>
    <mergeCell ref="A549:A550"/>
    <mergeCell ref="E549:E550"/>
    <mergeCell ref="F549:F550"/>
    <mergeCell ref="E551:E552"/>
    <mergeCell ref="A553:A554"/>
    <mergeCell ref="E553:E554"/>
    <mergeCell ref="F553:F554"/>
    <mergeCell ref="A555:A556"/>
    <mergeCell ref="E555:E556"/>
    <mergeCell ref="F555:F556"/>
    <mergeCell ref="A560:A566"/>
    <mergeCell ref="D560:D566"/>
    <mergeCell ref="E560:E566"/>
    <mergeCell ref="F560:F566"/>
    <mergeCell ref="A685:H685"/>
    <mergeCell ref="A613:A616"/>
    <mergeCell ref="B613:B616"/>
    <mergeCell ref="C613:C616"/>
    <mergeCell ref="E613:E616"/>
    <mergeCell ref="D613:D616"/>
    <mergeCell ref="A617:H617"/>
    <mergeCell ref="A620:A623"/>
    <mergeCell ref="B620:B623"/>
    <mergeCell ref="C620:C623"/>
    <mergeCell ref="D620:D623"/>
    <mergeCell ref="E620:E623"/>
    <mergeCell ref="A644:H644"/>
    <mergeCell ref="A646:A649"/>
    <mergeCell ref="D646:D649"/>
    <mergeCell ref="E646:E649"/>
    <mergeCell ref="F646:F649"/>
    <mergeCell ref="A667:A668"/>
    <mergeCell ref="D667:D668"/>
    <mergeCell ref="E667:E668"/>
    <mergeCell ref="F667:F668"/>
    <mergeCell ref="A650:A653"/>
    <mergeCell ref="D650:D653"/>
    <mergeCell ref="E650:E653"/>
    <mergeCell ref="F650:F653"/>
    <mergeCell ref="A524:A525"/>
    <mergeCell ref="E524:E525"/>
    <mergeCell ref="F524:F525"/>
    <mergeCell ref="F526:F527"/>
    <mergeCell ref="A526:A527"/>
    <mergeCell ref="A695:H695"/>
    <mergeCell ref="D424:D427"/>
    <mergeCell ref="A669:A670"/>
    <mergeCell ref="D669:D670"/>
    <mergeCell ref="E669:E670"/>
    <mergeCell ref="F669:F670"/>
    <mergeCell ref="C674:C684"/>
    <mergeCell ref="A662:A664"/>
    <mergeCell ref="D662:D664"/>
    <mergeCell ref="A654:A657"/>
    <mergeCell ref="D654:D657"/>
    <mergeCell ref="E654:E657"/>
    <mergeCell ref="F654:F657"/>
    <mergeCell ref="A658:A660"/>
    <mergeCell ref="D658:D660"/>
    <mergeCell ref="E658:E660"/>
    <mergeCell ref="F658:F660"/>
    <mergeCell ref="E662:E664"/>
    <mergeCell ref="F662:F664"/>
    <mergeCell ref="A482:A484"/>
    <mergeCell ref="D482:D484"/>
    <mergeCell ref="E482:E484"/>
    <mergeCell ref="F482:F484"/>
    <mergeCell ref="A485:A488"/>
    <mergeCell ref="D485:D488"/>
    <mergeCell ref="E485:E488"/>
    <mergeCell ref="F485:F488"/>
    <mergeCell ref="E526:E527"/>
    <mergeCell ref="A489:A492"/>
    <mergeCell ref="E489:E491"/>
    <mergeCell ref="F489:F491"/>
    <mergeCell ref="A494:A497"/>
    <mergeCell ref="E494:E497"/>
    <mergeCell ref="F494:F497"/>
    <mergeCell ref="A518:A519"/>
    <mergeCell ref="E518:E519"/>
    <mergeCell ref="F518:F519"/>
    <mergeCell ref="A520:A521"/>
    <mergeCell ref="E520:E521"/>
    <mergeCell ref="F520:F521"/>
    <mergeCell ref="A522:A523"/>
    <mergeCell ref="E522:E523"/>
    <mergeCell ref="F522:F523"/>
    <mergeCell ref="E471:E472"/>
    <mergeCell ref="F471:F472"/>
    <mergeCell ref="A474:A477"/>
    <mergeCell ref="B474:B477"/>
    <mergeCell ref="C474:C477"/>
    <mergeCell ref="E474:E477"/>
    <mergeCell ref="A478:H478"/>
    <mergeCell ref="D474:D477"/>
    <mergeCell ref="A479:A481"/>
    <mergeCell ref="D479:D481"/>
    <mergeCell ref="E479:E481"/>
    <mergeCell ref="F479:F481"/>
    <mergeCell ref="A424:A428"/>
    <mergeCell ref="B424:B428"/>
    <mergeCell ref="C424:C428"/>
    <mergeCell ref="E424:E428"/>
    <mergeCell ref="A378:A379"/>
    <mergeCell ref="F378:F379"/>
    <mergeCell ref="A455:A456"/>
    <mergeCell ref="E455:E456"/>
    <mergeCell ref="F455:F456"/>
    <mergeCell ref="A350:A351"/>
    <mergeCell ref="E350:E351"/>
    <mergeCell ref="F350:F351"/>
    <mergeCell ref="A358:A359"/>
    <mergeCell ref="C358:C359"/>
    <mergeCell ref="E358:E359"/>
    <mergeCell ref="F358:F359"/>
    <mergeCell ref="A360:A361"/>
    <mergeCell ref="E360:E361"/>
    <mergeCell ref="F360:F361"/>
    <mergeCell ref="A340:A341"/>
    <mergeCell ref="E340:E341"/>
    <mergeCell ref="F340:F341"/>
    <mergeCell ref="A345:A346"/>
    <mergeCell ref="E345:E346"/>
    <mergeCell ref="F345:F346"/>
    <mergeCell ref="A348:A349"/>
    <mergeCell ref="E348:E349"/>
    <mergeCell ref="F348:F349"/>
    <mergeCell ref="A334:A335"/>
    <mergeCell ref="E334:E335"/>
    <mergeCell ref="F334:F335"/>
    <mergeCell ref="A336:A337"/>
    <mergeCell ref="E336:E337"/>
    <mergeCell ref="F336:F337"/>
    <mergeCell ref="A338:A339"/>
    <mergeCell ref="E338:E339"/>
    <mergeCell ref="F338:F339"/>
    <mergeCell ref="A321:A322"/>
    <mergeCell ref="E321:E322"/>
    <mergeCell ref="F321:F322"/>
    <mergeCell ref="A324:A329"/>
    <mergeCell ref="E324:E329"/>
    <mergeCell ref="F324:F329"/>
    <mergeCell ref="A330:A331"/>
    <mergeCell ref="E330:E331"/>
    <mergeCell ref="F330:F331"/>
    <mergeCell ref="A310:A312"/>
    <mergeCell ref="E310:E312"/>
    <mergeCell ref="F310:F312"/>
    <mergeCell ref="A313:A316"/>
    <mergeCell ref="E313:E316"/>
    <mergeCell ref="F313:F316"/>
    <mergeCell ref="A317:A320"/>
    <mergeCell ref="E317:E320"/>
    <mergeCell ref="F317:F320"/>
    <mergeCell ref="E288:E289"/>
    <mergeCell ref="F288:F289"/>
    <mergeCell ref="A293:A296"/>
    <mergeCell ref="E293:E296"/>
    <mergeCell ref="F293:F296"/>
    <mergeCell ref="A302:A305"/>
    <mergeCell ref="E302:E305"/>
    <mergeCell ref="F302:F305"/>
    <mergeCell ref="A306:A309"/>
    <mergeCell ref="E306:E309"/>
    <mergeCell ref="F306:F309"/>
    <mergeCell ref="F194:F196"/>
    <mergeCell ref="A210:A211"/>
    <mergeCell ref="D210:D211"/>
    <mergeCell ref="E210:E211"/>
    <mergeCell ref="F210:F211"/>
    <mergeCell ref="G182:G183"/>
    <mergeCell ref="E258:E264"/>
    <mergeCell ref="L225:O225"/>
    <mergeCell ref="A191:A193"/>
    <mergeCell ref="D191:D193"/>
    <mergeCell ref="E191:E193"/>
    <mergeCell ref="F191:F193"/>
    <mergeCell ref="A194:A196"/>
    <mergeCell ref="D194:D196"/>
    <mergeCell ref="E194:E196"/>
    <mergeCell ref="A226:H226"/>
    <mergeCell ref="F258:F262"/>
    <mergeCell ref="B260:B261"/>
    <mergeCell ref="C260:C261"/>
    <mergeCell ref="A222:A225"/>
    <mergeCell ref="B222:B225"/>
    <mergeCell ref="C222:C225"/>
    <mergeCell ref="D222:D225"/>
    <mergeCell ref="E222:E225"/>
    <mergeCell ref="A179:A181"/>
    <mergeCell ref="D179:D181"/>
    <mergeCell ref="E179:E181"/>
    <mergeCell ref="F179:F181"/>
    <mergeCell ref="H182:H183"/>
    <mergeCell ref="A182:A183"/>
    <mergeCell ref="B182:B183"/>
    <mergeCell ref="C182:C183"/>
    <mergeCell ref="D182:D183"/>
    <mergeCell ref="E182:E183"/>
    <mergeCell ref="F182:F183"/>
    <mergeCell ref="A172:A173"/>
    <mergeCell ref="D172:D173"/>
    <mergeCell ref="E172:E173"/>
    <mergeCell ref="F172:F173"/>
    <mergeCell ref="A175:A176"/>
    <mergeCell ref="D175:D176"/>
    <mergeCell ref="E175:E176"/>
    <mergeCell ref="F175:F176"/>
    <mergeCell ref="A177:A178"/>
    <mergeCell ref="D177:D178"/>
    <mergeCell ref="E177:E178"/>
    <mergeCell ref="F177:F178"/>
    <mergeCell ref="G163:G164"/>
    <mergeCell ref="A167:A169"/>
    <mergeCell ref="D167:D169"/>
    <mergeCell ref="E167:E169"/>
    <mergeCell ref="F167:F169"/>
    <mergeCell ref="A170:A171"/>
    <mergeCell ref="D170:D171"/>
    <mergeCell ref="E170:E171"/>
    <mergeCell ref="F170:F171"/>
    <mergeCell ref="A155:A157"/>
    <mergeCell ref="D155:D157"/>
    <mergeCell ref="E155:E157"/>
    <mergeCell ref="F155:F157"/>
    <mergeCell ref="A158:A161"/>
    <mergeCell ref="D158:D161"/>
    <mergeCell ref="E158:E161"/>
    <mergeCell ref="F158:F161"/>
    <mergeCell ref="A163:A166"/>
    <mergeCell ref="C163:C164"/>
    <mergeCell ref="D163:D166"/>
    <mergeCell ref="E163:E166"/>
    <mergeCell ref="F163:F166"/>
    <mergeCell ref="H147:H148"/>
    <mergeCell ref="A151:A154"/>
    <mergeCell ref="D151:D154"/>
    <mergeCell ref="E151:E154"/>
    <mergeCell ref="F151:F154"/>
    <mergeCell ref="A146:H146"/>
    <mergeCell ref="A147:A150"/>
    <mergeCell ref="B147:B148"/>
    <mergeCell ref="C147:C148"/>
    <mergeCell ref="D147:D150"/>
    <mergeCell ref="E147:E150"/>
    <mergeCell ref="F147:F150"/>
    <mergeCell ref="G147:G148"/>
    <mergeCell ref="F109:F110"/>
    <mergeCell ref="A115:A116"/>
    <mergeCell ref="D115:D116"/>
    <mergeCell ref="E115:E116"/>
    <mergeCell ref="F115:F116"/>
    <mergeCell ref="A141:A145"/>
    <mergeCell ref="B141:B145"/>
    <mergeCell ref="B124:B125"/>
    <mergeCell ref="A124:A125"/>
    <mergeCell ref="A109:A110"/>
    <mergeCell ref="D109:D110"/>
    <mergeCell ref="E109:E110"/>
    <mergeCell ref="C141:C145"/>
    <mergeCell ref="D141:D145"/>
    <mergeCell ref="E141:E145"/>
    <mergeCell ref="E124:E125"/>
    <mergeCell ref="D124:D125"/>
    <mergeCell ref="C124:C125"/>
    <mergeCell ref="A77:A80"/>
    <mergeCell ref="D77:D80"/>
    <mergeCell ref="E77:E80"/>
    <mergeCell ref="F77:F80"/>
    <mergeCell ref="F104:F105"/>
    <mergeCell ref="E106:E108"/>
    <mergeCell ref="D106:D108"/>
    <mergeCell ref="E104:E105"/>
    <mergeCell ref="D104:D105"/>
    <mergeCell ref="A106:A108"/>
    <mergeCell ref="A81:A84"/>
    <mergeCell ref="D81:D84"/>
    <mergeCell ref="E81:E84"/>
    <mergeCell ref="F81:F84"/>
    <mergeCell ref="A104:A105"/>
    <mergeCell ref="A67:A68"/>
    <mergeCell ref="D67:D68"/>
    <mergeCell ref="E67:E68"/>
    <mergeCell ref="F67:F68"/>
    <mergeCell ref="A69:A72"/>
    <mergeCell ref="D69:D72"/>
    <mergeCell ref="E69:E72"/>
    <mergeCell ref="F69:F72"/>
    <mergeCell ref="A73:A76"/>
    <mergeCell ref="D73:D76"/>
    <mergeCell ref="E73:E76"/>
    <mergeCell ref="F73:F76"/>
    <mergeCell ref="A55:A59"/>
    <mergeCell ref="D55:D59"/>
    <mergeCell ref="E55:E59"/>
    <mergeCell ref="F55:F59"/>
    <mergeCell ref="A60:A61"/>
    <mergeCell ref="D60:D61"/>
    <mergeCell ref="E60:E61"/>
    <mergeCell ref="F60:F61"/>
    <mergeCell ref="A65:A66"/>
    <mergeCell ref="D65:D66"/>
    <mergeCell ref="E65:E66"/>
    <mergeCell ref="F65:F66"/>
    <mergeCell ref="A46:A47"/>
    <mergeCell ref="D46:D47"/>
    <mergeCell ref="E46:E47"/>
    <mergeCell ref="F46:F47"/>
    <mergeCell ref="A48:A49"/>
    <mergeCell ref="D48:D49"/>
    <mergeCell ref="E48:E49"/>
    <mergeCell ref="F48:F49"/>
    <mergeCell ref="A50:A54"/>
    <mergeCell ref="D50:D54"/>
    <mergeCell ref="E50:E54"/>
    <mergeCell ref="F50:F54"/>
    <mergeCell ref="A26:A29"/>
    <mergeCell ref="D26:D29"/>
    <mergeCell ref="E26:E29"/>
    <mergeCell ref="F26:F29"/>
    <mergeCell ref="A30:A33"/>
    <mergeCell ref="D30:D33"/>
    <mergeCell ref="E30:E33"/>
    <mergeCell ref="F30:F33"/>
    <mergeCell ref="A35:A39"/>
    <mergeCell ref="B35:B36"/>
    <mergeCell ref="C35:C36"/>
    <mergeCell ref="D35:D39"/>
    <mergeCell ref="E35:E39"/>
    <mergeCell ref="F36:F39"/>
    <mergeCell ref="A20:A21"/>
    <mergeCell ref="D20:D21"/>
    <mergeCell ref="E20:E21"/>
    <mergeCell ref="F20:F21"/>
    <mergeCell ref="A22:A23"/>
    <mergeCell ref="D22:D23"/>
    <mergeCell ref="E22:E23"/>
    <mergeCell ref="F22:F23"/>
    <mergeCell ref="A24:A25"/>
    <mergeCell ref="D24:D25"/>
    <mergeCell ref="E24:E25"/>
    <mergeCell ref="F24:F25"/>
    <mergeCell ref="B11:H11"/>
    <mergeCell ref="A12:A14"/>
    <mergeCell ref="D12:D14"/>
    <mergeCell ref="E12:E14"/>
    <mergeCell ref="F12:F14"/>
    <mergeCell ref="A15:A19"/>
    <mergeCell ref="B15:B17"/>
    <mergeCell ref="D15:D19"/>
    <mergeCell ref="E15:E19"/>
    <mergeCell ref="C16:C17"/>
    <mergeCell ref="F17:F19"/>
    <mergeCell ref="A1:H2"/>
    <mergeCell ref="A3:A5"/>
    <mergeCell ref="B3:B5"/>
    <mergeCell ref="C3:C5"/>
    <mergeCell ref="D3:D5"/>
    <mergeCell ref="E3:E5"/>
    <mergeCell ref="F3:F5"/>
    <mergeCell ref="G3:H5"/>
    <mergeCell ref="A6:A10"/>
    <mergeCell ref="B6:B10"/>
    <mergeCell ref="C6:C10"/>
    <mergeCell ref="D6:D10"/>
    <mergeCell ref="E6:E10"/>
    <mergeCell ref="A642:A643"/>
    <mergeCell ref="B642:B643"/>
    <mergeCell ref="D642:D643"/>
    <mergeCell ref="E642:E643"/>
    <mergeCell ref="A429:H429"/>
    <mergeCell ref="A434:A435"/>
    <mergeCell ref="E434:E435"/>
    <mergeCell ref="F434:F435"/>
    <mergeCell ref="A443:A446"/>
    <mergeCell ref="E443:E446"/>
    <mergeCell ref="F443:F446"/>
    <mergeCell ref="A447:A450"/>
    <mergeCell ref="E447:E450"/>
    <mergeCell ref="F447:F450"/>
    <mergeCell ref="A451:A454"/>
    <mergeCell ref="E451:E454"/>
    <mergeCell ref="F451:F454"/>
    <mergeCell ref="A457:A458"/>
    <mergeCell ref="E457:E458"/>
    <mergeCell ref="F457:F458"/>
    <mergeCell ref="A469:A470"/>
    <mergeCell ref="E469:E470"/>
    <mergeCell ref="F469:F470"/>
    <mergeCell ref="A471:A472"/>
    <mergeCell ref="A218:A219"/>
    <mergeCell ref="D218:D219"/>
    <mergeCell ref="E218:E219"/>
    <mergeCell ref="F218:F219"/>
    <mergeCell ref="A624:H624"/>
    <mergeCell ref="A629:H629"/>
    <mergeCell ref="B627:B628"/>
    <mergeCell ref="A627:A628"/>
    <mergeCell ref="D627:D628"/>
    <mergeCell ref="E627:E628"/>
    <mergeCell ref="A258:A264"/>
    <mergeCell ref="A270:A274"/>
    <mergeCell ref="E270:E274"/>
    <mergeCell ref="F270:F274"/>
    <mergeCell ref="A275:A276"/>
    <mergeCell ref="E275:E276"/>
    <mergeCell ref="F275:F276"/>
    <mergeCell ref="A277:A280"/>
    <mergeCell ref="E277:E280"/>
    <mergeCell ref="F277:F280"/>
    <mergeCell ref="A282:A285"/>
    <mergeCell ref="E282:E285"/>
    <mergeCell ref="F282:F285"/>
    <mergeCell ref="A288:A289"/>
  </mergeCells>
  <phoneticPr fontId="1" type="noConversion"/>
  <pageMargins left="0.70866141732283472" right="0.19685039370078741" top="1.1417322834645669" bottom="0.74803149606299213" header="0.31496062992125984" footer="0.31496062992125984"/>
  <pageSetup paperSize="9" scale="70"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V655"/>
  <sheetViews>
    <sheetView tabSelected="1" view="pageBreakPreview" zoomScale="78" zoomScaleNormal="73" zoomScaleSheetLayoutView="78" workbookViewId="0">
      <pane xSplit="5" ySplit="5" topLeftCell="F643" activePane="bottomRight" state="frozen"/>
      <selection pane="topRight" activeCell="F1" sqref="F1"/>
      <selection pane="bottomLeft" activeCell="A6" sqref="A6"/>
      <selection pane="bottomRight" activeCell="A652" sqref="A652:L652"/>
    </sheetView>
  </sheetViews>
  <sheetFormatPr defaultColWidth="9.140625" defaultRowHeight="15" x14ac:dyDescent="0.25"/>
  <cols>
    <col min="1" max="1" width="4.140625" style="80" customWidth="1"/>
    <col min="2" max="2" width="73.42578125" style="40" customWidth="1"/>
    <col min="3" max="3" width="13" style="40" customWidth="1"/>
    <col min="4" max="4" width="9.42578125" style="40" customWidth="1"/>
    <col min="5" max="5" width="17.7109375" style="40" customWidth="1"/>
    <col min="6" max="6" width="14.42578125" style="40" customWidth="1"/>
    <col min="7" max="7" width="15.5703125" style="40" customWidth="1"/>
    <col min="8" max="8" width="15.85546875" style="40" customWidth="1"/>
    <col min="9" max="9" width="14.140625" style="40" customWidth="1"/>
    <col min="10" max="10" width="16.28515625" style="40" customWidth="1"/>
    <col min="11" max="11" width="14.85546875" style="40" customWidth="1"/>
    <col min="12" max="12" width="15.7109375" style="40" customWidth="1"/>
    <col min="13" max="13" width="21.28515625" style="40" customWidth="1"/>
    <col min="14" max="15" width="15" style="40" customWidth="1"/>
    <col min="16" max="16" width="17.28515625" style="40" customWidth="1"/>
    <col min="17" max="17" width="18.28515625" style="40" customWidth="1"/>
    <col min="18" max="18" width="18.5703125" style="40" customWidth="1"/>
    <col min="19" max="19" width="19" style="40" customWidth="1"/>
    <col min="20" max="20" width="13.42578125" style="40" customWidth="1"/>
    <col min="21" max="22" width="12.7109375" style="40" bestFit="1" customWidth="1"/>
    <col min="23" max="16384" width="9.140625" style="40"/>
  </cols>
  <sheetData>
    <row r="1" spans="1:22" ht="15" customHeight="1" x14ac:dyDescent="0.25">
      <c r="A1" s="546" t="s">
        <v>1577</v>
      </c>
      <c r="B1" s="546"/>
      <c r="C1" s="546"/>
      <c r="D1" s="546"/>
      <c r="E1" s="546"/>
      <c r="F1" s="546"/>
      <c r="G1" s="546"/>
      <c r="H1" s="546"/>
      <c r="I1" s="546"/>
      <c r="J1" s="546"/>
      <c r="K1" s="546"/>
      <c r="L1" s="546"/>
      <c r="M1" s="118"/>
      <c r="N1" s="118"/>
      <c r="O1" s="118"/>
    </row>
    <row r="2" spans="1:22" ht="6" customHeight="1" x14ac:dyDescent="0.25">
      <c r="A2" s="546"/>
      <c r="B2" s="546"/>
      <c r="C2" s="546"/>
      <c r="D2" s="546"/>
      <c r="E2" s="546"/>
      <c r="F2" s="546"/>
      <c r="G2" s="546"/>
      <c r="H2" s="546"/>
      <c r="I2" s="546"/>
      <c r="J2" s="546"/>
      <c r="K2" s="546"/>
      <c r="L2" s="546"/>
      <c r="M2" s="118"/>
      <c r="N2" s="118"/>
      <c r="O2" s="118"/>
    </row>
    <row r="3" spans="1:22" ht="25.5" customHeight="1" x14ac:dyDescent="0.25">
      <c r="A3" s="468" t="s">
        <v>29</v>
      </c>
      <c r="B3" s="469" t="s">
        <v>32</v>
      </c>
      <c r="C3" s="469" t="s">
        <v>241</v>
      </c>
      <c r="D3" s="469" t="s">
        <v>246</v>
      </c>
      <c r="E3" s="469" t="s">
        <v>30</v>
      </c>
      <c r="F3" s="469" t="s">
        <v>726</v>
      </c>
      <c r="G3" s="550" t="s">
        <v>242</v>
      </c>
      <c r="H3" s="551"/>
      <c r="I3" s="551"/>
      <c r="J3" s="551"/>
      <c r="K3" s="551"/>
      <c r="L3" s="552"/>
    </row>
    <row r="4" spans="1:22" ht="18" customHeight="1" x14ac:dyDescent="0.25">
      <c r="A4" s="468"/>
      <c r="B4" s="469"/>
      <c r="C4" s="349"/>
      <c r="D4" s="469"/>
      <c r="E4" s="469"/>
      <c r="F4" s="469"/>
      <c r="G4" s="469" t="s">
        <v>31</v>
      </c>
      <c r="H4" s="547" t="s">
        <v>20</v>
      </c>
      <c r="I4" s="548"/>
      <c r="J4" s="548"/>
      <c r="K4" s="548"/>
      <c r="L4" s="549"/>
      <c r="P4" s="41"/>
    </row>
    <row r="5" spans="1:22" ht="18.75" customHeight="1" x14ac:dyDescent="0.25">
      <c r="A5" s="468"/>
      <c r="B5" s="469"/>
      <c r="C5" s="349"/>
      <c r="D5" s="469"/>
      <c r="E5" s="469"/>
      <c r="F5" s="469"/>
      <c r="G5" s="469"/>
      <c r="H5" s="154">
        <v>2020</v>
      </c>
      <c r="I5" s="154">
        <v>2021</v>
      </c>
      <c r="J5" s="154">
        <v>2022</v>
      </c>
      <c r="K5" s="154">
        <v>2023</v>
      </c>
      <c r="L5" s="154">
        <v>2024</v>
      </c>
    </row>
    <row r="6" spans="1:22" ht="21.75" customHeight="1" x14ac:dyDescent="0.25">
      <c r="A6" s="468"/>
      <c r="B6" s="469" t="s">
        <v>27</v>
      </c>
      <c r="C6" s="469"/>
      <c r="D6" s="469"/>
      <c r="E6" s="469"/>
      <c r="F6" s="158" t="s">
        <v>21</v>
      </c>
      <c r="G6" s="43">
        <f>G7+G10+G9+G11+G8</f>
        <v>1009627.78406</v>
      </c>
      <c r="H6" s="43">
        <f>H7+H9+H10+H8</f>
        <v>80698.522000000012</v>
      </c>
      <c r="I6" s="43">
        <f>I7+I9+I10+I8</f>
        <v>104388.25900000001</v>
      </c>
      <c r="J6" s="43">
        <f>J7+J9+J10+J8</f>
        <v>56261.994000000006</v>
      </c>
      <c r="K6" s="43">
        <f>K7+K9+K10+K8</f>
        <v>102431.51996000001</v>
      </c>
      <c r="L6" s="43">
        <f>L7+L9+L10+L8</f>
        <v>665847.48910000001</v>
      </c>
      <c r="P6" s="44"/>
      <c r="Q6" s="44"/>
      <c r="R6" s="44"/>
      <c r="S6" s="44"/>
      <c r="T6" s="44"/>
      <c r="U6" s="44"/>
      <c r="V6" s="44"/>
    </row>
    <row r="7" spans="1:22" ht="31.5" hidden="1" customHeight="1" x14ac:dyDescent="0.25">
      <c r="A7" s="468"/>
      <c r="B7" s="469"/>
      <c r="C7" s="469"/>
      <c r="D7" s="469"/>
      <c r="E7" s="469"/>
      <c r="F7" s="116" t="s">
        <v>26</v>
      </c>
      <c r="G7" s="45">
        <f>H7+I7+J7</f>
        <v>0</v>
      </c>
      <c r="H7" s="45">
        <f>H145+H233+H436+H488+H593+H601</f>
        <v>0</v>
      </c>
      <c r="I7" s="45">
        <f>I145+I233+I436+I488+I593+I601</f>
        <v>0</v>
      </c>
      <c r="J7" s="45">
        <f>J145+J233+J436+J488+J593+J601</f>
        <v>0</v>
      </c>
      <c r="K7" s="45"/>
      <c r="L7" s="45"/>
      <c r="P7" s="44"/>
      <c r="Q7" s="44"/>
      <c r="R7" s="44"/>
      <c r="S7" s="44"/>
      <c r="T7" s="44"/>
      <c r="U7" s="44"/>
      <c r="V7" s="44"/>
    </row>
    <row r="8" spans="1:22" ht="34.9" customHeight="1" x14ac:dyDescent="0.25">
      <c r="A8" s="468"/>
      <c r="B8" s="469"/>
      <c r="C8" s="469"/>
      <c r="D8" s="469"/>
      <c r="E8" s="469"/>
      <c r="F8" s="116" t="s">
        <v>18</v>
      </c>
      <c r="G8" s="45">
        <f>H8+I8+J8+K8+L8</f>
        <v>10000</v>
      </c>
      <c r="H8" s="45">
        <v>0</v>
      </c>
      <c r="I8" s="45">
        <f>I595</f>
        <v>0</v>
      </c>
      <c r="J8" s="45">
        <v>0</v>
      </c>
      <c r="K8" s="45">
        <v>0</v>
      </c>
      <c r="L8" s="45">
        <f>L222</f>
        <v>10000</v>
      </c>
      <c r="P8" s="44"/>
      <c r="Q8" s="44"/>
      <c r="R8" s="44"/>
      <c r="S8" s="44"/>
      <c r="T8" s="44"/>
      <c r="U8" s="44"/>
      <c r="V8" s="44"/>
    </row>
    <row r="9" spans="1:22" ht="31.5" customHeight="1" x14ac:dyDescent="0.25">
      <c r="A9" s="468"/>
      <c r="B9" s="469"/>
      <c r="C9" s="469"/>
      <c r="D9" s="469"/>
      <c r="E9" s="469"/>
      <c r="F9" s="168" t="s">
        <v>26</v>
      </c>
      <c r="G9" s="45">
        <f>H9+I9+J9+K9+L9</f>
        <v>245573.03</v>
      </c>
      <c r="H9" s="45">
        <f>H146+H234+H437+H489+H594+H602</f>
        <v>0</v>
      </c>
      <c r="I9" s="45">
        <f>I146+I234+I437+I489+I594+I602</f>
        <v>0</v>
      </c>
      <c r="J9" s="45">
        <f>J146+J234+J437+J489+J594+J602</f>
        <v>0</v>
      </c>
      <c r="K9" s="45">
        <f>K146+K234+K437+K489+K594+K602</f>
        <v>0</v>
      </c>
      <c r="L9" s="45">
        <f>L146+L234+L437+L489+L594+L602</f>
        <v>245573.03</v>
      </c>
      <c r="P9" s="47"/>
      <c r="Q9" s="47"/>
      <c r="R9" s="48"/>
      <c r="S9" s="48"/>
      <c r="T9" s="44"/>
      <c r="U9" s="44"/>
      <c r="V9" s="44"/>
    </row>
    <row r="10" spans="1:22" ht="28.5" customHeight="1" x14ac:dyDescent="0.25">
      <c r="A10" s="468"/>
      <c r="B10" s="469"/>
      <c r="C10" s="469"/>
      <c r="D10" s="469"/>
      <c r="E10" s="469"/>
      <c r="F10" s="168" t="s">
        <v>33</v>
      </c>
      <c r="G10" s="45">
        <f>H10+I10+J10+K10+L10</f>
        <v>754054.75405999995</v>
      </c>
      <c r="H10" s="45">
        <f>H147+H235+H490+H596+H603+H650+H438+H223</f>
        <v>80698.522000000012</v>
      </c>
      <c r="I10" s="45">
        <f>I147+I235+I438+I490+I596+I603+I650+I223</f>
        <v>104388.25900000001</v>
      </c>
      <c r="J10" s="45">
        <f>J147+J235+J438+J490+J596+J603+J650+J223</f>
        <v>56261.994000000006</v>
      </c>
      <c r="K10" s="45">
        <f>K147+K235+K438+K490+K596+K603+K650+K223</f>
        <v>102431.51996000001</v>
      </c>
      <c r="L10" s="45">
        <f>L147+L235+L438+L490+L596+L603+L650+L223</f>
        <v>410274.45909999998</v>
      </c>
      <c r="P10" s="44"/>
      <c r="Q10" s="49"/>
      <c r="R10" s="48"/>
      <c r="S10" s="48"/>
      <c r="T10" s="44"/>
      <c r="U10" s="44"/>
      <c r="V10" s="44"/>
    </row>
    <row r="11" spans="1:22" ht="35.25" hidden="1" customHeight="1" x14ac:dyDescent="0.25">
      <c r="A11" s="468"/>
      <c r="B11" s="469"/>
      <c r="C11" s="469"/>
      <c r="D11" s="469"/>
      <c r="E11" s="469"/>
      <c r="F11" s="46" t="s">
        <v>608</v>
      </c>
      <c r="G11" s="45">
        <f>H11+I11+J11</f>
        <v>0</v>
      </c>
      <c r="H11" s="45">
        <f>H439</f>
        <v>0</v>
      </c>
      <c r="I11" s="45">
        <v>0</v>
      </c>
      <c r="J11" s="45">
        <v>0</v>
      </c>
      <c r="K11" s="45"/>
      <c r="L11" s="45"/>
      <c r="P11" s="44"/>
      <c r="Q11" s="44"/>
      <c r="R11" s="44"/>
      <c r="S11" s="44"/>
      <c r="T11" s="44"/>
      <c r="U11" s="44"/>
      <c r="V11" s="44"/>
    </row>
    <row r="12" spans="1:22" ht="17.25" customHeight="1" x14ac:dyDescent="0.25">
      <c r="A12" s="449" t="s">
        <v>48</v>
      </c>
      <c r="B12" s="450"/>
      <c r="C12" s="450"/>
      <c r="D12" s="450"/>
      <c r="E12" s="450"/>
      <c r="F12" s="450"/>
      <c r="G12" s="450"/>
      <c r="H12" s="450"/>
      <c r="I12" s="450"/>
      <c r="J12" s="450"/>
      <c r="K12" s="450"/>
      <c r="L12" s="451"/>
      <c r="P12" s="44"/>
      <c r="Q12" s="44"/>
      <c r="R12" s="44"/>
      <c r="S12" s="44"/>
      <c r="T12" s="44"/>
      <c r="U12" s="44"/>
      <c r="V12" s="44"/>
    </row>
    <row r="13" spans="1:22" ht="59.25" customHeight="1" x14ac:dyDescent="0.25">
      <c r="A13" s="353" t="s">
        <v>35</v>
      </c>
      <c r="B13" s="91" t="s">
        <v>1011</v>
      </c>
      <c r="C13" s="363">
        <v>15298.762000000001</v>
      </c>
      <c r="D13" s="353" t="s">
        <v>1563</v>
      </c>
      <c r="E13" s="353" t="s">
        <v>16</v>
      </c>
      <c r="F13" s="363" t="s">
        <v>33</v>
      </c>
      <c r="G13" s="107">
        <f>H13+I13+J13+K13+L13</f>
        <v>14828.232</v>
      </c>
      <c r="H13" s="51">
        <v>1834.434</v>
      </c>
      <c r="I13" s="107">
        <v>200</v>
      </c>
      <c r="J13" s="51"/>
      <c r="K13" s="51"/>
      <c r="L13" s="51">
        <v>12793.798000000001</v>
      </c>
      <c r="M13" s="117"/>
      <c r="N13" s="117"/>
      <c r="O13" s="117"/>
      <c r="P13" s="52"/>
      <c r="Q13" s="48"/>
      <c r="R13" s="48"/>
      <c r="S13" s="44"/>
      <c r="T13" s="44"/>
      <c r="U13" s="44"/>
      <c r="V13" s="44"/>
    </row>
    <row r="14" spans="1:22" ht="21.75" hidden="1" customHeight="1" x14ac:dyDescent="0.25">
      <c r="A14" s="354"/>
      <c r="B14" s="91" t="s">
        <v>2</v>
      </c>
      <c r="C14" s="377"/>
      <c r="D14" s="354"/>
      <c r="E14" s="354"/>
      <c r="F14" s="377"/>
      <c r="G14" s="107">
        <f t="shared" ref="G14:G20" si="0">H14+I14+J14+K14+L14</f>
        <v>132.75900000000001</v>
      </c>
      <c r="H14" s="107">
        <v>17.077000000000002</v>
      </c>
      <c r="I14" s="107">
        <f>115.682</f>
        <v>115.682</v>
      </c>
      <c r="J14" s="51"/>
      <c r="K14" s="51"/>
      <c r="L14" s="51"/>
      <c r="M14" s="53"/>
      <c r="N14" s="53"/>
      <c r="O14" s="53"/>
      <c r="P14" s="54"/>
      <c r="Q14" s="44"/>
      <c r="R14" s="49"/>
      <c r="S14" s="44"/>
      <c r="T14" s="44"/>
      <c r="U14" s="44"/>
      <c r="V14" s="44"/>
    </row>
    <row r="15" spans="1:22" ht="1.5" hidden="1" customHeight="1" x14ac:dyDescent="0.25">
      <c r="A15" s="354"/>
      <c r="B15" s="91" t="s">
        <v>25</v>
      </c>
      <c r="C15" s="377"/>
      <c r="D15" s="354"/>
      <c r="E15" s="354"/>
      <c r="F15" s="377"/>
      <c r="G15" s="107">
        <f t="shared" si="0"/>
        <v>34.020000000000003</v>
      </c>
      <c r="H15" s="107"/>
      <c r="I15" s="107">
        <v>34.020000000000003</v>
      </c>
      <c r="J15" s="51"/>
      <c r="K15" s="51"/>
      <c r="L15" s="51"/>
      <c r="M15" s="53"/>
      <c r="N15" s="53"/>
      <c r="O15" s="53"/>
      <c r="P15" s="48">
        <f>H144+I144+J144+H232+I232+J232+H435+I435+J435+H487+I487+J487+H592+I592+J592+H600+I600+J600+H647</f>
        <v>192038.16900000008</v>
      </c>
      <c r="Q15" s="47">
        <v>350</v>
      </c>
      <c r="R15" s="49">
        <f>Q15-H14</f>
        <v>332.923</v>
      </c>
      <c r="S15" s="44"/>
      <c r="T15" s="44"/>
      <c r="U15" s="44"/>
      <c r="V15" s="44"/>
    </row>
    <row r="16" spans="1:22" ht="0.75" hidden="1" customHeight="1" x14ac:dyDescent="0.25">
      <c r="A16" s="354"/>
      <c r="B16" s="477" t="s">
        <v>931</v>
      </c>
      <c r="C16" s="377"/>
      <c r="D16" s="354"/>
      <c r="E16" s="354"/>
      <c r="F16" s="377"/>
      <c r="G16" s="107">
        <f t="shared" si="0"/>
        <v>0</v>
      </c>
      <c r="H16" s="51">
        <v>0</v>
      </c>
      <c r="I16" s="55"/>
      <c r="J16" s="51"/>
      <c r="K16" s="51"/>
      <c r="L16" s="51"/>
      <c r="M16" s="41">
        <f>J88+J89+J90+J120+J121</f>
        <v>1149.212</v>
      </c>
      <c r="N16" s="41"/>
      <c r="O16" s="41"/>
      <c r="P16" s="44"/>
      <c r="Q16" s="44"/>
      <c r="R16" s="44"/>
      <c r="S16" s="44"/>
      <c r="T16" s="44"/>
      <c r="U16" s="44"/>
      <c r="V16" s="44"/>
    </row>
    <row r="17" spans="1:22" ht="0.75" hidden="1" customHeight="1" x14ac:dyDescent="0.25">
      <c r="A17" s="354"/>
      <c r="B17" s="477"/>
      <c r="C17" s="377"/>
      <c r="D17" s="354"/>
      <c r="E17" s="354"/>
      <c r="F17" s="377"/>
      <c r="G17" s="107">
        <f t="shared" si="0"/>
        <v>0</v>
      </c>
      <c r="H17" s="156"/>
      <c r="I17" s="107">
        <v>0</v>
      </c>
      <c r="J17" s="51"/>
      <c r="K17" s="51"/>
      <c r="L17" s="51"/>
      <c r="P17" s="44"/>
      <c r="Q17" s="44">
        <v>100</v>
      </c>
      <c r="R17" s="49">
        <f>Q17-H15</f>
        <v>100</v>
      </c>
      <c r="S17" s="44"/>
      <c r="T17" s="44"/>
      <c r="U17" s="44"/>
      <c r="V17" s="44"/>
    </row>
    <row r="18" spans="1:22" ht="30.75" hidden="1" customHeight="1" x14ac:dyDescent="0.25">
      <c r="A18" s="354"/>
      <c r="B18" s="477"/>
      <c r="C18" s="377"/>
      <c r="D18" s="354"/>
      <c r="E18" s="354"/>
      <c r="F18" s="377"/>
      <c r="G18" s="107">
        <f t="shared" si="0"/>
        <v>0</v>
      </c>
      <c r="H18" s="51"/>
      <c r="I18" s="107">
        <v>0</v>
      </c>
      <c r="J18" s="51"/>
      <c r="K18" s="51"/>
      <c r="L18" s="51"/>
      <c r="P18" s="44"/>
      <c r="Q18" s="44"/>
      <c r="R18" s="49"/>
      <c r="S18" s="44"/>
      <c r="T18" s="44"/>
      <c r="U18" s="44"/>
      <c r="V18" s="44"/>
    </row>
    <row r="19" spans="1:22" ht="17.25" hidden="1" customHeight="1" x14ac:dyDescent="0.25">
      <c r="A19" s="354"/>
      <c r="B19" s="91" t="s">
        <v>2</v>
      </c>
      <c r="C19" s="377"/>
      <c r="D19" s="354"/>
      <c r="E19" s="354"/>
      <c r="F19" s="377"/>
      <c r="G19" s="107">
        <f t="shared" si="0"/>
        <v>390.928</v>
      </c>
      <c r="H19" s="51"/>
      <c r="I19" s="107">
        <v>390.928</v>
      </c>
      <c r="J19" s="51"/>
      <c r="K19" s="51"/>
      <c r="L19" s="51"/>
      <c r="P19" s="44"/>
      <c r="Q19" s="44"/>
      <c r="R19" s="44"/>
      <c r="S19" s="44"/>
      <c r="T19" s="44"/>
      <c r="U19" s="44"/>
      <c r="V19" s="44"/>
    </row>
    <row r="20" spans="1:22" ht="21.75" hidden="1" customHeight="1" x14ac:dyDescent="0.25">
      <c r="A20" s="354"/>
      <c r="B20" s="91" t="s">
        <v>25</v>
      </c>
      <c r="C20" s="377"/>
      <c r="D20" s="354"/>
      <c r="E20" s="354"/>
      <c r="F20" s="377"/>
      <c r="G20" s="107">
        <f t="shared" si="0"/>
        <v>91.44</v>
      </c>
      <c r="H20" s="107"/>
      <c r="I20" s="107">
        <v>91.44</v>
      </c>
      <c r="J20" s="51"/>
      <c r="K20" s="51"/>
      <c r="L20" s="51"/>
      <c r="P20" s="44"/>
      <c r="Q20" s="44"/>
      <c r="R20" s="44"/>
      <c r="S20" s="44"/>
      <c r="T20" s="44"/>
      <c r="U20" s="44"/>
      <c r="V20" s="44"/>
    </row>
    <row r="21" spans="1:22" ht="21.75" hidden="1" customHeight="1" x14ac:dyDescent="0.25">
      <c r="A21" s="355"/>
      <c r="B21" s="91" t="s">
        <v>1455</v>
      </c>
      <c r="C21" s="364"/>
      <c r="D21" s="355"/>
      <c r="E21" s="355"/>
      <c r="F21" s="364"/>
      <c r="G21" s="107">
        <f>I21</f>
        <v>0</v>
      </c>
      <c r="H21" s="107"/>
      <c r="I21" s="107"/>
      <c r="J21" s="51"/>
      <c r="K21" s="51"/>
      <c r="L21" s="51"/>
      <c r="P21" s="44"/>
      <c r="Q21" s="44"/>
      <c r="R21" s="44"/>
      <c r="S21" s="44"/>
      <c r="T21" s="44"/>
      <c r="U21" s="44"/>
      <c r="V21" s="44"/>
    </row>
    <row r="22" spans="1:22" ht="48.75" customHeight="1" x14ac:dyDescent="0.25">
      <c r="A22" s="347" t="s">
        <v>22</v>
      </c>
      <c r="B22" s="91" t="s">
        <v>932</v>
      </c>
      <c r="C22" s="107">
        <f>G22</f>
        <v>902</v>
      </c>
      <c r="D22" s="352">
        <v>2020</v>
      </c>
      <c r="E22" s="347" t="s">
        <v>16</v>
      </c>
      <c r="F22" s="352" t="s">
        <v>33</v>
      </c>
      <c r="G22" s="107">
        <f t="shared" ref="G22:G53" si="1">H22+I22+J22+K22+L22</f>
        <v>902</v>
      </c>
      <c r="H22" s="107">
        <v>902</v>
      </c>
      <c r="I22" s="55"/>
      <c r="J22" s="51"/>
      <c r="K22" s="51"/>
      <c r="L22" s="51"/>
      <c r="N22" s="41"/>
      <c r="P22" s="44"/>
      <c r="Q22" s="44"/>
      <c r="R22" s="44"/>
      <c r="S22" s="44"/>
      <c r="T22" s="44"/>
      <c r="U22" s="44"/>
      <c r="V22" s="44"/>
    </row>
    <row r="23" spans="1:22" ht="23.25" hidden="1" customHeight="1" x14ac:dyDescent="0.25">
      <c r="A23" s="347"/>
      <c r="B23" s="91" t="s">
        <v>38</v>
      </c>
      <c r="C23" s="107">
        <f>G23</f>
        <v>77</v>
      </c>
      <c r="D23" s="352"/>
      <c r="E23" s="347"/>
      <c r="F23" s="352"/>
      <c r="G23" s="107">
        <f t="shared" si="1"/>
        <v>77</v>
      </c>
      <c r="H23" s="107">
        <v>77</v>
      </c>
      <c r="I23" s="55"/>
      <c r="J23" s="51"/>
      <c r="K23" s="51"/>
      <c r="L23" s="51"/>
      <c r="P23" s="44"/>
      <c r="Q23" s="44"/>
      <c r="R23" s="44"/>
      <c r="S23" s="44"/>
      <c r="T23" s="44"/>
      <c r="U23" s="44"/>
      <c r="V23" s="44"/>
    </row>
    <row r="24" spans="1:22" ht="50.25" customHeight="1" x14ac:dyDescent="0.25">
      <c r="A24" s="347" t="s">
        <v>23</v>
      </c>
      <c r="B24" s="91" t="s">
        <v>1227</v>
      </c>
      <c r="C24" s="107">
        <f>L24</f>
        <v>2772.8</v>
      </c>
      <c r="D24" s="352">
        <v>2024</v>
      </c>
      <c r="E24" s="347" t="s">
        <v>16</v>
      </c>
      <c r="F24" s="352" t="s">
        <v>33</v>
      </c>
      <c r="G24" s="107">
        <f t="shared" si="1"/>
        <v>2772.8</v>
      </c>
      <c r="H24" s="107"/>
      <c r="I24" s="107"/>
      <c r="J24" s="107"/>
      <c r="K24" s="107"/>
      <c r="L24" s="107">
        <v>2772.8</v>
      </c>
      <c r="P24" s="44"/>
      <c r="Q24" s="44"/>
      <c r="R24" s="44"/>
      <c r="S24" s="44"/>
      <c r="T24" s="44"/>
      <c r="U24" s="44"/>
      <c r="V24" s="44"/>
    </row>
    <row r="25" spans="1:22" ht="19.5" customHeight="1" x14ac:dyDescent="0.25">
      <c r="A25" s="347"/>
      <c r="B25" s="91" t="s">
        <v>882</v>
      </c>
      <c r="C25" s="107">
        <f>L25</f>
        <v>270</v>
      </c>
      <c r="D25" s="352"/>
      <c r="E25" s="347"/>
      <c r="F25" s="352"/>
      <c r="G25" s="107">
        <f t="shared" si="1"/>
        <v>270</v>
      </c>
      <c r="H25" s="107"/>
      <c r="I25" s="107"/>
      <c r="J25" s="107"/>
      <c r="K25" s="107"/>
      <c r="L25" s="107">
        <v>270</v>
      </c>
      <c r="P25" s="44"/>
      <c r="Q25" s="44"/>
      <c r="R25" s="44"/>
      <c r="S25" s="44"/>
      <c r="T25" s="44"/>
      <c r="U25" s="44"/>
      <c r="V25" s="44"/>
    </row>
    <row r="26" spans="1:22" ht="32.25" hidden="1" customHeight="1" x14ac:dyDescent="0.25">
      <c r="A26" s="347" t="s">
        <v>24</v>
      </c>
      <c r="B26" s="91" t="s">
        <v>1349</v>
      </c>
      <c r="C26" s="107">
        <f t="shared" ref="C26:C31" si="2">G26</f>
        <v>0</v>
      </c>
      <c r="D26" s="352">
        <v>2024</v>
      </c>
      <c r="E26" s="347" t="s">
        <v>16</v>
      </c>
      <c r="F26" s="352" t="s">
        <v>33</v>
      </c>
      <c r="G26" s="107">
        <f t="shared" si="1"/>
        <v>0</v>
      </c>
      <c r="H26" s="107"/>
      <c r="I26" s="107"/>
      <c r="J26" s="107"/>
      <c r="K26" s="107"/>
      <c r="L26" s="107"/>
      <c r="P26" s="44"/>
      <c r="Q26" s="44"/>
      <c r="R26" s="44"/>
      <c r="S26" s="44"/>
      <c r="T26" s="44"/>
      <c r="U26" s="44"/>
      <c r="V26" s="44"/>
    </row>
    <row r="27" spans="1:22" ht="19.5" hidden="1" customHeight="1" x14ac:dyDescent="0.25">
      <c r="A27" s="347"/>
      <c r="B27" s="91" t="s">
        <v>2</v>
      </c>
      <c r="C27" s="107">
        <f t="shared" si="2"/>
        <v>0</v>
      </c>
      <c r="D27" s="352"/>
      <c r="E27" s="347"/>
      <c r="F27" s="352"/>
      <c r="G27" s="107">
        <f t="shared" si="1"/>
        <v>0</v>
      </c>
      <c r="H27" s="107"/>
      <c r="I27" s="107"/>
      <c r="J27" s="107"/>
      <c r="K27" s="107"/>
      <c r="L27" s="107"/>
      <c r="P27" s="44"/>
      <c r="Q27" s="44"/>
      <c r="R27" s="44"/>
      <c r="S27" s="44"/>
      <c r="T27" s="44"/>
      <c r="U27" s="44"/>
      <c r="V27" s="44"/>
    </row>
    <row r="28" spans="1:22" ht="29.25" customHeight="1" x14ac:dyDescent="0.25">
      <c r="A28" s="347" t="s">
        <v>24</v>
      </c>
      <c r="B28" s="91" t="s">
        <v>881</v>
      </c>
      <c r="C28" s="107">
        <v>1799.2929999999999</v>
      </c>
      <c r="D28" s="352">
        <v>2021</v>
      </c>
      <c r="E28" s="347" t="s">
        <v>16</v>
      </c>
      <c r="F28" s="352" t="s">
        <v>33</v>
      </c>
      <c r="G28" s="107">
        <f t="shared" si="1"/>
        <v>1799.2929999999999</v>
      </c>
      <c r="H28" s="107"/>
      <c r="I28" s="107">
        <v>1799.2929999999999</v>
      </c>
      <c r="J28" s="51"/>
      <c r="K28" s="51"/>
      <c r="L28" s="51"/>
      <c r="P28" s="44"/>
      <c r="Q28" s="44"/>
      <c r="R28" s="44"/>
      <c r="S28" s="44"/>
      <c r="T28" s="44"/>
      <c r="U28" s="44"/>
      <c r="V28" s="44"/>
    </row>
    <row r="29" spans="1:22" ht="19.5" customHeight="1" x14ac:dyDescent="0.25">
      <c r="A29" s="347"/>
      <c r="B29" s="91" t="s">
        <v>882</v>
      </c>
      <c r="C29" s="107">
        <v>68.132000000000005</v>
      </c>
      <c r="D29" s="352"/>
      <c r="E29" s="347"/>
      <c r="F29" s="352"/>
      <c r="G29" s="107">
        <f t="shared" si="1"/>
        <v>68.132000000000005</v>
      </c>
      <c r="H29" s="107"/>
      <c r="I29" s="107">
        <v>68.132000000000005</v>
      </c>
      <c r="J29" s="51"/>
      <c r="K29" s="51"/>
      <c r="L29" s="51"/>
      <c r="P29" s="44"/>
      <c r="Q29" s="44"/>
      <c r="R29" s="44"/>
      <c r="S29" s="44"/>
      <c r="T29" s="44"/>
      <c r="U29" s="44"/>
      <c r="V29" s="44"/>
    </row>
    <row r="30" spans="1:22" ht="19.5" hidden="1" customHeight="1" x14ac:dyDescent="0.25">
      <c r="A30" s="347"/>
      <c r="B30" s="91" t="s">
        <v>2</v>
      </c>
      <c r="C30" s="107">
        <f t="shared" si="2"/>
        <v>6.76</v>
      </c>
      <c r="D30" s="352"/>
      <c r="E30" s="347"/>
      <c r="F30" s="352"/>
      <c r="G30" s="107">
        <f t="shared" si="1"/>
        <v>6.76</v>
      </c>
      <c r="H30" s="107"/>
      <c r="I30" s="107">
        <v>6.76</v>
      </c>
      <c r="J30" s="51"/>
      <c r="K30" s="51"/>
      <c r="L30" s="51"/>
      <c r="P30" s="44"/>
      <c r="Q30" s="44"/>
      <c r="R30" s="44"/>
      <c r="S30" s="44"/>
      <c r="T30" s="44"/>
      <c r="U30" s="44"/>
      <c r="V30" s="44"/>
    </row>
    <row r="31" spans="1:22" ht="19.5" hidden="1" customHeight="1" x14ac:dyDescent="0.25">
      <c r="A31" s="347"/>
      <c r="B31" s="91" t="s">
        <v>25</v>
      </c>
      <c r="C31" s="107">
        <f t="shared" si="2"/>
        <v>3</v>
      </c>
      <c r="D31" s="352"/>
      <c r="E31" s="347"/>
      <c r="F31" s="352"/>
      <c r="G31" s="107">
        <f t="shared" si="1"/>
        <v>3</v>
      </c>
      <c r="H31" s="107"/>
      <c r="I31" s="107">
        <v>3</v>
      </c>
      <c r="J31" s="51"/>
      <c r="K31" s="51"/>
      <c r="L31" s="51"/>
      <c r="P31" s="44"/>
      <c r="Q31" s="44"/>
      <c r="R31" s="44"/>
      <c r="S31" s="44"/>
      <c r="T31" s="44"/>
      <c r="U31" s="44"/>
      <c r="V31" s="44"/>
    </row>
    <row r="32" spans="1:22" ht="46.5" hidden="1" customHeight="1" x14ac:dyDescent="0.25">
      <c r="A32" s="347" t="s">
        <v>37</v>
      </c>
      <c r="B32" s="91" t="s">
        <v>933</v>
      </c>
      <c r="C32" s="107">
        <v>6133.7610000000004</v>
      </c>
      <c r="D32" s="352">
        <v>2024</v>
      </c>
      <c r="E32" s="347" t="s">
        <v>16</v>
      </c>
      <c r="F32" s="352" t="s">
        <v>33</v>
      </c>
      <c r="G32" s="107">
        <f t="shared" si="1"/>
        <v>0</v>
      </c>
      <c r="H32" s="107"/>
      <c r="I32" s="51"/>
      <c r="J32" s="51"/>
      <c r="K32" s="51"/>
      <c r="L32" s="51">
        <v>0</v>
      </c>
      <c r="P32" s="44"/>
      <c r="Q32" s="44"/>
      <c r="R32" s="44"/>
      <c r="S32" s="44"/>
      <c r="T32" s="44"/>
      <c r="U32" s="44"/>
      <c r="V32" s="44"/>
    </row>
    <row r="33" spans="1:22" ht="21.75" hidden="1" customHeight="1" x14ac:dyDescent="0.25">
      <c r="A33" s="347"/>
      <c r="B33" s="91" t="s">
        <v>38</v>
      </c>
      <c r="C33" s="107">
        <f>G33</f>
        <v>180</v>
      </c>
      <c r="D33" s="352"/>
      <c r="E33" s="347"/>
      <c r="F33" s="352"/>
      <c r="G33" s="107">
        <f t="shared" si="1"/>
        <v>180</v>
      </c>
      <c r="H33" s="107"/>
      <c r="I33" s="107">
        <v>180</v>
      </c>
      <c r="J33" s="51"/>
      <c r="K33" s="51"/>
      <c r="L33" s="51"/>
      <c r="P33" s="44"/>
      <c r="Q33" s="44"/>
      <c r="R33" s="44"/>
      <c r="S33" s="44"/>
      <c r="T33" s="44"/>
      <c r="U33" s="44"/>
      <c r="V33" s="44"/>
    </row>
    <row r="34" spans="1:22" ht="21.75" hidden="1" customHeight="1" x14ac:dyDescent="0.25">
      <c r="A34" s="347"/>
      <c r="B34" s="91" t="s">
        <v>2</v>
      </c>
      <c r="C34" s="107">
        <f>G34</f>
        <v>73.971999999999994</v>
      </c>
      <c r="D34" s="352"/>
      <c r="E34" s="347"/>
      <c r="F34" s="352"/>
      <c r="G34" s="107">
        <f t="shared" si="1"/>
        <v>73.971999999999994</v>
      </c>
      <c r="H34" s="107"/>
      <c r="I34" s="51">
        <v>73.971999999999994</v>
      </c>
      <c r="J34" s="51"/>
      <c r="K34" s="51"/>
      <c r="L34" s="51"/>
      <c r="P34" s="44"/>
      <c r="Q34" s="44"/>
      <c r="R34" s="44"/>
      <c r="S34" s="44"/>
      <c r="T34" s="44"/>
      <c r="U34" s="44"/>
      <c r="V34" s="44"/>
    </row>
    <row r="35" spans="1:22" ht="20.25" hidden="1" customHeight="1" x14ac:dyDescent="0.25">
      <c r="A35" s="347"/>
      <c r="B35" s="91" t="s">
        <v>25</v>
      </c>
      <c r="C35" s="107">
        <f>G35</f>
        <v>20.443000000000001</v>
      </c>
      <c r="D35" s="352"/>
      <c r="E35" s="347"/>
      <c r="F35" s="352"/>
      <c r="G35" s="107">
        <f t="shared" si="1"/>
        <v>20.443000000000001</v>
      </c>
      <c r="H35" s="107"/>
      <c r="I35" s="51">
        <v>20.443000000000001</v>
      </c>
      <c r="J35" s="51"/>
      <c r="K35" s="51"/>
      <c r="L35" s="51"/>
      <c r="P35" s="44"/>
      <c r="Q35" s="44"/>
      <c r="R35" s="44"/>
      <c r="S35" s="44"/>
      <c r="T35" s="44"/>
      <c r="U35" s="44"/>
      <c r="V35" s="44"/>
    </row>
    <row r="36" spans="1:22" ht="48.75" hidden="1" customHeight="1" x14ac:dyDescent="0.25">
      <c r="A36" s="143" t="s">
        <v>43</v>
      </c>
      <c r="B36" s="91" t="s">
        <v>518</v>
      </c>
      <c r="C36" s="107">
        <f>G36</f>
        <v>0</v>
      </c>
      <c r="D36" s="51">
        <v>2020</v>
      </c>
      <c r="E36" s="143" t="s">
        <v>16</v>
      </c>
      <c r="F36" s="51" t="s">
        <v>33</v>
      </c>
      <c r="G36" s="107">
        <f t="shared" si="1"/>
        <v>0</v>
      </c>
      <c r="H36" s="107">
        <v>0</v>
      </c>
      <c r="I36" s="55"/>
      <c r="J36" s="51"/>
      <c r="K36" s="51"/>
      <c r="L36" s="51"/>
      <c r="P36" s="44"/>
      <c r="Q36" s="44"/>
      <c r="R36" s="44"/>
      <c r="S36" s="44"/>
      <c r="T36" s="44"/>
      <c r="U36" s="44"/>
      <c r="V36" s="44"/>
    </row>
    <row r="37" spans="1:22" ht="30" customHeight="1" x14ac:dyDescent="0.25">
      <c r="A37" s="347" t="s">
        <v>36</v>
      </c>
      <c r="B37" s="477" t="s">
        <v>1507</v>
      </c>
      <c r="C37" s="478">
        <f>G37+G38</f>
        <v>230324.37700000001</v>
      </c>
      <c r="D37" s="352" t="s">
        <v>1841</v>
      </c>
      <c r="E37" s="347" t="s">
        <v>16</v>
      </c>
      <c r="F37" s="51" t="s">
        <v>26</v>
      </c>
      <c r="G37" s="107">
        <f t="shared" si="1"/>
        <v>188499.035</v>
      </c>
      <c r="H37" s="107"/>
      <c r="I37" s="107"/>
      <c r="J37" s="107"/>
      <c r="K37" s="107"/>
      <c r="L37" s="107">
        <v>188499.035</v>
      </c>
      <c r="M37" s="97"/>
      <c r="P37" s="44"/>
      <c r="Q37" s="44"/>
      <c r="R37" s="44"/>
      <c r="S37" s="44"/>
      <c r="T37" s="44"/>
      <c r="U37" s="44"/>
      <c r="V37" s="44"/>
    </row>
    <row r="38" spans="1:22" ht="30" customHeight="1" x14ac:dyDescent="0.25">
      <c r="A38" s="347"/>
      <c r="B38" s="477"/>
      <c r="C38" s="478"/>
      <c r="D38" s="352"/>
      <c r="E38" s="347"/>
      <c r="F38" s="352" t="s">
        <v>33</v>
      </c>
      <c r="G38" s="107">
        <f t="shared" si="1"/>
        <v>41825.342000000004</v>
      </c>
      <c r="H38" s="107">
        <f>H39</f>
        <v>590.99699999999996</v>
      </c>
      <c r="I38" s="107"/>
      <c r="J38" s="107"/>
      <c r="K38" s="107"/>
      <c r="L38" s="107">
        <v>41234.345000000001</v>
      </c>
      <c r="M38" s="97"/>
      <c r="N38" s="41"/>
      <c r="O38" s="41"/>
      <c r="P38" s="44"/>
      <c r="Q38" s="48"/>
      <c r="R38" s="48"/>
      <c r="S38" s="44"/>
      <c r="T38" s="44"/>
      <c r="U38" s="44"/>
      <c r="V38" s="44"/>
    </row>
    <row r="39" spans="1:22" ht="20.25" hidden="1" customHeight="1" x14ac:dyDescent="0.25">
      <c r="A39" s="347"/>
      <c r="B39" s="91" t="s">
        <v>38</v>
      </c>
      <c r="C39" s="107">
        <v>825.31299999999999</v>
      </c>
      <c r="D39" s="352"/>
      <c r="E39" s="347"/>
      <c r="F39" s="352"/>
      <c r="G39" s="107">
        <f t="shared" si="1"/>
        <v>590.99699999999996</v>
      </c>
      <c r="H39" s="107">
        <v>590.99699999999996</v>
      </c>
      <c r="I39" s="107"/>
      <c r="J39" s="51"/>
      <c r="K39" s="297"/>
      <c r="L39" s="51"/>
      <c r="P39" s="44"/>
      <c r="Q39" s="48"/>
      <c r="R39" s="44"/>
      <c r="S39" s="44"/>
      <c r="T39" s="44"/>
      <c r="U39" s="44"/>
      <c r="V39" s="44"/>
    </row>
    <row r="40" spans="1:22" ht="26.25" hidden="1" customHeight="1" x14ac:dyDescent="0.25">
      <c r="A40" s="347"/>
      <c r="B40" s="91" t="s">
        <v>2</v>
      </c>
      <c r="C40" s="107">
        <f t="shared" ref="C40:C46" si="3">G40</f>
        <v>1635.528</v>
      </c>
      <c r="D40" s="352"/>
      <c r="E40" s="347"/>
      <c r="F40" s="352"/>
      <c r="G40" s="107">
        <f t="shared" si="1"/>
        <v>1635.528</v>
      </c>
      <c r="H40" s="107"/>
      <c r="I40" s="107">
        <v>1635.528</v>
      </c>
      <c r="J40" s="51"/>
      <c r="K40" s="297"/>
      <c r="L40" s="51"/>
      <c r="P40" s="44"/>
      <c r="Q40" s="48"/>
      <c r="R40" s="44"/>
      <c r="S40" s="44"/>
      <c r="T40" s="44"/>
      <c r="U40" s="44"/>
      <c r="V40" s="44"/>
    </row>
    <row r="41" spans="1:22" ht="20.25" hidden="1" customHeight="1" x14ac:dyDescent="0.25">
      <c r="A41" s="347"/>
      <c r="B41" s="91" t="s">
        <v>25</v>
      </c>
      <c r="C41" s="107">
        <f t="shared" si="3"/>
        <v>390.6</v>
      </c>
      <c r="D41" s="352"/>
      <c r="E41" s="347"/>
      <c r="F41" s="352"/>
      <c r="G41" s="107">
        <f t="shared" si="1"/>
        <v>390.6</v>
      </c>
      <c r="H41" s="107"/>
      <c r="I41" s="107">
        <v>390.6</v>
      </c>
      <c r="J41" s="51"/>
      <c r="K41" s="297"/>
      <c r="L41" s="51"/>
      <c r="P41" s="44"/>
      <c r="Q41" s="48"/>
      <c r="R41" s="48"/>
      <c r="S41" s="44"/>
      <c r="T41" s="44"/>
      <c r="U41" s="44"/>
      <c r="V41" s="44"/>
    </row>
    <row r="42" spans="1:22" ht="36" customHeight="1" x14ac:dyDescent="0.25">
      <c r="A42" s="143" t="s">
        <v>37</v>
      </c>
      <c r="B42" s="91" t="s">
        <v>1032</v>
      </c>
      <c r="C42" s="107">
        <f t="shared" si="3"/>
        <v>497.12</v>
      </c>
      <c r="D42" s="51">
        <v>2023</v>
      </c>
      <c r="E42" s="143" t="s">
        <v>16</v>
      </c>
      <c r="F42" s="51" t="s">
        <v>33</v>
      </c>
      <c r="G42" s="107">
        <f t="shared" si="1"/>
        <v>497.12</v>
      </c>
      <c r="H42" s="107"/>
      <c r="I42" s="107"/>
      <c r="J42" s="107"/>
      <c r="K42" s="107">
        <v>497.12</v>
      </c>
      <c r="L42" s="107"/>
      <c r="N42" s="41"/>
      <c r="O42" s="41"/>
      <c r="P42" s="44"/>
      <c r="Q42" s="48"/>
      <c r="R42" s="48"/>
      <c r="S42" s="44"/>
      <c r="T42" s="44"/>
      <c r="U42" s="44"/>
      <c r="V42" s="44"/>
    </row>
    <row r="43" spans="1:22" ht="60" hidden="1" customHeight="1" x14ac:dyDescent="0.25">
      <c r="A43" s="143" t="s">
        <v>0</v>
      </c>
      <c r="B43" s="205" t="s">
        <v>1060</v>
      </c>
      <c r="C43" s="107">
        <f t="shared" si="3"/>
        <v>0</v>
      </c>
      <c r="D43" s="51">
        <v>2021</v>
      </c>
      <c r="E43" s="143" t="s">
        <v>16</v>
      </c>
      <c r="F43" s="51" t="s">
        <v>33</v>
      </c>
      <c r="G43" s="107">
        <f t="shared" si="1"/>
        <v>0</v>
      </c>
      <c r="H43" s="107"/>
      <c r="I43" s="107"/>
      <c r="J43" s="51"/>
      <c r="K43" s="51"/>
      <c r="L43" s="51"/>
      <c r="M43" s="40" t="s">
        <v>1501</v>
      </c>
      <c r="P43" s="44"/>
      <c r="Q43" s="48"/>
      <c r="R43" s="48"/>
      <c r="S43" s="44"/>
      <c r="T43" s="44"/>
      <c r="U43" s="44"/>
      <c r="V43" s="44"/>
    </row>
    <row r="44" spans="1:22" ht="68.25" hidden="1" customHeight="1" x14ac:dyDescent="0.25">
      <c r="A44" s="143" t="s">
        <v>1</v>
      </c>
      <c r="B44" s="91" t="s">
        <v>1193</v>
      </c>
      <c r="C44" s="107">
        <f t="shared" si="3"/>
        <v>0</v>
      </c>
      <c r="D44" s="51">
        <v>2021</v>
      </c>
      <c r="E44" s="143" t="s">
        <v>16</v>
      </c>
      <c r="F44" s="51" t="s">
        <v>33</v>
      </c>
      <c r="G44" s="107">
        <f t="shared" si="1"/>
        <v>0</v>
      </c>
      <c r="H44" s="107"/>
      <c r="I44" s="107">
        <v>0</v>
      </c>
      <c r="J44" s="51"/>
      <c r="K44" s="51"/>
      <c r="L44" s="51"/>
      <c r="M44" s="40" t="s">
        <v>1502</v>
      </c>
      <c r="P44" s="44"/>
      <c r="Q44" s="48"/>
      <c r="R44" s="48"/>
      <c r="S44" s="44"/>
      <c r="T44" s="44"/>
      <c r="U44" s="44"/>
      <c r="V44" s="44"/>
    </row>
    <row r="45" spans="1:22" ht="47.25" hidden="1" customHeight="1" x14ac:dyDescent="0.25">
      <c r="A45" s="143" t="s">
        <v>79</v>
      </c>
      <c r="B45" s="91" t="s">
        <v>1194</v>
      </c>
      <c r="C45" s="107">
        <f t="shared" si="3"/>
        <v>0</v>
      </c>
      <c r="D45" s="51">
        <v>2021</v>
      </c>
      <c r="E45" s="143" t="s">
        <v>16</v>
      </c>
      <c r="F45" s="51" t="s">
        <v>33</v>
      </c>
      <c r="G45" s="107">
        <f t="shared" si="1"/>
        <v>0</v>
      </c>
      <c r="H45" s="107"/>
      <c r="I45" s="107">
        <v>0</v>
      </c>
      <c r="J45" s="51"/>
      <c r="K45" s="51"/>
      <c r="L45" s="51"/>
      <c r="M45" s="40" t="s">
        <v>1503</v>
      </c>
      <c r="P45" s="44"/>
      <c r="Q45" s="48"/>
      <c r="R45" s="48"/>
      <c r="S45" s="44"/>
      <c r="T45" s="44"/>
      <c r="U45" s="44"/>
      <c r="V45" s="44"/>
    </row>
    <row r="46" spans="1:22" ht="45.75" customHeight="1" x14ac:dyDescent="0.25">
      <c r="A46" s="143" t="s">
        <v>43</v>
      </c>
      <c r="B46" s="91" t="s">
        <v>707</v>
      </c>
      <c r="C46" s="51">
        <f t="shared" si="3"/>
        <v>1970.7670000000001</v>
      </c>
      <c r="D46" s="51">
        <v>2020</v>
      </c>
      <c r="E46" s="143" t="s">
        <v>16</v>
      </c>
      <c r="F46" s="51" t="s">
        <v>33</v>
      </c>
      <c r="G46" s="107">
        <f t="shared" si="1"/>
        <v>1970.7670000000001</v>
      </c>
      <c r="H46" s="51">
        <v>1970.7670000000001</v>
      </c>
      <c r="I46" s="55"/>
      <c r="J46" s="51"/>
      <c r="K46" s="51"/>
      <c r="L46" s="51"/>
      <c r="P46" s="44"/>
      <c r="Q46" s="44"/>
      <c r="R46" s="44"/>
      <c r="S46" s="44"/>
      <c r="T46" s="44"/>
      <c r="U46" s="44"/>
      <c r="V46" s="44"/>
    </row>
    <row r="47" spans="1:22" ht="32.25" customHeight="1" x14ac:dyDescent="0.25">
      <c r="A47" s="143" t="s">
        <v>45</v>
      </c>
      <c r="B47" s="91" t="s">
        <v>121</v>
      </c>
      <c r="C47" s="51">
        <v>1915.002</v>
      </c>
      <c r="D47" s="51">
        <v>2021</v>
      </c>
      <c r="E47" s="143" t="s">
        <v>16</v>
      </c>
      <c r="F47" s="51" t="str">
        <f>F46</f>
        <v>Місцевий бюджет</v>
      </c>
      <c r="G47" s="107">
        <f t="shared" si="1"/>
        <v>1845.0940000000001</v>
      </c>
      <c r="H47" s="51"/>
      <c r="I47" s="51">
        <v>1845.0940000000001</v>
      </c>
      <c r="J47" s="51"/>
      <c r="K47" s="51"/>
      <c r="L47" s="51"/>
      <c r="P47" s="44"/>
      <c r="Q47" s="44"/>
      <c r="R47" s="44"/>
      <c r="S47" s="44"/>
      <c r="T47" s="44"/>
      <c r="U47" s="44"/>
      <c r="V47" s="44"/>
    </row>
    <row r="48" spans="1:22" ht="81" hidden="1" customHeight="1" x14ac:dyDescent="0.25">
      <c r="A48" s="347" t="s">
        <v>128</v>
      </c>
      <c r="B48" s="91" t="s">
        <v>935</v>
      </c>
      <c r="C48" s="107">
        <f>G48</f>
        <v>0</v>
      </c>
      <c r="D48" s="352">
        <v>20201</v>
      </c>
      <c r="E48" s="347" t="s">
        <v>16</v>
      </c>
      <c r="F48" s="352" t="str">
        <f>F46</f>
        <v>Місцевий бюджет</v>
      </c>
      <c r="G48" s="107">
        <f t="shared" si="1"/>
        <v>0</v>
      </c>
      <c r="H48" s="107"/>
      <c r="I48" s="107">
        <v>0</v>
      </c>
      <c r="J48" s="51"/>
      <c r="K48" s="51"/>
      <c r="L48" s="51"/>
      <c r="P48" s="44"/>
      <c r="Q48" s="44"/>
      <c r="R48" s="44"/>
      <c r="S48" s="44"/>
      <c r="T48" s="44"/>
      <c r="U48" s="44"/>
      <c r="V48" s="44"/>
    </row>
    <row r="49" spans="1:22" ht="19.5" hidden="1" customHeight="1" x14ac:dyDescent="0.25">
      <c r="A49" s="347"/>
      <c r="B49" s="91" t="s">
        <v>38</v>
      </c>
      <c r="C49" s="107">
        <f>G49</f>
        <v>40</v>
      </c>
      <c r="D49" s="352"/>
      <c r="E49" s="347"/>
      <c r="F49" s="352"/>
      <c r="G49" s="107">
        <f t="shared" si="1"/>
        <v>40</v>
      </c>
      <c r="H49" s="35"/>
      <c r="I49" s="107">
        <v>40</v>
      </c>
      <c r="J49" s="51"/>
      <c r="K49" s="51"/>
      <c r="L49" s="51"/>
      <c r="P49" s="44"/>
      <c r="Q49" s="44"/>
      <c r="R49" s="44"/>
      <c r="S49" s="44"/>
      <c r="T49" s="44"/>
      <c r="U49" s="44"/>
      <c r="V49" s="44"/>
    </row>
    <row r="50" spans="1:22" ht="78.75" customHeight="1" x14ac:dyDescent="0.25">
      <c r="A50" s="347" t="s">
        <v>0</v>
      </c>
      <c r="B50" s="91" t="s">
        <v>936</v>
      </c>
      <c r="C50" s="107">
        <f>G50</f>
        <v>1000.674</v>
      </c>
      <c r="D50" s="352">
        <v>2020</v>
      </c>
      <c r="E50" s="347" t="s">
        <v>16</v>
      </c>
      <c r="F50" s="352" t="s">
        <v>33</v>
      </c>
      <c r="G50" s="107">
        <f t="shared" si="1"/>
        <v>1000.674</v>
      </c>
      <c r="H50" s="221">
        <v>1000.674</v>
      </c>
      <c r="I50" s="222"/>
      <c r="J50" s="156"/>
      <c r="K50" s="156"/>
      <c r="L50" s="156"/>
      <c r="P50" s="48"/>
      <c r="Q50" s="44"/>
      <c r="R50" s="44"/>
      <c r="S50" s="44"/>
      <c r="T50" s="44"/>
      <c r="U50" s="44"/>
      <c r="V50" s="44"/>
    </row>
    <row r="51" spans="1:22" ht="8.25" hidden="1" customHeight="1" x14ac:dyDescent="0.25">
      <c r="A51" s="347"/>
      <c r="B51" s="91" t="s">
        <v>25</v>
      </c>
      <c r="C51" s="107">
        <f>G51</f>
        <v>2.88</v>
      </c>
      <c r="D51" s="352"/>
      <c r="E51" s="347"/>
      <c r="F51" s="352"/>
      <c r="G51" s="107">
        <f t="shared" si="1"/>
        <v>2.88</v>
      </c>
      <c r="H51" s="221">
        <v>2.88</v>
      </c>
      <c r="I51" s="222"/>
      <c r="J51" s="156"/>
      <c r="K51" s="156"/>
      <c r="L51" s="156"/>
      <c r="P51" s="44"/>
      <c r="Q51" s="44"/>
      <c r="R51" s="44"/>
      <c r="S51" s="44"/>
      <c r="T51" s="44"/>
      <c r="U51" s="44"/>
      <c r="V51" s="44"/>
    </row>
    <row r="52" spans="1:22" ht="62.25" hidden="1" customHeight="1" x14ac:dyDescent="0.25">
      <c r="A52" s="347" t="s">
        <v>80</v>
      </c>
      <c r="B52" s="32" t="s">
        <v>1229</v>
      </c>
      <c r="C52" s="107">
        <f>L52</f>
        <v>0</v>
      </c>
      <c r="D52" s="352">
        <v>2024</v>
      </c>
      <c r="E52" s="347" t="s">
        <v>16</v>
      </c>
      <c r="F52" s="352" t="s">
        <v>33</v>
      </c>
      <c r="G52" s="107">
        <f t="shared" si="1"/>
        <v>0</v>
      </c>
      <c r="H52" s="221"/>
      <c r="I52" s="107"/>
      <c r="J52" s="107"/>
      <c r="K52" s="107"/>
      <c r="L52" s="107">
        <v>0</v>
      </c>
      <c r="P52" s="44"/>
      <c r="Q52" s="44"/>
      <c r="R52" s="44"/>
      <c r="S52" s="44"/>
      <c r="T52" s="44"/>
      <c r="U52" s="44"/>
      <c r="V52" s="44"/>
    </row>
    <row r="53" spans="1:22" ht="23.25" hidden="1" customHeight="1" x14ac:dyDescent="0.25">
      <c r="A53" s="347"/>
      <c r="B53" s="91" t="s">
        <v>38</v>
      </c>
      <c r="C53" s="107">
        <f>G53</f>
        <v>175</v>
      </c>
      <c r="D53" s="352"/>
      <c r="E53" s="347"/>
      <c r="F53" s="352"/>
      <c r="G53" s="107">
        <f t="shared" si="1"/>
        <v>175</v>
      </c>
      <c r="H53" s="221"/>
      <c r="I53" s="107">
        <v>175</v>
      </c>
      <c r="J53" s="156"/>
      <c r="K53" s="156"/>
      <c r="L53" s="156"/>
      <c r="P53" s="44"/>
      <c r="Q53" s="44"/>
      <c r="R53" s="44"/>
      <c r="S53" s="44"/>
      <c r="T53" s="44"/>
      <c r="U53" s="44"/>
      <c r="V53" s="44"/>
    </row>
    <row r="54" spans="1:22" ht="23.25" hidden="1" customHeight="1" x14ac:dyDescent="0.25">
      <c r="A54" s="347"/>
      <c r="B54" s="91" t="s">
        <v>25</v>
      </c>
      <c r="C54" s="107">
        <f>G54</f>
        <v>54.91</v>
      </c>
      <c r="D54" s="352"/>
      <c r="E54" s="347"/>
      <c r="F54" s="352"/>
      <c r="G54" s="107">
        <f t="shared" ref="G54:G85" si="4">H54+I54+J54+K54+L54</f>
        <v>54.91</v>
      </c>
      <c r="H54" s="221"/>
      <c r="I54" s="107">
        <v>54.91</v>
      </c>
      <c r="J54" s="156"/>
      <c r="K54" s="156"/>
      <c r="L54" s="156"/>
      <c r="P54" s="44"/>
      <c r="Q54" s="44"/>
      <c r="R54" s="44"/>
      <c r="S54" s="44"/>
      <c r="T54" s="44"/>
      <c r="U54" s="44"/>
      <c r="V54" s="44"/>
    </row>
    <row r="55" spans="1:22" ht="0.75" hidden="1" customHeight="1" x14ac:dyDescent="0.25">
      <c r="A55" s="347"/>
      <c r="B55" s="59" t="s">
        <v>548</v>
      </c>
      <c r="C55" s="107">
        <f>G55</f>
        <v>22.960999999999999</v>
      </c>
      <c r="D55" s="352"/>
      <c r="E55" s="347"/>
      <c r="F55" s="352"/>
      <c r="G55" s="107">
        <f t="shared" si="4"/>
        <v>22.960999999999999</v>
      </c>
      <c r="H55" s="221"/>
      <c r="I55" s="107">
        <v>22.960999999999999</v>
      </c>
      <c r="J55" s="156"/>
      <c r="K55" s="156"/>
      <c r="L55" s="156"/>
      <c r="P55" s="44"/>
      <c r="Q55" s="44"/>
      <c r="R55" s="44"/>
      <c r="S55" s="44"/>
      <c r="T55" s="44"/>
      <c r="U55" s="44"/>
      <c r="V55" s="44"/>
    </row>
    <row r="56" spans="1:22" ht="23.25" hidden="1" customHeight="1" x14ac:dyDescent="0.25">
      <c r="A56" s="347"/>
      <c r="B56" s="59" t="s">
        <v>882</v>
      </c>
      <c r="C56" s="107">
        <f>L56</f>
        <v>0</v>
      </c>
      <c r="D56" s="352"/>
      <c r="E56" s="347"/>
      <c r="F56" s="352"/>
      <c r="G56" s="107">
        <f t="shared" si="4"/>
        <v>0</v>
      </c>
      <c r="H56" s="221"/>
      <c r="I56" s="107"/>
      <c r="J56" s="156"/>
      <c r="K56" s="156"/>
      <c r="L56" s="156">
        <v>0</v>
      </c>
      <c r="P56" s="44"/>
      <c r="Q56" s="44"/>
      <c r="R56" s="44"/>
      <c r="S56" s="44"/>
      <c r="T56" s="44"/>
      <c r="U56" s="44"/>
      <c r="V56" s="44"/>
    </row>
    <row r="57" spans="1:22" ht="44.25" hidden="1" customHeight="1" x14ac:dyDescent="0.25">
      <c r="A57" s="347" t="s">
        <v>125</v>
      </c>
      <c r="B57" s="91" t="s">
        <v>1230</v>
      </c>
      <c r="C57" s="107">
        <f>G57</f>
        <v>0</v>
      </c>
      <c r="D57" s="352">
        <v>2024</v>
      </c>
      <c r="E57" s="347" t="s">
        <v>16</v>
      </c>
      <c r="F57" s="352" t="s">
        <v>33</v>
      </c>
      <c r="G57" s="107">
        <f t="shared" si="4"/>
        <v>0</v>
      </c>
      <c r="H57" s="221"/>
      <c r="I57" s="107"/>
      <c r="J57" s="156"/>
      <c r="K57" s="107"/>
      <c r="L57" s="107">
        <v>0</v>
      </c>
      <c r="M57" s="56"/>
      <c r="N57" s="56"/>
      <c r="O57" s="56"/>
      <c r="P57" s="44"/>
      <c r="Q57" s="44"/>
      <c r="R57" s="44"/>
      <c r="S57" s="44"/>
      <c r="T57" s="44"/>
      <c r="U57" s="44"/>
      <c r="V57" s="44"/>
    </row>
    <row r="58" spans="1:22" ht="20.25" hidden="1" customHeight="1" x14ac:dyDescent="0.25">
      <c r="A58" s="347"/>
      <c r="B58" s="91" t="s">
        <v>38</v>
      </c>
      <c r="C58" s="107">
        <f>G58</f>
        <v>0</v>
      </c>
      <c r="D58" s="352"/>
      <c r="E58" s="347"/>
      <c r="F58" s="352"/>
      <c r="G58" s="107">
        <f t="shared" si="4"/>
        <v>0</v>
      </c>
      <c r="H58" s="221"/>
      <c r="I58" s="107"/>
      <c r="J58" s="156"/>
      <c r="K58" s="107"/>
      <c r="L58" s="107">
        <v>0</v>
      </c>
      <c r="P58" s="44"/>
      <c r="Q58" s="44"/>
      <c r="R58" s="44"/>
      <c r="S58" s="44"/>
      <c r="T58" s="44"/>
      <c r="U58" s="44"/>
      <c r="V58" s="44"/>
    </row>
    <row r="59" spans="1:22" ht="18.75" hidden="1" customHeight="1" x14ac:dyDescent="0.25">
      <c r="A59" s="347"/>
      <c r="B59" s="91" t="s">
        <v>646</v>
      </c>
      <c r="C59" s="107">
        <f>K59</f>
        <v>0</v>
      </c>
      <c r="D59" s="352"/>
      <c r="E59" s="347"/>
      <c r="F59" s="352"/>
      <c r="G59" s="107">
        <f t="shared" si="4"/>
        <v>4</v>
      </c>
      <c r="H59" s="221"/>
      <c r="I59" s="107">
        <v>4</v>
      </c>
      <c r="J59" s="156"/>
      <c r="K59" s="107"/>
      <c r="L59" s="107"/>
      <c r="P59" s="44"/>
      <c r="Q59" s="44"/>
      <c r="R59" s="44"/>
      <c r="S59" s="44"/>
      <c r="T59" s="44"/>
      <c r="U59" s="44"/>
      <c r="V59" s="44"/>
    </row>
    <row r="60" spans="1:22" ht="19.5" hidden="1" customHeight="1" x14ac:dyDescent="0.25">
      <c r="A60" s="347"/>
      <c r="B60" s="91" t="s">
        <v>2</v>
      </c>
      <c r="C60" s="107">
        <f>K60</f>
        <v>0</v>
      </c>
      <c r="D60" s="352"/>
      <c r="E60" s="347"/>
      <c r="F60" s="352"/>
      <c r="G60" s="107">
        <f t="shared" si="4"/>
        <v>5.3550000000000004</v>
      </c>
      <c r="H60" s="221"/>
      <c r="I60" s="107">
        <v>5.3550000000000004</v>
      </c>
      <c r="J60" s="156"/>
      <c r="K60" s="107"/>
      <c r="L60" s="107"/>
      <c r="P60" s="44"/>
      <c r="Q60" s="44"/>
      <c r="R60" s="44"/>
      <c r="S60" s="44"/>
      <c r="T60" s="44"/>
      <c r="U60" s="44"/>
      <c r="V60" s="44"/>
    </row>
    <row r="61" spans="1:22" ht="16.5" hidden="1" customHeight="1" x14ac:dyDescent="0.25">
      <c r="A61" s="347"/>
      <c r="B61" s="91" t="s">
        <v>1212</v>
      </c>
      <c r="C61" s="107">
        <f>G61</f>
        <v>0</v>
      </c>
      <c r="D61" s="352"/>
      <c r="E61" s="347"/>
      <c r="F61" s="352"/>
      <c r="G61" s="107">
        <f t="shared" si="4"/>
        <v>0</v>
      </c>
      <c r="H61" s="221"/>
      <c r="I61" s="107"/>
      <c r="J61" s="156"/>
      <c r="K61" s="107"/>
      <c r="L61" s="107">
        <v>0</v>
      </c>
      <c r="M61" s="56"/>
      <c r="N61" s="56"/>
      <c r="O61" s="56"/>
      <c r="P61" s="44"/>
      <c r="Q61" s="44"/>
      <c r="R61" s="44"/>
      <c r="S61" s="44"/>
      <c r="T61" s="44"/>
      <c r="U61" s="44"/>
      <c r="V61" s="44"/>
    </row>
    <row r="62" spans="1:22" ht="78.75" customHeight="1" x14ac:dyDescent="0.25">
      <c r="A62" s="347" t="s">
        <v>1</v>
      </c>
      <c r="B62" s="91" t="s">
        <v>613</v>
      </c>
      <c r="C62" s="107">
        <f>G62</f>
        <v>1617.4580000000001</v>
      </c>
      <c r="D62" s="352">
        <v>2020</v>
      </c>
      <c r="E62" s="347" t="s">
        <v>16</v>
      </c>
      <c r="F62" s="352" t="s">
        <v>33</v>
      </c>
      <c r="G62" s="107">
        <f t="shared" si="4"/>
        <v>1617.4580000000001</v>
      </c>
      <c r="H62" s="221">
        <v>1617.4580000000001</v>
      </c>
      <c r="I62" s="222"/>
      <c r="J62" s="156"/>
      <c r="K62" s="156"/>
      <c r="L62" s="156"/>
      <c r="P62" s="44"/>
      <c r="Q62" s="44"/>
      <c r="R62" s="44"/>
      <c r="S62" s="44"/>
      <c r="T62" s="44"/>
      <c r="U62" s="44"/>
      <c r="V62" s="44"/>
    </row>
    <row r="63" spans="1:22" ht="22.5" hidden="1" customHeight="1" x14ac:dyDescent="0.25">
      <c r="A63" s="347"/>
      <c r="B63" s="91" t="s">
        <v>25</v>
      </c>
      <c r="C63" s="107">
        <f>G63</f>
        <v>6</v>
      </c>
      <c r="D63" s="352"/>
      <c r="E63" s="347"/>
      <c r="F63" s="352"/>
      <c r="G63" s="107">
        <f t="shared" si="4"/>
        <v>6</v>
      </c>
      <c r="H63" s="58">
        <v>6</v>
      </c>
      <c r="I63" s="55"/>
      <c r="J63" s="51"/>
      <c r="K63" s="51"/>
      <c r="L63" s="51"/>
      <c r="P63" s="44"/>
      <c r="Q63" s="44"/>
      <c r="R63" s="44"/>
      <c r="S63" s="44"/>
      <c r="T63" s="44"/>
      <c r="U63" s="44"/>
      <c r="V63" s="44"/>
    </row>
    <row r="64" spans="1:22" ht="30" hidden="1" customHeight="1" x14ac:dyDescent="0.25">
      <c r="A64" s="143" t="s">
        <v>172</v>
      </c>
      <c r="B64" s="91" t="s">
        <v>874</v>
      </c>
      <c r="C64" s="107">
        <f>G64</f>
        <v>0</v>
      </c>
      <c r="D64" s="51">
        <v>2021</v>
      </c>
      <c r="E64" s="143" t="s">
        <v>16</v>
      </c>
      <c r="F64" s="51" t="s">
        <v>33</v>
      </c>
      <c r="G64" s="107">
        <f t="shared" si="4"/>
        <v>0</v>
      </c>
      <c r="H64" s="58"/>
      <c r="I64" s="107">
        <v>0</v>
      </c>
      <c r="J64" s="51"/>
      <c r="K64" s="51"/>
      <c r="L64" s="51"/>
      <c r="M64" s="539"/>
      <c r="P64" s="44"/>
      <c r="Q64" s="44"/>
      <c r="R64" s="44"/>
      <c r="S64" s="44"/>
      <c r="T64" s="44"/>
      <c r="U64" s="44"/>
      <c r="V64" s="44"/>
    </row>
    <row r="65" spans="1:22" ht="27.75" customHeight="1" x14ac:dyDescent="0.25">
      <c r="A65" s="353" t="s">
        <v>79</v>
      </c>
      <c r="B65" s="480" t="s">
        <v>1231</v>
      </c>
      <c r="C65" s="482">
        <f>G65</f>
        <v>69742.391000000003</v>
      </c>
      <c r="D65" s="363" t="s">
        <v>1413</v>
      </c>
      <c r="E65" s="353" t="s">
        <v>16</v>
      </c>
      <c r="F65" s="51" t="s">
        <v>33</v>
      </c>
      <c r="G65" s="482">
        <f>H65+I65+J65+K65+L65+J66+K66+L66</f>
        <v>69742.391000000003</v>
      </c>
      <c r="H65" s="58"/>
      <c r="I65" s="107">
        <v>996.53499999999997</v>
      </c>
      <c r="J65" s="107"/>
      <c r="K65" s="107"/>
      <c r="L65" s="107">
        <v>11671.861000000001</v>
      </c>
      <c r="M65" s="539"/>
      <c r="P65" s="44"/>
      <c r="Q65" s="44"/>
      <c r="R65" s="44"/>
      <c r="S65" s="44"/>
      <c r="T65" s="44"/>
      <c r="U65" s="44"/>
      <c r="V65" s="44"/>
    </row>
    <row r="66" spans="1:22" ht="30" customHeight="1" x14ac:dyDescent="0.25">
      <c r="A66" s="355"/>
      <c r="B66" s="481"/>
      <c r="C66" s="483"/>
      <c r="D66" s="364"/>
      <c r="E66" s="355"/>
      <c r="F66" s="51" t="s">
        <v>26</v>
      </c>
      <c r="G66" s="483"/>
      <c r="H66" s="58"/>
      <c r="I66" s="107"/>
      <c r="J66" s="107"/>
      <c r="K66" s="107"/>
      <c r="L66" s="107">
        <v>57073.995000000003</v>
      </c>
      <c r="M66" s="206"/>
      <c r="P66" s="44"/>
      <c r="Q66" s="44"/>
      <c r="R66" s="44"/>
      <c r="S66" s="44"/>
      <c r="T66" s="44"/>
      <c r="U66" s="44"/>
      <c r="V66" s="44"/>
    </row>
    <row r="67" spans="1:22" ht="31.5" customHeight="1" x14ac:dyDescent="0.25">
      <c r="A67" s="143" t="s">
        <v>80</v>
      </c>
      <c r="B67" s="91" t="s">
        <v>875</v>
      </c>
      <c r="C67" s="107">
        <f>G67</f>
        <v>1380</v>
      </c>
      <c r="D67" s="51">
        <v>2024</v>
      </c>
      <c r="E67" s="143" t="s">
        <v>16</v>
      </c>
      <c r="F67" s="51" t="s">
        <v>33</v>
      </c>
      <c r="G67" s="107">
        <f t="shared" si="4"/>
        <v>1380</v>
      </c>
      <c r="H67" s="35"/>
      <c r="I67" s="107"/>
      <c r="J67" s="107"/>
      <c r="K67" s="107"/>
      <c r="L67" s="107">
        <v>1380</v>
      </c>
      <c r="P67" s="44"/>
      <c r="Q67" s="44"/>
      <c r="R67" s="44"/>
      <c r="S67" s="44"/>
      <c r="T67" s="44"/>
      <c r="U67" s="44"/>
      <c r="V67" s="44"/>
    </row>
    <row r="68" spans="1:22" ht="58.5" hidden="1" customHeight="1" x14ac:dyDescent="0.25">
      <c r="A68" s="347" t="s">
        <v>131</v>
      </c>
      <c r="B68" s="91" t="s">
        <v>1346</v>
      </c>
      <c r="C68" s="107">
        <f>G68</f>
        <v>0</v>
      </c>
      <c r="D68" s="352">
        <v>2024</v>
      </c>
      <c r="E68" s="347" t="s">
        <v>16</v>
      </c>
      <c r="F68" s="352" t="s">
        <v>33</v>
      </c>
      <c r="G68" s="107">
        <f t="shared" si="4"/>
        <v>0</v>
      </c>
      <c r="H68" s="35"/>
      <c r="I68" s="184"/>
      <c r="J68" s="184"/>
      <c r="K68" s="184"/>
      <c r="L68" s="184">
        <v>0</v>
      </c>
      <c r="P68" s="44"/>
      <c r="Q68" s="44"/>
      <c r="R68" s="44"/>
      <c r="S68" s="44"/>
      <c r="T68" s="44"/>
      <c r="U68" s="44"/>
      <c r="V68" s="44"/>
    </row>
    <row r="69" spans="1:22" ht="16.5" hidden="1" customHeight="1" x14ac:dyDescent="0.25">
      <c r="A69" s="347"/>
      <c r="B69" s="91" t="s">
        <v>882</v>
      </c>
      <c r="C69" s="107">
        <f>G69</f>
        <v>0</v>
      </c>
      <c r="D69" s="352"/>
      <c r="E69" s="347"/>
      <c r="F69" s="352"/>
      <c r="G69" s="107">
        <f t="shared" si="4"/>
        <v>0</v>
      </c>
      <c r="H69" s="35"/>
      <c r="I69" s="184"/>
      <c r="J69" s="184"/>
      <c r="K69" s="184"/>
      <c r="L69" s="191">
        <v>0</v>
      </c>
      <c r="P69" s="44"/>
      <c r="Q69" s="44"/>
      <c r="R69" s="44"/>
      <c r="S69" s="44"/>
      <c r="T69" s="44"/>
      <c r="U69" s="44"/>
      <c r="V69" s="44"/>
    </row>
    <row r="70" spans="1:22" ht="60" hidden="1" customHeight="1" x14ac:dyDescent="0.25">
      <c r="A70" s="347" t="s">
        <v>172</v>
      </c>
      <c r="B70" s="91" t="s">
        <v>1276</v>
      </c>
      <c r="C70" s="107">
        <f>G70</f>
        <v>0</v>
      </c>
      <c r="D70" s="352">
        <v>2024</v>
      </c>
      <c r="E70" s="347" t="s">
        <v>16</v>
      </c>
      <c r="F70" s="352" t="s">
        <v>33</v>
      </c>
      <c r="G70" s="107">
        <f t="shared" si="4"/>
        <v>0</v>
      </c>
      <c r="H70" s="35"/>
      <c r="I70" s="184"/>
      <c r="J70" s="184"/>
      <c r="K70" s="184"/>
      <c r="L70" s="184">
        <v>0</v>
      </c>
      <c r="P70" s="44"/>
      <c r="Q70" s="44"/>
      <c r="R70" s="44"/>
      <c r="S70" s="44"/>
      <c r="T70" s="44"/>
      <c r="U70" s="44"/>
      <c r="V70" s="44"/>
    </row>
    <row r="71" spans="1:22" ht="18" hidden="1" customHeight="1" x14ac:dyDescent="0.25">
      <c r="A71" s="347"/>
      <c r="B71" s="91" t="s">
        <v>882</v>
      </c>
      <c r="C71" s="107">
        <f>G71</f>
        <v>0</v>
      </c>
      <c r="D71" s="352"/>
      <c r="E71" s="347"/>
      <c r="F71" s="352"/>
      <c r="G71" s="107">
        <f t="shared" si="4"/>
        <v>0</v>
      </c>
      <c r="H71" s="35"/>
      <c r="I71" s="184"/>
      <c r="J71" s="184"/>
      <c r="K71" s="184"/>
      <c r="L71" s="184">
        <v>0</v>
      </c>
      <c r="P71" s="44"/>
      <c r="Q71" s="44"/>
      <c r="R71" s="44"/>
      <c r="S71" s="44"/>
      <c r="T71" s="44"/>
      <c r="U71" s="44"/>
      <c r="V71" s="44"/>
    </row>
    <row r="72" spans="1:22" ht="31.5" hidden="1" customHeight="1" x14ac:dyDescent="0.25">
      <c r="A72" s="347" t="s">
        <v>173</v>
      </c>
      <c r="B72" s="91" t="s">
        <v>798</v>
      </c>
      <c r="C72" s="107">
        <f>H72+L72+J72+K72</f>
        <v>0</v>
      </c>
      <c r="D72" s="352" t="s">
        <v>1544</v>
      </c>
      <c r="E72" s="347" t="s">
        <v>16</v>
      </c>
      <c r="F72" s="352" t="s">
        <v>33</v>
      </c>
      <c r="G72" s="107">
        <f t="shared" si="4"/>
        <v>0</v>
      </c>
      <c r="H72" s="35"/>
      <c r="I72" s="51"/>
      <c r="J72" s="51"/>
      <c r="K72" s="51"/>
      <c r="L72" s="51"/>
      <c r="M72" s="97"/>
      <c r="P72" s="44"/>
      <c r="Q72" s="44"/>
      <c r="R72" s="44"/>
      <c r="S72" s="44"/>
      <c r="T72" s="44"/>
      <c r="U72" s="44"/>
      <c r="V72" s="44"/>
    </row>
    <row r="73" spans="1:22" ht="23.25" hidden="1" customHeight="1" x14ac:dyDescent="0.25">
      <c r="A73" s="347"/>
      <c r="B73" s="91" t="s">
        <v>38</v>
      </c>
      <c r="C73" s="107">
        <f t="shared" ref="C73:C80" si="5">H73+L73+J73+K73</f>
        <v>300</v>
      </c>
      <c r="D73" s="352"/>
      <c r="E73" s="347"/>
      <c r="F73" s="352"/>
      <c r="G73" s="107">
        <f t="shared" si="4"/>
        <v>300</v>
      </c>
      <c r="H73" s="35">
        <v>300</v>
      </c>
      <c r="I73" s="55"/>
      <c r="J73" s="51"/>
      <c r="K73" s="51"/>
      <c r="L73" s="51"/>
      <c r="M73" s="97"/>
      <c r="P73" s="44"/>
      <c r="Q73" s="44"/>
      <c r="R73" s="44"/>
      <c r="S73" s="44"/>
      <c r="T73" s="44"/>
      <c r="U73" s="44"/>
      <c r="V73" s="44"/>
    </row>
    <row r="74" spans="1:22" ht="22.5" hidden="1" customHeight="1" x14ac:dyDescent="0.25">
      <c r="A74" s="347"/>
      <c r="B74" s="91" t="s">
        <v>2</v>
      </c>
      <c r="C74" s="107">
        <f t="shared" si="5"/>
        <v>0</v>
      </c>
      <c r="D74" s="352"/>
      <c r="E74" s="347"/>
      <c r="F74" s="352"/>
      <c r="G74" s="107">
        <f t="shared" si="4"/>
        <v>213.71299999999999</v>
      </c>
      <c r="H74" s="35"/>
      <c r="I74" s="51">
        <v>213.71299999999999</v>
      </c>
      <c r="J74" s="51"/>
      <c r="K74" s="51"/>
      <c r="L74" s="51"/>
      <c r="M74" s="97"/>
      <c r="P74" s="44"/>
      <c r="Q74" s="44"/>
      <c r="R74" s="44"/>
      <c r="S74" s="44"/>
      <c r="T74" s="44"/>
      <c r="U74" s="44"/>
      <c r="V74" s="44"/>
    </row>
    <row r="75" spans="1:22" ht="22.5" hidden="1" customHeight="1" x14ac:dyDescent="0.25">
      <c r="A75" s="347"/>
      <c r="B75" s="91" t="s">
        <v>25</v>
      </c>
      <c r="C75" s="107">
        <f t="shared" si="5"/>
        <v>0</v>
      </c>
      <c r="D75" s="352"/>
      <c r="E75" s="347"/>
      <c r="F75" s="352"/>
      <c r="G75" s="107">
        <f t="shared" si="4"/>
        <v>46.5</v>
      </c>
      <c r="H75" s="207"/>
      <c r="I75" s="107">
        <v>46.5</v>
      </c>
      <c r="J75" s="51"/>
      <c r="K75" s="51"/>
      <c r="L75" s="51"/>
      <c r="M75" s="97"/>
      <c r="P75" s="44"/>
      <c r="Q75" s="44"/>
      <c r="R75" s="44"/>
      <c r="S75" s="44"/>
      <c r="T75" s="44"/>
      <c r="U75" s="44"/>
      <c r="V75" s="44"/>
    </row>
    <row r="76" spans="1:22" ht="30.75" hidden="1" customHeight="1" x14ac:dyDescent="0.25">
      <c r="A76" s="347" t="s">
        <v>174</v>
      </c>
      <c r="B76" s="91" t="s">
        <v>937</v>
      </c>
      <c r="C76" s="107">
        <f t="shared" si="5"/>
        <v>0</v>
      </c>
      <c r="D76" s="352" t="s">
        <v>1544</v>
      </c>
      <c r="E76" s="347" t="s">
        <v>16</v>
      </c>
      <c r="F76" s="352" t="s">
        <v>33</v>
      </c>
      <c r="G76" s="107">
        <f t="shared" si="4"/>
        <v>0</v>
      </c>
      <c r="H76" s="35"/>
      <c r="I76" s="51"/>
      <c r="J76" s="51"/>
      <c r="K76" s="51"/>
      <c r="L76" s="51"/>
      <c r="M76" s="97"/>
      <c r="P76" s="44"/>
      <c r="Q76" s="44"/>
      <c r="R76" s="44"/>
      <c r="S76" s="44"/>
      <c r="T76" s="44"/>
      <c r="U76" s="44"/>
      <c r="V76" s="44"/>
    </row>
    <row r="77" spans="1:22" ht="24" hidden="1" customHeight="1" x14ac:dyDescent="0.25">
      <c r="A77" s="347"/>
      <c r="B77" s="91" t="s">
        <v>38</v>
      </c>
      <c r="C77" s="107">
        <f t="shared" si="5"/>
        <v>180</v>
      </c>
      <c r="D77" s="352"/>
      <c r="E77" s="347"/>
      <c r="F77" s="352"/>
      <c r="G77" s="107">
        <f t="shared" si="4"/>
        <v>180</v>
      </c>
      <c r="H77" s="35">
        <v>180</v>
      </c>
      <c r="I77" s="230"/>
      <c r="J77" s="51"/>
      <c r="K77" s="51"/>
      <c r="L77" s="51"/>
      <c r="M77" s="97"/>
      <c r="P77" s="44"/>
      <c r="Q77" s="44"/>
      <c r="R77" s="44"/>
      <c r="S77" s="44"/>
      <c r="T77" s="44"/>
      <c r="U77" s="44"/>
      <c r="V77" s="44"/>
    </row>
    <row r="78" spans="1:22" ht="24.75" hidden="1" customHeight="1" x14ac:dyDescent="0.25">
      <c r="A78" s="347"/>
      <c r="B78" s="91" t="s">
        <v>2</v>
      </c>
      <c r="C78" s="107">
        <f t="shared" si="5"/>
        <v>0</v>
      </c>
      <c r="D78" s="352"/>
      <c r="E78" s="347"/>
      <c r="F78" s="352"/>
      <c r="G78" s="107">
        <f t="shared" si="4"/>
        <v>77.272000000000006</v>
      </c>
      <c r="H78" s="35"/>
      <c r="I78" s="51">
        <v>77.272000000000006</v>
      </c>
      <c r="J78" s="51"/>
      <c r="K78" s="51"/>
      <c r="L78" s="51"/>
      <c r="M78" s="97"/>
      <c r="P78" s="44"/>
      <c r="Q78" s="44"/>
      <c r="R78" s="44"/>
      <c r="S78" s="44"/>
      <c r="T78" s="44"/>
      <c r="U78" s="44"/>
      <c r="V78" s="44"/>
    </row>
    <row r="79" spans="1:22" ht="24" hidden="1" customHeight="1" x14ac:dyDescent="0.25">
      <c r="A79" s="347"/>
      <c r="B79" s="91" t="s">
        <v>25</v>
      </c>
      <c r="C79" s="107">
        <f t="shared" si="5"/>
        <v>0</v>
      </c>
      <c r="D79" s="352"/>
      <c r="E79" s="347"/>
      <c r="F79" s="352"/>
      <c r="G79" s="107">
        <f t="shared" si="4"/>
        <v>18.600000000000001</v>
      </c>
      <c r="H79" s="35"/>
      <c r="I79" s="107">
        <v>18.600000000000001</v>
      </c>
      <c r="J79" s="51"/>
      <c r="K79" s="51"/>
      <c r="L79" s="51"/>
      <c r="M79" s="97"/>
      <c r="P79" s="44"/>
      <c r="Q79" s="44"/>
      <c r="R79" s="44"/>
      <c r="S79" s="44"/>
      <c r="T79" s="44"/>
      <c r="U79" s="44"/>
      <c r="V79" s="44"/>
    </row>
    <row r="80" spans="1:22" ht="28.5" hidden="1" customHeight="1" x14ac:dyDescent="0.25">
      <c r="A80" s="347" t="s">
        <v>176</v>
      </c>
      <c r="B80" s="91" t="s">
        <v>938</v>
      </c>
      <c r="C80" s="107">
        <f t="shared" si="5"/>
        <v>0</v>
      </c>
      <c r="D80" s="352" t="str">
        <f>D72</f>
        <v>2020-2023</v>
      </c>
      <c r="E80" s="347" t="s">
        <v>16</v>
      </c>
      <c r="F80" s="352" t="s">
        <v>33</v>
      </c>
      <c r="G80" s="107">
        <f t="shared" si="4"/>
        <v>0</v>
      </c>
      <c r="H80" s="35"/>
      <c r="I80" s="51"/>
      <c r="J80" s="51"/>
      <c r="K80" s="51"/>
      <c r="L80" s="51"/>
      <c r="M80" s="97"/>
      <c r="P80" s="44"/>
      <c r="Q80" s="44"/>
      <c r="R80" s="44"/>
      <c r="S80" s="44"/>
      <c r="T80" s="44"/>
      <c r="U80" s="44"/>
      <c r="V80" s="44"/>
    </row>
    <row r="81" spans="1:22" ht="24" hidden="1" customHeight="1" x14ac:dyDescent="0.25">
      <c r="A81" s="347"/>
      <c r="B81" s="91" t="s">
        <v>38</v>
      </c>
      <c r="C81" s="107">
        <f>G81</f>
        <v>180</v>
      </c>
      <c r="D81" s="352"/>
      <c r="E81" s="347"/>
      <c r="F81" s="352"/>
      <c r="G81" s="107">
        <f t="shared" si="4"/>
        <v>180</v>
      </c>
      <c r="H81" s="35">
        <v>180</v>
      </c>
      <c r="I81" s="230"/>
      <c r="J81" s="59"/>
      <c r="K81" s="59"/>
      <c r="L81" s="59"/>
      <c r="P81" s="44"/>
      <c r="Q81" s="44"/>
      <c r="R81" s="44"/>
      <c r="S81" s="44"/>
      <c r="T81" s="44"/>
      <c r="U81" s="44"/>
      <c r="V81" s="44"/>
    </row>
    <row r="82" spans="1:22" ht="18.75" hidden="1" customHeight="1" x14ac:dyDescent="0.25">
      <c r="A82" s="347"/>
      <c r="B82" s="91" t="s">
        <v>2</v>
      </c>
      <c r="C82" s="107">
        <f>G82</f>
        <v>50.27</v>
      </c>
      <c r="D82" s="352"/>
      <c r="E82" s="347"/>
      <c r="F82" s="352"/>
      <c r="G82" s="107">
        <f t="shared" si="4"/>
        <v>50.27</v>
      </c>
      <c r="H82" s="35"/>
      <c r="I82" s="107">
        <v>50.27</v>
      </c>
      <c r="J82" s="59"/>
      <c r="K82" s="59"/>
      <c r="L82" s="59"/>
      <c r="P82" s="44"/>
      <c r="Q82" s="44"/>
      <c r="R82" s="44"/>
      <c r="S82" s="44"/>
      <c r="T82" s="44"/>
      <c r="U82" s="44"/>
      <c r="V82" s="44"/>
    </row>
    <row r="83" spans="1:22" ht="20.25" hidden="1" customHeight="1" x14ac:dyDescent="0.25">
      <c r="A83" s="347"/>
      <c r="B83" s="91" t="s">
        <v>25</v>
      </c>
      <c r="C83" s="107">
        <f>G83</f>
        <v>13.02</v>
      </c>
      <c r="D83" s="352"/>
      <c r="E83" s="347"/>
      <c r="F83" s="352"/>
      <c r="G83" s="107">
        <f t="shared" si="4"/>
        <v>13.02</v>
      </c>
      <c r="H83" s="35"/>
      <c r="I83" s="107">
        <v>13.02</v>
      </c>
      <c r="J83" s="59"/>
      <c r="K83" s="59"/>
      <c r="L83" s="59"/>
      <c r="P83" s="44"/>
      <c r="Q83" s="44"/>
      <c r="R83" s="44"/>
      <c r="S83" s="44"/>
      <c r="T83" s="44"/>
      <c r="U83" s="44"/>
      <c r="V83" s="44"/>
    </row>
    <row r="84" spans="1:22" ht="45" hidden="1" customHeight="1" x14ac:dyDescent="0.25">
      <c r="A84" s="347" t="s">
        <v>173</v>
      </c>
      <c r="B84" s="91" t="s">
        <v>878</v>
      </c>
      <c r="C84" s="107">
        <f>G84</f>
        <v>0</v>
      </c>
      <c r="D84" s="352">
        <v>2024</v>
      </c>
      <c r="E84" s="347" t="s">
        <v>16</v>
      </c>
      <c r="F84" s="352" t="s">
        <v>33</v>
      </c>
      <c r="G84" s="107">
        <f t="shared" si="4"/>
        <v>0</v>
      </c>
      <c r="H84" s="35"/>
      <c r="I84" s="107"/>
      <c r="J84" s="156"/>
      <c r="K84" s="107"/>
      <c r="L84" s="107"/>
      <c r="P84" s="48"/>
      <c r="Q84" s="44"/>
      <c r="R84" s="44"/>
      <c r="S84" s="44"/>
      <c r="T84" s="44"/>
      <c r="U84" s="44"/>
      <c r="V84" s="44"/>
    </row>
    <row r="85" spans="1:22" ht="22.5" hidden="1" customHeight="1" x14ac:dyDescent="0.25">
      <c r="A85" s="347"/>
      <c r="B85" s="91" t="s">
        <v>44</v>
      </c>
      <c r="C85" s="107">
        <f t="shared" ref="C85:C94" si="6">G85</f>
        <v>0</v>
      </c>
      <c r="D85" s="352"/>
      <c r="E85" s="347"/>
      <c r="F85" s="352"/>
      <c r="G85" s="107">
        <f t="shared" si="4"/>
        <v>0</v>
      </c>
      <c r="H85" s="35"/>
      <c r="I85" s="107"/>
      <c r="J85" s="59"/>
      <c r="K85" s="59"/>
      <c r="L85" s="59"/>
      <c r="P85" s="48"/>
      <c r="Q85" s="44"/>
      <c r="R85" s="44"/>
      <c r="S85" s="44"/>
      <c r="T85" s="44"/>
      <c r="U85" s="44"/>
      <c r="V85" s="44"/>
    </row>
    <row r="86" spans="1:22" ht="18" hidden="1" customHeight="1" x14ac:dyDescent="0.25">
      <c r="A86" s="347"/>
      <c r="B86" s="91" t="s">
        <v>2</v>
      </c>
      <c r="C86" s="107">
        <f t="shared" si="6"/>
        <v>0</v>
      </c>
      <c r="D86" s="352"/>
      <c r="E86" s="347"/>
      <c r="F86" s="352"/>
      <c r="G86" s="107">
        <f t="shared" ref="G86:G98" si="7">H86+I86+J86+K86+L86</f>
        <v>0</v>
      </c>
      <c r="H86" s="35"/>
      <c r="I86" s="107"/>
      <c r="J86" s="59"/>
      <c r="K86" s="59"/>
      <c r="L86" s="59"/>
      <c r="P86" s="48"/>
      <c r="Q86" s="44"/>
      <c r="R86" s="44"/>
      <c r="S86" s="44"/>
      <c r="T86" s="44"/>
      <c r="U86" s="44"/>
      <c r="V86" s="44"/>
    </row>
    <row r="87" spans="1:22" ht="22.5" hidden="1" customHeight="1" x14ac:dyDescent="0.25">
      <c r="A87" s="347"/>
      <c r="B87" s="91" t="s">
        <v>25</v>
      </c>
      <c r="C87" s="107">
        <f t="shared" si="6"/>
        <v>0</v>
      </c>
      <c r="D87" s="352"/>
      <c r="E87" s="347"/>
      <c r="F87" s="352"/>
      <c r="G87" s="107">
        <f t="shared" si="7"/>
        <v>0</v>
      </c>
      <c r="H87" s="35"/>
      <c r="I87" s="107"/>
      <c r="J87" s="59"/>
      <c r="K87" s="59"/>
      <c r="L87" s="59"/>
      <c r="P87" s="48"/>
      <c r="Q87" s="44"/>
      <c r="R87" s="44"/>
      <c r="S87" s="44"/>
      <c r="T87" s="44"/>
      <c r="U87" s="44"/>
      <c r="V87" s="44"/>
    </row>
    <row r="88" spans="1:22" ht="33" customHeight="1" x14ac:dyDescent="0.25">
      <c r="A88" s="143" t="s">
        <v>125</v>
      </c>
      <c r="B88" s="91" t="s">
        <v>122</v>
      </c>
      <c r="C88" s="51">
        <f t="shared" si="6"/>
        <v>4377.9139999999998</v>
      </c>
      <c r="D88" s="51" t="s">
        <v>1350</v>
      </c>
      <c r="E88" s="143" t="s">
        <v>1305</v>
      </c>
      <c r="F88" s="51" t="s">
        <v>33</v>
      </c>
      <c r="G88" s="107">
        <f t="shared" si="7"/>
        <v>4377.9139999999998</v>
      </c>
      <c r="H88" s="107">
        <v>1050.8989999999999</v>
      </c>
      <c r="I88" s="51">
        <v>1124.4390000000001</v>
      </c>
      <c r="J88" s="51">
        <v>963.12400000000002</v>
      </c>
      <c r="K88" s="107"/>
      <c r="L88" s="107">
        <v>1239.452</v>
      </c>
      <c r="M88" s="97"/>
      <c r="N88" s="89"/>
      <c r="P88" s="44"/>
      <c r="Q88" s="44"/>
      <c r="R88" s="44"/>
      <c r="S88" s="44"/>
      <c r="T88" s="44"/>
      <c r="U88" s="44"/>
      <c r="V88" s="44"/>
    </row>
    <row r="89" spans="1:22" ht="39" customHeight="1" x14ac:dyDescent="0.25">
      <c r="A89" s="143" t="s">
        <v>127</v>
      </c>
      <c r="B89" s="91" t="s">
        <v>123</v>
      </c>
      <c r="C89" s="51">
        <f t="shared" si="6"/>
        <v>248.18099999999998</v>
      </c>
      <c r="D89" s="51" t="s">
        <v>1350</v>
      </c>
      <c r="E89" s="143" t="s">
        <v>1305</v>
      </c>
      <c r="F89" s="51" t="s">
        <v>33</v>
      </c>
      <c r="G89" s="107">
        <f t="shared" si="7"/>
        <v>248.18099999999998</v>
      </c>
      <c r="H89" s="107">
        <v>25.363</v>
      </c>
      <c r="I89" s="51">
        <v>32.033999999999999</v>
      </c>
      <c r="J89" s="107">
        <v>34.427999999999997</v>
      </c>
      <c r="K89" s="107">
        <v>117.224</v>
      </c>
      <c r="L89" s="107">
        <v>39.131999999999998</v>
      </c>
      <c r="M89" s="97"/>
      <c r="N89" s="89"/>
      <c r="P89" s="48"/>
      <c r="Q89" s="44"/>
      <c r="R89" s="44"/>
      <c r="S89" s="44"/>
      <c r="T89" s="44"/>
      <c r="U89" s="44"/>
      <c r="V89" s="44"/>
    </row>
    <row r="90" spans="1:22" ht="41.25" customHeight="1" x14ac:dyDescent="0.25">
      <c r="A90" s="143" t="s">
        <v>128</v>
      </c>
      <c r="B90" s="91" t="s">
        <v>124</v>
      </c>
      <c r="C90" s="51">
        <f t="shared" si="6"/>
        <v>1092.47</v>
      </c>
      <c r="D90" s="51" t="s">
        <v>1350</v>
      </c>
      <c r="E90" s="143" t="s">
        <v>1305</v>
      </c>
      <c r="F90" s="51" t="s">
        <v>33</v>
      </c>
      <c r="G90" s="107">
        <f t="shared" si="7"/>
        <v>1092.47</v>
      </c>
      <c r="H90" s="51">
        <v>77.614000000000004</v>
      </c>
      <c r="I90" s="51">
        <v>142.81200000000001</v>
      </c>
      <c r="J90" s="107">
        <v>151.66</v>
      </c>
      <c r="K90" s="107">
        <v>303.32</v>
      </c>
      <c r="L90" s="107">
        <v>417.06400000000002</v>
      </c>
      <c r="M90" s="97"/>
      <c r="N90" s="89"/>
      <c r="P90" s="44"/>
      <c r="Q90" s="47"/>
      <c r="R90" s="44"/>
      <c r="S90" s="44"/>
      <c r="T90" s="44"/>
      <c r="U90" s="44"/>
      <c r="V90" s="44"/>
    </row>
    <row r="91" spans="1:22" ht="44.25" customHeight="1" x14ac:dyDescent="0.25">
      <c r="A91" s="143" t="s">
        <v>129</v>
      </c>
      <c r="B91" s="91" t="s">
        <v>668</v>
      </c>
      <c r="C91" s="107">
        <f t="shared" si="6"/>
        <v>650</v>
      </c>
      <c r="D91" s="51">
        <v>2021</v>
      </c>
      <c r="E91" s="143" t="s">
        <v>1305</v>
      </c>
      <c r="F91" s="51" t="s">
        <v>33</v>
      </c>
      <c r="G91" s="107">
        <f t="shared" si="7"/>
        <v>650</v>
      </c>
      <c r="H91" s="51"/>
      <c r="I91" s="107">
        <v>650</v>
      </c>
      <c r="J91" s="51"/>
      <c r="K91" s="51"/>
      <c r="L91" s="51"/>
      <c r="P91" s="44"/>
      <c r="Q91" s="47"/>
      <c r="R91" s="44"/>
      <c r="S91" s="44"/>
      <c r="T91" s="44"/>
      <c r="U91" s="44"/>
      <c r="V91" s="44"/>
    </row>
    <row r="92" spans="1:22" ht="45" customHeight="1" x14ac:dyDescent="0.25">
      <c r="A92" s="143" t="s">
        <v>131</v>
      </c>
      <c r="B92" s="91" t="s">
        <v>642</v>
      </c>
      <c r="C92" s="107">
        <f t="shared" si="6"/>
        <v>416</v>
      </c>
      <c r="D92" s="51">
        <v>2021</v>
      </c>
      <c r="E92" s="143" t="s">
        <v>1305</v>
      </c>
      <c r="F92" s="51" t="s">
        <v>33</v>
      </c>
      <c r="G92" s="107">
        <f t="shared" si="7"/>
        <v>416</v>
      </c>
      <c r="H92" s="107"/>
      <c r="I92" s="107">
        <v>416</v>
      </c>
      <c r="J92" s="51"/>
      <c r="K92" s="51"/>
      <c r="L92" s="51"/>
      <c r="M92" s="41"/>
      <c r="N92" s="41"/>
      <c r="O92" s="41"/>
      <c r="P92" s="44"/>
      <c r="Q92" s="44"/>
      <c r="R92" s="44"/>
      <c r="S92" s="44"/>
      <c r="T92" s="44"/>
      <c r="U92" s="44"/>
      <c r="V92" s="44"/>
    </row>
    <row r="93" spans="1:22" ht="65.25" hidden="1" customHeight="1" x14ac:dyDescent="0.25">
      <c r="A93" s="143" t="s">
        <v>211</v>
      </c>
      <c r="B93" s="91" t="s">
        <v>327</v>
      </c>
      <c r="C93" s="107">
        <f t="shared" si="6"/>
        <v>0</v>
      </c>
      <c r="D93" s="51">
        <v>2020</v>
      </c>
      <c r="E93" s="143" t="s">
        <v>245</v>
      </c>
      <c r="F93" s="51" t="s">
        <v>33</v>
      </c>
      <c r="G93" s="107">
        <f t="shared" si="7"/>
        <v>0</v>
      </c>
      <c r="H93" s="107">
        <v>0</v>
      </c>
      <c r="I93" s="51"/>
      <c r="J93" s="51"/>
      <c r="K93" s="51"/>
      <c r="L93" s="51"/>
      <c r="M93" s="41"/>
      <c r="N93" s="41"/>
      <c r="O93" s="41"/>
      <c r="P93" s="44"/>
      <c r="Q93" s="44"/>
      <c r="R93" s="44"/>
      <c r="S93" s="44"/>
      <c r="T93" s="44"/>
      <c r="U93" s="44"/>
      <c r="V93" s="44"/>
    </row>
    <row r="94" spans="1:22" ht="48.75" customHeight="1" x14ac:dyDescent="0.25">
      <c r="A94" s="143" t="s">
        <v>172</v>
      </c>
      <c r="B94" s="91" t="s">
        <v>1064</v>
      </c>
      <c r="C94" s="107">
        <f t="shared" si="6"/>
        <v>295.60000000000002</v>
      </c>
      <c r="D94" s="51">
        <v>2022</v>
      </c>
      <c r="E94" s="143" t="s">
        <v>1305</v>
      </c>
      <c r="F94" s="51" t="s">
        <v>33</v>
      </c>
      <c r="G94" s="107">
        <f t="shared" si="7"/>
        <v>295.60000000000002</v>
      </c>
      <c r="H94" s="107"/>
      <c r="I94" s="51"/>
      <c r="J94" s="107">
        <v>295.60000000000002</v>
      </c>
      <c r="K94" s="107"/>
      <c r="L94" s="107"/>
      <c r="M94" s="41"/>
      <c r="N94" s="41"/>
      <c r="O94" s="41"/>
      <c r="P94" s="44"/>
      <c r="Q94" s="44"/>
      <c r="R94" s="44"/>
      <c r="S94" s="44"/>
      <c r="T94" s="44"/>
      <c r="U94" s="44"/>
      <c r="V94" s="44"/>
    </row>
    <row r="95" spans="1:22" ht="53.25" customHeight="1" x14ac:dyDescent="0.25">
      <c r="A95" s="143" t="s">
        <v>173</v>
      </c>
      <c r="B95" s="91" t="s">
        <v>1821</v>
      </c>
      <c r="C95" s="107">
        <f>G95</f>
        <v>295.89999999999998</v>
      </c>
      <c r="D95" s="51">
        <v>2024</v>
      </c>
      <c r="E95" s="143" t="s">
        <v>1305</v>
      </c>
      <c r="F95" s="51" t="s">
        <v>33</v>
      </c>
      <c r="G95" s="107">
        <f t="shared" si="7"/>
        <v>295.89999999999998</v>
      </c>
      <c r="H95" s="107"/>
      <c r="I95" s="51"/>
      <c r="J95" s="107"/>
      <c r="K95" s="107"/>
      <c r="L95" s="107">
        <v>295.89999999999998</v>
      </c>
      <c r="M95" s="41"/>
      <c r="N95" s="41"/>
      <c r="O95" s="41"/>
      <c r="P95" s="44"/>
      <c r="Q95" s="44"/>
      <c r="R95" s="44"/>
      <c r="S95" s="44"/>
      <c r="T95" s="44"/>
      <c r="U95" s="44"/>
      <c r="V95" s="44"/>
    </row>
    <row r="96" spans="1:22" ht="65.25" hidden="1" customHeight="1" x14ac:dyDescent="0.25">
      <c r="A96" s="143" t="s">
        <v>562</v>
      </c>
      <c r="B96" s="91" t="s">
        <v>650</v>
      </c>
      <c r="C96" s="107">
        <f>G96</f>
        <v>0</v>
      </c>
      <c r="D96" s="51">
        <v>2021</v>
      </c>
      <c r="E96" s="143" t="s">
        <v>245</v>
      </c>
      <c r="F96" s="51" t="s">
        <v>33</v>
      </c>
      <c r="G96" s="107">
        <f t="shared" si="7"/>
        <v>0</v>
      </c>
      <c r="H96" s="107"/>
      <c r="I96" s="51">
        <v>0</v>
      </c>
      <c r="J96" s="51"/>
      <c r="K96" s="51"/>
      <c r="L96" s="51"/>
      <c r="M96" s="41"/>
      <c r="N96" s="41"/>
      <c r="O96" s="41"/>
      <c r="P96" s="44"/>
      <c r="Q96" s="44"/>
      <c r="R96" s="44"/>
      <c r="S96" s="44"/>
      <c r="T96" s="44"/>
      <c r="U96" s="44"/>
      <c r="V96" s="44"/>
    </row>
    <row r="97" spans="1:22" ht="43.5" customHeight="1" x14ac:dyDescent="0.25">
      <c r="A97" s="143" t="s">
        <v>174</v>
      </c>
      <c r="B97" s="91" t="s">
        <v>925</v>
      </c>
      <c r="C97" s="107">
        <f>L97</f>
        <v>298.5</v>
      </c>
      <c r="D97" s="51">
        <v>2024</v>
      </c>
      <c r="E97" s="143" t="s">
        <v>1305</v>
      </c>
      <c r="F97" s="51" t="s">
        <v>33</v>
      </c>
      <c r="G97" s="107">
        <f t="shared" si="7"/>
        <v>298.5</v>
      </c>
      <c r="H97" s="107"/>
      <c r="I97" s="107"/>
      <c r="J97" s="107"/>
      <c r="K97" s="107"/>
      <c r="L97" s="107">
        <v>298.5</v>
      </c>
      <c r="M97" s="41"/>
      <c r="N97" s="41"/>
      <c r="O97" s="41"/>
      <c r="P97" s="44"/>
      <c r="Q97" s="44"/>
      <c r="R97" s="44"/>
      <c r="S97" s="44"/>
      <c r="T97" s="44"/>
      <c r="U97" s="44"/>
      <c r="V97" s="44"/>
    </row>
    <row r="98" spans="1:22" ht="35.25" customHeight="1" x14ac:dyDescent="0.25">
      <c r="A98" s="143" t="s">
        <v>176</v>
      </c>
      <c r="B98" s="91" t="s">
        <v>1071</v>
      </c>
      <c r="C98" s="107">
        <f>G98</f>
        <v>155.92500000000001</v>
      </c>
      <c r="D98" s="51">
        <v>2024</v>
      </c>
      <c r="E98" s="143" t="s">
        <v>1305</v>
      </c>
      <c r="F98" s="51" t="s">
        <v>33</v>
      </c>
      <c r="G98" s="107">
        <f t="shared" si="7"/>
        <v>155.92500000000001</v>
      </c>
      <c r="H98" s="107"/>
      <c r="I98" s="51"/>
      <c r="J98" s="51"/>
      <c r="K98" s="51"/>
      <c r="L98" s="51">
        <v>155.92500000000001</v>
      </c>
      <c r="M98" s="41"/>
      <c r="N98" s="41"/>
      <c r="O98" s="41"/>
      <c r="P98" s="44"/>
      <c r="Q98" s="60"/>
      <c r="R98" s="44"/>
      <c r="S98" s="44"/>
      <c r="T98" s="44"/>
      <c r="U98" s="44"/>
      <c r="V98" s="44"/>
    </row>
    <row r="99" spans="1:22" ht="47.25" customHeight="1" x14ac:dyDescent="0.25">
      <c r="A99" s="143" t="s">
        <v>177</v>
      </c>
      <c r="B99" s="91" t="s">
        <v>733</v>
      </c>
      <c r="C99" s="107">
        <f>G99</f>
        <v>75.995000000000005</v>
      </c>
      <c r="D99" s="51">
        <v>2024</v>
      </c>
      <c r="E99" s="143" t="s">
        <v>1305</v>
      </c>
      <c r="F99" s="51" t="s">
        <v>33</v>
      </c>
      <c r="G99" s="107">
        <f>H99+I99+J99+K99+L99</f>
        <v>75.995000000000005</v>
      </c>
      <c r="H99" s="107"/>
      <c r="I99" s="107"/>
      <c r="J99" s="107"/>
      <c r="K99" s="107"/>
      <c r="L99" s="107">
        <v>75.995000000000005</v>
      </c>
      <c r="M99" s="41"/>
      <c r="N99" s="41"/>
      <c r="O99" s="41"/>
      <c r="P99" s="44"/>
      <c r="Q99" s="60"/>
      <c r="R99" s="44"/>
      <c r="S99" s="44"/>
      <c r="T99" s="44"/>
      <c r="U99" s="44"/>
      <c r="V99" s="44"/>
    </row>
    <row r="100" spans="1:22" ht="44.25" customHeight="1" x14ac:dyDescent="0.25">
      <c r="A100" s="143" t="s">
        <v>178</v>
      </c>
      <c r="B100" s="91" t="s">
        <v>730</v>
      </c>
      <c r="C100" s="107">
        <f>G100</f>
        <v>14.72</v>
      </c>
      <c r="D100" s="51">
        <v>2024</v>
      </c>
      <c r="E100" s="143" t="s">
        <v>1305</v>
      </c>
      <c r="F100" s="51" t="s">
        <v>33</v>
      </c>
      <c r="G100" s="107">
        <f>H100+I100+J100+K100+L100</f>
        <v>14.72</v>
      </c>
      <c r="H100" s="107"/>
      <c r="I100" s="107"/>
      <c r="J100" s="107"/>
      <c r="K100" s="107"/>
      <c r="L100" s="107">
        <v>14.72</v>
      </c>
      <c r="M100" s="41"/>
      <c r="N100" s="41"/>
      <c r="O100" s="41"/>
      <c r="P100" s="44"/>
      <c r="Q100" s="60"/>
      <c r="R100" s="44"/>
      <c r="S100" s="44"/>
      <c r="T100" s="44"/>
      <c r="U100" s="44"/>
      <c r="V100" s="44"/>
    </row>
    <row r="101" spans="1:22" ht="42" customHeight="1" x14ac:dyDescent="0.25">
      <c r="A101" s="143" t="s">
        <v>210</v>
      </c>
      <c r="B101" s="91" t="s">
        <v>766</v>
      </c>
      <c r="C101" s="107">
        <f>G101</f>
        <v>58.249000000000002</v>
      </c>
      <c r="D101" s="51">
        <v>2024</v>
      </c>
      <c r="E101" s="143" t="s">
        <v>1305</v>
      </c>
      <c r="F101" s="51" t="s">
        <v>33</v>
      </c>
      <c r="G101" s="107">
        <f>H101+I101+J101+K101+L101</f>
        <v>58.249000000000002</v>
      </c>
      <c r="H101" s="107"/>
      <c r="I101" s="107"/>
      <c r="J101" s="107"/>
      <c r="K101" s="107"/>
      <c r="L101" s="107">
        <v>58.249000000000002</v>
      </c>
      <c r="M101" s="41"/>
      <c r="N101" s="41"/>
      <c r="O101" s="41"/>
      <c r="P101" s="44"/>
      <c r="Q101" s="60"/>
      <c r="R101" s="44"/>
      <c r="S101" s="44"/>
      <c r="T101" s="44"/>
      <c r="U101" s="44"/>
      <c r="V101" s="44"/>
    </row>
    <row r="102" spans="1:22" ht="48" customHeight="1" x14ac:dyDescent="0.25">
      <c r="A102" s="143" t="s">
        <v>211</v>
      </c>
      <c r="B102" s="91" t="s">
        <v>767</v>
      </c>
      <c r="C102" s="107">
        <f>G102</f>
        <v>47.216999999999999</v>
      </c>
      <c r="D102" s="51">
        <v>2024</v>
      </c>
      <c r="E102" s="143" t="s">
        <v>1305</v>
      </c>
      <c r="F102" s="51" t="s">
        <v>33</v>
      </c>
      <c r="G102" s="107">
        <f>H102+I102+J102+K102+L102</f>
        <v>47.216999999999999</v>
      </c>
      <c r="H102" s="107"/>
      <c r="I102" s="107"/>
      <c r="J102" s="107"/>
      <c r="K102" s="107"/>
      <c r="L102" s="107">
        <v>47.216999999999999</v>
      </c>
      <c r="M102" s="41"/>
      <c r="N102" s="41"/>
      <c r="O102" s="41"/>
      <c r="P102" s="44"/>
      <c r="Q102" s="60"/>
      <c r="R102" s="44"/>
      <c r="S102" s="44"/>
      <c r="T102" s="44"/>
      <c r="U102" s="44"/>
      <c r="V102" s="44"/>
    </row>
    <row r="103" spans="1:22" ht="30.75" hidden="1" customHeight="1" x14ac:dyDescent="0.25">
      <c r="A103" s="143" t="s">
        <v>571</v>
      </c>
      <c r="B103" s="91" t="s">
        <v>655</v>
      </c>
      <c r="C103" s="107">
        <f>L103</f>
        <v>0</v>
      </c>
      <c r="D103" s="51">
        <v>2024</v>
      </c>
      <c r="E103" s="143" t="s">
        <v>1305</v>
      </c>
      <c r="F103" s="51" t="s">
        <v>33</v>
      </c>
      <c r="G103" s="107">
        <f t="shared" ref="G103:G121" si="8">H103+I103+J103+K103+L103</f>
        <v>0</v>
      </c>
      <c r="H103" s="107"/>
      <c r="I103" s="57"/>
      <c r="J103" s="57"/>
      <c r="K103" s="107"/>
      <c r="L103" s="83">
        <v>0</v>
      </c>
      <c r="M103" s="41"/>
      <c r="N103" s="41"/>
      <c r="O103" s="41"/>
      <c r="P103" s="44"/>
      <c r="Q103" s="44"/>
      <c r="R103" s="44"/>
      <c r="S103" s="44"/>
      <c r="T103" s="44"/>
      <c r="U103" s="44"/>
      <c r="V103" s="44"/>
    </row>
    <row r="104" spans="1:22" ht="48" customHeight="1" x14ac:dyDescent="0.25">
      <c r="A104" s="143" t="s">
        <v>307</v>
      </c>
      <c r="B104" s="91" t="s">
        <v>328</v>
      </c>
      <c r="C104" s="107">
        <f>G104</f>
        <v>196</v>
      </c>
      <c r="D104" s="51">
        <v>2020</v>
      </c>
      <c r="E104" s="143" t="s">
        <v>1305</v>
      </c>
      <c r="F104" s="51" t="s">
        <v>33</v>
      </c>
      <c r="G104" s="107">
        <f t="shared" si="8"/>
        <v>196</v>
      </c>
      <c r="H104" s="107">
        <v>196</v>
      </c>
      <c r="I104" s="51"/>
      <c r="J104" s="51"/>
      <c r="K104" s="51"/>
      <c r="L104" s="51"/>
      <c r="P104" s="44"/>
      <c r="Q104" s="44"/>
      <c r="R104" s="44"/>
      <c r="S104" s="44"/>
      <c r="T104" s="44"/>
      <c r="U104" s="44"/>
      <c r="V104" s="44"/>
    </row>
    <row r="105" spans="1:22" ht="60.75" hidden="1" customHeight="1" x14ac:dyDescent="0.25">
      <c r="A105" s="143" t="s">
        <v>308</v>
      </c>
      <c r="B105" s="91" t="s">
        <v>329</v>
      </c>
      <c r="C105" s="107">
        <f>G105</f>
        <v>0</v>
      </c>
      <c r="D105" s="51">
        <v>2020</v>
      </c>
      <c r="E105" s="143" t="s">
        <v>245</v>
      </c>
      <c r="F105" s="51" t="s">
        <v>33</v>
      </c>
      <c r="G105" s="107">
        <f t="shared" si="8"/>
        <v>0</v>
      </c>
      <c r="H105" s="107"/>
      <c r="I105" s="51"/>
      <c r="J105" s="51"/>
      <c r="K105" s="51"/>
      <c r="L105" s="51"/>
      <c r="P105" s="44"/>
      <c r="Q105" s="44"/>
      <c r="R105" s="44"/>
      <c r="S105" s="44"/>
      <c r="T105" s="44"/>
      <c r="U105" s="44"/>
      <c r="V105" s="44"/>
    </row>
    <row r="106" spans="1:22" ht="44.25" customHeight="1" x14ac:dyDescent="0.25">
      <c r="A106" s="143" t="s">
        <v>308</v>
      </c>
      <c r="B106" s="91" t="s">
        <v>330</v>
      </c>
      <c r="C106" s="107">
        <f>G106</f>
        <v>190</v>
      </c>
      <c r="D106" s="51">
        <v>2020</v>
      </c>
      <c r="E106" s="143" t="s">
        <v>1305</v>
      </c>
      <c r="F106" s="51" t="s">
        <v>33</v>
      </c>
      <c r="G106" s="107">
        <f t="shared" si="8"/>
        <v>190</v>
      </c>
      <c r="H106" s="107">
        <v>190</v>
      </c>
      <c r="I106" s="51"/>
      <c r="J106" s="51"/>
      <c r="K106" s="51"/>
      <c r="L106" s="51"/>
      <c r="P106" s="44"/>
      <c r="Q106" s="44"/>
      <c r="R106" s="44"/>
      <c r="S106" s="44"/>
      <c r="T106" s="44"/>
      <c r="U106" s="44"/>
      <c r="V106" s="44"/>
    </row>
    <row r="107" spans="1:22" ht="57.75" hidden="1" customHeight="1" x14ac:dyDescent="0.25">
      <c r="A107" s="347" t="s">
        <v>562</v>
      </c>
      <c r="B107" s="91" t="s">
        <v>1247</v>
      </c>
      <c r="C107" s="107">
        <f>L107</f>
        <v>0</v>
      </c>
      <c r="D107" s="352">
        <v>2024</v>
      </c>
      <c r="E107" s="347" t="s">
        <v>16</v>
      </c>
      <c r="F107" s="352" t="str">
        <f>F90</f>
        <v>Місцевий бюджет</v>
      </c>
      <c r="G107" s="107">
        <f t="shared" si="8"/>
        <v>0</v>
      </c>
      <c r="H107" s="51"/>
      <c r="I107" s="107"/>
      <c r="J107" s="107"/>
      <c r="K107" s="107"/>
      <c r="L107" s="107">
        <v>0</v>
      </c>
      <c r="P107" s="44"/>
      <c r="Q107" s="44"/>
      <c r="R107" s="44"/>
      <c r="S107" s="44"/>
      <c r="T107" s="44"/>
      <c r="U107" s="44"/>
      <c r="V107" s="44"/>
    </row>
    <row r="108" spans="1:22" ht="21.75" hidden="1" customHeight="1" x14ac:dyDescent="0.25">
      <c r="A108" s="347"/>
      <c r="B108" s="91" t="s">
        <v>882</v>
      </c>
      <c r="C108" s="107">
        <f>L108</f>
        <v>0</v>
      </c>
      <c r="D108" s="352"/>
      <c r="E108" s="347"/>
      <c r="F108" s="352"/>
      <c r="G108" s="107">
        <f t="shared" si="8"/>
        <v>0</v>
      </c>
      <c r="H108" s="51"/>
      <c r="I108" s="107"/>
      <c r="J108" s="107"/>
      <c r="K108" s="107"/>
      <c r="L108" s="107">
        <v>0</v>
      </c>
      <c r="P108" s="44"/>
      <c r="Q108" s="44"/>
      <c r="R108" s="44"/>
      <c r="S108" s="44"/>
      <c r="T108" s="44"/>
      <c r="U108" s="44"/>
      <c r="V108" s="44"/>
    </row>
    <row r="109" spans="1:22" ht="45.75" hidden="1" customHeight="1" x14ac:dyDescent="0.25">
      <c r="A109" s="347" t="s">
        <v>571</v>
      </c>
      <c r="B109" s="91" t="s">
        <v>1252</v>
      </c>
      <c r="C109" s="107">
        <f>L109</f>
        <v>0</v>
      </c>
      <c r="D109" s="352">
        <v>2024</v>
      </c>
      <c r="E109" s="347" t="s">
        <v>16</v>
      </c>
      <c r="F109" s="51" t="str">
        <f>F107</f>
        <v>Місцевий бюджет</v>
      </c>
      <c r="G109" s="107">
        <f t="shared" si="8"/>
        <v>0</v>
      </c>
      <c r="H109" s="51"/>
      <c r="I109" s="107"/>
      <c r="J109" s="107"/>
      <c r="K109" s="107"/>
      <c r="L109" s="107">
        <v>0</v>
      </c>
      <c r="P109" s="44"/>
      <c r="Q109" s="44"/>
      <c r="R109" s="44"/>
      <c r="S109" s="44"/>
      <c r="T109" s="44"/>
      <c r="U109" s="44"/>
      <c r="V109" s="44"/>
    </row>
    <row r="110" spans="1:22" ht="67.5" hidden="1" customHeight="1" x14ac:dyDescent="0.25">
      <c r="A110" s="347"/>
      <c r="B110" s="91" t="s">
        <v>126</v>
      </c>
      <c r="C110" s="107">
        <f>G110</f>
        <v>0</v>
      </c>
      <c r="D110" s="352"/>
      <c r="E110" s="347"/>
      <c r="F110" s="51" t="str">
        <f>F109</f>
        <v>Місцевий бюджет</v>
      </c>
      <c r="G110" s="107">
        <f t="shared" si="8"/>
        <v>0</v>
      </c>
      <c r="H110" s="51"/>
      <c r="I110" s="51">
        <v>0</v>
      </c>
      <c r="J110" s="51"/>
      <c r="K110" s="51"/>
      <c r="L110" s="51"/>
      <c r="P110" s="44"/>
      <c r="Q110" s="44"/>
      <c r="R110" s="44"/>
      <c r="S110" s="44"/>
      <c r="T110" s="44"/>
      <c r="U110" s="44"/>
      <c r="V110" s="44"/>
    </row>
    <row r="111" spans="1:22" ht="18" hidden="1" customHeight="1" x14ac:dyDescent="0.25">
      <c r="A111" s="347"/>
      <c r="B111" s="91" t="s">
        <v>882</v>
      </c>
      <c r="C111" s="107">
        <f>L111</f>
        <v>0</v>
      </c>
      <c r="D111" s="352"/>
      <c r="E111" s="347"/>
      <c r="F111" s="51"/>
      <c r="G111" s="107">
        <f t="shared" si="8"/>
        <v>0</v>
      </c>
      <c r="H111" s="51"/>
      <c r="I111" s="51"/>
      <c r="J111" s="107"/>
      <c r="K111" s="107"/>
      <c r="L111" s="107">
        <v>0</v>
      </c>
      <c r="P111" s="44"/>
      <c r="Q111" s="44"/>
      <c r="R111" s="44"/>
      <c r="S111" s="44"/>
      <c r="T111" s="44"/>
      <c r="U111" s="44"/>
      <c r="V111" s="44"/>
    </row>
    <row r="112" spans="1:22" ht="58.5" hidden="1" customHeight="1" x14ac:dyDescent="0.25">
      <c r="A112" s="347" t="s">
        <v>572</v>
      </c>
      <c r="B112" s="91" t="s">
        <v>1257</v>
      </c>
      <c r="C112" s="107">
        <f>L112</f>
        <v>0</v>
      </c>
      <c r="D112" s="352">
        <v>2024</v>
      </c>
      <c r="E112" s="347" t="s">
        <v>16</v>
      </c>
      <c r="F112" s="352" t="str">
        <f>F110</f>
        <v>Місцевий бюджет</v>
      </c>
      <c r="G112" s="107">
        <f t="shared" si="8"/>
        <v>0</v>
      </c>
      <c r="H112" s="107"/>
      <c r="I112" s="107"/>
      <c r="J112" s="107"/>
      <c r="K112" s="107"/>
      <c r="L112" s="186"/>
      <c r="P112" s="44"/>
      <c r="Q112" s="44"/>
      <c r="R112" s="44"/>
      <c r="S112" s="44"/>
      <c r="T112" s="44"/>
      <c r="U112" s="44"/>
      <c r="V112" s="44"/>
    </row>
    <row r="113" spans="1:22" ht="18.75" hidden="1" customHeight="1" x14ac:dyDescent="0.25">
      <c r="A113" s="347"/>
      <c r="B113" s="91" t="s">
        <v>882</v>
      </c>
      <c r="C113" s="107">
        <f>L113</f>
        <v>0</v>
      </c>
      <c r="D113" s="352"/>
      <c r="E113" s="347"/>
      <c r="F113" s="352"/>
      <c r="G113" s="107">
        <f t="shared" si="8"/>
        <v>0</v>
      </c>
      <c r="H113" s="107"/>
      <c r="I113" s="107"/>
      <c r="J113" s="107"/>
      <c r="K113" s="107"/>
      <c r="L113" s="107"/>
      <c r="P113" s="44"/>
      <c r="Q113" s="44"/>
      <c r="R113" s="44"/>
      <c r="S113" s="44"/>
      <c r="T113" s="44"/>
      <c r="U113" s="44"/>
      <c r="V113" s="44"/>
    </row>
    <row r="114" spans="1:22" ht="66.75" customHeight="1" x14ac:dyDescent="0.25">
      <c r="A114" s="143" t="s">
        <v>455</v>
      </c>
      <c r="B114" s="91" t="s">
        <v>1280</v>
      </c>
      <c r="C114" s="107">
        <f>G114</f>
        <v>129.02000000000001</v>
      </c>
      <c r="D114" s="51">
        <v>2024</v>
      </c>
      <c r="E114" s="143" t="s">
        <v>16</v>
      </c>
      <c r="F114" s="51" t="str">
        <f>F112</f>
        <v>Місцевий бюджет</v>
      </c>
      <c r="G114" s="107">
        <f t="shared" si="8"/>
        <v>129.02000000000001</v>
      </c>
      <c r="H114" s="107"/>
      <c r="I114" s="107"/>
      <c r="J114" s="107"/>
      <c r="K114" s="107"/>
      <c r="L114" s="107">
        <v>129.02000000000001</v>
      </c>
      <c r="M114" s="61"/>
      <c r="N114" s="61"/>
      <c r="O114" s="61"/>
      <c r="P114" s="44"/>
      <c r="Q114" s="44"/>
      <c r="R114" s="44"/>
      <c r="S114" s="44"/>
      <c r="T114" s="44"/>
      <c r="U114" s="44"/>
      <c r="V114" s="44"/>
    </row>
    <row r="115" spans="1:22" ht="33" hidden="1" customHeight="1" x14ac:dyDescent="0.25">
      <c r="A115" s="143" t="s">
        <v>759</v>
      </c>
      <c r="B115" s="91" t="s">
        <v>1281</v>
      </c>
      <c r="C115" s="107">
        <f>G115</f>
        <v>0</v>
      </c>
      <c r="D115" s="51">
        <v>2022</v>
      </c>
      <c r="E115" s="143" t="s">
        <v>16</v>
      </c>
      <c r="F115" s="51" t="str">
        <f>F114</f>
        <v>Місцевий бюджет</v>
      </c>
      <c r="G115" s="107">
        <f t="shared" si="8"/>
        <v>0</v>
      </c>
      <c r="H115" s="107"/>
      <c r="I115" s="107"/>
      <c r="J115" s="156">
        <v>0</v>
      </c>
      <c r="K115" s="156"/>
      <c r="L115" s="156"/>
      <c r="M115" s="63"/>
      <c r="N115" s="63"/>
      <c r="O115" s="63"/>
      <c r="P115" s="44"/>
      <c r="Q115" s="44"/>
      <c r="R115" s="44"/>
      <c r="S115" s="44"/>
      <c r="T115" s="44"/>
      <c r="U115" s="44"/>
      <c r="V115" s="44"/>
    </row>
    <row r="116" spans="1:22" ht="32.25" hidden="1" customHeight="1" x14ac:dyDescent="0.25">
      <c r="A116" s="143" t="s">
        <v>621</v>
      </c>
      <c r="B116" s="91" t="s">
        <v>1072</v>
      </c>
      <c r="C116" s="107">
        <f>L116</f>
        <v>0</v>
      </c>
      <c r="D116" s="51">
        <v>2024</v>
      </c>
      <c r="E116" s="143" t="s">
        <v>16</v>
      </c>
      <c r="F116" s="51" t="s">
        <v>33</v>
      </c>
      <c r="G116" s="107">
        <f t="shared" si="8"/>
        <v>0</v>
      </c>
      <c r="H116" s="107"/>
      <c r="I116" s="107"/>
      <c r="J116" s="51"/>
      <c r="K116" s="51"/>
      <c r="L116" s="186"/>
      <c r="M116" s="61"/>
      <c r="N116" s="61"/>
      <c r="O116" s="61"/>
      <c r="P116" s="44"/>
      <c r="Q116" s="44"/>
      <c r="R116" s="44"/>
      <c r="S116" s="44"/>
      <c r="T116" s="44"/>
      <c r="U116" s="44"/>
      <c r="V116" s="44"/>
    </row>
    <row r="117" spans="1:22" ht="33" hidden="1" customHeight="1" x14ac:dyDescent="0.25">
      <c r="A117" s="143" t="s">
        <v>622</v>
      </c>
      <c r="B117" s="91" t="s">
        <v>1073</v>
      </c>
      <c r="C117" s="107">
        <f>L117</f>
        <v>0</v>
      </c>
      <c r="D117" s="51">
        <v>2024</v>
      </c>
      <c r="E117" s="143" t="s">
        <v>16</v>
      </c>
      <c r="F117" s="51" t="s">
        <v>33</v>
      </c>
      <c r="G117" s="107">
        <f t="shared" si="8"/>
        <v>0</v>
      </c>
      <c r="H117" s="107"/>
      <c r="I117" s="107"/>
      <c r="J117" s="51"/>
      <c r="K117" s="51"/>
      <c r="L117" s="186"/>
      <c r="M117" s="61"/>
      <c r="N117" s="61"/>
      <c r="O117" s="61"/>
      <c r="P117" s="44"/>
      <c r="Q117" s="44"/>
      <c r="R117" s="44"/>
      <c r="S117" s="44"/>
      <c r="T117" s="44"/>
      <c r="U117" s="44"/>
      <c r="V117" s="44"/>
    </row>
    <row r="118" spans="1:22" ht="47.25" hidden="1" customHeight="1" x14ac:dyDescent="0.25">
      <c r="A118" s="347" t="s">
        <v>689</v>
      </c>
      <c r="B118" s="91" t="s">
        <v>1146</v>
      </c>
      <c r="C118" s="107">
        <f>G118</f>
        <v>0</v>
      </c>
      <c r="D118" s="352">
        <v>2024</v>
      </c>
      <c r="E118" s="347" t="s">
        <v>16</v>
      </c>
      <c r="F118" s="352" t="s">
        <v>33</v>
      </c>
      <c r="G118" s="107">
        <f t="shared" si="8"/>
        <v>0</v>
      </c>
      <c r="H118" s="107"/>
      <c r="I118" s="107"/>
      <c r="J118" s="107"/>
      <c r="K118" s="107"/>
      <c r="L118" s="186">
        <v>0</v>
      </c>
      <c r="M118" s="61"/>
      <c r="N118" s="61"/>
      <c r="O118" s="61"/>
      <c r="P118" s="44"/>
      <c r="Q118" s="44"/>
      <c r="R118" s="44"/>
      <c r="S118" s="44"/>
      <c r="T118" s="44"/>
      <c r="U118" s="44"/>
      <c r="V118" s="44"/>
    </row>
    <row r="119" spans="1:22" ht="13.5" hidden="1" customHeight="1" x14ac:dyDescent="0.25">
      <c r="A119" s="347"/>
      <c r="B119" s="91" t="s">
        <v>882</v>
      </c>
      <c r="C119" s="107">
        <f>G119</f>
        <v>0</v>
      </c>
      <c r="D119" s="352"/>
      <c r="E119" s="347"/>
      <c r="F119" s="352"/>
      <c r="G119" s="107">
        <f t="shared" si="8"/>
        <v>0</v>
      </c>
      <c r="H119" s="107"/>
      <c r="I119" s="107"/>
      <c r="J119" s="107"/>
      <c r="K119" s="107"/>
      <c r="L119" s="107">
        <v>0</v>
      </c>
      <c r="M119" s="61"/>
      <c r="N119" s="61"/>
      <c r="O119" s="61"/>
      <c r="P119" s="44"/>
      <c r="Q119" s="44"/>
      <c r="R119" s="44"/>
      <c r="S119" s="44"/>
      <c r="T119" s="44"/>
      <c r="U119" s="44"/>
      <c r="V119" s="44"/>
    </row>
    <row r="120" spans="1:22" ht="43.5" customHeight="1" x14ac:dyDescent="0.25">
      <c r="A120" s="143" t="s">
        <v>456</v>
      </c>
      <c r="B120" s="91" t="s">
        <v>1282</v>
      </c>
      <c r="C120" s="107">
        <f>G120</f>
        <v>209.376</v>
      </c>
      <c r="D120" s="51">
        <v>2024</v>
      </c>
      <c r="E120" s="143" t="s">
        <v>16</v>
      </c>
      <c r="F120" s="51" t="str">
        <f>F112</f>
        <v>Місцевий бюджет</v>
      </c>
      <c r="G120" s="107">
        <f t="shared" si="8"/>
        <v>209.376</v>
      </c>
      <c r="H120" s="51"/>
      <c r="I120" s="51"/>
      <c r="J120" s="51"/>
      <c r="K120" s="51"/>
      <c r="L120" s="51">
        <v>209.376</v>
      </c>
      <c r="M120" s="61"/>
      <c r="N120" s="61"/>
      <c r="O120" s="61"/>
      <c r="P120" s="44"/>
      <c r="Q120" s="44"/>
      <c r="R120" s="44"/>
      <c r="S120" s="44"/>
      <c r="T120" s="44"/>
      <c r="U120" s="44"/>
      <c r="V120" s="44"/>
    </row>
    <row r="121" spans="1:22" ht="45" customHeight="1" x14ac:dyDescent="0.25">
      <c r="A121" s="143" t="s">
        <v>457</v>
      </c>
      <c r="B121" s="91" t="s">
        <v>1283</v>
      </c>
      <c r="C121" s="51">
        <f>L121</f>
        <v>94.343999999999994</v>
      </c>
      <c r="D121" s="51">
        <v>2024</v>
      </c>
      <c r="E121" s="143" t="s">
        <v>16</v>
      </c>
      <c r="F121" s="51" t="str">
        <f>F112</f>
        <v>Місцевий бюджет</v>
      </c>
      <c r="G121" s="107">
        <f t="shared" si="8"/>
        <v>94.343999999999994</v>
      </c>
      <c r="H121" s="51"/>
      <c r="I121" s="55"/>
      <c r="J121" s="51"/>
      <c r="K121" s="51"/>
      <c r="L121" s="51">
        <v>94.343999999999994</v>
      </c>
      <c r="P121" s="44"/>
      <c r="Q121" s="44"/>
      <c r="R121" s="44"/>
      <c r="S121" s="44"/>
      <c r="T121" s="44"/>
      <c r="U121" s="44"/>
      <c r="V121" s="44"/>
    </row>
    <row r="122" spans="1:22" ht="44.25" customHeight="1" x14ac:dyDescent="0.25">
      <c r="A122" s="353" t="s">
        <v>458</v>
      </c>
      <c r="B122" s="91" t="s">
        <v>1196</v>
      </c>
      <c r="C122" s="482">
        <f>G122+G123</f>
        <v>6462.5950000000003</v>
      </c>
      <c r="D122" s="363" t="s">
        <v>1413</v>
      </c>
      <c r="E122" s="353" t="s">
        <v>16</v>
      </c>
      <c r="F122" s="363" t="s">
        <v>33</v>
      </c>
      <c r="G122" s="107">
        <f>H122+I122+J122+K122+L122</f>
        <v>6462.5950000000003</v>
      </c>
      <c r="H122" s="51"/>
      <c r="I122" s="51">
        <v>196.18899999999999</v>
      </c>
      <c r="J122" s="107"/>
      <c r="K122" s="107"/>
      <c r="L122" s="107">
        <v>6266.4059999999999</v>
      </c>
      <c r="P122" s="44"/>
      <c r="Q122" s="44"/>
      <c r="R122" s="44"/>
      <c r="S122" s="44"/>
      <c r="T122" s="44"/>
      <c r="U122" s="44"/>
      <c r="V122" s="44"/>
    </row>
    <row r="123" spans="1:22" ht="22.5" hidden="1" customHeight="1" x14ac:dyDescent="0.25">
      <c r="A123" s="355"/>
      <c r="B123" s="62" t="s">
        <v>882</v>
      </c>
      <c r="C123" s="483"/>
      <c r="D123" s="364"/>
      <c r="E123" s="355"/>
      <c r="F123" s="364"/>
      <c r="G123" s="107">
        <f>I123</f>
        <v>0</v>
      </c>
      <c r="H123" s="51"/>
      <c r="I123" s="107">
        <v>0</v>
      </c>
      <c r="J123" s="227"/>
      <c r="K123" s="227"/>
      <c r="L123" s="107"/>
      <c r="P123" s="44"/>
      <c r="Q123" s="44"/>
      <c r="R123" s="44"/>
      <c r="S123" s="44"/>
      <c r="T123" s="44"/>
      <c r="U123" s="44"/>
      <c r="V123" s="44"/>
    </row>
    <row r="124" spans="1:22" ht="34.5" customHeight="1" x14ac:dyDescent="0.25">
      <c r="A124" s="353" t="s">
        <v>459</v>
      </c>
      <c r="B124" s="91" t="s">
        <v>1195</v>
      </c>
      <c r="C124" s="482">
        <v>6030.9949999999999</v>
      </c>
      <c r="D124" s="363" t="s">
        <v>1413</v>
      </c>
      <c r="E124" s="353" t="s">
        <v>16</v>
      </c>
      <c r="F124" s="363" t="s">
        <v>33</v>
      </c>
      <c r="G124" s="107">
        <f>H124+I124+J124+K124+L124</f>
        <v>6030.9949999999999</v>
      </c>
      <c r="H124" s="51"/>
      <c r="I124" s="51">
        <v>199.928</v>
      </c>
      <c r="J124" s="107"/>
      <c r="K124" s="107"/>
      <c r="L124" s="107">
        <v>5831.067</v>
      </c>
      <c r="P124" s="44"/>
      <c r="Q124" s="44"/>
      <c r="R124" s="44"/>
      <c r="S124" s="44"/>
      <c r="T124" s="44"/>
      <c r="U124" s="44"/>
      <c r="V124" s="44"/>
    </row>
    <row r="125" spans="1:22" ht="17.25" hidden="1" customHeight="1" x14ac:dyDescent="0.25">
      <c r="A125" s="355"/>
      <c r="B125" s="91" t="s">
        <v>882</v>
      </c>
      <c r="C125" s="483"/>
      <c r="D125" s="364"/>
      <c r="E125" s="355"/>
      <c r="F125" s="364"/>
      <c r="G125" s="107">
        <f>I125</f>
        <v>0</v>
      </c>
      <c r="H125" s="51"/>
      <c r="I125" s="107">
        <v>0</v>
      </c>
      <c r="J125" s="107"/>
      <c r="K125" s="107"/>
      <c r="L125" s="107"/>
      <c r="P125" s="44"/>
      <c r="Q125" s="44"/>
      <c r="R125" s="44"/>
      <c r="S125" s="44"/>
      <c r="T125" s="44"/>
      <c r="U125" s="44"/>
      <c r="V125" s="44"/>
    </row>
    <row r="126" spans="1:22" ht="32.25" customHeight="1" x14ac:dyDescent="0.25">
      <c r="A126" s="143" t="s">
        <v>517</v>
      </c>
      <c r="B126" s="91" t="s">
        <v>1314</v>
      </c>
      <c r="C126" s="107">
        <f t="shared" ref="C126:C139" si="9">G126</f>
        <v>436.87</v>
      </c>
      <c r="D126" s="51">
        <v>2021</v>
      </c>
      <c r="E126" s="143" t="s">
        <v>1305</v>
      </c>
      <c r="F126" s="51" t="s">
        <v>33</v>
      </c>
      <c r="G126" s="107">
        <f t="shared" ref="G126:G134" si="10">H126+I126+J126+K126+L126</f>
        <v>436.87</v>
      </c>
      <c r="H126" s="51"/>
      <c r="I126" s="107">
        <v>436.87</v>
      </c>
      <c r="J126" s="107"/>
      <c r="K126" s="107"/>
      <c r="L126" s="107"/>
      <c r="P126" s="44"/>
      <c r="Q126" s="44"/>
      <c r="R126" s="44"/>
      <c r="S126" s="44"/>
      <c r="T126" s="44"/>
      <c r="U126" s="44"/>
      <c r="V126" s="44"/>
    </row>
    <row r="127" spans="1:22" ht="45" customHeight="1" x14ac:dyDescent="0.25">
      <c r="A127" s="143" t="s">
        <v>561</v>
      </c>
      <c r="B127" s="91" t="s">
        <v>1295</v>
      </c>
      <c r="C127" s="107">
        <f t="shared" si="9"/>
        <v>98</v>
      </c>
      <c r="D127" s="51">
        <v>2021</v>
      </c>
      <c r="E127" s="143" t="s">
        <v>16</v>
      </c>
      <c r="F127" s="51" t="str">
        <f>F126</f>
        <v>Місцевий бюджет</v>
      </c>
      <c r="G127" s="107">
        <f t="shared" si="10"/>
        <v>98</v>
      </c>
      <c r="H127" s="51"/>
      <c r="I127" s="107">
        <v>98</v>
      </c>
      <c r="J127" s="107"/>
      <c r="K127" s="107"/>
      <c r="L127" s="107"/>
      <c r="P127" s="44"/>
      <c r="Q127" s="44"/>
      <c r="R127" s="44"/>
      <c r="S127" s="44"/>
      <c r="T127" s="44"/>
      <c r="U127" s="44"/>
      <c r="V127" s="44"/>
    </row>
    <row r="128" spans="1:22" ht="50.25" customHeight="1" x14ac:dyDescent="0.25">
      <c r="A128" s="143" t="s">
        <v>562</v>
      </c>
      <c r="B128" s="91" t="s">
        <v>1332</v>
      </c>
      <c r="C128" s="107">
        <f t="shared" si="9"/>
        <v>900</v>
      </c>
      <c r="D128" s="51">
        <v>2021</v>
      </c>
      <c r="E128" s="143" t="s">
        <v>16</v>
      </c>
      <c r="F128" s="51" t="str">
        <f>F127</f>
        <v>Місцевий бюджет</v>
      </c>
      <c r="G128" s="107">
        <f t="shared" si="10"/>
        <v>900</v>
      </c>
      <c r="H128" s="51"/>
      <c r="I128" s="107">
        <v>900</v>
      </c>
      <c r="J128" s="107"/>
      <c r="K128" s="107"/>
      <c r="L128" s="107"/>
      <c r="P128" s="44"/>
      <c r="Q128" s="44"/>
      <c r="R128" s="44"/>
      <c r="S128" s="44"/>
      <c r="T128" s="44"/>
      <c r="U128" s="44"/>
      <c r="V128" s="44"/>
    </row>
    <row r="129" spans="1:22" ht="46.5" customHeight="1" x14ac:dyDescent="0.25">
      <c r="A129" s="143" t="s">
        <v>571</v>
      </c>
      <c r="B129" s="91" t="s">
        <v>1460</v>
      </c>
      <c r="C129" s="107">
        <f t="shared" si="9"/>
        <v>363.79</v>
      </c>
      <c r="D129" s="51">
        <v>2022</v>
      </c>
      <c r="E129" s="143" t="s">
        <v>1305</v>
      </c>
      <c r="F129" s="51" t="str">
        <f>F128</f>
        <v>Місцевий бюджет</v>
      </c>
      <c r="G129" s="107">
        <f t="shared" si="10"/>
        <v>363.79</v>
      </c>
      <c r="H129" s="51"/>
      <c r="I129" s="107"/>
      <c r="J129" s="107">
        <v>363.79</v>
      </c>
      <c r="K129" s="107"/>
      <c r="L129" s="107"/>
      <c r="P129" s="44"/>
      <c r="Q129" s="44"/>
      <c r="R129" s="44"/>
      <c r="S129" s="44"/>
      <c r="T129" s="44"/>
      <c r="U129" s="44"/>
      <c r="V129" s="44"/>
    </row>
    <row r="130" spans="1:22" ht="33.75" customHeight="1" x14ac:dyDescent="0.25">
      <c r="A130" s="143" t="s">
        <v>572</v>
      </c>
      <c r="B130" s="91" t="s">
        <v>1479</v>
      </c>
      <c r="C130" s="107">
        <f t="shared" si="9"/>
        <v>903.2</v>
      </c>
      <c r="D130" s="51">
        <v>2022</v>
      </c>
      <c r="E130" s="143" t="s">
        <v>1305</v>
      </c>
      <c r="F130" s="51" t="s">
        <v>33</v>
      </c>
      <c r="G130" s="107">
        <f t="shared" si="10"/>
        <v>903.2</v>
      </c>
      <c r="H130" s="51"/>
      <c r="I130" s="107"/>
      <c r="J130" s="107">
        <v>903.2</v>
      </c>
      <c r="K130" s="107"/>
      <c r="L130" s="107"/>
      <c r="P130" s="44"/>
      <c r="Q130" s="44"/>
      <c r="R130" s="44"/>
      <c r="S130" s="44"/>
      <c r="T130" s="44"/>
      <c r="U130" s="44"/>
      <c r="V130" s="44"/>
    </row>
    <row r="131" spans="1:22" ht="38.25" hidden="1" customHeight="1" x14ac:dyDescent="0.25">
      <c r="A131" s="143" t="s">
        <v>856</v>
      </c>
      <c r="B131" s="91" t="s">
        <v>1510</v>
      </c>
      <c r="C131" s="107">
        <f t="shared" si="9"/>
        <v>0</v>
      </c>
      <c r="D131" s="51">
        <v>2023</v>
      </c>
      <c r="E131" s="143" t="s">
        <v>1305</v>
      </c>
      <c r="F131" s="51" t="s">
        <v>33</v>
      </c>
      <c r="G131" s="107">
        <f t="shared" si="10"/>
        <v>0</v>
      </c>
      <c r="H131" s="51"/>
      <c r="I131" s="107"/>
      <c r="J131" s="107"/>
      <c r="K131" s="107"/>
      <c r="L131" s="107"/>
      <c r="P131" s="44"/>
      <c r="Q131" s="44"/>
      <c r="R131" s="44"/>
      <c r="S131" s="44"/>
      <c r="T131" s="44"/>
      <c r="U131" s="44"/>
      <c r="V131" s="44"/>
    </row>
    <row r="132" spans="1:22" ht="36" hidden="1" customHeight="1" x14ac:dyDescent="0.25">
      <c r="A132" s="143" t="s">
        <v>887</v>
      </c>
      <c r="B132" s="91" t="s">
        <v>1511</v>
      </c>
      <c r="C132" s="107">
        <f t="shared" si="9"/>
        <v>0</v>
      </c>
      <c r="D132" s="51">
        <v>2023</v>
      </c>
      <c r="E132" s="143" t="s">
        <v>1305</v>
      </c>
      <c r="F132" s="51" t="s">
        <v>33</v>
      </c>
      <c r="G132" s="107">
        <f t="shared" si="10"/>
        <v>0</v>
      </c>
      <c r="H132" s="51"/>
      <c r="I132" s="107"/>
      <c r="J132" s="107"/>
      <c r="K132" s="107"/>
      <c r="L132" s="107"/>
      <c r="P132" s="44"/>
      <c r="Q132" s="44"/>
      <c r="R132" s="44"/>
      <c r="S132" s="44"/>
      <c r="T132" s="44"/>
      <c r="U132" s="44"/>
      <c r="V132" s="44"/>
    </row>
    <row r="133" spans="1:22" ht="33" hidden="1" customHeight="1" x14ac:dyDescent="0.25">
      <c r="A133" s="143" t="s">
        <v>894</v>
      </c>
      <c r="B133" s="91" t="s">
        <v>1512</v>
      </c>
      <c r="C133" s="107">
        <f t="shared" si="9"/>
        <v>0</v>
      </c>
      <c r="D133" s="51">
        <v>2023</v>
      </c>
      <c r="E133" s="143" t="s">
        <v>1305</v>
      </c>
      <c r="F133" s="51" t="s">
        <v>33</v>
      </c>
      <c r="G133" s="107">
        <f t="shared" si="10"/>
        <v>0</v>
      </c>
      <c r="H133" s="51"/>
      <c r="I133" s="107"/>
      <c r="J133" s="107"/>
      <c r="K133" s="107"/>
      <c r="L133" s="107"/>
      <c r="P133" s="44"/>
      <c r="Q133" s="44"/>
      <c r="R133" s="44"/>
      <c r="S133" s="44"/>
      <c r="T133" s="44"/>
      <c r="U133" s="44"/>
      <c r="V133" s="44"/>
    </row>
    <row r="134" spans="1:22" ht="33" customHeight="1" x14ac:dyDescent="0.25">
      <c r="A134" s="143" t="s">
        <v>579</v>
      </c>
      <c r="B134" s="91" t="s">
        <v>1549</v>
      </c>
      <c r="C134" s="107">
        <f t="shared" si="9"/>
        <v>970</v>
      </c>
      <c r="D134" s="51">
        <v>2022</v>
      </c>
      <c r="E134" s="143" t="s">
        <v>1305</v>
      </c>
      <c r="F134" s="51" t="s">
        <v>33</v>
      </c>
      <c r="G134" s="107">
        <f t="shared" si="10"/>
        <v>970</v>
      </c>
      <c r="H134" s="51"/>
      <c r="I134" s="107"/>
      <c r="J134" s="107">
        <v>970</v>
      </c>
      <c r="K134" s="107"/>
      <c r="L134" s="107"/>
      <c r="P134" s="44"/>
      <c r="Q134" s="44"/>
      <c r="R134" s="44"/>
      <c r="S134" s="44"/>
      <c r="T134" s="44"/>
      <c r="U134" s="44"/>
      <c r="V134" s="44"/>
    </row>
    <row r="135" spans="1:22" ht="45.75" customHeight="1" x14ac:dyDescent="0.25">
      <c r="A135" s="143" t="s">
        <v>621</v>
      </c>
      <c r="B135" s="91" t="s">
        <v>1666</v>
      </c>
      <c r="C135" s="107">
        <f t="shared" si="9"/>
        <v>240.066</v>
      </c>
      <c r="D135" s="51">
        <v>2023</v>
      </c>
      <c r="E135" s="143" t="s">
        <v>16</v>
      </c>
      <c r="F135" s="51" t="s">
        <v>33</v>
      </c>
      <c r="G135" s="107">
        <f>H135+I135+J135+K135+L135</f>
        <v>240.066</v>
      </c>
      <c r="H135" s="51"/>
      <c r="I135" s="107"/>
      <c r="J135" s="107"/>
      <c r="K135" s="107">
        <v>240.066</v>
      </c>
      <c r="L135" s="107"/>
      <c r="P135" s="44"/>
      <c r="Q135" s="44"/>
      <c r="R135" s="44"/>
      <c r="S135" s="44"/>
      <c r="T135" s="44"/>
      <c r="U135" s="44"/>
      <c r="V135" s="44"/>
    </row>
    <row r="136" spans="1:22" ht="31.5" customHeight="1" x14ac:dyDescent="0.25">
      <c r="A136" s="143" t="s">
        <v>622</v>
      </c>
      <c r="B136" s="91" t="s">
        <v>1845</v>
      </c>
      <c r="C136" s="107">
        <f t="shared" si="9"/>
        <v>497.62200000000001</v>
      </c>
      <c r="D136" s="51">
        <v>2024</v>
      </c>
      <c r="E136" s="143" t="s">
        <v>16</v>
      </c>
      <c r="F136" s="51" t="s">
        <v>33</v>
      </c>
      <c r="G136" s="107">
        <f>H136+I136+J136+K136+L136</f>
        <v>497.62200000000001</v>
      </c>
      <c r="H136" s="51"/>
      <c r="I136" s="107"/>
      <c r="J136" s="107"/>
      <c r="K136" s="107"/>
      <c r="L136" s="107">
        <v>497.62200000000001</v>
      </c>
      <c r="P136" s="44"/>
      <c r="Q136" s="44"/>
      <c r="R136" s="44"/>
      <c r="S136" s="44"/>
      <c r="T136" s="44"/>
      <c r="U136" s="44"/>
      <c r="V136" s="44"/>
    </row>
    <row r="137" spans="1:22" ht="30" customHeight="1" x14ac:dyDescent="0.25">
      <c r="A137" s="143" t="s">
        <v>689</v>
      </c>
      <c r="B137" s="91" t="s">
        <v>1804</v>
      </c>
      <c r="C137" s="107">
        <f>G137</f>
        <v>253.65199999999999</v>
      </c>
      <c r="D137" s="51">
        <v>2024</v>
      </c>
      <c r="E137" s="143" t="s">
        <v>16</v>
      </c>
      <c r="F137" s="51" t="s">
        <v>33</v>
      </c>
      <c r="G137" s="107">
        <f t="shared" ref="G137:G138" si="11">H137+I137+J137+K137+L137</f>
        <v>253.65199999999999</v>
      </c>
      <c r="H137" s="51"/>
      <c r="I137" s="107"/>
      <c r="J137" s="107"/>
      <c r="K137" s="107"/>
      <c r="L137" s="107">
        <v>253.65199999999999</v>
      </c>
      <c r="P137" s="44"/>
      <c r="Q137" s="44"/>
      <c r="R137" s="44"/>
      <c r="S137" s="44"/>
      <c r="T137" s="44"/>
      <c r="U137" s="44"/>
      <c r="V137" s="44"/>
    </row>
    <row r="138" spans="1:22" ht="51" customHeight="1" x14ac:dyDescent="0.25">
      <c r="A138" s="143" t="s">
        <v>694</v>
      </c>
      <c r="B138" s="91" t="s">
        <v>1805</v>
      </c>
      <c r="C138" s="107">
        <f t="shared" si="9"/>
        <v>259.84399999999999</v>
      </c>
      <c r="D138" s="51">
        <v>2024</v>
      </c>
      <c r="E138" s="143" t="s">
        <v>16</v>
      </c>
      <c r="F138" s="51" t="s">
        <v>33</v>
      </c>
      <c r="G138" s="107">
        <f t="shared" si="11"/>
        <v>259.84399999999999</v>
      </c>
      <c r="H138" s="51"/>
      <c r="I138" s="107"/>
      <c r="J138" s="107"/>
      <c r="K138" s="107"/>
      <c r="L138" s="107">
        <v>259.84399999999999</v>
      </c>
      <c r="P138" s="44"/>
      <c r="Q138" s="44"/>
      <c r="R138" s="44"/>
      <c r="S138" s="44"/>
      <c r="T138" s="44"/>
      <c r="U138" s="44"/>
      <c r="V138" s="44"/>
    </row>
    <row r="139" spans="1:22" ht="45.75" customHeight="1" x14ac:dyDescent="0.25">
      <c r="A139" s="143" t="s">
        <v>713</v>
      </c>
      <c r="B139" s="91" t="s">
        <v>1064</v>
      </c>
      <c r="C139" s="107">
        <f t="shared" si="9"/>
        <v>450</v>
      </c>
      <c r="D139" s="51">
        <v>2024</v>
      </c>
      <c r="E139" s="143" t="s">
        <v>1305</v>
      </c>
      <c r="F139" s="51" t="s">
        <v>33</v>
      </c>
      <c r="G139" s="107">
        <f>K139+L139</f>
        <v>450</v>
      </c>
      <c r="H139" s="51"/>
      <c r="I139" s="107"/>
      <c r="J139" s="107"/>
      <c r="K139" s="107"/>
      <c r="L139" s="107">
        <v>450</v>
      </c>
      <c r="P139" s="44"/>
      <c r="Q139" s="44"/>
      <c r="R139" s="44"/>
      <c r="S139" s="44"/>
      <c r="T139" s="44"/>
      <c r="U139" s="44"/>
      <c r="V139" s="44"/>
    </row>
    <row r="140" spans="1:22" ht="45.75" customHeight="1" x14ac:dyDescent="0.25">
      <c r="A140" s="143" t="s">
        <v>714</v>
      </c>
      <c r="B140" s="91" t="s">
        <v>1857</v>
      </c>
      <c r="C140" s="107">
        <f>G140</f>
        <v>303.16000000000003</v>
      </c>
      <c r="D140" s="51">
        <v>2024</v>
      </c>
      <c r="E140" s="143" t="s">
        <v>1305</v>
      </c>
      <c r="F140" s="51" t="s">
        <v>33</v>
      </c>
      <c r="G140" s="107">
        <f>H140+I140+J140+K140+L140</f>
        <v>303.16000000000003</v>
      </c>
      <c r="H140" s="51"/>
      <c r="I140" s="107"/>
      <c r="J140" s="107"/>
      <c r="K140" s="107"/>
      <c r="L140" s="107">
        <v>303.16000000000003</v>
      </c>
      <c r="P140" s="44"/>
      <c r="Q140" s="44"/>
      <c r="R140" s="44"/>
      <c r="S140" s="44"/>
      <c r="T140" s="44"/>
      <c r="U140" s="44"/>
      <c r="V140" s="44"/>
    </row>
    <row r="141" spans="1:22" ht="50.25" customHeight="1" x14ac:dyDescent="0.25">
      <c r="A141" s="143" t="s">
        <v>735</v>
      </c>
      <c r="B141" s="91" t="s">
        <v>1858</v>
      </c>
      <c r="C141" s="107">
        <f>G141</f>
        <v>7580.4570000000003</v>
      </c>
      <c r="D141" s="51">
        <v>2024</v>
      </c>
      <c r="E141" s="143" t="s">
        <v>1305</v>
      </c>
      <c r="F141" s="51" t="s">
        <v>33</v>
      </c>
      <c r="G141" s="107">
        <f>H141+I141+J141+K141+L141</f>
        <v>7580.4570000000003</v>
      </c>
      <c r="H141" s="51"/>
      <c r="I141" s="107"/>
      <c r="J141" s="107"/>
      <c r="K141" s="107"/>
      <c r="L141" s="107">
        <f>8701.242-1120.785</f>
        <v>7580.4570000000003</v>
      </c>
      <c r="M141" s="341"/>
      <c r="P141" s="44"/>
      <c r="Q141" s="44"/>
      <c r="R141" s="44"/>
      <c r="S141" s="44"/>
      <c r="T141" s="44"/>
      <c r="U141" s="44"/>
      <c r="V141" s="44"/>
    </row>
    <row r="142" spans="1:22" ht="48.75" customHeight="1" x14ac:dyDescent="0.25">
      <c r="A142" s="143" t="s">
        <v>736</v>
      </c>
      <c r="B142" s="91" t="s">
        <v>1967</v>
      </c>
      <c r="C142" s="107">
        <f>G142</f>
        <v>60</v>
      </c>
      <c r="D142" s="51">
        <v>2024</v>
      </c>
      <c r="E142" s="143" t="s">
        <v>16</v>
      </c>
      <c r="F142" s="51" t="s">
        <v>33</v>
      </c>
      <c r="G142" s="107">
        <f>H142+I142+J142+K142+L142</f>
        <v>60</v>
      </c>
      <c r="H142" s="51"/>
      <c r="I142" s="107"/>
      <c r="J142" s="107"/>
      <c r="K142" s="107"/>
      <c r="L142" s="107">
        <v>60</v>
      </c>
      <c r="P142" s="44"/>
      <c r="Q142" s="44"/>
      <c r="R142" s="44"/>
      <c r="S142" s="44"/>
      <c r="T142" s="44"/>
      <c r="U142" s="44"/>
      <c r="V142" s="44"/>
    </row>
    <row r="143" spans="1:22" ht="48.75" customHeight="1" x14ac:dyDescent="0.25">
      <c r="A143" s="143" t="s">
        <v>759</v>
      </c>
      <c r="B143" s="91" t="s">
        <v>2020</v>
      </c>
      <c r="C143" s="107">
        <f>G143</f>
        <v>226.22200000000001</v>
      </c>
      <c r="D143" s="51">
        <v>2024</v>
      </c>
      <c r="E143" s="143" t="s">
        <v>16</v>
      </c>
      <c r="F143" s="51" t="s">
        <v>33</v>
      </c>
      <c r="G143" s="107">
        <f>H143+I143+J143+K143+L143</f>
        <v>226.22200000000001</v>
      </c>
      <c r="H143" s="51"/>
      <c r="I143" s="107"/>
      <c r="J143" s="107"/>
      <c r="K143" s="107"/>
      <c r="L143" s="107">
        <v>226.22200000000001</v>
      </c>
      <c r="M143" s="341"/>
      <c r="P143" s="60"/>
      <c r="Q143" s="60"/>
      <c r="R143" s="60"/>
      <c r="S143" s="60"/>
      <c r="T143" s="60"/>
      <c r="U143" s="60"/>
      <c r="V143" s="60"/>
    </row>
    <row r="144" spans="1:22" ht="19.5" customHeight="1" x14ac:dyDescent="0.25">
      <c r="A144" s="479"/>
      <c r="B144" s="468" t="s">
        <v>82</v>
      </c>
      <c r="C144" s="349"/>
      <c r="D144" s="349"/>
      <c r="E144" s="349"/>
      <c r="F144" s="42" t="s">
        <v>21</v>
      </c>
      <c r="G144" s="64">
        <f>G147+G145+G146</f>
        <v>363562.08999999997</v>
      </c>
      <c r="H144" s="64">
        <f>H145+H146+H147</f>
        <v>9456.2059999999983</v>
      </c>
      <c r="I144" s="45">
        <f>I145+I146+I147</f>
        <v>9037.1940000000013</v>
      </c>
      <c r="J144" s="45">
        <f>J145+J146+J147</f>
        <v>3681.8019999999997</v>
      </c>
      <c r="K144" s="45">
        <f>K145+K146+K147</f>
        <v>1157.73</v>
      </c>
      <c r="L144" s="45">
        <f>L145+L146+L147</f>
        <v>340229.158</v>
      </c>
      <c r="M144" s="41"/>
      <c r="P144" s="44"/>
      <c r="Q144" s="49"/>
      <c r="R144" s="48"/>
      <c r="S144" s="48"/>
      <c r="T144" s="44"/>
      <c r="U144" s="44"/>
      <c r="V144" s="44"/>
    </row>
    <row r="145" spans="1:22" ht="35.25" hidden="1" customHeight="1" x14ac:dyDescent="0.25">
      <c r="A145" s="479"/>
      <c r="B145" s="468"/>
      <c r="C145" s="349"/>
      <c r="D145" s="349"/>
      <c r="E145" s="349"/>
      <c r="F145" s="7" t="s">
        <v>26</v>
      </c>
      <c r="G145" s="157">
        <f>H145+I145+J145</f>
        <v>0</v>
      </c>
      <c r="H145" s="157">
        <v>0</v>
      </c>
      <c r="I145" s="157">
        <v>0</v>
      </c>
      <c r="J145" s="157">
        <v>0</v>
      </c>
      <c r="K145" s="157"/>
      <c r="L145" s="157"/>
      <c r="M145" s="61"/>
      <c r="N145" s="61"/>
      <c r="O145" s="61"/>
      <c r="P145" s="44"/>
      <c r="Q145" s="44"/>
      <c r="R145" s="44"/>
      <c r="S145" s="44"/>
      <c r="T145" s="44"/>
      <c r="U145" s="44"/>
      <c r="V145" s="44"/>
    </row>
    <row r="146" spans="1:22" ht="32.25" customHeight="1" x14ac:dyDescent="0.25">
      <c r="A146" s="479"/>
      <c r="B146" s="468"/>
      <c r="C146" s="349"/>
      <c r="D146" s="349"/>
      <c r="E146" s="349"/>
      <c r="F146" s="7" t="s">
        <v>26</v>
      </c>
      <c r="G146" s="157">
        <f>H146+I146+J146+K146+L146</f>
        <v>245573.03</v>
      </c>
      <c r="H146" s="157">
        <f>H17</f>
        <v>0</v>
      </c>
      <c r="I146" s="157">
        <f>I17+I37</f>
        <v>0</v>
      </c>
      <c r="J146" s="157">
        <f>J37+J66</f>
        <v>0</v>
      </c>
      <c r="K146" s="157">
        <f>K37+K66</f>
        <v>0</v>
      </c>
      <c r="L146" s="157">
        <f>L37+L66</f>
        <v>245573.03</v>
      </c>
      <c r="P146" s="44"/>
      <c r="Q146" s="44"/>
      <c r="R146" s="44"/>
      <c r="S146" s="44"/>
      <c r="T146" s="44"/>
      <c r="U146" s="44"/>
      <c r="V146" s="44"/>
    </row>
    <row r="147" spans="1:22" ht="29.25" customHeight="1" x14ac:dyDescent="0.25">
      <c r="A147" s="479"/>
      <c r="B147" s="468"/>
      <c r="C147" s="349"/>
      <c r="D147" s="349"/>
      <c r="E147" s="349"/>
      <c r="F147" s="7" t="s">
        <v>33</v>
      </c>
      <c r="G147" s="65">
        <f>H147+I147+J147+K147+L147</f>
        <v>117989.06</v>
      </c>
      <c r="H147" s="66">
        <f>H13+H18+H22+H26+H32+H36+H38+H46+H47+H48+H50+H62+H67+H68+H70+H75+H76+H80+H84+H88+H89+H90+H92+H93+H104+H105+H106+H64+H72</f>
        <v>9456.2059999999983</v>
      </c>
      <c r="I147" s="157">
        <f>I13+I18+I24+I32+I38+I47+I48+I57+I84+I88+I89+I90+I91+I92+I96+I103+I107+I109+I112+I114+I26+I52+I99+I100+I64+I67+I101+I102+I72+I80+I76+I28+I97+I68+I70+I115+I42+I43+I44+I45+I117+I118+I126+I127+I128+I21+I123+I125+I66+I65+I122+I124</f>
        <v>9037.1940000000013</v>
      </c>
      <c r="J147" s="157">
        <f>J13+J38+J42+J65+J67+J88+J89+J90+J94+J122+J124+J129+J130+J131+J132+J133+J72+J76+J80+J134</f>
        <v>3681.8019999999997</v>
      </c>
      <c r="K147" s="157">
        <f>K24+K26+K32+K38+K88+K89+K90+K94+K95+K98+K101+K102+K118+K120+K121+K99+K100+K103+K52+K97+K122+K124+K57+K65+K67+K68+K70+K72+K76+K80+K84+K107+K109+K112+K114+K115+K42+K131+K132+K133+K135+K136+K137+K138+K139</f>
        <v>1157.73</v>
      </c>
      <c r="L147" s="157">
        <f>L24+L26+L32+L38+L88+L89+L90+L94+L95+L98+L101+L102+L118+L120+L121+L99+L100+L103+L52+L97+L122+L124+L57+L65+L67+L68+L70+L72+L76+L80+L84+L107+L109+L112+L114+L115+L116+L117+L13+L139+L136+L138+L42+L137+L135+L140+L141+L142+L143</f>
        <v>94656.127999999997</v>
      </c>
      <c r="P147" s="44"/>
      <c r="Q147" s="44"/>
      <c r="R147" s="44"/>
      <c r="S147" s="44"/>
      <c r="T147" s="44"/>
      <c r="U147" s="44"/>
      <c r="V147" s="44"/>
    </row>
    <row r="148" spans="1:22" ht="18.75" customHeight="1" x14ac:dyDescent="0.25">
      <c r="A148" s="535" t="s">
        <v>1520</v>
      </c>
      <c r="B148" s="536"/>
      <c r="C148" s="536"/>
      <c r="D148" s="536"/>
      <c r="E148" s="536"/>
      <c r="F148" s="536"/>
      <c r="G148" s="536"/>
      <c r="H148" s="536"/>
      <c r="I148" s="536"/>
      <c r="J148" s="536"/>
      <c r="K148" s="536"/>
      <c r="L148" s="537"/>
      <c r="P148" s="44"/>
      <c r="Q148" s="44"/>
      <c r="R148" s="44"/>
      <c r="S148" s="44"/>
      <c r="T148" s="44"/>
      <c r="U148" s="44"/>
      <c r="V148" s="44"/>
    </row>
    <row r="149" spans="1:22" ht="18" customHeight="1" x14ac:dyDescent="0.25">
      <c r="A149" s="449" t="s">
        <v>49</v>
      </c>
      <c r="B149" s="450"/>
      <c r="C149" s="450"/>
      <c r="D149" s="450"/>
      <c r="E149" s="450"/>
      <c r="F149" s="450"/>
      <c r="G149" s="450"/>
      <c r="H149" s="450"/>
      <c r="I149" s="450"/>
      <c r="J149" s="450"/>
      <c r="K149" s="450"/>
      <c r="L149" s="451"/>
      <c r="P149" s="44"/>
      <c r="Q149" s="44"/>
      <c r="R149" s="44"/>
      <c r="S149" s="44"/>
      <c r="T149" s="44"/>
      <c r="U149" s="44"/>
      <c r="V149" s="44"/>
    </row>
    <row r="150" spans="1:22" ht="48.75" customHeight="1" x14ac:dyDescent="0.25">
      <c r="A150" s="347" t="s">
        <v>35</v>
      </c>
      <c r="B150" s="544" t="s">
        <v>865</v>
      </c>
      <c r="C150" s="478">
        <v>7153.0910000000003</v>
      </c>
      <c r="D150" s="347" t="s">
        <v>504</v>
      </c>
      <c r="E150" s="347" t="s">
        <v>16</v>
      </c>
      <c r="F150" s="352" t="s">
        <v>33</v>
      </c>
      <c r="G150" s="478">
        <f>H150+I150+J150</f>
        <v>6867.2129999999997</v>
      </c>
      <c r="H150" s="554">
        <v>2393.29</v>
      </c>
      <c r="I150" s="538">
        <v>4473.9229999999998</v>
      </c>
      <c r="J150" s="538"/>
      <c r="K150" s="484"/>
      <c r="L150" s="484"/>
      <c r="P150" s="67"/>
      <c r="Q150" s="44"/>
      <c r="R150" s="44"/>
      <c r="S150" s="44"/>
      <c r="T150" s="44"/>
      <c r="U150" s="44"/>
      <c r="V150" s="44"/>
    </row>
    <row r="151" spans="1:22" ht="8.25" hidden="1" customHeight="1" x14ac:dyDescent="0.25">
      <c r="A151" s="347"/>
      <c r="B151" s="544"/>
      <c r="C151" s="478"/>
      <c r="D151" s="347"/>
      <c r="E151" s="347"/>
      <c r="F151" s="352"/>
      <c r="G151" s="478"/>
      <c r="H151" s="554"/>
      <c r="I151" s="538"/>
      <c r="J151" s="538"/>
      <c r="K151" s="485"/>
      <c r="L151" s="485"/>
      <c r="M151" s="178"/>
      <c r="N151" s="178"/>
      <c r="O151" s="178"/>
      <c r="P151" s="44"/>
      <c r="Q151" s="44"/>
      <c r="R151" s="44"/>
      <c r="S151" s="44"/>
      <c r="T151" s="44"/>
      <c r="U151" s="44"/>
      <c r="V151" s="44"/>
    </row>
    <row r="152" spans="1:22" ht="23.25" hidden="1" customHeight="1" x14ac:dyDescent="0.25">
      <c r="A152" s="347"/>
      <c r="B152" s="59" t="s">
        <v>2</v>
      </c>
      <c r="C152" s="107">
        <f t="shared" ref="C152:C156" si="12">G152</f>
        <v>94.95</v>
      </c>
      <c r="D152" s="347"/>
      <c r="E152" s="347"/>
      <c r="F152" s="352"/>
      <c r="G152" s="107">
        <f t="shared" ref="G152:G160" si="13">H152+I152+J152</f>
        <v>94.95</v>
      </c>
      <c r="H152" s="169">
        <v>28.452999999999999</v>
      </c>
      <c r="I152" s="169">
        <v>66.497</v>
      </c>
      <c r="J152" s="169"/>
      <c r="K152" s="169"/>
      <c r="L152" s="169"/>
      <c r="M152" s="68"/>
      <c r="N152" s="68"/>
      <c r="O152" s="68"/>
      <c r="P152" s="47"/>
      <c r="Q152" s="67"/>
      <c r="R152" s="47"/>
      <c r="S152" s="44"/>
      <c r="T152" s="44"/>
      <c r="U152" s="44"/>
      <c r="V152" s="44"/>
    </row>
    <row r="153" spans="1:22" ht="18" hidden="1" customHeight="1" x14ac:dyDescent="0.25">
      <c r="A153" s="347"/>
      <c r="B153" s="59" t="s">
        <v>25</v>
      </c>
      <c r="C153" s="107">
        <f t="shared" si="12"/>
        <v>0</v>
      </c>
      <c r="D153" s="347"/>
      <c r="E153" s="347"/>
      <c r="F153" s="352"/>
      <c r="G153" s="107">
        <f t="shared" si="13"/>
        <v>0</v>
      </c>
      <c r="H153" s="169">
        <f>M153-I153</f>
        <v>-11.308</v>
      </c>
      <c r="I153" s="169">
        <v>11.308</v>
      </c>
      <c r="J153" s="69"/>
      <c r="K153" s="69"/>
      <c r="L153" s="69"/>
      <c r="M153" s="68"/>
      <c r="N153" s="68"/>
      <c r="O153" s="68"/>
      <c r="P153" s="44"/>
      <c r="Q153" s="44"/>
      <c r="R153" s="44"/>
      <c r="S153" s="44"/>
      <c r="T153" s="44"/>
      <c r="U153" s="44"/>
      <c r="V153" s="44"/>
    </row>
    <row r="154" spans="1:22" ht="60" customHeight="1" x14ac:dyDescent="0.25">
      <c r="A154" s="347" t="s">
        <v>22</v>
      </c>
      <c r="B154" s="59" t="s">
        <v>1748</v>
      </c>
      <c r="C154" s="107">
        <v>15864.964</v>
      </c>
      <c r="D154" s="347" t="s">
        <v>1350</v>
      </c>
      <c r="E154" s="347" t="s">
        <v>16</v>
      </c>
      <c r="F154" s="352" t="s">
        <v>33</v>
      </c>
      <c r="G154" s="107">
        <f>H154+I154+J154+K154+L154</f>
        <v>15864.963</v>
      </c>
      <c r="H154" s="107">
        <v>280.37599999999998</v>
      </c>
      <c r="I154" s="169"/>
      <c r="J154" s="169"/>
      <c r="K154" s="107">
        <f>K157</f>
        <v>269.44600000000003</v>
      </c>
      <c r="L154" s="107">
        <v>15315.141</v>
      </c>
      <c r="M154" s="68"/>
      <c r="N154" s="68"/>
      <c r="O154" s="68"/>
      <c r="P154" s="44"/>
      <c r="Q154" s="44"/>
      <c r="R154" s="44"/>
      <c r="S154" s="44"/>
      <c r="T154" s="44"/>
      <c r="U154" s="44"/>
      <c r="V154" s="44"/>
    </row>
    <row r="155" spans="1:22" ht="15" customHeight="1" x14ac:dyDescent="0.25">
      <c r="A155" s="347"/>
      <c r="B155" s="59" t="s">
        <v>38</v>
      </c>
      <c r="C155" s="107">
        <f t="shared" si="12"/>
        <v>280.37599999999998</v>
      </c>
      <c r="D155" s="347"/>
      <c r="E155" s="347"/>
      <c r="F155" s="352"/>
      <c r="G155" s="107">
        <f t="shared" si="13"/>
        <v>280.37599999999998</v>
      </c>
      <c r="H155" s="107">
        <v>280.37599999999998</v>
      </c>
      <c r="I155" s="169"/>
      <c r="J155" s="69"/>
      <c r="K155" s="69"/>
      <c r="L155" s="69"/>
      <c r="M155" s="68"/>
      <c r="N155" s="68"/>
      <c r="O155" s="68"/>
      <c r="P155" s="44"/>
      <c r="Q155" s="44"/>
      <c r="R155" s="44"/>
      <c r="S155" s="44"/>
      <c r="T155" s="44"/>
      <c r="U155" s="44"/>
      <c r="V155" s="44"/>
    </row>
    <row r="156" spans="1:22" ht="18" hidden="1" customHeight="1" x14ac:dyDescent="0.25">
      <c r="A156" s="347"/>
      <c r="B156" s="59" t="s">
        <v>2</v>
      </c>
      <c r="C156" s="107">
        <f t="shared" si="12"/>
        <v>78.409000000000006</v>
      </c>
      <c r="D156" s="347"/>
      <c r="E156" s="347"/>
      <c r="F156" s="352"/>
      <c r="G156" s="107">
        <f t="shared" si="13"/>
        <v>78.409000000000006</v>
      </c>
      <c r="H156" s="107"/>
      <c r="I156" s="169">
        <v>78.409000000000006</v>
      </c>
      <c r="J156" s="199"/>
      <c r="K156" s="69"/>
      <c r="L156" s="69"/>
      <c r="M156" s="68"/>
      <c r="N156" s="68"/>
      <c r="O156" s="68"/>
      <c r="P156" s="44"/>
      <c r="Q156" s="44"/>
      <c r="R156" s="44"/>
      <c r="S156" s="44"/>
      <c r="T156" s="44"/>
      <c r="U156" s="44"/>
      <c r="V156" s="44"/>
    </row>
    <row r="157" spans="1:22" ht="23.25" customHeight="1" x14ac:dyDescent="0.25">
      <c r="A157" s="347"/>
      <c r="B157" s="59" t="s">
        <v>1455</v>
      </c>
      <c r="C157" s="107">
        <f>G157</f>
        <v>269.44600000000003</v>
      </c>
      <c r="D157" s="347"/>
      <c r="E157" s="347"/>
      <c r="F157" s="352"/>
      <c r="G157" s="107">
        <f>K157</f>
        <v>269.44600000000003</v>
      </c>
      <c r="H157" s="107"/>
      <c r="I157" s="169"/>
      <c r="J157" s="69"/>
      <c r="K157" s="169">
        <v>269.44600000000003</v>
      </c>
      <c r="L157" s="169"/>
      <c r="M157" s="68"/>
      <c r="N157" s="68"/>
      <c r="O157" s="68"/>
      <c r="P157" s="44"/>
      <c r="Q157" s="44"/>
      <c r="R157" s="44"/>
      <c r="S157" s="44"/>
      <c r="T157" s="44"/>
      <c r="U157" s="44"/>
      <c r="V157" s="44"/>
    </row>
    <row r="158" spans="1:22" ht="30" customHeight="1" x14ac:dyDescent="0.25">
      <c r="A158" s="347" t="s">
        <v>23</v>
      </c>
      <c r="B158" s="59" t="s">
        <v>1012</v>
      </c>
      <c r="C158" s="107">
        <v>26523.362000000001</v>
      </c>
      <c r="D158" s="347" t="s">
        <v>1350</v>
      </c>
      <c r="E158" s="347" t="s">
        <v>16</v>
      </c>
      <c r="F158" s="352" t="s">
        <v>33</v>
      </c>
      <c r="G158" s="107">
        <f>H158+I158+J158+K158+L158</f>
        <v>26182.624</v>
      </c>
      <c r="H158" s="107">
        <v>9957.6679999999997</v>
      </c>
      <c r="I158" s="231">
        <v>2332.0949999999998</v>
      </c>
      <c r="J158" s="191"/>
      <c r="K158" s="169">
        <v>112</v>
      </c>
      <c r="L158" s="169">
        <f>13892.861-112</f>
        <v>13780.861000000001</v>
      </c>
      <c r="M158" s="211"/>
      <c r="N158" s="84"/>
      <c r="O158" s="84"/>
      <c r="P158" s="44"/>
      <c r="Q158" s="44"/>
      <c r="R158" s="44"/>
      <c r="S158" s="44"/>
      <c r="T158" s="44"/>
      <c r="U158" s="44"/>
      <c r="V158" s="44"/>
    </row>
    <row r="159" spans="1:22" ht="25.5" hidden="1" customHeight="1" x14ac:dyDescent="0.25">
      <c r="A159" s="347"/>
      <c r="B159" s="59" t="s">
        <v>2</v>
      </c>
      <c r="C159" s="107">
        <f t="shared" ref="C159:C165" si="14">G159</f>
        <v>588.35</v>
      </c>
      <c r="D159" s="347"/>
      <c r="E159" s="347"/>
      <c r="F159" s="352"/>
      <c r="G159" s="107">
        <f t="shared" si="13"/>
        <v>588.35</v>
      </c>
      <c r="H159" s="107">
        <f>85.5+35</f>
        <v>120.5</v>
      </c>
      <c r="I159" s="169">
        <f>502.85-35</f>
        <v>467.85</v>
      </c>
      <c r="J159" s="69"/>
      <c r="K159" s="212"/>
      <c r="L159" s="69"/>
      <c r="M159" s="84"/>
      <c r="N159" s="84"/>
      <c r="O159" s="84"/>
      <c r="P159" s="44"/>
      <c r="Q159" s="44"/>
      <c r="R159" s="44"/>
      <c r="S159" s="44"/>
      <c r="T159" s="44"/>
      <c r="U159" s="44"/>
      <c r="V159" s="44"/>
    </row>
    <row r="160" spans="1:22" ht="24" hidden="1" customHeight="1" x14ac:dyDescent="0.25">
      <c r="A160" s="347"/>
      <c r="B160" s="59" t="s">
        <v>25</v>
      </c>
      <c r="C160" s="107">
        <f t="shared" si="14"/>
        <v>92.34</v>
      </c>
      <c r="D160" s="347"/>
      <c r="E160" s="347"/>
      <c r="F160" s="352"/>
      <c r="G160" s="107">
        <f t="shared" si="13"/>
        <v>92.34</v>
      </c>
      <c r="H160" s="107">
        <v>16.2</v>
      </c>
      <c r="I160" s="169">
        <v>76.14</v>
      </c>
      <c r="J160" s="69"/>
      <c r="K160" s="212"/>
      <c r="L160" s="69"/>
      <c r="M160" s="84"/>
      <c r="N160" s="84"/>
      <c r="O160" s="84"/>
      <c r="P160" s="44"/>
      <c r="Q160" s="44"/>
      <c r="R160" s="44"/>
      <c r="S160" s="44"/>
      <c r="T160" s="44"/>
      <c r="U160" s="44"/>
      <c r="V160" s="44"/>
    </row>
    <row r="161" spans="1:22" ht="31.5" customHeight="1" x14ac:dyDescent="0.25">
      <c r="A161" s="347" t="s">
        <v>24</v>
      </c>
      <c r="B161" s="59" t="s">
        <v>868</v>
      </c>
      <c r="C161" s="107">
        <f>G161</f>
        <v>5669.4229999999998</v>
      </c>
      <c r="D161" s="347" t="s">
        <v>1353</v>
      </c>
      <c r="E161" s="347" t="s">
        <v>16</v>
      </c>
      <c r="F161" s="352" t="s">
        <v>33</v>
      </c>
      <c r="G161" s="107">
        <f>J161+K161+L161</f>
        <v>5669.4229999999998</v>
      </c>
      <c r="H161" s="107"/>
      <c r="I161" s="169"/>
      <c r="J161" s="169"/>
      <c r="K161" s="169"/>
      <c r="L161" s="169">
        <v>5669.4229999999998</v>
      </c>
      <c r="M161" s="202"/>
      <c r="N161" s="115"/>
      <c r="O161" s="115"/>
      <c r="P161" s="44"/>
      <c r="Q161" s="44"/>
      <c r="R161" s="44"/>
      <c r="S161" s="44"/>
      <c r="T161" s="44"/>
      <c r="U161" s="44"/>
      <c r="V161" s="44"/>
    </row>
    <row r="162" spans="1:22" ht="21" hidden="1" customHeight="1" x14ac:dyDescent="0.25">
      <c r="A162" s="347"/>
      <c r="B162" s="59" t="s">
        <v>782</v>
      </c>
      <c r="C162" s="107">
        <f t="shared" si="14"/>
        <v>100</v>
      </c>
      <c r="D162" s="347"/>
      <c r="E162" s="347"/>
      <c r="F162" s="352"/>
      <c r="G162" s="107">
        <f>I162</f>
        <v>100</v>
      </c>
      <c r="H162" s="107"/>
      <c r="I162" s="169">
        <v>100</v>
      </c>
      <c r="J162" s="69"/>
      <c r="K162" s="69"/>
      <c r="L162" s="69"/>
      <c r="M162" s="82"/>
      <c r="N162" s="82"/>
      <c r="O162" s="82"/>
      <c r="P162" s="44"/>
      <c r="Q162" s="44"/>
      <c r="R162" s="44"/>
      <c r="S162" s="44"/>
      <c r="T162" s="44"/>
      <c r="U162" s="44"/>
      <c r="V162" s="44"/>
    </row>
    <row r="163" spans="1:22" ht="18" hidden="1" customHeight="1" x14ac:dyDescent="0.25">
      <c r="A163" s="347"/>
      <c r="B163" s="59" t="s">
        <v>2</v>
      </c>
      <c r="C163" s="107">
        <f t="shared" si="14"/>
        <v>112.5</v>
      </c>
      <c r="D163" s="347"/>
      <c r="E163" s="347"/>
      <c r="F163" s="352"/>
      <c r="G163" s="107">
        <f>I163</f>
        <v>112.5</v>
      </c>
      <c r="H163" s="107"/>
      <c r="I163" s="169">
        <v>112.5</v>
      </c>
      <c r="J163" s="69"/>
      <c r="K163" s="69"/>
      <c r="L163" s="69"/>
      <c r="M163" s="81"/>
      <c r="N163" s="81"/>
      <c r="O163" s="81"/>
      <c r="P163" s="44"/>
      <c r="Q163" s="44"/>
      <c r="R163" s="44"/>
      <c r="S163" s="44"/>
      <c r="T163" s="44"/>
      <c r="U163" s="44"/>
      <c r="V163" s="44"/>
    </row>
    <row r="164" spans="1:22" ht="18.75" hidden="1" customHeight="1" x14ac:dyDescent="0.25">
      <c r="A164" s="347"/>
      <c r="B164" s="59" t="s">
        <v>25</v>
      </c>
      <c r="C164" s="107">
        <f t="shared" si="14"/>
        <v>30</v>
      </c>
      <c r="D164" s="347"/>
      <c r="E164" s="347"/>
      <c r="F164" s="352"/>
      <c r="G164" s="107">
        <f>I164</f>
        <v>30</v>
      </c>
      <c r="H164" s="107"/>
      <c r="I164" s="169">
        <v>30</v>
      </c>
      <c r="J164" s="69"/>
      <c r="K164" s="69"/>
      <c r="L164" s="69"/>
      <c r="M164" s="82"/>
      <c r="N164" s="82"/>
      <c r="O164" s="82"/>
      <c r="P164" s="44"/>
      <c r="Q164" s="44"/>
      <c r="R164" s="44"/>
      <c r="S164" s="44"/>
      <c r="T164" s="44"/>
      <c r="U164" s="44"/>
      <c r="V164" s="44"/>
    </row>
    <row r="165" spans="1:22" ht="46.5" hidden="1" customHeight="1" x14ac:dyDescent="0.25">
      <c r="A165" s="143" t="s">
        <v>36</v>
      </c>
      <c r="B165" s="59" t="s">
        <v>728</v>
      </c>
      <c r="C165" s="157">
        <f t="shared" si="14"/>
        <v>170</v>
      </c>
      <c r="D165" s="153" t="s">
        <v>52</v>
      </c>
      <c r="E165" s="153" t="s">
        <v>92</v>
      </c>
      <c r="F165" s="140" t="str">
        <f>F150</f>
        <v>Місцевий бюджет</v>
      </c>
      <c r="G165" s="157">
        <f>H165+I165+J165</f>
        <v>170</v>
      </c>
      <c r="H165" s="107">
        <v>170</v>
      </c>
      <c r="I165" s="194"/>
      <c r="J165" s="198"/>
      <c r="K165" s="198"/>
      <c r="L165" s="169"/>
      <c r="M165" s="82"/>
      <c r="N165" s="82"/>
      <c r="O165" s="82"/>
      <c r="P165" s="48"/>
      <c r="Q165" s="44"/>
      <c r="R165" s="44"/>
      <c r="S165" s="44"/>
      <c r="T165" s="44"/>
      <c r="U165" s="44"/>
      <c r="V165" s="44"/>
    </row>
    <row r="166" spans="1:22" ht="31.5" customHeight="1" x14ac:dyDescent="0.25">
      <c r="A166" s="347" t="s">
        <v>36</v>
      </c>
      <c r="B166" s="59" t="s">
        <v>973</v>
      </c>
      <c r="C166" s="478">
        <v>3802.4580000000001</v>
      </c>
      <c r="D166" s="402" t="s">
        <v>93</v>
      </c>
      <c r="E166" s="402" t="s">
        <v>92</v>
      </c>
      <c r="F166" s="349" t="str">
        <f>F165</f>
        <v>Місцевий бюджет</v>
      </c>
      <c r="G166" s="540">
        <f>H166+I166+J166</f>
        <v>3632.47</v>
      </c>
      <c r="H166" s="107"/>
      <c r="I166" s="184">
        <v>3632.47</v>
      </c>
      <c r="J166" s="169"/>
      <c r="K166" s="169"/>
      <c r="L166" s="169"/>
      <c r="M166" s="82"/>
      <c r="N166" s="82"/>
      <c r="O166" s="82"/>
      <c r="P166" s="44"/>
      <c r="Q166" s="44"/>
      <c r="R166" s="44"/>
      <c r="S166" s="44"/>
      <c r="T166" s="44"/>
      <c r="U166" s="44"/>
      <c r="V166" s="44"/>
    </row>
    <row r="167" spans="1:22" ht="17.25" customHeight="1" x14ac:dyDescent="0.25">
      <c r="A167" s="347"/>
      <c r="B167" s="59" t="s">
        <v>38</v>
      </c>
      <c r="C167" s="478"/>
      <c r="D167" s="402"/>
      <c r="E167" s="402"/>
      <c r="F167" s="349"/>
      <c r="G167" s="540"/>
      <c r="H167" s="107">
        <v>169.988</v>
      </c>
      <c r="I167" s="184"/>
      <c r="J167" s="169"/>
      <c r="K167" s="169"/>
      <c r="L167" s="169"/>
      <c r="M167" s="82"/>
      <c r="N167" s="82"/>
      <c r="O167" s="82"/>
      <c r="P167" s="44"/>
      <c r="Q167" s="44"/>
      <c r="R167" s="44"/>
      <c r="S167" s="44"/>
      <c r="T167" s="44"/>
      <c r="U167" s="44"/>
      <c r="V167" s="44"/>
    </row>
    <row r="168" spans="1:22" ht="36.75" hidden="1" customHeight="1" x14ac:dyDescent="0.25">
      <c r="A168" s="347"/>
      <c r="B168" s="7" t="s">
        <v>2</v>
      </c>
      <c r="C168" s="157">
        <f>G168</f>
        <v>39.06</v>
      </c>
      <c r="D168" s="402"/>
      <c r="E168" s="402"/>
      <c r="F168" s="349"/>
      <c r="G168" s="157">
        <f>H168+I168+J168</f>
        <v>39.06</v>
      </c>
      <c r="H168" s="107"/>
      <c r="I168" s="191">
        <v>39.06</v>
      </c>
      <c r="J168" s="169"/>
      <c r="K168" s="169"/>
      <c r="L168" s="169"/>
      <c r="M168" s="82"/>
      <c r="N168" s="82"/>
      <c r="O168" s="82"/>
      <c r="P168" s="44"/>
      <c r="Q168" s="44"/>
      <c r="R168" s="44"/>
      <c r="S168" s="44"/>
      <c r="T168" s="44"/>
      <c r="U168" s="44"/>
      <c r="V168" s="44"/>
    </row>
    <row r="169" spans="1:22" ht="15.75" hidden="1" customHeight="1" x14ac:dyDescent="0.25">
      <c r="A169" s="347"/>
      <c r="B169" s="7" t="s">
        <v>25</v>
      </c>
      <c r="C169" s="157">
        <f>G169</f>
        <v>9.3000000000000007</v>
      </c>
      <c r="D169" s="402"/>
      <c r="E169" s="402"/>
      <c r="F169" s="349"/>
      <c r="G169" s="157">
        <f>H169+I169+J169</f>
        <v>9.3000000000000007</v>
      </c>
      <c r="H169" s="107"/>
      <c r="I169" s="191">
        <v>9.3000000000000007</v>
      </c>
      <c r="J169" s="169"/>
      <c r="K169" s="169"/>
      <c r="L169" s="169"/>
      <c r="M169" s="82"/>
      <c r="N169" s="82"/>
      <c r="O169" s="82"/>
      <c r="P169" s="44"/>
      <c r="Q169" s="44"/>
      <c r="R169" s="44"/>
      <c r="S169" s="44"/>
      <c r="T169" s="44"/>
      <c r="U169" s="44"/>
      <c r="V169" s="44"/>
    </row>
    <row r="170" spans="1:22" ht="57.75" customHeight="1" x14ac:dyDescent="0.25">
      <c r="A170" s="347" t="s">
        <v>37</v>
      </c>
      <c r="B170" s="7" t="s">
        <v>994</v>
      </c>
      <c r="C170" s="107">
        <v>463.92700000000002</v>
      </c>
      <c r="D170" s="402" t="s">
        <v>93</v>
      </c>
      <c r="E170" s="402" t="s">
        <v>16</v>
      </c>
      <c r="F170" s="349" t="str">
        <f>F166</f>
        <v>Місцевий бюджет</v>
      </c>
      <c r="G170" s="157">
        <f>H170+I170+J170</f>
        <v>463.92700000000002</v>
      </c>
      <c r="H170" s="107"/>
      <c r="I170" s="191">
        <v>463.92700000000002</v>
      </c>
      <c r="J170" s="169"/>
      <c r="K170" s="169"/>
      <c r="L170" s="169"/>
      <c r="M170" s="82"/>
      <c r="N170" s="82"/>
      <c r="O170" s="82"/>
      <c r="P170" s="44"/>
      <c r="Q170" s="44"/>
      <c r="R170" s="44"/>
      <c r="S170" s="44"/>
      <c r="T170" s="44"/>
      <c r="U170" s="44"/>
      <c r="V170" s="44"/>
    </row>
    <row r="171" spans="1:22" ht="22.5" hidden="1" customHeight="1" x14ac:dyDescent="0.25">
      <c r="A171" s="347"/>
      <c r="B171" s="7" t="s">
        <v>2</v>
      </c>
      <c r="C171" s="157">
        <f>G171</f>
        <v>5.7240000000000002</v>
      </c>
      <c r="D171" s="402"/>
      <c r="E171" s="402"/>
      <c r="F171" s="349"/>
      <c r="G171" s="157">
        <f>H171+I171+J171</f>
        <v>5.7240000000000002</v>
      </c>
      <c r="H171" s="107"/>
      <c r="I171" s="191">
        <v>5.7240000000000002</v>
      </c>
      <c r="J171" s="198"/>
      <c r="K171" s="198"/>
      <c r="L171" s="169"/>
      <c r="M171" s="82"/>
      <c r="N171" s="82"/>
      <c r="O171" s="82"/>
      <c r="P171" s="44"/>
      <c r="Q171" s="44"/>
      <c r="R171" s="44"/>
      <c r="S171" s="44"/>
      <c r="T171" s="44"/>
      <c r="U171" s="44"/>
      <c r="V171" s="44"/>
    </row>
    <row r="172" spans="1:22" ht="24.75" hidden="1" customHeight="1" x14ac:dyDescent="0.25">
      <c r="A172" s="347"/>
      <c r="B172" s="7" t="s">
        <v>25</v>
      </c>
      <c r="C172" s="157">
        <f>G172</f>
        <v>4.6500000000000004</v>
      </c>
      <c r="D172" s="402"/>
      <c r="E172" s="402"/>
      <c r="F172" s="349"/>
      <c r="G172" s="157">
        <f>H172+I172+J172</f>
        <v>4.6500000000000004</v>
      </c>
      <c r="H172" s="107"/>
      <c r="I172" s="191">
        <v>4.6500000000000004</v>
      </c>
      <c r="J172" s="198"/>
      <c r="K172" s="198"/>
      <c r="L172" s="169"/>
      <c r="M172" s="82"/>
      <c r="N172" s="82"/>
      <c r="O172" s="82"/>
      <c r="P172" s="44"/>
      <c r="Q172" s="44"/>
      <c r="R172" s="44"/>
      <c r="S172" s="44"/>
      <c r="T172" s="44"/>
      <c r="U172" s="44"/>
      <c r="V172" s="44"/>
    </row>
    <row r="173" spans="1:22" ht="30" hidden="1" x14ac:dyDescent="0.25">
      <c r="A173" s="347" t="s">
        <v>43</v>
      </c>
      <c r="B173" s="7" t="s">
        <v>1313</v>
      </c>
      <c r="C173" s="488">
        <f>G173</f>
        <v>0</v>
      </c>
      <c r="D173" s="402" t="s">
        <v>1353</v>
      </c>
      <c r="E173" s="402" t="s">
        <v>16</v>
      </c>
      <c r="F173" s="349" t="str">
        <f>F165</f>
        <v>Місцевий бюджет</v>
      </c>
      <c r="G173" s="157">
        <f>K173+L173</f>
        <v>0</v>
      </c>
      <c r="H173" s="107"/>
      <c r="I173" s="191"/>
      <c r="J173" s="169"/>
      <c r="K173" s="169"/>
      <c r="L173" s="285">
        <v>0</v>
      </c>
      <c r="M173" s="225"/>
      <c r="N173" s="82"/>
      <c r="O173" s="82"/>
      <c r="P173" s="47"/>
      <c r="Q173" s="44"/>
      <c r="R173" s="44"/>
      <c r="S173" s="44"/>
      <c r="T173" s="44"/>
      <c r="U173" s="44"/>
      <c r="V173" s="44"/>
    </row>
    <row r="174" spans="1:22" ht="20.25" hidden="1" customHeight="1" x14ac:dyDescent="0.25">
      <c r="A174" s="347"/>
      <c r="B174" s="7" t="s">
        <v>882</v>
      </c>
      <c r="C174" s="489"/>
      <c r="D174" s="402"/>
      <c r="E174" s="402"/>
      <c r="F174" s="349"/>
      <c r="G174" s="157">
        <f>L174</f>
        <v>350</v>
      </c>
      <c r="H174" s="107"/>
      <c r="I174" s="191"/>
      <c r="J174" s="169"/>
      <c r="K174" s="169"/>
      <c r="L174" s="169">
        <v>350</v>
      </c>
      <c r="M174" s="225"/>
      <c r="N174" s="82"/>
      <c r="O174" s="82"/>
      <c r="P174" s="47"/>
      <c r="Q174" s="44"/>
      <c r="R174" s="44"/>
      <c r="S174" s="44"/>
      <c r="T174" s="44"/>
      <c r="U174" s="44"/>
      <c r="V174" s="44"/>
    </row>
    <row r="175" spans="1:22" ht="33.75" hidden="1" customHeight="1" x14ac:dyDescent="0.25">
      <c r="A175" s="347" t="s">
        <v>43</v>
      </c>
      <c r="B175" s="91" t="s">
        <v>1264</v>
      </c>
      <c r="C175" s="107">
        <f t="shared" ref="C175:C181" si="15">G175</f>
        <v>0</v>
      </c>
      <c r="D175" s="352">
        <v>2024</v>
      </c>
      <c r="E175" s="347" t="s">
        <v>16</v>
      </c>
      <c r="F175" s="352" t="s">
        <v>33</v>
      </c>
      <c r="G175" s="35">
        <f>J175+K175+L175</f>
        <v>0</v>
      </c>
      <c r="H175" s="35"/>
      <c r="I175" s="184"/>
      <c r="J175" s="191"/>
      <c r="K175" s="191"/>
      <c r="L175" s="195">
        <v>0</v>
      </c>
      <c r="M175" s="225"/>
      <c r="N175" s="82"/>
      <c r="O175" s="82"/>
      <c r="P175" s="47"/>
      <c r="Q175" s="44"/>
      <c r="R175" s="44"/>
      <c r="S175" s="44"/>
      <c r="T175" s="44"/>
      <c r="U175" s="44"/>
      <c r="V175" s="44"/>
    </row>
    <row r="176" spans="1:22" ht="17.25" hidden="1" customHeight="1" x14ac:dyDescent="0.25">
      <c r="A176" s="347"/>
      <c r="B176" s="91" t="s">
        <v>882</v>
      </c>
      <c r="C176" s="107">
        <f t="shared" si="15"/>
        <v>420</v>
      </c>
      <c r="D176" s="352"/>
      <c r="E176" s="347"/>
      <c r="F176" s="352"/>
      <c r="G176" s="35">
        <f>J176+K176+L176</f>
        <v>420</v>
      </c>
      <c r="H176" s="35"/>
      <c r="I176" s="184"/>
      <c r="J176" s="191"/>
      <c r="K176" s="191"/>
      <c r="L176" s="191">
        <v>420</v>
      </c>
      <c r="M176" s="225"/>
      <c r="N176" s="82"/>
      <c r="O176" s="82"/>
      <c r="P176" s="47"/>
      <c r="Q176" s="44"/>
      <c r="R176" s="44"/>
      <c r="S176" s="44"/>
      <c r="T176" s="44"/>
      <c r="U176" s="44"/>
      <c r="V176" s="44"/>
    </row>
    <row r="177" spans="1:22" ht="73.5" hidden="1" customHeight="1" x14ac:dyDescent="0.25">
      <c r="A177" s="177" t="s">
        <v>0</v>
      </c>
      <c r="B177" s="59" t="s">
        <v>425</v>
      </c>
      <c r="C177" s="107">
        <f t="shared" si="15"/>
        <v>0</v>
      </c>
      <c r="D177" s="143" t="s">
        <v>52</v>
      </c>
      <c r="E177" s="143" t="s">
        <v>16</v>
      </c>
      <c r="F177" s="51" t="s">
        <v>33</v>
      </c>
      <c r="G177" s="107">
        <f>H177+I177+J177</f>
        <v>0</v>
      </c>
      <c r="H177" s="107">
        <v>0</v>
      </c>
      <c r="I177" s="71"/>
      <c r="J177" s="169"/>
      <c r="K177" s="169"/>
      <c r="L177" s="213"/>
      <c r="M177" s="82" t="s">
        <v>1504</v>
      </c>
      <c r="N177" s="82"/>
      <c r="O177" s="82"/>
      <c r="P177" s="47"/>
      <c r="Q177" s="44"/>
      <c r="R177" s="44"/>
      <c r="S177" s="44"/>
      <c r="T177" s="44"/>
      <c r="U177" s="44"/>
      <c r="V177" s="44"/>
    </row>
    <row r="178" spans="1:22" ht="45.75" customHeight="1" x14ac:dyDescent="0.25">
      <c r="A178" s="347" t="s">
        <v>43</v>
      </c>
      <c r="B178" s="7" t="s">
        <v>1273</v>
      </c>
      <c r="C178" s="157">
        <f t="shared" si="15"/>
        <v>12212.4</v>
      </c>
      <c r="D178" s="402" t="s">
        <v>1353</v>
      </c>
      <c r="E178" s="402" t="s">
        <v>16</v>
      </c>
      <c r="F178" s="349" t="str">
        <f>F173</f>
        <v>Місцевий бюджет</v>
      </c>
      <c r="G178" s="157">
        <f>K178+L178</f>
        <v>12212.4</v>
      </c>
      <c r="H178" s="157"/>
      <c r="I178" s="191"/>
      <c r="J178" s="169"/>
      <c r="K178" s="169"/>
      <c r="L178" s="169">
        <v>12212.4</v>
      </c>
      <c r="M178" s="82"/>
      <c r="N178" s="82"/>
      <c r="O178" s="82"/>
      <c r="Q178" s="53"/>
      <c r="R178" s="61"/>
      <c r="T178" s="72"/>
    </row>
    <row r="179" spans="1:22" ht="15" customHeight="1" x14ac:dyDescent="0.25">
      <c r="A179" s="347"/>
      <c r="B179" s="7" t="s">
        <v>1003</v>
      </c>
      <c r="C179" s="157">
        <f t="shared" si="15"/>
        <v>340</v>
      </c>
      <c r="D179" s="402"/>
      <c r="E179" s="402"/>
      <c r="F179" s="349"/>
      <c r="G179" s="157">
        <f>K179+L179</f>
        <v>340</v>
      </c>
      <c r="H179" s="157"/>
      <c r="I179" s="191"/>
      <c r="J179" s="169"/>
      <c r="K179" s="169"/>
      <c r="L179" s="169">
        <v>340</v>
      </c>
      <c r="M179" s="82"/>
      <c r="N179" s="82"/>
      <c r="O179" s="82"/>
      <c r="Q179" s="53"/>
      <c r="R179" s="61"/>
      <c r="T179" s="72"/>
    </row>
    <row r="180" spans="1:22" ht="30.75" hidden="1" customHeight="1" x14ac:dyDescent="0.25">
      <c r="A180" s="347" t="s">
        <v>1</v>
      </c>
      <c r="B180" s="59" t="s">
        <v>1267</v>
      </c>
      <c r="C180" s="157">
        <f t="shared" si="15"/>
        <v>0</v>
      </c>
      <c r="D180" s="402" t="s">
        <v>1353</v>
      </c>
      <c r="E180" s="402" t="s">
        <v>16</v>
      </c>
      <c r="F180" s="349" t="str">
        <f>F178</f>
        <v>Місцевий бюджет</v>
      </c>
      <c r="G180" s="157">
        <f>L180</f>
        <v>0</v>
      </c>
      <c r="H180" s="157"/>
      <c r="I180" s="191"/>
      <c r="J180" s="169"/>
      <c r="K180" s="169"/>
      <c r="L180" s="285">
        <v>0</v>
      </c>
      <c r="M180" s="82"/>
      <c r="N180" s="82"/>
      <c r="O180" s="82"/>
      <c r="T180" s="72"/>
    </row>
    <row r="181" spans="1:22" ht="12.75" hidden="1" customHeight="1" x14ac:dyDescent="0.25">
      <c r="A181" s="347"/>
      <c r="B181" s="59" t="s">
        <v>1003</v>
      </c>
      <c r="C181" s="157">
        <f t="shared" si="15"/>
        <v>300</v>
      </c>
      <c r="D181" s="402"/>
      <c r="E181" s="402"/>
      <c r="F181" s="349"/>
      <c r="G181" s="157">
        <f>L181</f>
        <v>300</v>
      </c>
      <c r="H181" s="157"/>
      <c r="I181" s="191"/>
      <c r="J181" s="169"/>
      <c r="K181" s="169"/>
      <c r="L181" s="169">
        <v>300</v>
      </c>
      <c r="M181" s="82"/>
      <c r="N181" s="82"/>
      <c r="O181" s="82"/>
      <c r="T181" s="72"/>
    </row>
    <row r="182" spans="1:22" ht="60" hidden="1" customHeight="1" x14ac:dyDescent="0.25">
      <c r="A182" s="347" t="s">
        <v>79</v>
      </c>
      <c r="B182" s="59" t="s">
        <v>1270</v>
      </c>
      <c r="C182" s="157">
        <f>L182</f>
        <v>0</v>
      </c>
      <c r="D182" s="402" t="s">
        <v>1353</v>
      </c>
      <c r="E182" s="402" t="s">
        <v>16</v>
      </c>
      <c r="F182" s="349" t="str">
        <f>F180</f>
        <v>Місцевий бюджет</v>
      </c>
      <c r="G182" s="157">
        <f>L182</f>
        <v>0</v>
      </c>
      <c r="H182" s="157"/>
      <c r="I182" s="163"/>
      <c r="J182" s="162"/>
      <c r="K182" s="169"/>
      <c r="L182" s="286">
        <v>0</v>
      </c>
      <c r="M182" s="82"/>
      <c r="N182" s="82"/>
      <c r="O182" s="82"/>
      <c r="T182" s="72"/>
    </row>
    <row r="183" spans="1:22" ht="17.25" hidden="1" customHeight="1" x14ac:dyDescent="0.25">
      <c r="A183" s="347"/>
      <c r="B183" s="59" t="s">
        <v>870</v>
      </c>
      <c r="C183" s="157">
        <f>L183</f>
        <v>0</v>
      </c>
      <c r="D183" s="402"/>
      <c r="E183" s="402"/>
      <c r="F183" s="349"/>
      <c r="G183" s="157">
        <f>L183</f>
        <v>0</v>
      </c>
      <c r="H183" s="157"/>
      <c r="I183" s="163">
        <v>0</v>
      </c>
      <c r="J183" s="162"/>
      <c r="K183" s="162"/>
      <c r="L183" s="162"/>
      <c r="M183" s="82"/>
      <c r="N183" s="82"/>
      <c r="O183" s="82"/>
      <c r="T183" s="72"/>
    </row>
    <row r="184" spans="1:22" ht="17.25" hidden="1" customHeight="1" x14ac:dyDescent="0.25">
      <c r="A184" s="347"/>
      <c r="B184" s="59" t="s">
        <v>1212</v>
      </c>
      <c r="C184" s="157">
        <f>L184</f>
        <v>400</v>
      </c>
      <c r="D184" s="402"/>
      <c r="E184" s="402"/>
      <c r="F184" s="349"/>
      <c r="G184" s="157">
        <f>L184</f>
        <v>400</v>
      </c>
      <c r="H184" s="157"/>
      <c r="I184" s="163"/>
      <c r="J184" s="162"/>
      <c r="K184" s="162"/>
      <c r="L184" s="162">
        <v>400</v>
      </c>
      <c r="M184" s="82"/>
      <c r="N184" s="82"/>
      <c r="O184" s="82"/>
      <c r="T184" s="72"/>
    </row>
    <row r="185" spans="1:22" ht="34.5" customHeight="1" x14ac:dyDescent="0.25">
      <c r="A185" s="347" t="s">
        <v>45</v>
      </c>
      <c r="B185" s="477" t="s">
        <v>997</v>
      </c>
      <c r="C185" s="478">
        <f>G185</f>
        <v>49.8</v>
      </c>
      <c r="D185" s="402" t="s">
        <v>93</v>
      </c>
      <c r="E185" s="402" t="s">
        <v>16</v>
      </c>
      <c r="F185" s="349" t="s">
        <v>33</v>
      </c>
      <c r="G185" s="540">
        <f>H185+I185+J185</f>
        <v>49.8</v>
      </c>
      <c r="H185" s="540"/>
      <c r="I185" s="555">
        <v>49.8</v>
      </c>
      <c r="J185" s="541"/>
      <c r="K185" s="542"/>
      <c r="L185" s="542"/>
      <c r="M185" s="82"/>
      <c r="N185" s="82"/>
      <c r="O185" s="82"/>
      <c r="T185" s="72"/>
    </row>
    <row r="186" spans="1:22" ht="1.5" customHeight="1" x14ac:dyDescent="0.25">
      <c r="A186" s="347"/>
      <c r="B186" s="477"/>
      <c r="C186" s="478"/>
      <c r="D186" s="402"/>
      <c r="E186" s="402"/>
      <c r="F186" s="349"/>
      <c r="G186" s="540"/>
      <c r="H186" s="540"/>
      <c r="I186" s="555"/>
      <c r="J186" s="541"/>
      <c r="K186" s="543"/>
      <c r="L186" s="543"/>
      <c r="M186" s="82"/>
      <c r="N186" s="82"/>
      <c r="O186" s="82"/>
      <c r="T186" s="72"/>
    </row>
    <row r="187" spans="1:22" ht="27" customHeight="1" x14ac:dyDescent="0.25">
      <c r="A187" s="143" t="s">
        <v>0</v>
      </c>
      <c r="B187" s="91" t="s">
        <v>1049</v>
      </c>
      <c r="C187" s="107">
        <v>1499.52</v>
      </c>
      <c r="D187" s="153" t="s">
        <v>93</v>
      </c>
      <c r="E187" s="153" t="s">
        <v>16</v>
      </c>
      <c r="F187" s="140" t="s">
        <v>33</v>
      </c>
      <c r="G187" s="157">
        <f>H187+I187+J187</f>
        <v>1449.72</v>
      </c>
      <c r="H187" s="157"/>
      <c r="I187" s="191">
        <v>1449.72</v>
      </c>
      <c r="J187" s="162"/>
      <c r="K187" s="162"/>
      <c r="L187" s="162"/>
      <c r="M187" s="82"/>
      <c r="N187" s="82"/>
      <c r="O187" s="82"/>
      <c r="T187" s="72"/>
    </row>
    <row r="188" spans="1:22" ht="68.25" hidden="1" customHeight="1" x14ac:dyDescent="0.25">
      <c r="A188" s="143" t="s">
        <v>127</v>
      </c>
      <c r="B188" s="91"/>
      <c r="C188" s="107">
        <f>G188</f>
        <v>0</v>
      </c>
      <c r="D188" s="143" t="s">
        <v>1352</v>
      </c>
      <c r="E188" s="143" t="s">
        <v>16</v>
      </c>
      <c r="F188" s="51" t="s">
        <v>33</v>
      </c>
      <c r="G188" s="107">
        <f>K188</f>
        <v>0</v>
      </c>
      <c r="H188" s="107"/>
      <c r="I188" s="191"/>
      <c r="J188" s="169"/>
      <c r="K188" s="169"/>
      <c r="L188" s="169"/>
      <c r="M188" s="84">
        <v>319.31200000000001</v>
      </c>
      <c r="N188" s="82"/>
      <c r="O188" s="82"/>
      <c r="T188" s="72"/>
    </row>
    <row r="189" spans="1:22" ht="64.5" hidden="1" customHeight="1" x14ac:dyDescent="0.25">
      <c r="A189" s="143" t="s">
        <v>129</v>
      </c>
      <c r="B189" s="91" t="s">
        <v>1338</v>
      </c>
      <c r="C189" s="157" t="e">
        <f>G189</f>
        <v>#VALUE!</v>
      </c>
      <c r="D189" s="153" t="s">
        <v>93</v>
      </c>
      <c r="E189" s="153" t="s">
        <v>16</v>
      </c>
      <c r="F189" s="140" t="s">
        <v>33</v>
      </c>
      <c r="G189" s="157" t="e">
        <f>H189+I189+J189</f>
        <v>#VALUE!</v>
      </c>
      <c r="H189" s="157"/>
      <c r="I189" s="190">
        <v>0</v>
      </c>
      <c r="J189" s="162" t="s">
        <v>1201</v>
      </c>
      <c r="K189" s="162"/>
      <c r="L189" s="162"/>
      <c r="M189" s="82"/>
      <c r="N189" s="82"/>
      <c r="O189" s="82"/>
      <c r="T189" s="72"/>
    </row>
    <row r="190" spans="1:22" ht="51" hidden="1" customHeight="1" x14ac:dyDescent="0.25">
      <c r="A190" s="143" t="s">
        <v>129</v>
      </c>
      <c r="B190" s="62" t="s">
        <v>1058</v>
      </c>
      <c r="C190" s="157">
        <f>G190</f>
        <v>0</v>
      </c>
      <c r="D190" s="153" t="s">
        <v>93</v>
      </c>
      <c r="E190" s="153" t="s">
        <v>16</v>
      </c>
      <c r="F190" s="140" t="s">
        <v>33</v>
      </c>
      <c r="G190" s="157">
        <f>H190+I190+J190</f>
        <v>0</v>
      </c>
      <c r="H190" s="157"/>
      <c r="I190" s="190">
        <v>0</v>
      </c>
      <c r="J190" s="162"/>
      <c r="K190" s="162"/>
      <c r="L190" s="162"/>
      <c r="M190" s="82"/>
      <c r="N190" s="82"/>
      <c r="O190" s="82"/>
      <c r="T190" s="72"/>
    </row>
    <row r="191" spans="1:22" ht="32.25" customHeight="1" x14ac:dyDescent="0.25">
      <c r="A191" s="143" t="s">
        <v>1</v>
      </c>
      <c r="B191" s="91" t="s">
        <v>1059</v>
      </c>
      <c r="C191" s="107">
        <f>L191</f>
        <v>50</v>
      </c>
      <c r="D191" s="153" t="s">
        <v>1353</v>
      </c>
      <c r="E191" s="153" t="s">
        <v>16</v>
      </c>
      <c r="F191" s="140" t="s">
        <v>33</v>
      </c>
      <c r="G191" s="157">
        <f>L191</f>
        <v>50</v>
      </c>
      <c r="H191" s="157"/>
      <c r="I191" s="191"/>
      <c r="J191" s="169"/>
      <c r="K191" s="169"/>
      <c r="L191" s="169">
        <v>50</v>
      </c>
      <c r="M191" s="82"/>
      <c r="N191" s="82"/>
      <c r="O191" s="82"/>
      <c r="T191" s="72"/>
    </row>
    <row r="192" spans="1:22" ht="36" customHeight="1" x14ac:dyDescent="0.25">
      <c r="A192" s="143" t="s">
        <v>79</v>
      </c>
      <c r="B192" s="91" t="s">
        <v>1131</v>
      </c>
      <c r="C192" s="157">
        <f t="shared" ref="C192:C200" si="16">G192</f>
        <v>199.98599999999999</v>
      </c>
      <c r="D192" s="153" t="s">
        <v>1353</v>
      </c>
      <c r="E192" s="153" t="s">
        <v>1132</v>
      </c>
      <c r="F192" s="140" t="s">
        <v>33</v>
      </c>
      <c r="G192" s="157">
        <f>H192+I192+J192+K192+L192</f>
        <v>199.98599999999999</v>
      </c>
      <c r="H192" s="157"/>
      <c r="I192" s="191"/>
      <c r="J192" s="169"/>
      <c r="K192" s="169"/>
      <c r="L192" s="169">
        <v>199.98599999999999</v>
      </c>
      <c r="M192" s="82"/>
      <c r="N192" s="82"/>
      <c r="O192" s="82"/>
      <c r="T192" s="72"/>
    </row>
    <row r="193" spans="1:20" ht="46.5" customHeight="1" x14ac:dyDescent="0.25">
      <c r="A193" s="143" t="s">
        <v>80</v>
      </c>
      <c r="B193" s="91" t="s">
        <v>1141</v>
      </c>
      <c r="C193" s="157">
        <f t="shared" si="16"/>
        <v>495.72299999999996</v>
      </c>
      <c r="D193" s="143" t="s">
        <v>692</v>
      </c>
      <c r="E193" s="153" t="s">
        <v>16</v>
      </c>
      <c r="F193" s="140" t="s">
        <v>33</v>
      </c>
      <c r="G193" s="157">
        <f>H193+I193+J193</f>
        <v>495.72299999999996</v>
      </c>
      <c r="H193" s="157"/>
      <c r="I193" s="191">
        <v>199.773</v>
      </c>
      <c r="J193" s="169">
        <v>295.95</v>
      </c>
      <c r="K193" s="169"/>
      <c r="L193" s="212"/>
      <c r="M193" s="224"/>
      <c r="N193" s="82"/>
      <c r="O193" s="82"/>
      <c r="T193" s="72"/>
    </row>
    <row r="194" spans="1:20" ht="43.5" customHeight="1" x14ac:dyDescent="0.25">
      <c r="A194" s="347" t="s">
        <v>125</v>
      </c>
      <c r="B194" s="91" t="s">
        <v>1150</v>
      </c>
      <c r="C194" s="157">
        <f t="shared" si="16"/>
        <v>871.88599999999997</v>
      </c>
      <c r="D194" s="402" t="s">
        <v>1353</v>
      </c>
      <c r="E194" s="402" t="s">
        <v>16</v>
      </c>
      <c r="F194" s="349" t="s">
        <v>33</v>
      </c>
      <c r="G194" s="157">
        <f t="shared" ref="G194:G200" si="17">L194</f>
        <v>871.88599999999997</v>
      </c>
      <c r="H194" s="157"/>
      <c r="I194" s="191"/>
      <c r="J194" s="169"/>
      <c r="K194" s="169"/>
      <c r="L194" s="169">
        <v>871.88599999999997</v>
      </c>
      <c r="M194" s="82"/>
      <c r="N194" s="82"/>
      <c r="O194" s="82"/>
      <c r="T194" s="72"/>
    </row>
    <row r="195" spans="1:20" ht="21.75" customHeight="1" x14ac:dyDescent="0.25">
      <c r="A195" s="347"/>
      <c r="B195" s="91" t="s">
        <v>1149</v>
      </c>
      <c r="C195" s="157">
        <f t="shared" si="16"/>
        <v>32.880000000000003</v>
      </c>
      <c r="D195" s="402"/>
      <c r="E195" s="402"/>
      <c r="F195" s="349"/>
      <c r="G195" s="157">
        <f t="shared" si="17"/>
        <v>32.880000000000003</v>
      </c>
      <c r="H195" s="157"/>
      <c r="I195" s="191"/>
      <c r="J195" s="169"/>
      <c r="K195" s="169"/>
      <c r="L195" s="169">
        <v>32.880000000000003</v>
      </c>
      <c r="M195" s="82"/>
      <c r="N195" s="82"/>
      <c r="O195" s="82"/>
      <c r="T195" s="72"/>
    </row>
    <row r="196" spans="1:20" ht="20.25" customHeight="1" x14ac:dyDescent="0.25">
      <c r="A196" s="347"/>
      <c r="B196" s="91" t="s">
        <v>25</v>
      </c>
      <c r="C196" s="157">
        <f t="shared" si="16"/>
        <v>1.9370000000000001</v>
      </c>
      <c r="D196" s="402"/>
      <c r="E196" s="402"/>
      <c r="F196" s="349"/>
      <c r="G196" s="157">
        <f t="shared" si="17"/>
        <v>1.9370000000000001</v>
      </c>
      <c r="H196" s="157"/>
      <c r="I196" s="191"/>
      <c r="J196" s="169"/>
      <c r="K196" s="169"/>
      <c r="L196" s="169">
        <v>1.9370000000000001</v>
      </c>
      <c r="M196" s="82"/>
      <c r="N196" s="82"/>
      <c r="O196" s="82"/>
      <c r="T196" s="72"/>
    </row>
    <row r="197" spans="1:20" ht="30.6" customHeight="1" x14ac:dyDescent="0.25">
      <c r="A197" s="347" t="s">
        <v>127</v>
      </c>
      <c r="B197" s="91" t="s">
        <v>1831</v>
      </c>
      <c r="C197" s="157">
        <f t="shared" si="16"/>
        <v>489.38200000000001</v>
      </c>
      <c r="D197" s="402" t="s">
        <v>1353</v>
      </c>
      <c r="E197" s="402" t="s">
        <v>16</v>
      </c>
      <c r="F197" s="349" t="s">
        <v>33</v>
      </c>
      <c r="G197" s="157">
        <f t="shared" si="17"/>
        <v>489.38200000000001</v>
      </c>
      <c r="H197" s="157"/>
      <c r="I197" s="191"/>
      <c r="J197" s="169"/>
      <c r="K197" s="169"/>
      <c r="L197" s="169">
        <v>489.38200000000001</v>
      </c>
      <c r="M197" s="82"/>
      <c r="N197" s="82"/>
      <c r="O197" s="82"/>
      <c r="T197" s="72"/>
    </row>
    <row r="198" spans="1:20" ht="17.25" hidden="1" customHeight="1" x14ac:dyDescent="0.25">
      <c r="A198" s="347"/>
      <c r="B198" s="91" t="s">
        <v>1149</v>
      </c>
      <c r="C198" s="157">
        <f t="shared" si="16"/>
        <v>32.880000000000003</v>
      </c>
      <c r="D198" s="402"/>
      <c r="E198" s="402"/>
      <c r="F198" s="349"/>
      <c r="G198" s="157">
        <f t="shared" si="17"/>
        <v>32.880000000000003</v>
      </c>
      <c r="H198" s="157"/>
      <c r="I198" s="191"/>
      <c r="J198" s="169"/>
      <c r="K198" s="169"/>
      <c r="L198" s="169">
        <v>32.880000000000003</v>
      </c>
      <c r="M198" s="82"/>
      <c r="N198" s="82"/>
      <c r="O198" s="82"/>
      <c r="T198" s="72"/>
    </row>
    <row r="199" spans="1:20" ht="16.5" hidden="1" customHeight="1" x14ac:dyDescent="0.25">
      <c r="A199" s="347"/>
      <c r="B199" s="91" t="s">
        <v>25</v>
      </c>
      <c r="C199" s="157">
        <f t="shared" si="16"/>
        <v>1.9370000000000001</v>
      </c>
      <c r="D199" s="402"/>
      <c r="E199" s="402"/>
      <c r="F199" s="349"/>
      <c r="G199" s="157">
        <f t="shared" si="17"/>
        <v>1.9370000000000001</v>
      </c>
      <c r="H199" s="157"/>
      <c r="I199" s="191"/>
      <c r="J199" s="169"/>
      <c r="K199" s="169"/>
      <c r="L199" s="169">
        <v>1.9370000000000001</v>
      </c>
      <c r="M199" s="82"/>
      <c r="N199" s="82"/>
      <c r="O199" s="82"/>
      <c r="T199" s="72"/>
    </row>
    <row r="200" spans="1:20" ht="45.75" hidden="1" customHeight="1" x14ac:dyDescent="0.25">
      <c r="A200" s="143" t="s">
        <v>173</v>
      </c>
      <c r="B200" s="91" t="s">
        <v>1152</v>
      </c>
      <c r="C200" s="157">
        <f t="shared" si="16"/>
        <v>0</v>
      </c>
      <c r="D200" s="153" t="s">
        <v>1353</v>
      </c>
      <c r="E200" s="153" t="s">
        <v>16</v>
      </c>
      <c r="F200" s="140" t="s">
        <v>33</v>
      </c>
      <c r="G200" s="157">
        <f t="shared" si="17"/>
        <v>0</v>
      </c>
      <c r="H200" s="157"/>
      <c r="I200" s="191"/>
      <c r="J200" s="169"/>
      <c r="K200" s="169"/>
      <c r="L200" s="285">
        <v>0</v>
      </c>
      <c r="M200" s="82"/>
      <c r="N200" s="82"/>
      <c r="O200" s="82"/>
      <c r="T200" s="72"/>
    </row>
    <row r="201" spans="1:20" ht="14.45" hidden="1" customHeight="1" x14ac:dyDescent="0.25">
      <c r="A201" s="143" t="s">
        <v>210</v>
      </c>
      <c r="B201" s="91" t="s">
        <v>1378</v>
      </c>
      <c r="C201" s="157">
        <f>I201+J201</f>
        <v>0</v>
      </c>
      <c r="D201" s="153" t="s">
        <v>692</v>
      </c>
      <c r="E201" s="153" t="s">
        <v>1132</v>
      </c>
      <c r="F201" s="140" t="s">
        <v>33</v>
      </c>
      <c r="G201" s="157">
        <f>H201+I201+J201</f>
        <v>0</v>
      </c>
      <c r="H201" s="157"/>
      <c r="I201" s="195">
        <v>0</v>
      </c>
      <c r="J201" s="169">
        <v>0</v>
      </c>
      <c r="K201" s="169"/>
      <c r="L201" s="169"/>
      <c r="M201" s="82"/>
      <c r="N201" s="82"/>
      <c r="O201" s="82"/>
      <c r="T201" s="72"/>
    </row>
    <row r="202" spans="1:20" ht="30.75" customHeight="1" x14ac:dyDescent="0.25">
      <c r="A202" s="143" t="s">
        <v>128</v>
      </c>
      <c r="B202" s="91" t="s">
        <v>1437</v>
      </c>
      <c r="C202" s="157">
        <f>G202</f>
        <v>19156.504999999997</v>
      </c>
      <c r="D202" s="153" t="s">
        <v>692</v>
      </c>
      <c r="E202" s="153" t="s">
        <v>1132</v>
      </c>
      <c r="F202" s="140" t="s">
        <v>33</v>
      </c>
      <c r="G202" s="157">
        <f>H202+I202+J202+K202+L202</f>
        <v>19156.504999999997</v>
      </c>
      <c r="H202" s="157"/>
      <c r="I202" s="191">
        <v>5950</v>
      </c>
      <c r="J202" s="169">
        <f>13570.295-363.79</f>
        <v>13206.504999999999</v>
      </c>
      <c r="K202" s="169"/>
      <c r="L202" s="169"/>
      <c r="M202" s="82"/>
      <c r="N202" s="82"/>
      <c r="O202" s="82"/>
      <c r="T202" s="72"/>
    </row>
    <row r="203" spans="1:20" ht="36" hidden="1" customHeight="1" x14ac:dyDescent="0.25">
      <c r="A203" s="143" t="s">
        <v>176</v>
      </c>
      <c r="B203" s="7" t="s">
        <v>1284</v>
      </c>
      <c r="C203" s="157">
        <f>G203</f>
        <v>0</v>
      </c>
      <c r="D203" s="153" t="s">
        <v>1353</v>
      </c>
      <c r="E203" s="153" t="s">
        <v>16</v>
      </c>
      <c r="F203" s="140" t="str">
        <f>F180</f>
        <v>Місцевий бюджет</v>
      </c>
      <c r="G203" s="157">
        <f>L203</f>
        <v>0</v>
      </c>
      <c r="H203" s="157"/>
      <c r="I203" s="194"/>
      <c r="J203" s="169"/>
      <c r="K203" s="169"/>
      <c r="L203" s="285">
        <v>0</v>
      </c>
      <c r="M203" s="225"/>
      <c r="N203" s="82"/>
      <c r="O203" s="82"/>
      <c r="T203" s="72"/>
    </row>
    <row r="204" spans="1:20" ht="40.5" hidden="1" customHeight="1" x14ac:dyDescent="0.25">
      <c r="A204" s="143" t="s">
        <v>177</v>
      </c>
      <c r="B204" s="7" t="s">
        <v>1285</v>
      </c>
      <c r="C204" s="157">
        <f>G204</f>
        <v>0</v>
      </c>
      <c r="D204" s="153" t="s">
        <v>1353</v>
      </c>
      <c r="E204" s="153" t="s">
        <v>92</v>
      </c>
      <c r="F204" s="140" t="str">
        <f>F203</f>
        <v>Місцевий бюджет</v>
      </c>
      <c r="G204" s="157">
        <f>L204</f>
        <v>0</v>
      </c>
      <c r="H204" s="157"/>
      <c r="I204" s="194"/>
      <c r="J204" s="169"/>
      <c r="K204" s="169"/>
      <c r="L204" s="285">
        <v>0</v>
      </c>
      <c r="M204" s="82"/>
      <c r="N204" s="82"/>
      <c r="O204" s="82"/>
      <c r="T204" s="72"/>
    </row>
    <row r="205" spans="1:20" ht="45" hidden="1" customHeight="1" x14ac:dyDescent="0.25">
      <c r="A205" s="143" t="s">
        <v>178</v>
      </c>
      <c r="B205" s="7" t="s">
        <v>1286</v>
      </c>
      <c r="C205" s="157">
        <f>L205</f>
        <v>0</v>
      </c>
      <c r="D205" s="153" t="s">
        <v>1353</v>
      </c>
      <c r="E205" s="153" t="s">
        <v>16</v>
      </c>
      <c r="F205" s="140" t="str">
        <f>F204</f>
        <v>Місцевий бюджет</v>
      </c>
      <c r="G205" s="157">
        <f>L205</f>
        <v>0</v>
      </c>
      <c r="H205" s="157"/>
      <c r="I205" s="70"/>
      <c r="J205" s="162"/>
      <c r="K205" s="162"/>
      <c r="L205" s="286">
        <v>0</v>
      </c>
      <c r="M205" s="82"/>
      <c r="N205" s="82"/>
      <c r="O205" s="82"/>
      <c r="P205" s="41"/>
      <c r="Q205" s="41"/>
      <c r="R205" s="41"/>
      <c r="S205" s="41"/>
      <c r="T205" s="72"/>
    </row>
    <row r="206" spans="1:20" ht="69.75" hidden="1" customHeight="1" x14ac:dyDescent="0.25">
      <c r="A206" s="143"/>
      <c r="B206" s="7"/>
      <c r="C206" s="157"/>
      <c r="D206" s="153"/>
      <c r="E206" s="153"/>
      <c r="F206" s="140"/>
      <c r="G206" s="157"/>
      <c r="H206" s="157"/>
      <c r="I206" s="70"/>
      <c r="J206" s="162"/>
      <c r="K206" s="162"/>
      <c r="L206" s="162"/>
      <c r="M206" s="84"/>
      <c r="N206" s="84"/>
      <c r="O206" s="84"/>
      <c r="P206" s="41"/>
      <c r="Q206" s="41"/>
      <c r="R206" s="41"/>
      <c r="S206" s="41"/>
      <c r="T206" s="72"/>
    </row>
    <row r="207" spans="1:20" ht="69.75" hidden="1" customHeight="1" x14ac:dyDescent="0.25">
      <c r="A207" s="143"/>
      <c r="B207" s="7"/>
      <c r="C207" s="157"/>
      <c r="D207" s="153"/>
      <c r="E207" s="153"/>
      <c r="F207" s="140"/>
      <c r="G207" s="157"/>
      <c r="H207" s="157"/>
      <c r="I207" s="70"/>
      <c r="J207" s="162"/>
      <c r="K207" s="162"/>
      <c r="L207" s="162"/>
      <c r="M207" s="84"/>
      <c r="N207" s="84"/>
      <c r="O207" s="84"/>
      <c r="P207" s="41"/>
      <c r="Q207" s="41"/>
      <c r="R207" s="41"/>
      <c r="S207" s="41"/>
      <c r="T207" s="72"/>
    </row>
    <row r="208" spans="1:20" ht="69.75" hidden="1" customHeight="1" x14ac:dyDescent="0.25">
      <c r="A208" s="143"/>
      <c r="B208" s="7"/>
      <c r="C208" s="157"/>
      <c r="D208" s="153"/>
      <c r="E208" s="153"/>
      <c r="F208" s="140"/>
      <c r="G208" s="157"/>
      <c r="H208" s="157"/>
      <c r="I208" s="70"/>
      <c r="J208" s="162"/>
      <c r="K208" s="162"/>
      <c r="L208" s="162"/>
      <c r="M208" s="84"/>
      <c r="N208" s="84"/>
      <c r="O208" s="84"/>
      <c r="P208" s="41"/>
      <c r="Q208" s="41"/>
      <c r="R208" s="41"/>
      <c r="S208" s="41"/>
      <c r="T208" s="72"/>
    </row>
    <row r="209" spans="1:20" ht="69.75" hidden="1" customHeight="1" x14ac:dyDescent="0.25">
      <c r="A209" s="143"/>
      <c r="B209" s="7"/>
      <c r="C209" s="157"/>
      <c r="D209" s="153"/>
      <c r="E209" s="153"/>
      <c r="F209" s="140"/>
      <c r="G209" s="157"/>
      <c r="H209" s="157"/>
      <c r="I209" s="70"/>
      <c r="J209" s="162"/>
      <c r="K209" s="162"/>
      <c r="L209" s="162"/>
      <c r="M209" s="84"/>
      <c r="N209" s="84"/>
      <c r="O209" s="84"/>
      <c r="P209" s="41"/>
      <c r="Q209" s="41"/>
      <c r="R209" s="41"/>
      <c r="S209" s="41"/>
      <c r="T209" s="72"/>
    </row>
    <row r="210" spans="1:20" ht="69.75" hidden="1" customHeight="1" x14ac:dyDescent="0.25">
      <c r="A210" s="143"/>
      <c r="B210" s="7"/>
      <c r="C210" s="157"/>
      <c r="D210" s="153"/>
      <c r="E210" s="153"/>
      <c r="F210" s="140"/>
      <c r="G210" s="157"/>
      <c r="H210" s="157"/>
      <c r="I210" s="70"/>
      <c r="J210" s="162"/>
      <c r="K210" s="162"/>
      <c r="L210" s="162"/>
      <c r="M210" s="84"/>
      <c r="N210" s="84"/>
      <c r="O210" s="84"/>
      <c r="P210" s="41"/>
      <c r="Q210" s="41"/>
      <c r="R210" s="41"/>
      <c r="S210" s="41"/>
      <c r="T210" s="72"/>
    </row>
    <row r="211" spans="1:20" ht="69.75" hidden="1" customHeight="1" x14ac:dyDescent="0.25">
      <c r="A211" s="143"/>
      <c r="B211" s="7"/>
      <c r="C211" s="157"/>
      <c r="D211" s="153"/>
      <c r="E211" s="153"/>
      <c r="F211" s="140"/>
      <c r="G211" s="157"/>
      <c r="H211" s="157"/>
      <c r="I211" s="70"/>
      <c r="J211" s="162"/>
      <c r="K211" s="162"/>
      <c r="L211" s="162"/>
      <c r="M211" s="84"/>
      <c r="N211" s="84"/>
      <c r="O211" s="84"/>
      <c r="P211" s="41"/>
      <c r="Q211" s="41"/>
      <c r="R211" s="41"/>
      <c r="S211" s="41"/>
      <c r="T211" s="72"/>
    </row>
    <row r="212" spans="1:20" ht="29.25" customHeight="1" x14ac:dyDescent="0.25">
      <c r="A212" s="143" t="s">
        <v>129</v>
      </c>
      <c r="B212" s="7" t="s">
        <v>1578</v>
      </c>
      <c r="C212" s="157">
        <f>J212</f>
        <v>540</v>
      </c>
      <c r="D212" s="153" t="s">
        <v>94</v>
      </c>
      <c r="E212" s="143" t="s">
        <v>1132</v>
      </c>
      <c r="F212" s="51" t="s">
        <v>33</v>
      </c>
      <c r="G212" s="157">
        <f>H212+I212+J212+K212+L212</f>
        <v>540</v>
      </c>
      <c r="H212" s="157"/>
      <c r="I212" s="70"/>
      <c r="J212" s="162">
        <v>540</v>
      </c>
      <c r="K212" s="162"/>
      <c r="L212" s="162"/>
      <c r="M212" s="84"/>
      <c r="N212" s="84"/>
      <c r="O212" s="84"/>
      <c r="P212" s="41"/>
      <c r="Q212" s="41"/>
      <c r="R212" s="41"/>
      <c r="S212" s="41"/>
      <c r="T212" s="72"/>
    </row>
    <row r="213" spans="1:20" ht="29.25" customHeight="1" x14ac:dyDescent="0.25">
      <c r="A213" s="143" t="s">
        <v>131</v>
      </c>
      <c r="B213" s="7" t="s">
        <v>1747</v>
      </c>
      <c r="C213" s="157">
        <f t="shared" ref="C213:C220" si="18">G213</f>
        <v>430</v>
      </c>
      <c r="D213" s="153" t="s">
        <v>1352</v>
      </c>
      <c r="E213" s="143" t="s">
        <v>1132</v>
      </c>
      <c r="F213" s="51" t="s">
        <v>33</v>
      </c>
      <c r="G213" s="157">
        <f>H213+I213+J213+K213+L213</f>
        <v>430</v>
      </c>
      <c r="H213" s="157"/>
      <c r="I213" s="70"/>
      <c r="J213" s="162"/>
      <c r="K213" s="162">
        <v>430</v>
      </c>
      <c r="L213" s="162"/>
      <c r="M213" s="84"/>
      <c r="N213" s="84"/>
      <c r="O213" s="84"/>
      <c r="P213" s="41"/>
      <c r="Q213" s="41"/>
      <c r="R213" s="41"/>
      <c r="S213" s="41"/>
      <c r="T213" s="72"/>
    </row>
    <row r="214" spans="1:20" ht="47.25" customHeight="1" x14ac:dyDescent="0.25">
      <c r="A214" s="143" t="s">
        <v>172</v>
      </c>
      <c r="B214" s="7" t="s">
        <v>1989</v>
      </c>
      <c r="C214" s="157">
        <f t="shared" si="18"/>
        <v>187.45</v>
      </c>
      <c r="D214" s="153" t="s">
        <v>1353</v>
      </c>
      <c r="E214" s="143" t="s">
        <v>16</v>
      </c>
      <c r="F214" s="51" t="s">
        <v>33</v>
      </c>
      <c r="G214" s="157">
        <f t="shared" ref="G214" si="19">H214+I214+J214+K214+L214</f>
        <v>187.45</v>
      </c>
      <c r="H214" s="157"/>
      <c r="I214" s="70"/>
      <c r="J214" s="162"/>
      <c r="K214" s="107"/>
      <c r="L214" s="107">
        <v>187.45</v>
      </c>
      <c r="M214" s="84" t="s">
        <v>1985</v>
      </c>
      <c r="N214" s="84" t="s">
        <v>1988</v>
      </c>
      <c r="O214" s="84"/>
      <c r="P214" s="41"/>
      <c r="Q214" s="41"/>
      <c r="R214" s="41"/>
      <c r="S214" s="41"/>
      <c r="T214" s="72"/>
    </row>
    <row r="215" spans="1:20" ht="25.15" customHeight="1" x14ac:dyDescent="0.25">
      <c r="A215" s="353" t="s">
        <v>173</v>
      </c>
      <c r="B215" s="480" t="s">
        <v>1971</v>
      </c>
      <c r="C215" s="107">
        <f t="shared" si="18"/>
        <v>8595.8430999999982</v>
      </c>
      <c r="D215" s="374" t="s">
        <v>1353</v>
      </c>
      <c r="E215" s="353" t="s">
        <v>16</v>
      </c>
      <c r="F215" s="51" t="s">
        <v>33</v>
      </c>
      <c r="G215" s="107">
        <f>H215+I215+K215+J215+L215</f>
        <v>8595.8430999999982</v>
      </c>
      <c r="H215" s="107"/>
      <c r="I215" s="194"/>
      <c r="J215" s="169"/>
      <c r="K215" s="169"/>
      <c r="L215" s="169">
        <f>18595.8431-10000</f>
        <v>8595.8430999999982</v>
      </c>
      <c r="M215" s="342" t="s">
        <v>1985</v>
      </c>
      <c r="N215" s="84"/>
      <c r="O215" s="84"/>
      <c r="P215" s="41"/>
      <c r="Q215" s="41"/>
      <c r="R215" s="41"/>
      <c r="S215" s="41"/>
      <c r="T215" s="72"/>
    </row>
    <row r="216" spans="1:20" ht="25.9" customHeight="1" x14ac:dyDescent="0.25">
      <c r="A216" s="354"/>
      <c r="B216" s="481"/>
      <c r="C216" s="107">
        <f t="shared" si="18"/>
        <v>10000</v>
      </c>
      <c r="D216" s="375"/>
      <c r="E216" s="354"/>
      <c r="F216" s="51" t="s">
        <v>18</v>
      </c>
      <c r="G216" s="107">
        <f>H216+I216+K216+J216+L216</f>
        <v>10000</v>
      </c>
      <c r="H216" s="107"/>
      <c r="I216" s="194"/>
      <c r="J216" s="169"/>
      <c r="K216" s="169"/>
      <c r="L216" s="169">
        <v>10000</v>
      </c>
      <c r="M216" s="342"/>
      <c r="N216" s="84"/>
      <c r="O216" s="84"/>
      <c r="P216" s="41"/>
      <c r="Q216" s="41"/>
      <c r="R216" s="41"/>
      <c r="S216" s="41"/>
      <c r="T216" s="72"/>
    </row>
    <row r="217" spans="1:20" ht="27.6" customHeight="1" x14ac:dyDescent="0.25">
      <c r="A217" s="355"/>
      <c r="B217" s="7" t="s">
        <v>1972</v>
      </c>
      <c r="C217" s="157">
        <v>1497.5260000000001</v>
      </c>
      <c r="D217" s="376"/>
      <c r="E217" s="355"/>
      <c r="F217" s="51" t="s">
        <v>33</v>
      </c>
      <c r="G217" s="157">
        <f>H217+I217+K217+J217+L217</f>
        <v>1497.5260000000001</v>
      </c>
      <c r="H217" s="157"/>
      <c r="I217" s="70"/>
      <c r="J217" s="162"/>
      <c r="K217" s="162"/>
      <c r="L217" s="169">
        <v>1497.5260000000001</v>
      </c>
      <c r="M217" s="84"/>
      <c r="N217" s="84"/>
      <c r="O217" s="84"/>
      <c r="P217" s="41"/>
      <c r="Q217" s="41"/>
      <c r="R217" s="41"/>
      <c r="S217" s="41"/>
      <c r="T217" s="72"/>
    </row>
    <row r="218" spans="1:20" ht="75" customHeight="1" x14ac:dyDescent="0.25">
      <c r="A218" s="143" t="s">
        <v>174</v>
      </c>
      <c r="B218" s="7" t="s">
        <v>1850</v>
      </c>
      <c r="C218" s="157">
        <f t="shared" si="18"/>
        <v>7623.16</v>
      </c>
      <c r="D218" s="153" t="s">
        <v>1752</v>
      </c>
      <c r="E218" s="143" t="s">
        <v>1132</v>
      </c>
      <c r="F218" s="51" t="s">
        <v>33</v>
      </c>
      <c r="G218" s="157">
        <f>K218</f>
        <v>7623.16</v>
      </c>
      <c r="H218" s="157"/>
      <c r="I218" s="70"/>
      <c r="J218" s="162"/>
      <c r="K218" s="162">
        <v>7623.16</v>
      </c>
      <c r="L218" s="169">
        <v>13000</v>
      </c>
      <c r="M218" s="84"/>
      <c r="N218" s="84"/>
      <c r="O218" s="84"/>
      <c r="P218" s="41"/>
      <c r="Q218" s="41"/>
      <c r="R218" s="41"/>
      <c r="S218" s="41"/>
      <c r="T218" s="72"/>
    </row>
    <row r="219" spans="1:20" ht="39" customHeight="1" x14ac:dyDescent="0.25">
      <c r="A219" s="353" t="s">
        <v>176</v>
      </c>
      <c r="B219" s="7" t="s">
        <v>1915</v>
      </c>
      <c r="C219" s="157">
        <f t="shared" si="18"/>
        <v>3262.4679999999998</v>
      </c>
      <c r="D219" s="374" t="s">
        <v>1353</v>
      </c>
      <c r="E219" s="353" t="s">
        <v>16</v>
      </c>
      <c r="F219" s="363" t="s">
        <v>33</v>
      </c>
      <c r="G219" s="157">
        <f>H219+I219+J219+K219+L219</f>
        <v>3262.4679999999998</v>
      </c>
      <c r="H219" s="157"/>
      <c r="I219" s="70"/>
      <c r="J219" s="162"/>
      <c r="K219" s="162"/>
      <c r="L219" s="169">
        <v>3262.4679999999998</v>
      </c>
      <c r="M219" s="84" t="s">
        <v>1985</v>
      </c>
      <c r="N219" s="84"/>
      <c r="O219" s="84"/>
      <c r="P219" s="41"/>
      <c r="Q219" s="41"/>
      <c r="R219" s="41"/>
      <c r="S219" s="41"/>
      <c r="T219" s="72"/>
    </row>
    <row r="220" spans="1:20" ht="16.5" customHeight="1" x14ac:dyDescent="0.25">
      <c r="A220" s="355"/>
      <c r="B220" s="7" t="s">
        <v>1912</v>
      </c>
      <c r="C220" s="157">
        <f t="shared" si="18"/>
        <v>49.8</v>
      </c>
      <c r="D220" s="376"/>
      <c r="E220" s="355"/>
      <c r="F220" s="364"/>
      <c r="G220" s="157">
        <f>H220+I220+J220+K220+L220</f>
        <v>49.8</v>
      </c>
      <c r="H220" s="157"/>
      <c r="I220" s="70"/>
      <c r="J220" s="162"/>
      <c r="K220" s="162"/>
      <c r="L220" s="337">
        <v>49.8</v>
      </c>
      <c r="M220" s="84" t="s">
        <v>1985</v>
      </c>
      <c r="N220" s="84"/>
      <c r="O220" s="84"/>
      <c r="P220" s="41"/>
      <c r="Q220" s="41"/>
      <c r="R220" s="41"/>
      <c r="S220" s="41"/>
      <c r="T220" s="72"/>
    </row>
    <row r="221" spans="1:20" ht="21.6" customHeight="1" x14ac:dyDescent="0.25">
      <c r="A221" s="306"/>
      <c r="B221" s="307"/>
      <c r="C221" s="307"/>
      <c r="D221" s="307"/>
      <c r="E221" s="307"/>
      <c r="F221" s="42" t="s">
        <v>21</v>
      </c>
      <c r="G221" s="45">
        <f>G223+G222</f>
        <v>137464.93109999999</v>
      </c>
      <c r="H221" s="45">
        <f>H223+H222</f>
        <v>12801.321999999998</v>
      </c>
      <c r="I221" s="45">
        <f t="shared" ref="I221:J221" si="20">I223+I222</f>
        <v>18551.707999999999</v>
      </c>
      <c r="J221" s="45">
        <f t="shared" si="20"/>
        <v>14042.455</v>
      </c>
      <c r="K221" s="45">
        <f>K223+K222</f>
        <v>8434.6059999999998</v>
      </c>
      <c r="L221" s="45">
        <f>L223+L222</f>
        <v>83634.840099999987</v>
      </c>
      <c r="M221" s="84"/>
      <c r="N221" s="84"/>
      <c r="O221" s="84"/>
      <c r="P221" s="41"/>
      <c r="Q221" s="41"/>
      <c r="R221" s="41"/>
      <c r="S221" s="41"/>
      <c r="T221" s="72"/>
    </row>
    <row r="222" spans="1:20" ht="28.9" customHeight="1" x14ac:dyDescent="0.25">
      <c r="A222" s="343"/>
      <c r="B222" s="344"/>
      <c r="C222" s="344"/>
      <c r="D222" s="344"/>
      <c r="E222" s="344"/>
      <c r="F222" s="209" t="s">
        <v>18</v>
      </c>
      <c r="G222" s="157">
        <f>H222+I222+J222+K222+L222</f>
        <v>10000</v>
      </c>
      <c r="H222" s="157">
        <f t="shared" ref="H222:K222" si="21">H216</f>
        <v>0</v>
      </c>
      <c r="I222" s="157">
        <f t="shared" si="21"/>
        <v>0</v>
      </c>
      <c r="J222" s="157">
        <f t="shared" si="21"/>
        <v>0</v>
      </c>
      <c r="K222" s="157">
        <f t="shared" si="21"/>
        <v>0</v>
      </c>
      <c r="L222" s="157">
        <f>L216</f>
        <v>10000</v>
      </c>
      <c r="M222" s="84"/>
      <c r="N222" s="84"/>
      <c r="O222" s="84"/>
      <c r="P222" s="41"/>
      <c r="Q222" s="41"/>
      <c r="R222" s="41"/>
      <c r="S222" s="41"/>
      <c r="T222" s="72"/>
    </row>
    <row r="223" spans="1:20" ht="30.75" customHeight="1" x14ac:dyDescent="0.25">
      <c r="A223" s="308"/>
      <c r="B223" s="309"/>
      <c r="C223" s="309"/>
      <c r="D223" s="309"/>
      <c r="E223" s="309"/>
      <c r="F223" s="7" t="s">
        <v>33</v>
      </c>
      <c r="G223" s="157">
        <f>H223+I223+J223+K223+L223</f>
        <v>127464.93109999999</v>
      </c>
      <c r="H223" s="157">
        <f>H150+H154+H158+H167</f>
        <v>12801.321999999998</v>
      </c>
      <c r="I223" s="157">
        <f>I150+I158+I166+I170+I185+I187+I193+I202</f>
        <v>18551.707999999999</v>
      </c>
      <c r="J223" s="157">
        <f>J193+J202+J212</f>
        <v>14042.455</v>
      </c>
      <c r="K223" s="157">
        <f>K154+K158+K213+K214+K218</f>
        <v>8434.6059999999998</v>
      </c>
      <c r="L223" s="157">
        <f>L154+L158+L161+L178+L191+L192+L194+L197+L214+L215+L218+L219</f>
        <v>73634.840099999987</v>
      </c>
      <c r="M223" s="84"/>
      <c r="N223" s="84"/>
      <c r="O223" s="84"/>
      <c r="P223" s="41"/>
      <c r="Q223" s="41"/>
      <c r="R223" s="41"/>
      <c r="S223" s="41"/>
      <c r="T223" s="72"/>
    </row>
    <row r="224" spans="1:20" ht="15.75" customHeight="1" x14ac:dyDescent="0.25">
      <c r="A224" s="449" t="s">
        <v>1856</v>
      </c>
      <c r="B224" s="450"/>
      <c r="C224" s="450"/>
      <c r="D224" s="450"/>
      <c r="E224" s="450"/>
      <c r="F224" s="450"/>
      <c r="G224" s="450"/>
      <c r="H224" s="450"/>
      <c r="I224" s="450"/>
      <c r="J224" s="450"/>
      <c r="K224" s="450"/>
      <c r="L224" s="451"/>
      <c r="M224" s="84"/>
      <c r="N224" s="84"/>
      <c r="O224" s="84"/>
      <c r="P224" s="41"/>
      <c r="Q224" s="41"/>
      <c r="R224" s="41"/>
      <c r="S224" s="41"/>
      <c r="T224" s="72"/>
    </row>
    <row r="225" spans="1:20" ht="32.25" customHeight="1" x14ac:dyDescent="0.25">
      <c r="A225" s="143" t="s">
        <v>35</v>
      </c>
      <c r="B225" s="7" t="s">
        <v>1813</v>
      </c>
      <c r="C225" s="157">
        <f>G225</f>
        <v>4000</v>
      </c>
      <c r="D225" s="153" t="s">
        <v>1352</v>
      </c>
      <c r="E225" s="143" t="s">
        <v>1132</v>
      </c>
      <c r="F225" s="51" t="s">
        <v>33</v>
      </c>
      <c r="G225" s="157">
        <f t="shared" ref="G225:G228" si="22">H225+I225+J225+K225+L225</f>
        <v>4000</v>
      </c>
      <c r="H225" s="157"/>
      <c r="I225" s="70"/>
      <c r="J225" s="162"/>
      <c r="K225" s="169">
        <v>4000</v>
      </c>
      <c r="L225" s="169"/>
      <c r="M225" s="84"/>
      <c r="N225" s="84"/>
      <c r="O225" s="84"/>
      <c r="P225" s="41"/>
      <c r="Q225" s="41"/>
      <c r="R225" s="41"/>
      <c r="S225" s="41"/>
      <c r="T225" s="72"/>
    </row>
    <row r="226" spans="1:20" ht="33" customHeight="1" x14ac:dyDescent="0.25">
      <c r="A226" s="143" t="s">
        <v>22</v>
      </c>
      <c r="B226" s="7" t="s">
        <v>1814</v>
      </c>
      <c r="C226" s="157">
        <f>G226</f>
        <v>-4000</v>
      </c>
      <c r="D226" s="153" t="s">
        <v>1353</v>
      </c>
      <c r="E226" s="143" t="s">
        <v>1132</v>
      </c>
      <c r="F226" s="51" t="s">
        <v>33</v>
      </c>
      <c r="G226" s="157">
        <f t="shared" si="22"/>
        <v>-4000</v>
      </c>
      <c r="H226" s="157"/>
      <c r="I226" s="70"/>
      <c r="J226" s="162"/>
      <c r="K226" s="169"/>
      <c r="L226" s="169">
        <v>-4000</v>
      </c>
      <c r="M226" s="84"/>
      <c r="N226" s="84"/>
      <c r="O226" s="84"/>
      <c r="P226" s="41"/>
      <c r="Q226" s="41"/>
      <c r="R226" s="41"/>
      <c r="S226" s="41"/>
      <c r="T226" s="72"/>
    </row>
    <row r="227" spans="1:20" ht="44.25" hidden="1" customHeight="1" x14ac:dyDescent="0.25">
      <c r="A227" s="143" t="s">
        <v>455</v>
      </c>
      <c r="B227" s="7"/>
      <c r="C227" s="157"/>
      <c r="D227" s="153" t="s">
        <v>1352</v>
      </c>
      <c r="E227" s="143" t="s">
        <v>1132</v>
      </c>
      <c r="F227" s="51" t="s">
        <v>33</v>
      </c>
      <c r="G227" s="157">
        <f t="shared" si="22"/>
        <v>0</v>
      </c>
      <c r="H227" s="157"/>
      <c r="I227" s="70"/>
      <c r="J227" s="162"/>
      <c r="K227" s="162"/>
      <c r="L227" s="162"/>
      <c r="M227" s="84"/>
      <c r="N227" s="84"/>
      <c r="O227" s="84"/>
      <c r="P227" s="41"/>
      <c r="Q227" s="41"/>
      <c r="R227" s="41"/>
      <c r="S227" s="41"/>
      <c r="T227" s="72"/>
    </row>
    <row r="228" spans="1:20" ht="44.25" hidden="1" customHeight="1" x14ac:dyDescent="0.25">
      <c r="A228" s="302" t="s">
        <v>174</v>
      </c>
      <c r="B228" s="303" t="s">
        <v>1822</v>
      </c>
      <c r="C228" s="249">
        <f>G228</f>
        <v>0</v>
      </c>
      <c r="D228" s="304" t="s">
        <v>1353</v>
      </c>
      <c r="E228" s="302" t="s">
        <v>16</v>
      </c>
      <c r="F228" s="260" t="s">
        <v>33</v>
      </c>
      <c r="G228" s="249">
        <f t="shared" si="22"/>
        <v>0</v>
      </c>
      <c r="H228" s="249"/>
      <c r="I228" s="305"/>
      <c r="J228" s="286"/>
      <c r="K228" s="186"/>
      <c r="L228" s="186"/>
      <c r="M228" s="84"/>
      <c r="N228" s="84"/>
      <c r="O228" s="84"/>
      <c r="P228" s="41"/>
      <c r="Q228" s="41"/>
      <c r="R228" s="41"/>
      <c r="S228" s="41"/>
      <c r="T228" s="72"/>
    </row>
    <row r="229" spans="1:20" ht="73.5" hidden="1" customHeight="1" x14ac:dyDescent="0.25">
      <c r="A229" s="143" t="s">
        <v>176</v>
      </c>
      <c r="B229" s="7" t="s">
        <v>1850</v>
      </c>
      <c r="C229" s="157">
        <f>G229</f>
        <v>0</v>
      </c>
      <c r="D229" s="153" t="s">
        <v>1752</v>
      </c>
      <c r="E229" s="143" t="s">
        <v>1132</v>
      </c>
      <c r="F229" s="51" t="s">
        <v>33</v>
      </c>
      <c r="G229" s="157">
        <f>K229</f>
        <v>0</v>
      </c>
      <c r="H229" s="157"/>
      <c r="I229" s="70"/>
      <c r="J229" s="162"/>
      <c r="K229" s="162">
        <v>0</v>
      </c>
      <c r="L229" s="162">
        <v>0</v>
      </c>
      <c r="M229" s="84"/>
      <c r="N229" s="84"/>
      <c r="O229" s="84"/>
      <c r="P229" s="41"/>
      <c r="Q229" s="41"/>
      <c r="R229" s="41"/>
      <c r="S229" s="41"/>
      <c r="T229" s="72"/>
    </row>
    <row r="230" spans="1:20" ht="45.75" hidden="1" customHeight="1" x14ac:dyDescent="0.25">
      <c r="A230" s="302" t="s">
        <v>177</v>
      </c>
      <c r="B230" s="303" t="s">
        <v>1846</v>
      </c>
      <c r="C230" s="249">
        <f>G230</f>
        <v>0</v>
      </c>
      <c r="D230" s="304" t="s">
        <v>1353</v>
      </c>
      <c r="E230" s="302" t="s">
        <v>16</v>
      </c>
      <c r="F230" s="260" t="s">
        <v>33</v>
      </c>
      <c r="G230" s="249">
        <f>H230+I230+K230+J230+L230</f>
        <v>0</v>
      </c>
      <c r="H230" s="249"/>
      <c r="I230" s="305"/>
      <c r="J230" s="286"/>
      <c r="K230" s="286"/>
      <c r="L230" s="286"/>
      <c r="M230" s="84"/>
      <c r="N230" s="84"/>
      <c r="O230" s="84"/>
      <c r="P230" s="41"/>
      <c r="Q230" s="41"/>
      <c r="R230" s="41"/>
      <c r="S230" s="41"/>
      <c r="T230" s="72"/>
    </row>
    <row r="231" spans="1:20" ht="45.75" hidden="1" customHeight="1" x14ac:dyDescent="0.25">
      <c r="A231" s="143"/>
      <c r="B231" s="7"/>
      <c r="C231" s="157"/>
      <c r="D231" s="153"/>
      <c r="E231" s="143"/>
      <c r="F231" s="51"/>
      <c r="G231" s="157"/>
      <c r="H231" s="157"/>
      <c r="I231" s="70"/>
      <c r="J231" s="162"/>
      <c r="K231" s="162"/>
      <c r="L231" s="162"/>
      <c r="M231" s="84"/>
      <c r="N231" s="84"/>
      <c r="O231" s="84"/>
      <c r="P231" s="41"/>
      <c r="Q231" s="41"/>
      <c r="R231" s="41"/>
      <c r="S231" s="41"/>
      <c r="T231" s="72"/>
    </row>
    <row r="232" spans="1:20" ht="22.5" customHeight="1" x14ac:dyDescent="0.25">
      <c r="A232" s="444"/>
      <c r="B232" s="468" t="s">
        <v>82</v>
      </c>
      <c r="C232" s="349"/>
      <c r="D232" s="349"/>
      <c r="E232" s="349"/>
      <c r="F232" s="159" t="s">
        <v>21</v>
      </c>
      <c r="G232" s="43">
        <f>G235+G233+G234</f>
        <v>4000</v>
      </c>
      <c r="H232" s="43">
        <f>H233+H234+H235</f>
        <v>0</v>
      </c>
      <c r="I232" s="43">
        <f>I233+I234+I235</f>
        <v>0</v>
      </c>
      <c r="J232" s="43">
        <f>J233+J234+J235</f>
        <v>0</v>
      </c>
      <c r="K232" s="43">
        <f>K233+K234+K235</f>
        <v>4000</v>
      </c>
      <c r="L232" s="43">
        <f>L233+L234+L235</f>
        <v>0</v>
      </c>
      <c r="M232" s="84"/>
      <c r="N232" s="84"/>
      <c r="O232" s="84"/>
      <c r="T232" s="72"/>
    </row>
    <row r="233" spans="1:20" ht="32.25" hidden="1" customHeight="1" x14ac:dyDescent="0.25">
      <c r="A233" s="444"/>
      <c r="B233" s="468"/>
      <c r="C233" s="349"/>
      <c r="D233" s="349"/>
      <c r="E233" s="349"/>
      <c r="F233" s="59" t="s">
        <v>26</v>
      </c>
      <c r="G233" s="156">
        <f>H233+I233+J233</f>
        <v>0</v>
      </c>
      <c r="H233" s="156"/>
      <c r="I233" s="156"/>
      <c r="J233" s="156"/>
      <c r="K233" s="156"/>
      <c r="L233" s="156"/>
      <c r="M233" s="82"/>
      <c r="N233" s="82"/>
      <c r="O233" s="82"/>
      <c r="T233" s="72"/>
    </row>
    <row r="234" spans="1:20" ht="33.75" hidden="1" customHeight="1" x14ac:dyDescent="0.25">
      <c r="A234" s="444"/>
      <c r="B234" s="468"/>
      <c r="C234" s="349"/>
      <c r="D234" s="349"/>
      <c r="E234" s="349"/>
      <c r="F234" s="59" t="s">
        <v>18</v>
      </c>
      <c r="G234" s="156">
        <f>H234+I234+J234</f>
        <v>0</v>
      </c>
      <c r="H234" s="156"/>
      <c r="I234" s="156"/>
      <c r="J234" s="156"/>
      <c r="K234" s="156"/>
      <c r="L234" s="156"/>
      <c r="M234" s="82"/>
      <c r="N234" s="82"/>
      <c r="O234" s="82"/>
      <c r="T234" s="72"/>
    </row>
    <row r="235" spans="1:20" ht="30" customHeight="1" x14ac:dyDescent="0.25">
      <c r="A235" s="444"/>
      <c r="B235" s="468"/>
      <c r="C235" s="349"/>
      <c r="D235" s="349"/>
      <c r="E235" s="349"/>
      <c r="F235" s="59" t="s">
        <v>33</v>
      </c>
      <c r="G235" s="107">
        <f>H235+I235+J235+K235+L235</f>
        <v>4000</v>
      </c>
      <c r="H235" s="107">
        <f>H225+H226</f>
        <v>0</v>
      </c>
      <c r="I235" s="107">
        <f t="shared" ref="I235:J235" si="23">I225+I226</f>
        <v>0</v>
      </c>
      <c r="J235" s="107">
        <f t="shared" si="23"/>
        <v>0</v>
      </c>
      <c r="K235" s="107">
        <f>K225+K226</f>
        <v>4000</v>
      </c>
      <c r="L235" s="107">
        <v>0</v>
      </c>
      <c r="M235" s="82"/>
      <c r="N235" s="82"/>
      <c r="O235" s="82"/>
      <c r="P235" s="434"/>
      <c r="Q235" s="434"/>
      <c r="R235" s="434"/>
      <c r="S235" s="434"/>
      <c r="T235" s="72"/>
    </row>
    <row r="236" spans="1:20" ht="17.45" customHeight="1" x14ac:dyDescent="0.25">
      <c r="A236" s="449" t="s">
        <v>50</v>
      </c>
      <c r="B236" s="450"/>
      <c r="C236" s="450"/>
      <c r="D236" s="450"/>
      <c r="E236" s="450"/>
      <c r="F236" s="450"/>
      <c r="G236" s="450"/>
      <c r="H236" s="450"/>
      <c r="I236" s="450"/>
      <c r="J236" s="450"/>
      <c r="K236" s="450"/>
      <c r="L236" s="451"/>
      <c r="M236" s="82"/>
      <c r="N236" s="82"/>
      <c r="O236" s="82"/>
      <c r="P236" s="74"/>
      <c r="Q236" s="75"/>
      <c r="R236" s="74"/>
      <c r="T236" s="72"/>
    </row>
    <row r="237" spans="1:20" ht="28.5" customHeight="1" x14ac:dyDescent="0.25">
      <c r="A237" s="155">
        <v>1</v>
      </c>
      <c r="B237" s="76" t="s">
        <v>159</v>
      </c>
      <c r="C237" s="107">
        <f t="shared" ref="C237:C267" si="24">G237</f>
        <v>69036.738000000012</v>
      </c>
      <c r="D237" s="156" t="s">
        <v>1350</v>
      </c>
      <c r="E237" s="156" t="s">
        <v>161</v>
      </c>
      <c r="F237" s="156" t="s">
        <v>33</v>
      </c>
      <c r="G237" s="107">
        <f>H237+I237+J237+K237+L237</f>
        <v>69036.738000000012</v>
      </c>
      <c r="H237" s="107">
        <f>10191.596+196.016</f>
        <v>10387.611999999999</v>
      </c>
      <c r="I237" s="107">
        <v>11208.68</v>
      </c>
      <c r="J237" s="107">
        <f>14106.834+89.95</f>
        <v>14196.784000000001</v>
      </c>
      <c r="K237" s="107">
        <v>15005.243</v>
      </c>
      <c r="L237" s="107">
        <v>18238.419000000002</v>
      </c>
      <c r="M237" s="84"/>
      <c r="N237" s="82"/>
      <c r="O237" s="82"/>
      <c r="P237" s="77"/>
      <c r="Q237" s="77"/>
      <c r="R237" s="77"/>
      <c r="S237" s="78"/>
      <c r="T237" s="79"/>
    </row>
    <row r="238" spans="1:20" ht="30.75" customHeight="1" x14ac:dyDescent="0.25">
      <c r="A238" s="155">
        <v>2</v>
      </c>
      <c r="B238" s="76" t="s">
        <v>160</v>
      </c>
      <c r="C238" s="156">
        <f t="shared" si="24"/>
        <v>39.474000000000004</v>
      </c>
      <c r="D238" s="156" t="s">
        <v>1350</v>
      </c>
      <c r="E238" s="156" t="s">
        <v>101</v>
      </c>
      <c r="F238" s="156" t="s">
        <v>33</v>
      </c>
      <c r="G238" s="107">
        <f t="shared" ref="G238:G301" si="25">H238+I238+J238+K238+L238</f>
        <v>39.474000000000004</v>
      </c>
      <c r="H238" s="107">
        <v>7.37</v>
      </c>
      <c r="I238" s="107">
        <v>7.74</v>
      </c>
      <c r="J238" s="107">
        <v>7.74</v>
      </c>
      <c r="K238" s="107">
        <v>8.15</v>
      </c>
      <c r="L238" s="107">
        <v>8.4740000000000002</v>
      </c>
      <c r="M238" s="82"/>
      <c r="N238" s="82"/>
      <c r="O238" s="82"/>
      <c r="P238" s="80"/>
      <c r="Q238" s="80"/>
      <c r="R238" s="80"/>
      <c r="S238" s="80"/>
      <c r="T238" s="72"/>
    </row>
    <row r="239" spans="1:20" ht="30" customHeight="1" x14ac:dyDescent="0.25">
      <c r="A239" s="155">
        <v>3</v>
      </c>
      <c r="B239" s="76" t="s">
        <v>1733</v>
      </c>
      <c r="C239" s="107">
        <f t="shared" ref="C239:C246" si="26">G239</f>
        <v>1824.385</v>
      </c>
      <c r="D239" s="156" t="s">
        <v>1350</v>
      </c>
      <c r="E239" s="156" t="s">
        <v>101</v>
      </c>
      <c r="F239" s="156" t="s">
        <v>33</v>
      </c>
      <c r="G239" s="107">
        <f>H239+I239+J239+K239+L239</f>
        <v>1824.385</v>
      </c>
      <c r="H239" s="107">
        <v>451.24299999999999</v>
      </c>
      <c r="I239" s="107">
        <v>487.34300000000002</v>
      </c>
      <c r="J239" s="107">
        <v>123.625</v>
      </c>
      <c r="K239" s="107">
        <v>440</v>
      </c>
      <c r="L239" s="107">
        <v>322.17399999999998</v>
      </c>
      <c r="M239" s="84"/>
      <c r="N239" s="84"/>
      <c r="O239" s="84"/>
      <c r="T239" s="72"/>
    </row>
    <row r="240" spans="1:20" ht="30" customHeight="1" x14ac:dyDescent="0.25">
      <c r="A240" s="155">
        <v>4</v>
      </c>
      <c r="B240" s="76" t="s">
        <v>1734</v>
      </c>
      <c r="C240" s="107">
        <f t="shared" si="26"/>
        <v>406.39400000000001</v>
      </c>
      <c r="D240" s="156" t="s">
        <v>1350</v>
      </c>
      <c r="E240" s="156" t="s">
        <v>101</v>
      </c>
      <c r="F240" s="156" t="s">
        <v>33</v>
      </c>
      <c r="G240" s="107">
        <f t="shared" si="25"/>
        <v>406.39400000000001</v>
      </c>
      <c r="H240" s="107">
        <v>79.474000000000004</v>
      </c>
      <c r="I240" s="107">
        <v>84.429000000000002</v>
      </c>
      <c r="J240" s="155"/>
      <c r="K240" s="107">
        <v>130</v>
      </c>
      <c r="L240" s="107">
        <v>112.491</v>
      </c>
      <c r="M240" s="84"/>
      <c r="N240" s="84"/>
      <c r="O240" s="84"/>
      <c r="T240" s="72"/>
    </row>
    <row r="241" spans="1:20" ht="33" customHeight="1" x14ac:dyDescent="0.25">
      <c r="A241" s="155">
        <v>5</v>
      </c>
      <c r="B241" s="76" t="s">
        <v>1742</v>
      </c>
      <c r="C241" s="107">
        <f t="shared" si="26"/>
        <v>734.89800000000002</v>
      </c>
      <c r="D241" s="155">
        <v>2021</v>
      </c>
      <c r="E241" s="156" t="s">
        <v>101</v>
      </c>
      <c r="F241" s="156" t="s">
        <v>33</v>
      </c>
      <c r="G241" s="107">
        <f t="shared" si="25"/>
        <v>734.89800000000002</v>
      </c>
      <c r="H241" s="107"/>
      <c r="I241" s="107">
        <v>209.65600000000001</v>
      </c>
      <c r="J241" s="107"/>
      <c r="K241" s="107">
        <v>155</v>
      </c>
      <c r="L241" s="107">
        <v>370.24200000000002</v>
      </c>
      <c r="M241" s="82"/>
      <c r="N241" s="82"/>
      <c r="O241" s="82"/>
      <c r="T241" s="72"/>
    </row>
    <row r="242" spans="1:20" ht="31.5" customHeight="1" x14ac:dyDescent="0.25">
      <c r="A242" s="155">
        <v>6</v>
      </c>
      <c r="B242" s="76" t="s">
        <v>563</v>
      </c>
      <c r="C242" s="107">
        <f t="shared" si="26"/>
        <v>49.9</v>
      </c>
      <c r="D242" s="155">
        <v>2020</v>
      </c>
      <c r="E242" s="156" t="s">
        <v>101</v>
      </c>
      <c r="F242" s="156" t="s">
        <v>33</v>
      </c>
      <c r="G242" s="107">
        <f t="shared" si="25"/>
        <v>49.9</v>
      </c>
      <c r="H242" s="107">
        <v>49.9</v>
      </c>
      <c r="I242" s="107"/>
      <c r="J242" s="107"/>
      <c r="K242" s="107"/>
      <c r="L242" s="107"/>
      <c r="M242" s="82"/>
      <c r="N242" s="82"/>
      <c r="O242" s="82"/>
      <c r="T242" s="72"/>
    </row>
    <row r="243" spans="1:20" ht="31.5" customHeight="1" x14ac:dyDescent="0.25">
      <c r="A243" s="155">
        <v>7</v>
      </c>
      <c r="B243" s="76" t="s">
        <v>690</v>
      </c>
      <c r="C243" s="107">
        <f t="shared" si="26"/>
        <v>64.537000000000006</v>
      </c>
      <c r="D243" s="155">
        <v>2021</v>
      </c>
      <c r="E243" s="156" t="s">
        <v>101</v>
      </c>
      <c r="F243" s="156" t="s">
        <v>33</v>
      </c>
      <c r="G243" s="107">
        <f t="shared" si="25"/>
        <v>64.537000000000006</v>
      </c>
      <c r="H243" s="107"/>
      <c r="I243" s="107">
        <v>64.537000000000006</v>
      </c>
      <c r="J243" s="107"/>
      <c r="K243" s="107"/>
      <c r="L243" s="107"/>
      <c r="M243" s="82"/>
      <c r="N243" s="84"/>
      <c r="O243" s="82"/>
      <c r="T243" s="72"/>
    </row>
    <row r="244" spans="1:20" ht="35.25" customHeight="1" x14ac:dyDescent="0.25">
      <c r="A244" s="155">
        <v>8</v>
      </c>
      <c r="B244" s="76" t="s">
        <v>564</v>
      </c>
      <c r="C244" s="107">
        <f t="shared" si="26"/>
        <v>273.63</v>
      </c>
      <c r="D244" s="155" t="s">
        <v>1350</v>
      </c>
      <c r="E244" s="156" t="s">
        <v>101</v>
      </c>
      <c r="F244" s="156" t="s">
        <v>33</v>
      </c>
      <c r="G244" s="107">
        <f t="shared" si="25"/>
        <v>273.63</v>
      </c>
      <c r="H244" s="107">
        <v>42.981999999999999</v>
      </c>
      <c r="I244" s="107">
        <v>99.834000000000003</v>
      </c>
      <c r="J244" s="155"/>
      <c r="K244" s="107"/>
      <c r="L244" s="107">
        <v>130.81399999999999</v>
      </c>
      <c r="M244" s="84"/>
      <c r="N244" s="84"/>
      <c r="O244" s="84"/>
      <c r="R244" s="41"/>
      <c r="S244" s="41"/>
      <c r="T244" s="72"/>
    </row>
    <row r="245" spans="1:20" ht="29.25" customHeight="1" x14ac:dyDescent="0.25">
      <c r="A245" s="155">
        <v>9</v>
      </c>
      <c r="B245" s="76" t="s">
        <v>1083</v>
      </c>
      <c r="C245" s="107">
        <f t="shared" si="26"/>
        <v>50.254000000000005</v>
      </c>
      <c r="D245" s="155" t="s">
        <v>1413</v>
      </c>
      <c r="E245" s="156" t="s">
        <v>101</v>
      </c>
      <c r="F245" s="156" t="s">
        <v>33</v>
      </c>
      <c r="G245" s="107">
        <f t="shared" si="25"/>
        <v>50.254000000000005</v>
      </c>
      <c r="H245" s="107"/>
      <c r="I245" s="107">
        <v>22.503</v>
      </c>
      <c r="J245" s="155"/>
      <c r="K245" s="107"/>
      <c r="L245" s="107">
        <v>27.751000000000001</v>
      </c>
      <c r="M245" s="81"/>
      <c r="N245" s="81"/>
      <c r="O245" s="81"/>
      <c r="T245" s="72"/>
    </row>
    <row r="246" spans="1:20" ht="27.75" customHeight="1" x14ac:dyDescent="0.25">
      <c r="A246" s="155">
        <v>10</v>
      </c>
      <c r="B246" s="76" t="s">
        <v>1082</v>
      </c>
      <c r="C246" s="107">
        <f t="shared" si="26"/>
        <v>93.855999999999995</v>
      </c>
      <c r="D246" s="155" t="s">
        <v>1414</v>
      </c>
      <c r="E246" s="156" t="s">
        <v>101</v>
      </c>
      <c r="F246" s="156" t="s">
        <v>33</v>
      </c>
      <c r="G246" s="107">
        <f>H246+I246+J246+K246+L246</f>
        <v>93.855999999999995</v>
      </c>
      <c r="H246" s="107"/>
      <c r="I246" s="107"/>
      <c r="J246" s="107"/>
      <c r="K246" s="107"/>
      <c r="L246" s="107">
        <v>93.855999999999995</v>
      </c>
      <c r="M246" s="84"/>
      <c r="N246" s="114"/>
      <c r="O246" s="114"/>
      <c r="T246" s="72"/>
    </row>
    <row r="247" spans="1:20" ht="27" customHeight="1" x14ac:dyDescent="0.25">
      <c r="A247" s="155">
        <v>11</v>
      </c>
      <c r="B247" s="76" t="s">
        <v>1084</v>
      </c>
      <c r="C247" s="107">
        <f>G247</f>
        <v>21.5</v>
      </c>
      <c r="D247" s="155" t="s">
        <v>1414</v>
      </c>
      <c r="E247" s="156" t="s">
        <v>101</v>
      </c>
      <c r="F247" s="156" t="s">
        <v>33</v>
      </c>
      <c r="G247" s="107">
        <f>H247+I247+J247+K247+L247</f>
        <v>21.5</v>
      </c>
      <c r="H247" s="107"/>
      <c r="I247" s="107"/>
      <c r="J247" s="107"/>
      <c r="K247" s="107"/>
      <c r="L247" s="107">
        <v>21.5</v>
      </c>
      <c r="M247" s="84"/>
      <c r="N247" s="114"/>
      <c r="O247" s="114"/>
      <c r="T247" s="72"/>
    </row>
    <row r="248" spans="1:20" ht="29.25" customHeight="1" x14ac:dyDescent="0.25">
      <c r="A248" s="155">
        <v>12</v>
      </c>
      <c r="B248" s="76" t="s">
        <v>1079</v>
      </c>
      <c r="C248" s="107">
        <f t="shared" si="24"/>
        <v>341.99800000000005</v>
      </c>
      <c r="D248" s="156" t="s">
        <v>59</v>
      </c>
      <c r="E248" s="156" t="s">
        <v>101</v>
      </c>
      <c r="F248" s="156" t="s">
        <v>33</v>
      </c>
      <c r="G248" s="107">
        <f t="shared" si="25"/>
        <v>341.99800000000005</v>
      </c>
      <c r="H248" s="107">
        <v>168.54900000000001</v>
      </c>
      <c r="I248" s="107">
        <v>173.44900000000001</v>
      </c>
      <c r="J248" s="107"/>
      <c r="K248" s="107"/>
      <c r="L248" s="107"/>
      <c r="M248" s="82"/>
      <c r="N248" s="82"/>
      <c r="O248" s="82"/>
      <c r="P248" s="41"/>
      <c r="Q248" s="41"/>
      <c r="R248" s="41"/>
      <c r="S248" s="41"/>
      <c r="T248" s="72"/>
    </row>
    <row r="249" spans="1:20" ht="87" hidden="1" customHeight="1" x14ac:dyDescent="0.25">
      <c r="A249" s="155">
        <v>11</v>
      </c>
      <c r="B249" s="76" t="s">
        <v>1018</v>
      </c>
      <c r="C249" s="107">
        <f t="shared" si="24"/>
        <v>0</v>
      </c>
      <c r="D249" s="156" t="s">
        <v>692</v>
      </c>
      <c r="E249" s="156" t="s">
        <v>1016</v>
      </c>
      <c r="F249" s="156" t="s">
        <v>33</v>
      </c>
      <c r="G249" s="107">
        <f t="shared" si="25"/>
        <v>0</v>
      </c>
      <c r="H249" s="107"/>
      <c r="I249" s="107"/>
      <c r="J249" s="107"/>
      <c r="K249" s="107"/>
      <c r="L249" s="107"/>
      <c r="M249" s="82"/>
      <c r="N249" s="82"/>
      <c r="O249" s="82"/>
      <c r="P249" s="41"/>
      <c r="Q249" s="41"/>
      <c r="R249" s="41"/>
      <c r="S249" s="41"/>
      <c r="T249" s="72"/>
    </row>
    <row r="250" spans="1:20" ht="61.5" hidden="1" customHeight="1" x14ac:dyDescent="0.25">
      <c r="A250" s="155">
        <v>13</v>
      </c>
      <c r="B250" s="76" t="s">
        <v>162</v>
      </c>
      <c r="C250" s="107">
        <f t="shared" si="24"/>
        <v>19.130000000000003</v>
      </c>
      <c r="D250" s="156" t="s">
        <v>1350</v>
      </c>
      <c r="E250" s="156" t="s">
        <v>1028</v>
      </c>
      <c r="F250" s="156" t="s">
        <v>33</v>
      </c>
      <c r="G250" s="107">
        <f t="shared" si="25"/>
        <v>19.130000000000003</v>
      </c>
      <c r="H250" s="107">
        <v>9.33</v>
      </c>
      <c r="I250" s="107">
        <v>9.8000000000000007</v>
      </c>
      <c r="J250" s="107"/>
      <c r="K250" s="107"/>
      <c r="L250" s="186">
        <v>0</v>
      </c>
      <c r="M250" s="82"/>
      <c r="N250" s="82"/>
      <c r="O250" s="82"/>
      <c r="T250" s="72"/>
    </row>
    <row r="251" spans="1:20" ht="73.5" hidden="1" customHeight="1" x14ac:dyDescent="0.25">
      <c r="A251" s="155">
        <v>12</v>
      </c>
      <c r="B251" s="76" t="s">
        <v>162</v>
      </c>
      <c r="C251" s="107"/>
      <c r="D251" s="156"/>
      <c r="E251" s="156"/>
      <c r="F251" s="156"/>
      <c r="G251" s="107">
        <f t="shared" si="25"/>
        <v>0</v>
      </c>
      <c r="H251" s="107"/>
      <c r="I251" s="107"/>
      <c r="J251" s="107"/>
      <c r="K251" s="107"/>
      <c r="L251" s="107"/>
      <c r="M251" s="82"/>
      <c r="N251" s="82"/>
      <c r="O251" s="82"/>
      <c r="T251" s="72"/>
    </row>
    <row r="252" spans="1:20" ht="34.5" customHeight="1" x14ac:dyDescent="0.25">
      <c r="A252" s="155">
        <v>13</v>
      </c>
      <c r="B252" s="76" t="s">
        <v>163</v>
      </c>
      <c r="C252" s="107">
        <f t="shared" si="24"/>
        <v>303.89400000000001</v>
      </c>
      <c r="D252" s="156" t="s">
        <v>1350</v>
      </c>
      <c r="E252" s="156" t="s">
        <v>101</v>
      </c>
      <c r="F252" s="156" t="s">
        <v>33</v>
      </c>
      <c r="G252" s="107">
        <f t="shared" si="25"/>
        <v>303.89400000000001</v>
      </c>
      <c r="H252" s="107">
        <v>49</v>
      </c>
      <c r="I252" s="107">
        <v>44.478000000000002</v>
      </c>
      <c r="J252" s="107">
        <v>63.643000000000001</v>
      </c>
      <c r="K252" s="107">
        <v>62.924999999999997</v>
      </c>
      <c r="L252" s="107">
        <v>83.847999999999999</v>
      </c>
      <c r="M252" s="82"/>
      <c r="N252" s="84"/>
      <c r="O252" s="82"/>
      <c r="T252" s="72"/>
    </row>
    <row r="253" spans="1:20" ht="49.5" hidden="1" customHeight="1" x14ac:dyDescent="0.25">
      <c r="A253" s="155">
        <v>15</v>
      </c>
      <c r="B253" s="76" t="s">
        <v>171</v>
      </c>
      <c r="C253" s="107">
        <f t="shared" si="24"/>
        <v>0</v>
      </c>
      <c r="D253" s="156">
        <v>2022</v>
      </c>
      <c r="E253" s="156" t="s">
        <v>101</v>
      </c>
      <c r="F253" s="156" t="s">
        <v>33</v>
      </c>
      <c r="G253" s="107">
        <f t="shared" si="25"/>
        <v>0</v>
      </c>
      <c r="H253" s="107"/>
      <c r="I253" s="107"/>
      <c r="J253" s="107">
        <v>0</v>
      </c>
      <c r="K253" s="107"/>
      <c r="L253" s="107"/>
      <c r="M253" s="82"/>
      <c r="N253" s="82"/>
      <c r="O253" s="82"/>
      <c r="T253" s="72"/>
    </row>
    <row r="254" spans="1:20" ht="31.5" customHeight="1" x14ac:dyDescent="0.25">
      <c r="A254" s="155">
        <v>14</v>
      </c>
      <c r="B254" s="76" t="s">
        <v>164</v>
      </c>
      <c r="C254" s="107">
        <f t="shared" si="24"/>
        <v>165.601</v>
      </c>
      <c r="D254" s="156" t="s">
        <v>1544</v>
      </c>
      <c r="E254" s="156" t="s">
        <v>101</v>
      </c>
      <c r="F254" s="156" t="s">
        <v>33</v>
      </c>
      <c r="G254" s="107">
        <f t="shared" si="25"/>
        <v>165.601</v>
      </c>
      <c r="H254" s="107">
        <v>33.604999999999997</v>
      </c>
      <c r="I254" s="107"/>
      <c r="J254" s="107">
        <v>32.999000000000002</v>
      </c>
      <c r="K254" s="107">
        <v>98.997</v>
      </c>
      <c r="L254" s="107"/>
      <c r="M254" s="84"/>
      <c r="N254" s="84"/>
      <c r="O254" s="84"/>
      <c r="T254" s="72"/>
    </row>
    <row r="255" spans="1:20" ht="27.75" customHeight="1" x14ac:dyDescent="0.25">
      <c r="A255" s="155">
        <v>15</v>
      </c>
      <c r="B255" s="76" t="s">
        <v>165</v>
      </c>
      <c r="C255" s="107">
        <f>G255</f>
        <v>118.733</v>
      </c>
      <c r="D255" s="156" t="str">
        <f>D254</f>
        <v>2020-2023</v>
      </c>
      <c r="E255" s="156" t="s">
        <v>101</v>
      </c>
      <c r="F255" s="156" t="s">
        <v>33</v>
      </c>
      <c r="G255" s="107">
        <f t="shared" si="25"/>
        <v>118.733</v>
      </c>
      <c r="H255" s="107">
        <v>14.574999999999999</v>
      </c>
      <c r="I255" s="107"/>
      <c r="J255" s="107">
        <v>25.998999999999999</v>
      </c>
      <c r="K255" s="107">
        <v>78.159000000000006</v>
      </c>
      <c r="L255" s="107"/>
      <c r="M255" s="82"/>
      <c r="N255" s="82"/>
      <c r="O255" s="82"/>
      <c r="P255" s="41"/>
      <c r="T255" s="72"/>
    </row>
    <row r="256" spans="1:20" ht="31.5" customHeight="1" x14ac:dyDescent="0.25">
      <c r="A256" s="155">
        <v>16</v>
      </c>
      <c r="B256" s="76" t="s">
        <v>166</v>
      </c>
      <c r="C256" s="107">
        <f t="shared" si="24"/>
        <v>161.881</v>
      </c>
      <c r="D256" s="156" t="s">
        <v>1544</v>
      </c>
      <c r="E256" s="156" t="s">
        <v>101</v>
      </c>
      <c r="F256" s="156" t="s">
        <v>33</v>
      </c>
      <c r="G256" s="107">
        <f t="shared" si="25"/>
        <v>161.881</v>
      </c>
      <c r="H256" s="107">
        <v>63.284999999999997</v>
      </c>
      <c r="I256" s="107"/>
      <c r="J256" s="107">
        <v>73.947000000000003</v>
      </c>
      <c r="K256" s="107">
        <v>24.649000000000001</v>
      </c>
      <c r="L256" s="107"/>
      <c r="M256" s="82"/>
      <c r="N256" s="82"/>
      <c r="O256" s="82"/>
      <c r="T256" s="72"/>
    </row>
    <row r="257" spans="1:20" ht="37.5" hidden="1" customHeight="1" x14ac:dyDescent="0.25">
      <c r="A257" s="155">
        <v>18</v>
      </c>
      <c r="B257" s="76" t="s">
        <v>373</v>
      </c>
      <c r="C257" s="107">
        <f t="shared" si="24"/>
        <v>22.74</v>
      </c>
      <c r="D257" s="156" t="s">
        <v>504</v>
      </c>
      <c r="E257" s="156" t="str">
        <f>E256</f>
        <v>УЖКГ ЮМР/КП "Екосервіс"</v>
      </c>
      <c r="F257" s="156" t="str">
        <f>F256</f>
        <v>Місцевий бюджет</v>
      </c>
      <c r="G257" s="107">
        <f t="shared" si="25"/>
        <v>22.74</v>
      </c>
      <c r="H257" s="107">
        <v>22.74</v>
      </c>
      <c r="I257" s="107">
        <v>0</v>
      </c>
      <c r="J257" s="85"/>
      <c r="K257" s="85"/>
      <c r="L257" s="85"/>
      <c r="M257" s="82"/>
      <c r="N257" s="82"/>
      <c r="O257" s="82"/>
      <c r="T257" s="72"/>
    </row>
    <row r="258" spans="1:20" ht="35.25" customHeight="1" x14ac:dyDescent="0.25">
      <c r="A258" s="155">
        <v>17</v>
      </c>
      <c r="B258" s="76" t="s">
        <v>170</v>
      </c>
      <c r="C258" s="107">
        <f t="shared" si="24"/>
        <v>38.11</v>
      </c>
      <c r="D258" s="155">
        <v>2021</v>
      </c>
      <c r="E258" s="156" t="s">
        <v>101</v>
      </c>
      <c r="F258" s="156" t="s">
        <v>33</v>
      </c>
      <c r="G258" s="107">
        <f t="shared" si="25"/>
        <v>38.11</v>
      </c>
      <c r="H258" s="107"/>
      <c r="I258" s="107">
        <v>38.11</v>
      </c>
      <c r="J258" s="85"/>
      <c r="K258" s="85"/>
      <c r="L258" s="85"/>
      <c r="M258" s="82"/>
      <c r="N258" s="82"/>
      <c r="O258" s="82"/>
      <c r="T258" s="72"/>
    </row>
    <row r="259" spans="1:20" ht="30.75" customHeight="1" x14ac:dyDescent="0.25">
      <c r="A259" s="155">
        <v>18</v>
      </c>
      <c r="B259" s="76" t="s">
        <v>171</v>
      </c>
      <c r="C259" s="107">
        <f t="shared" si="24"/>
        <v>84.054000000000002</v>
      </c>
      <c r="D259" s="155" t="s">
        <v>692</v>
      </c>
      <c r="E259" s="156" t="s">
        <v>101</v>
      </c>
      <c r="F259" s="156" t="s">
        <v>33</v>
      </c>
      <c r="G259" s="107">
        <f t="shared" si="25"/>
        <v>84.054000000000002</v>
      </c>
      <c r="H259" s="107"/>
      <c r="I259" s="107">
        <v>34</v>
      </c>
      <c r="J259" s="107">
        <v>50.054000000000002</v>
      </c>
      <c r="K259" s="107"/>
      <c r="L259" s="107"/>
      <c r="M259" s="82"/>
      <c r="N259" s="82"/>
      <c r="O259" s="82"/>
      <c r="P259" s="41"/>
      <c r="Q259" s="41"/>
      <c r="R259" s="86"/>
      <c r="S259" s="41"/>
      <c r="T259" s="72"/>
    </row>
    <row r="260" spans="1:20" ht="30.75" customHeight="1" x14ac:dyDescent="0.25">
      <c r="A260" s="155">
        <v>19</v>
      </c>
      <c r="B260" s="76" t="s">
        <v>1713</v>
      </c>
      <c r="C260" s="107">
        <f t="shared" si="24"/>
        <v>2813.25</v>
      </c>
      <c r="D260" s="155">
        <v>2020</v>
      </c>
      <c r="E260" s="156" t="s">
        <v>101</v>
      </c>
      <c r="F260" s="156" t="s">
        <v>33</v>
      </c>
      <c r="G260" s="107">
        <f t="shared" si="25"/>
        <v>2813.25</v>
      </c>
      <c r="H260" s="107">
        <v>2813.25</v>
      </c>
      <c r="I260" s="107"/>
      <c r="J260" s="85"/>
      <c r="K260" s="85"/>
      <c r="L260" s="85"/>
      <c r="M260" s="82"/>
      <c r="N260" s="82"/>
      <c r="O260" s="82"/>
      <c r="P260" s="41"/>
      <c r="Q260" s="86"/>
      <c r="R260" s="86"/>
      <c r="S260" s="41"/>
      <c r="T260" s="72"/>
    </row>
    <row r="261" spans="1:20" ht="35.25" customHeight="1" x14ac:dyDescent="0.25">
      <c r="A261" s="155">
        <v>20</v>
      </c>
      <c r="B261" s="76" t="s">
        <v>1100</v>
      </c>
      <c r="C261" s="107">
        <f t="shared" si="24"/>
        <v>43.148000000000003</v>
      </c>
      <c r="D261" s="155">
        <v>2024</v>
      </c>
      <c r="E261" s="156" t="s">
        <v>101</v>
      </c>
      <c r="F261" s="156" t="s">
        <v>33</v>
      </c>
      <c r="G261" s="107">
        <f t="shared" si="25"/>
        <v>43.148000000000003</v>
      </c>
      <c r="H261" s="107"/>
      <c r="I261" s="107"/>
      <c r="J261" s="107"/>
      <c r="K261" s="107"/>
      <c r="L261" s="107">
        <v>43.148000000000003</v>
      </c>
      <c r="M261" s="82"/>
      <c r="N261" s="82"/>
      <c r="O261" s="82"/>
      <c r="P261" s="41"/>
      <c r="Q261" s="86"/>
      <c r="R261" s="86"/>
      <c r="S261" s="41"/>
      <c r="T261" s="72"/>
    </row>
    <row r="262" spans="1:20" ht="56.25" hidden="1" customHeight="1" x14ac:dyDescent="0.25">
      <c r="A262" s="155">
        <v>23</v>
      </c>
      <c r="B262" s="76" t="s">
        <v>1106</v>
      </c>
      <c r="C262" s="107">
        <f t="shared" si="24"/>
        <v>0</v>
      </c>
      <c r="D262" s="155">
        <v>2022</v>
      </c>
      <c r="E262" s="156" t="s">
        <v>101</v>
      </c>
      <c r="F262" s="156" t="s">
        <v>33</v>
      </c>
      <c r="G262" s="107">
        <f t="shared" si="25"/>
        <v>0</v>
      </c>
      <c r="H262" s="107"/>
      <c r="I262" s="107"/>
      <c r="J262" s="107"/>
      <c r="K262" s="107"/>
      <c r="L262" s="107"/>
      <c r="M262" s="82"/>
      <c r="N262" s="82"/>
      <c r="O262" s="82"/>
      <c r="P262" s="41"/>
      <c r="Q262" s="86"/>
      <c r="R262" s="86"/>
      <c r="S262" s="41"/>
      <c r="T262" s="72"/>
    </row>
    <row r="263" spans="1:20" ht="32.25" customHeight="1" x14ac:dyDescent="0.25">
      <c r="A263" s="155">
        <v>21</v>
      </c>
      <c r="B263" s="76" t="s">
        <v>1107</v>
      </c>
      <c r="C263" s="107">
        <f t="shared" si="24"/>
        <v>28.849</v>
      </c>
      <c r="D263" s="155">
        <v>2024</v>
      </c>
      <c r="E263" s="156" t="s">
        <v>101</v>
      </c>
      <c r="F263" s="156" t="s">
        <v>33</v>
      </c>
      <c r="G263" s="107">
        <f t="shared" si="25"/>
        <v>28.849</v>
      </c>
      <c r="H263" s="107"/>
      <c r="I263" s="107"/>
      <c r="J263" s="107"/>
      <c r="K263" s="107"/>
      <c r="L263" s="107">
        <v>28.849</v>
      </c>
      <c r="M263" s="82"/>
      <c r="N263" s="82"/>
      <c r="O263" s="82"/>
      <c r="P263" s="41"/>
      <c r="Q263" s="86"/>
      <c r="R263" s="86"/>
      <c r="S263" s="41"/>
      <c r="T263" s="72"/>
    </row>
    <row r="264" spans="1:20" ht="33" hidden="1" customHeight="1" x14ac:dyDescent="0.25">
      <c r="A264" s="155">
        <v>23</v>
      </c>
      <c r="B264" s="76" t="s">
        <v>1108</v>
      </c>
      <c r="C264" s="107">
        <f t="shared" si="24"/>
        <v>0</v>
      </c>
      <c r="D264" s="155">
        <v>2022</v>
      </c>
      <c r="E264" s="156" t="s">
        <v>101</v>
      </c>
      <c r="F264" s="156" t="s">
        <v>33</v>
      </c>
      <c r="G264" s="107">
        <f t="shared" si="25"/>
        <v>0</v>
      </c>
      <c r="H264" s="107"/>
      <c r="I264" s="107"/>
      <c r="J264" s="107"/>
      <c r="K264" s="107"/>
      <c r="L264" s="107"/>
      <c r="M264" s="82"/>
      <c r="N264" s="82"/>
      <c r="O264" s="82"/>
      <c r="P264" s="41"/>
      <c r="Q264" s="86"/>
      <c r="R264" s="86"/>
      <c r="S264" s="41"/>
      <c r="T264" s="72"/>
    </row>
    <row r="265" spans="1:20" ht="28.5" customHeight="1" x14ac:dyDescent="0.25">
      <c r="A265" s="155">
        <v>22</v>
      </c>
      <c r="B265" s="76" t="s">
        <v>1109</v>
      </c>
      <c r="C265" s="107">
        <f t="shared" si="24"/>
        <v>27.198</v>
      </c>
      <c r="D265" s="155">
        <v>2022</v>
      </c>
      <c r="E265" s="156" t="s">
        <v>101</v>
      </c>
      <c r="F265" s="156" t="s">
        <v>33</v>
      </c>
      <c r="G265" s="107">
        <f t="shared" si="25"/>
        <v>27.198</v>
      </c>
      <c r="H265" s="107"/>
      <c r="I265" s="107"/>
      <c r="J265" s="107">
        <v>27.198</v>
      </c>
      <c r="K265" s="107"/>
      <c r="L265" s="107"/>
      <c r="M265" s="82"/>
      <c r="N265" s="82"/>
      <c r="O265" s="82"/>
      <c r="P265" s="41"/>
      <c r="Q265" s="86"/>
      <c r="R265" s="86"/>
      <c r="S265" s="41"/>
      <c r="T265" s="72"/>
    </row>
    <row r="266" spans="1:20" ht="27.75" customHeight="1" x14ac:dyDescent="0.25">
      <c r="A266" s="155">
        <v>23</v>
      </c>
      <c r="B266" s="76" t="s">
        <v>1110</v>
      </c>
      <c r="C266" s="107">
        <f>G266</f>
        <v>182.999</v>
      </c>
      <c r="D266" s="155">
        <v>2024</v>
      </c>
      <c r="E266" s="156" t="s">
        <v>101</v>
      </c>
      <c r="F266" s="156" t="s">
        <v>33</v>
      </c>
      <c r="G266" s="107">
        <f t="shared" si="25"/>
        <v>182.999</v>
      </c>
      <c r="H266" s="107"/>
      <c r="I266" s="107"/>
      <c r="J266" s="107"/>
      <c r="K266" s="107"/>
      <c r="L266" s="107">
        <v>182.999</v>
      </c>
      <c r="M266" s="82"/>
      <c r="N266" s="82"/>
      <c r="O266" s="82"/>
      <c r="P266" s="41"/>
      <c r="Q266" s="86"/>
      <c r="R266" s="86"/>
      <c r="S266" s="41"/>
      <c r="T266" s="72"/>
    </row>
    <row r="267" spans="1:20" ht="27" customHeight="1" x14ac:dyDescent="0.25">
      <c r="A267" s="155">
        <v>24</v>
      </c>
      <c r="B267" s="76" t="s">
        <v>757</v>
      </c>
      <c r="C267" s="107">
        <f t="shared" si="24"/>
        <v>2561</v>
      </c>
      <c r="D267" s="155">
        <v>2021</v>
      </c>
      <c r="E267" s="156" t="s">
        <v>633</v>
      </c>
      <c r="F267" s="156" t="s">
        <v>33</v>
      </c>
      <c r="G267" s="107">
        <f t="shared" si="25"/>
        <v>2561</v>
      </c>
      <c r="H267" s="107"/>
      <c r="I267" s="107">
        <v>2561</v>
      </c>
      <c r="J267" s="107"/>
      <c r="K267" s="107"/>
      <c r="L267" s="107"/>
      <c r="M267" s="82"/>
      <c r="N267" s="82"/>
      <c r="O267" s="82"/>
      <c r="P267" s="41"/>
      <c r="Q267" s="86"/>
      <c r="R267" s="86"/>
      <c r="S267" s="41"/>
      <c r="T267" s="72"/>
    </row>
    <row r="268" spans="1:20" ht="27" customHeight="1" x14ac:dyDescent="0.25">
      <c r="A268" s="347" t="s">
        <v>211</v>
      </c>
      <c r="B268" s="160" t="s">
        <v>1163</v>
      </c>
      <c r="C268" s="107">
        <f>G268</f>
        <v>4298.7089999999998</v>
      </c>
      <c r="D268" s="347" t="s">
        <v>1353</v>
      </c>
      <c r="E268" s="347" t="s">
        <v>16</v>
      </c>
      <c r="F268" s="347" t="s">
        <v>33</v>
      </c>
      <c r="G268" s="107">
        <f>H268+I268+J268+K268+L268</f>
        <v>4298.7089999999998</v>
      </c>
      <c r="H268" s="107"/>
      <c r="I268" s="107"/>
      <c r="J268" s="107"/>
      <c r="K268" s="107"/>
      <c r="L268" s="107">
        <v>4298.7089999999998</v>
      </c>
      <c r="M268" s="84"/>
      <c r="N268" s="82"/>
      <c r="O268" s="82"/>
      <c r="P268" s="86"/>
      <c r="Q268" s="41"/>
      <c r="R268" s="41"/>
      <c r="S268" s="41"/>
      <c r="T268" s="72"/>
    </row>
    <row r="269" spans="1:20" ht="20.25" customHeight="1" x14ac:dyDescent="0.25">
      <c r="A269" s="347"/>
      <c r="B269" s="160" t="s">
        <v>1455</v>
      </c>
      <c r="C269" s="107">
        <f>G269</f>
        <v>50</v>
      </c>
      <c r="D269" s="347"/>
      <c r="E269" s="347"/>
      <c r="F269" s="347"/>
      <c r="G269" s="107">
        <f t="shared" si="25"/>
        <v>50</v>
      </c>
      <c r="H269" s="107"/>
      <c r="I269" s="107"/>
      <c r="J269" s="107"/>
      <c r="K269" s="107"/>
      <c r="L269" s="107">
        <v>50</v>
      </c>
      <c r="P269" s="86"/>
      <c r="Q269" s="41"/>
      <c r="R269" s="41"/>
      <c r="S269" s="41"/>
      <c r="T269" s="72"/>
    </row>
    <row r="270" spans="1:20" ht="18" hidden="1" customHeight="1" x14ac:dyDescent="0.25">
      <c r="A270" s="347"/>
      <c r="B270" s="545" t="s">
        <v>2</v>
      </c>
      <c r="C270" s="347" t="s">
        <v>51</v>
      </c>
      <c r="D270" s="347"/>
      <c r="E270" s="347"/>
      <c r="F270" s="347"/>
      <c r="G270" s="107">
        <f t="shared" si="25"/>
        <v>57.886000000000003</v>
      </c>
      <c r="H270" s="107"/>
      <c r="I270" s="107">
        <v>57.886000000000003</v>
      </c>
      <c r="J270" s="316"/>
      <c r="K270" s="316"/>
      <c r="L270" s="316"/>
      <c r="R270" s="41"/>
      <c r="T270" s="72"/>
    </row>
    <row r="271" spans="1:20" ht="18.75" hidden="1" customHeight="1" x14ac:dyDescent="0.25">
      <c r="A271" s="347"/>
      <c r="B271" s="545"/>
      <c r="C271" s="347"/>
      <c r="D271" s="347"/>
      <c r="E271" s="347"/>
      <c r="F271" s="347"/>
      <c r="G271" s="107">
        <f t="shared" si="25"/>
        <v>0</v>
      </c>
      <c r="H271" s="316"/>
      <c r="I271" s="255"/>
      <c r="J271" s="316"/>
      <c r="K271" s="316"/>
      <c r="L271" s="316"/>
      <c r="T271" s="72"/>
    </row>
    <row r="272" spans="1:20" ht="15" hidden="1" customHeight="1" x14ac:dyDescent="0.25">
      <c r="A272" s="347"/>
      <c r="B272" s="160" t="s">
        <v>25</v>
      </c>
      <c r="C272" s="143" t="s">
        <v>56</v>
      </c>
      <c r="D272" s="347"/>
      <c r="E272" s="347"/>
      <c r="F272" s="347"/>
      <c r="G272" s="107">
        <f t="shared" si="25"/>
        <v>14.58</v>
      </c>
      <c r="H272" s="107"/>
      <c r="I272" s="107">
        <v>14.58</v>
      </c>
      <c r="J272" s="85"/>
      <c r="K272" s="85"/>
      <c r="L272" s="85"/>
      <c r="P272" s="41"/>
      <c r="R272" s="80"/>
      <c r="T272" s="72"/>
    </row>
    <row r="273" spans="1:20" ht="48.75" customHeight="1" x14ac:dyDescent="0.25">
      <c r="A273" s="143" t="s">
        <v>307</v>
      </c>
      <c r="B273" s="160" t="s">
        <v>1433</v>
      </c>
      <c r="C273" s="156">
        <f>G273</f>
        <v>47.28</v>
      </c>
      <c r="D273" s="143" t="s">
        <v>93</v>
      </c>
      <c r="E273" s="143" t="s">
        <v>1423</v>
      </c>
      <c r="F273" s="143" t="s">
        <v>33</v>
      </c>
      <c r="G273" s="107">
        <f t="shared" si="25"/>
        <v>47.28</v>
      </c>
      <c r="H273" s="107"/>
      <c r="I273" s="107">
        <v>47.28</v>
      </c>
      <c r="J273" s="85"/>
      <c r="K273" s="85"/>
      <c r="L273" s="85"/>
      <c r="P273" s="41"/>
      <c r="R273" s="80"/>
      <c r="T273" s="72"/>
    </row>
    <row r="274" spans="1:20" ht="47.25" customHeight="1" x14ac:dyDescent="0.25">
      <c r="A274" s="143" t="s">
        <v>308</v>
      </c>
      <c r="B274" s="160" t="s">
        <v>1434</v>
      </c>
      <c r="C274" s="156">
        <f>G274</f>
        <v>18.829999999999998</v>
      </c>
      <c r="D274" s="143" t="s">
        <v>93</v>
      </c>
      <c r="E274" s="143" t="s">
        <v>1423</v>
      </c>
      <c r="F274" s="143" t="s">
        <v>33</v>
      </c>
      <c r="G274" s="107">
        <f t="shared" si="25"/>
        <v>18.829999999999998</v>
      </c>
      <c r="H274" s="107"/>
      <c r="I274" s="107">
        <v>18.829999999999998</v>
      </c>
      <c r="J274" s="85"/>
      <c r="K274" s="85"/>
      <c r="L274" s="85"/>
      <c r="P274" s="41"/>
      <c r="R274" s="80"/>
      <c r="T274" s="72"/>
    </row>
    <row r="275" spans="1:20" ht="43.5" customHeight="1" x14ac:dyDescent="0.25">
      <c r="A275" s="143" t="s">
        <v>455</v>
      </c>
      <c r="B275" s="160" t="s">
        <v>1017</v>
      </c>
      <c r="C275" s="156">
        <f>G275</f>
        <v>35258.804999999993</v>
      </c>
      <c r="D275" s="143" t="s">
        <v>1413</v>
      </c>
      <c r="E275" s="143" t="s">
        <v>1423</v>
      </c>
      <c r="F275" s="143" t="s">
        <v>33</v>
      </c>
      <c r="G275" s="107">
        <f t="shared" si="25"/>
        <v>35258.804999999993</v>
      </c>
      <c r="H275" s="107"/>
      <c r="I275" s="107">
        <v>5033.6899999999996</v>
      </c>
      <c r="J275" s="107">
        <v>9084.0679999999993</v>
      </c>
      <c r="K275" s="107">
        <v>9432.9619999999995</v>
      </c>
      <c r="L275" s="107">
        <v>11708.084999999999</v>
      </c>
      <c r="M275" s="87"/>
      <c r="N275" s="87"/>
      <c r="O275" s="87"/>
      <c r="P275" s="41"/>
      <c r="R275" s="80"/>
      <c r="T275" s="72"/>
    </row>
    <row r="276" spans="1:20" ht="30.75" customHeight="1" x14ac:dyDescent="0.25">
      <c r="A276" s="143" t="s">
        <v>456</v>
      </c>
      <c r="B276" s="160" t="s">
        <v>1021</v>
      </c>
      <c r="C276" s="156">
        <f>G276</f>
        <v>545.67100000000005</v>
      </c>
      <c r="D276" s="143" t="s">
        <v>93</v>
      </c>
      <c r="E276" s="143" t="s">
        <v>1020</v>
      </c>
      <c r="F276" s="143" t="s">
        <v>33</v>
      </c>
      <c r="G276" s="107">
        <f t="shared" si="25"/>
        <v>545.67100000000005</v>
      </c>
      <c r="H276" s="107"/>
      <c r="I276" s="107">
        <v>545.67100000000005</v>
      </c>
      <c r="J276" s="107"/>
      <c r="K276" s="107"/>
      <c r="L276" s="107"/>
      <c r="M276" s="87"/>
      <c r="N276" s="87"/>
      <c r="O276" s="87"/>
      <c r="P276" s="41"/>
      <c r="R276" s="80"/>
      <c r="T276" s="72"/>
    </row>
    <row r="277" spans="1:20" ht="42.75" customHeight="1" x14ac:dyDescent="0.25">
      <c r="A277" s="143" t="s">
        <v>457</v>
      </c>
      <c r="B277" s="160" t="s">
        <v>1562</v>
      </c>
      <c r="C277" s="107">
        <f>G277</f>
        <v>8206.2890000000007</v>
      </c>
      <c r="D277" s="143" t="s">
        <v>1350</v>
      </c>
      <c r="E277" s="143" t="s">
        <v>60</v>
      </c>
      <c r="F277" s="143" t="s">
        <v>33</v>
      </c>
      <c r="G277" s="107">
        <f t="shared" si="25"/>
        <v>8206.2890000000007</v>
      </c>
      <c r="H277" s="143" t="s">
        <v>480</v>
      </c>
      <c r="I277" s="143" t="s">
        <v>1557</v>
      </c>
      <c r="J277" s="107">
        <v>1592.711</v>
      </c>
      <c r="K277" s="143" t="s">
        <v>1839</v>
      </c>
      <c r="L277" s="143" t="s">
        <v>1802</v>
      </c>
      <c r="M277" s="77"/>
      <c r="N277" s="77"/>
      <c r="O277" s="77"/>
      <c r="P277" s="41"/>
      <c r="R277" s="80"/>
      <c r="T277" s="72"/>
    </row>
    <row r="278" spans="1:20" ht="63" hidden="1" customHeight="1" x14ac:dyDescent="0.25">
      <c r="A278" s="143"/>
      <c r="B278" s="160"/>
      <c r="C278" s="107"/>
      <c r="D278" s="143"/>
      <c r="E278" s="143"/>
      <c r="F278" s="143"/>
      <c r="G278" s="107">
        <f t="shared" si="25"/>
        <v>0</v>
      </c>
      <c r="H278" s="143"/>
      <c r="I278" s="143"/>
      <c r="J278" s="143"/>
      <c r="K278" s="143"/>
      <c r="L278" s="143"/>
      <c r="M278" s="77"/>
      <c r="N278" s="77"/>
      <c r="O278" s="77"/>
      <c r="P278" s="41"/>
      <c r="R278" s="80"/>
      <c r="T278" s="72"/>
    </row>
    <row r="279" spans="1:20" ht="63" hidden="1" customHeight="1" x14ac:dyDescent="0.25">
      <c r="A279" s="143"/>
      <c r="B279" s="160"/>
      <c r="C279" s="107"/>
      <c r="D279" s="143"/>
      <c r="E279" s="143"/>
      <c r="F279" s="143"/>
      <c r="G279" s="107">
        <f t="shared" si="25"/>
        <v>0</v>
      </c>
      <c r="H279" s="143"/>
      <c r="I279" s="143"/>
      <c r="J279" s="143"/>
      <c r="K279" s="143"/>
      <c r="L279" s="143"/>
      <c r="M279" s="77"/>
      <c r="N279" s="77"/>
      <c r="O279" s="77"/>
      <c r="P279" s="41"/>
      <c r="R279" s="80"/>
      <c r="T279" s="72"/>
    </row>
    <row r="280" spans="1:20" ht="33.75" customHeight="1" x14ac:dyDescent="0.25">
      <c r="A280" s="353" t="s">
        <v>458</v>
      </c>
      <c r="B280" s="160" t="s">
        <v>1638</v>
      </c>
      <c r="C280" s="107">
        <v>19493.749</v>
      </c>
      <c r="D280" s="353" t="s">
        <v>1848</v>
      </c>
      <c r="E280" s="353" t="s">
        <v>16</v>
      </c>
      <c r="F280" s="353" t="s">
        <v>33</v>
      </c>
      <c r="G280" s="107">
        <f>H280+I280+J280+K280+L280</f>
        <v>19199.226999999999</v>
      </c>
      <c r="H280" s="143"/>
      <c r="I280" s="143" t="s">
        <v>1523</v>
      </c>
      <c r="J280" s="107"/>
      <c r="K280" s="143" t="s">
        <v>1847</v>
      </c>
      <c r="L280" s="143"/>
      <c r="P280" s="80"/>
      <c r="R280" s="80"/>
      <c r="T280" s="72"/>
    </row>
    <row r="281" spans="1:20" ht="20.25" hidden="1" customHeight="1" x14ac:dyDescent="0.25">
      <c r="A281" s="354"/>
      <c r="B281" s="160" t="s">
        <v>2</v>
      </c>
      <c r="C281" s="107">
        <f t="shared" ref="C281:C286" si="27">G281</f>
        <v>154.56200000000001</v>
      </c>
      <c r="D281" s="354"/>
      <c r="E281" s="354"/>
      <c r="F281" s="354"/>
      <c r="G281" s="107">
        <f t="shared" si="25"/>
        <v>154.56200000000001</v>
      </c>
      <c r="H281" s="143"/>
      <c r="I281" s="143" t="s">
        <v>684</v>
      </c>
      <c r="J281" s="143"/>
      <c r="K281" s="143"/>
      <c r="L281" s="143"/>
      <c r="P281" s="80"/>
      <c r="R281" s="80"/>
      <c r="T281" s="72"/>
    </row>
    <row r="282" spans="1:20" ht="20.25" hidden="1" customHeight="1" x14ac:dyDescent="0.25">
      <c r="A282" s="354"/>
      <c r="B282" s="160" t="s">
        <v>25</v>
      </c>
      <c r="C282" s="107">
        <f t="shared" si="27"/>
        <v>40.5</v>
      </c>
      <c r="D282" s="354"/>
      <c r="E282" s="354"/>
      <c r="F282" s="354"/>
      <c r="G282" s="107">
        <f t="shared" si="25"/>
        <v>40.5</v>
      </c>
      <c r="H282" s="143"/>
      <c r="I282" s="143" t="s">
        <v>686</v>
      </c>
      <c r="J282" s="143"/>
      <c r="K282" s="143"/>
      <c r="L282" s="143"/>
      <c r="P282" s="80"/>
      <c r="R282" s="80"/>
      <c r="T282" s="72"/>
    </row>
    <row r="283" spans="1:20" ht="20.25" hidden="1" customHeight="1" x14ac:dyDescent="0.25">
      <c r="A283" s="354"/>
      <c r="B283" s="160" t="s">
        <v>674</v>
      </c>
      <c r="C283" s="107">
        <f t="shared" si="27"/>
        <v>11.603</v>
      </c>
      <c r="D283" s="354"/>
      <c r="E283" s="354"/>
      <c r="F283" s="354"/>
      <c r="G283" s="107">
        <f t="shared" si="25"/>
        <v>11.603</v>
      </c>
      <c r="H283" s="143"/>
      <c r="I283" s="143" t="s">
        <v>675</v>
      </c>
      <c r="J283" s="143"/>
      <c r="K283" s="143"/>
      <c r="L283" s="143"/>
      <c r="P283" s="80"/>
      <c r="R283" s="80"/>
      <c r="T283" s="72"/>
    </row>
    <row r="284" spans="1:20" ht="20.25" hidden="1" customHeight="1" x14ac:dyDescent="0.25">
      <c r="A284" s="354"/>
      <c r="B284" s="160" t="s">
        <v>631</v>
      </c>
      <c r="C284" s="107">
        <f t="shared" si="27"/>
        <v>28.786000000000001</v>
      </c>
      <c r="D284" s="354"/>
      <c r="E284" s="354"/>
      <c r="F284" s="354"/>
      <c r="G284" s="107">
        <f t="shared" si="25"/>
        <v>28.786000000000001</v>
      </c>
      <c r="H284" s="143"/>
      <c r="I284" s="143" t="s">
        <v>676</v>
      </c>
      <c r="J284" s="143"/>
      <c r="K284" s="143"/>
      <c r="L284" s="143"/>
      <c r="P284" s="80"/>
      <c r="R284" s="80"/>
      <c r="T284" s="72"/>
    </row>
    <row r="285" spans="1:20" ht="62.25" hidden="1" customHeight="1" x14ac:dyDescent="0.25">
      <c r="A285" s="354"/>
      <c r="B285" s="160" t="s">
        <v>939</v>
      </c>
      <c r="C285" s="107">
        <f t="shared" si="27"/>
        <v>0</v>
      </c>
      <c r="D285" s="354"/>
      <c r="E285" s="354"/>
      <c r="F285" s="354"/>
      <c r="G285" s="107">
        <f t="shared" si="25"/>
        <v>0</v>
      </c>
      <c r="H285" s="107"/>
      <c r="I285" s="107">
        <v>0</v>
      </c>
      <c r="J285" s="85"/>
      <c r="K285" s="85"/>
      <c r="L285" s="85"/>
      <c r="M285" s="179" t="s">
        <v>1189</v>
      </c>
      <c r="N285" s="179"/>
      <c r="O285" s="179"/>
      <c r="T285" s="72"/>
    </row>
    <row r="286" spans="1:20" s="282" customFormat="1" ht="18" customHeight="1" x14ac:dyDescent="0.25">
      <c r="A286" s="355"/>
      <c r="B286" s="160" t="s">
        <v>1645</v>
      </c>
      <c r="C286" s="107">
        <f t="shared" si="27"/>
        <v>288.77</v>
      </c>
      <c r="D286" s="355"/>
      <c r="E286" s="355"/>
      <c r="F286" s="355"/>
      <c r="G286" s="107">
        <f>H286+I286+J286+K286+L286</f>
        <v>288.77</v>
      </c>
      <c r="H286" s="107"/>
      <c r="I286" s="107"/>
      <c r="J286" s="85"/>
      <c r="K286" s="107">
        <v>288.77</v>
      </c>
      <c r="L286" s="85"/>
      <c r="M286" s="40"/>
      <c r="N286" s="40"/>
      <c r="O286" s="40"/>
      <c r="T286" s="283"/>
    </row>
    <row r="287" spans="1:20" ht="29.25" customHeight="1" x14ac:dyDescent="0.25">
      <c r="A287" s="347" t="s">
        <v>459</v>
      </c>
      <c r="B287" s="160" t="s">
        <v>940</v>
      </c>
      <c r="C287" s="107">
        <v>73468.115999999995</v>
      </c>
      <c r="D287" s="347" t="s">
        <v>1350</v>
      </c>
      <c r="E287" s="347" t="s">
        <v>16</v>
      </c>
      <c r="F287" s="347" t="s">
        <v>33</v>
      </c>
      <c r="G287" s="107">
        <f>H287+I287+J287+K287+L287</f>
        <v>24732.38</v>
      </c>
      <c r="H287" s="107">
        <v>23745.38</v>
      </c>
      <c r="I287" s="107"/>
      <c r="J287" s="107"/>
      <c r="K287" s="186"/>
      <c r="L287" s="107">
        <v>987</v>
      </c>
      <c r="M287" s="88"/>
      <c r="N287" s="88"/>
      <c r="O287" s="88"/>
      <c r="T287" s="72"/>
    </row>
    <row r="288" spans="1:20" ht="20.25" hidden="1" customHeight="1" x14ac:dyDescent="0.25">
      <c r="A288" s="347"/>
      <c r="B288" s="160" t="s">
        <v>638</v>
      </c>
      <c r="C288" s="107">
        <f>G288</f>
        <v>0</v>
      </c>
      <c r="D288" s="347"/>
      <c r="E288" s="347"/>
      <c r="F288" s="347"/>
      <c r="G288" s="107">
        <f t="shared" si="25"/>
        <v>0</v>
      </c>
      <c r="H288" s="107"/>
      <c r="I288" s="107"/>
      <c r="J288" s="85"/>
      <c r="K288" s="256"/>
      <c r="L288" s="107"/>
      <c r="M288" s="77" t="s">
        <v>792</v>
      </c>
      <c r="N288" s="77"/>
      <c r="O288" s="77"/>
      <c r="T288" s="72"/>
    </row>
    <row r="289" spans="1:20" ht="21.75" hidden="1" customHeight="1" x14ac:dyDescent="0.25">
      <c r="A289" s="347"/>
      <c r="B289" s="160" t="s">
        <v>2</v>
      </c>
      <c r="C289" s="107">
        <v>1200.098</v>
      </c>
      <c r="D289" s="347"/>
      <c r="E289" s="347"/>
      <c r="F289" s="347"/>
      <c r="G289" s="107">
        <f t="shared" si="25"/>
        <v>313.22800000000001</v>
      </c>
      <c r="H289" s="107">
        <v>237.22800000000001</v>
      </c>
      <c r="I289" s="107">
        <v>76</v>
      </c>
      <c r="J289" s="85"/>
      <c r="K289" s="256"/>
      <c r="L289" s="107"/>
      <c r="M289" s="77" t="s">
        <v>793</v>
      </c>
      <c r="N289" s="77"/>
      <c r="O289" s="77"/>
      <c r="P289" s="41">
        <f>H289-I289</f>
        <v>161.22800000000001</v>
      </c>
      <c r="T289" s="72"/>
    </row>
    <row r="290" spans="1:20" ht="20.25" hidden="1" customHeight="1" x14ac:dyDescent="0.25">
      <c r="A290" s="347"/>
      <c r="B290" s="160" t="s">
        <v>25</v>
      </c>
      <c r="C290" s="107">
        <v>187.821</v>
      </c>
      <c r="D290" s="347"/>
      <c r="E290" s="347"/>
      <c r="F290" s="347"/>
      <c r="G290" s="107">
        <f t="shared" si="25"/>
        <v>187.821</v>
      </c>
      <c r="H290" s="107"/>
      <c r="I290" s="107">
        <v>187.821</v>
      </c>
      <c r="J290" s="85"/>
      <c r="K290" s="256"/>
      <c r="L290" s="107"/>
      <c r="M290" s="88">
        <v>81.757999999999996</v>
      </c>
      <c r="N290" s="88"/>
      <c r="O290" s="88"/>
      <c r="T290" s="72"/>
    </row>
    <row r="291" spans="1:20" ht="31.5" customHeight="1" x14ac:dyDescent="0.25">
      <c r="A291" s="143" t="s">
        <v>517</v>
      </c>
      <c r="B291" s="160" t="s">
        <v>1168</v>
      </c>
      <c r="C291" s="107">
        <f>G291</f>
        <v>1350</v>
      </c>
      <c r="D291" s="143" t="s">
        <v>1353</v>
      </c>
      <c r="E291" s="143" t="s">
        <v>16</v>
      </c>
      <c r="F291" s="143" t="s">
        <v>33</v>
      </c>
      <c r="G291" s="107">
        <f t="shared" si="25"/>
        <v>1350</v>
      </c>
      <c r="H291" s="107"/>
      <c r="I291" s="107"/>
      <c r="J291" s="107"/>
      <c r="K291" s="186"/>
      <c r="L291" s="107">
        <v>1350</v>
      </c>
      <c r="M291" s="88"/>
      <c r="N291" s="88"/>
      <c r="O291" s="88"/>
      <c r="T291" s="72"/>
    </row>
    <row r="292" spans="1:20" ht="30.75" customHeight="1" x14ac:dyDescent="0.25">
      <c r="A292" s="347" t="s">
        <v>561</v>
      </c>
      <c r="B292" s="160" t="s">
        <v>884</v>
      </c>
      <c r="C292" s="107">
        <v>11431.241</v>
      </c>
      <c r="D292" s="347" t="s">
        <v>93</v>
      </c>
      <c r="E292" s="347" t="s">
        <v>16</v>
      </c>
      <c r="F292" s="347" t="s">
        <v>33</v>
      </c>
      <c r="G292" s="107">
        <f t="shared" si="25"/>
        <v>9921.1010000000006</v>
      </c>
      <c r="H292" s="107"/>
      <c r="I292" s="107">
        <v>9921.1010000000006</v>
      </c>
      <c r="J292" s="85"/>
      <c r="K292" s="85"/>
      <c r="L292" s="85"/>
      <c r="M292" s="89"/>
      <c r="N292" s="89"/>
      <c r="O292" s="89"/>
      <c r="T292" s="72"/>
    </row>
    <row r="293" spans="1:20" ht="20.25" hidden="1" customHeight="1" x14ac:dyDescent="0.25">
      <c r="A293" s="347"/>
      <c r="B293" s="160" t="s">
        <v>620</v>
      </c>
      <c r="C293" s="107">
        <f t="shared" ref="C293:C301" si="28">G293</f>
        <v>120</v>
      </c>
      <c r="D293" s="347"/>
      <c r="E293" s="347"/>
      <c r="F293" s="347"/>
      <c r="G293" s="107">
        <f t="shared" si="25"/>
        <v>120</v>
      </c>
      <c r="H293" s="107"/>
      <c r="I293" s="107">
        <v>120</v>
      </c>
      <c r="J293" s="85"/>
      <c r="K293" s="85"/>
      <c r="L293" s="85"/>
      <c r="T293" s="72"/>
    </row>
    <row r="294" spans="1:20" ht="20.25" hidden="1" customHeight="1" x14ac:dyDescent="0.25">
      <c r="A294" s="347"/>
      <c r="B294" s="160" t="s">
        <v>2</v>
      </c>
      <c r="C294" s="107">
        <f t="shared" si="28"/>
        <v>155.4</v>
      </c>
      <c r="D294" s="347"/>
      <c r="E294" s="347"/>
      <c r="F294" s="347"/>
      <c r="G294" s="107">
        <f t="shared" si="25"/>
        <v>155.4</v>
      </c>
      <c r="H294" s="107"/>
      <c r="I294" s="107">
        <v>155.4</v>
      </c>
      <c r="J294" s="85"/>
      <c r="K294" s="85"/>
      <c r="L294" s="85"/>
      <c r="T294" s="72"/>
    </row>
    <row r="295" spans="1:20" ht="20.25" hidden="1" customHeight="1" x14ac:dyDescent="0.25">
      <c r="A295" s="347"/>
      <c r="B295" s="160" t="s">
        <v>25</v>
      </c>
      <c r="C295" s="107">
        <f t="shared" si="28"/>
        <v>41.5</v>
      </c>
      <c r="D295" s="347"/>
      <c r="E295" s="347"/>
      <c r="F295" s="347"/>
      <c r="G295" s="107">
        <f t="shared" si="25"/>
        <v>41.5</v>
      </c>
      <c r="H295" s="107"/>
      <c r="I295" s="107">
        <v>41.5</v>
      </c>
      <c r="J295" s="85"/>
      <c r="K295" s="85"/>
      <c r="L295" s="85"/>
      <c r="T295" s="72"/>
    </row>
    <row r="296" spans="1:20" ht="31.5" hidden="1" customHeight="1" x14ac:dyDescent="0.25">
      <c r="A296" s="143" t="s">
        <v>571</v>
      </c>
      <c r="B296" s="160" t="s">
        <v>1691</v>
      </c>
      <c r="C296" s="107">
        <f>G296</f>
        <v>0</v>
      </c>
      <c r="D296" s="143" t="s">
        <v>1353</v>
      </c>
      <c r="E296" s="143" t="s">
        <v>16</v>
      </c>
      <c r="F296" s="143" t="s">
        <v>33</v>
      </c>
      <c r="G296" s="107">
        <f t="shared" si="25"/>
        <v>0</v>
      </c>
      <c r="H296" s="143"/>
      <c r="I296" s="143"/>
      <c r="J296" s="143"/>
      <c r="K296" s="143"/>
      <c r="L296" s="302" t="s">
        <v>1526</v>
      </c>
      <c r="T296" s="72"/>
    </row>
    <row r="297" spans="1:20" ht="54.75" hidden="1" customHeight="1" x14ac:dyDescent="0.25">
      <c r="A297" s="143" t="s">
        <v>211</v>
      </c>
      <c r="B297" s="160" t="s">
        <v>590</v>
      </c>
      <c r="C297" s="107">
        <f t="shared" si="28"/>
        <v>0</v>
      </c>
      <c r="D297" s="155">
        <v>2020</v>
      </c>
      <c r="E297" s="156" t="s">
        <v>607</v>
      </c>
      <c r="F297" s="156" t="s">
        <v>609</v>
      </c>
      <c r="G297" s="107">
        <f t="shared" si="25"/>
        <v>0</v>
      </c>
      <c r="H297" s="107">
        <v>0</v>
      </c>
      <c r="I297" s="85"/>
      <c r="J297" s="85"/>
      <c r="K297" s="85"/>
      <c r="L297" s="85"/>
      <c r="T297" s="72"/>
    </row>
    <row r="298" spans="1:20" ht="32.25" hidden="1" customHeight="1" x14ac:dyDescent="0.25">
      <c r="A298" s="347" t="s">
        <v>307</v>
      </c>
      <c r="B298" s="160" t="s">
        <v>371</v>
      </c>
      <c r="C298" s="107">
        <f t="shared" si="28"/>
        <v>0</v>
      </c>
      <c r="D298" s="531">
        <v>2020</v>
      </c>
      <c r="E298" s="532" t="s">
        <v>16</v>
      </c>
      <c r="F298" s="347" t="s">
        <v>33</v>
      </c>
      <c r="G298" s="107">
        <f t="shared" si="25"/>
        <v>0</v>
      </c>
      <c r="H298" s="156">
        <v>0</v>
      </c>
      <c r="I298" s="85"/>
      <c r="J298" s="85"/>
      <c r="K298" s="85"/>
      <c r="L298" s="85"/>
      <c r="T298" s="72"/>
    </row>
    <row r="299" spans="1:20" ht="23.25" hidden="1" customHeight="1" x14ac:dyDescent="0.25">
      <c r="A299" s="347"/>
      <c r="B299" s="160" t="s">
        <v>38</v>
      </c>
      <c r="C299" s="107">
        <f t="shared" si="28"/>
        <v>11.101000000000001</v>
      </c>
      <c r="D299" s="531"/>
      <c r="E299" s="532"/>
      <c r="F299" s="347"/>
      <c r="G299" s="107">
        <f t="shared" si="25"/>
        <v>11.101000000000001</v>
      </c>
      <c r="H299" s="107">
        <v>11.101000000000001</v>
      </c>
      <c r="I299" s="85"/>
      <c r="J299" s="85"/>
      <c r="K299" s="85"/>
      <c r="L299" s="85"/>
      <c r="T299" s="72"/>
    </row>
    <row r="300" spans="1:20" ht="34.5" hidden="1" customHeight="1" x14ac:dyDescent="0.25">
      <c r="A300" s="143" t="s">
        <v>572</v>
      </c>
      <c r="B300" s="160" t="s">
        <v>315</v>
      </c>
      <c r="C300" s="107">
        <f t="shared" si="28"/>
        <v>0</v>
      </c>
      <c r="D300" s="155">
        <v>2024</v>
      </c>
      <c r="E300" s="156" t="s">
        <v>16</v>
      </c>
      <c r="F300" s="143" t="s">
        <v>33</v>
      </c>
      <c r="G300" s="107">
        <f t="shared" si="25"/>
        <v>0</v>
      </c>
      <c r="H300" s="143"/>
      <c r="I300" s="143"/>
      <c r="J300" s="143"/>
      <c r="K300" s="143"/>
      <c r="L300" s="302" t="s">
        <v>1526</v>
      </c>
      <c r="T300" s="72"/>
    </row>
    <row r="301" spans="1:20" ht="47.25" customHeight="1" x14ac:dyDescent="0.25">
      <c r="A301" s="143" t="s">
        <v>562</v>
      </c>
      <c r="B301" s="160" t="s">
        <v>1013</v>
      </c>
      <c r="C301" s="107">
        <f t="shared" si="28"/>
        <v>337</v>
      </c>
      <c r="D301" s="155" t="s">
        <v>1543</v>
      </c>
      <c r="E301" s="156" t="s">
        <v>16</v>
      </c>
      <c r="F301" s="143" t="s">
        <v>33</v>
      </c>
      <c r="G301" s="107">
        <f t="shared" si="25"/>
        <v>337</v>
      </c>
      <c r="H301" s="143"/>
      <c r="I301" s="143"/>
      <c r="J301" s="143"/>
      <c r="K301" s="143" t="s">
        <v>1842</v>
      </c>
      <c r="L301" s="183"/>
      <c r="T301" s="72"/>
    </row>
    <row r="302" spans="1:20" ht="45" hidden="1" customHeight="1" x14ac:dyDescent="0.25">
      <c r="A302" s="143" t="s">
        <v>621</v>
      </c>
      <c r="B302" s="160" t="s">
        <v>1357</v>
      </c>
      <c r="C302" s="107">
        <f t="shared" ref="C302:C309" si="29">G302</f>
        <v>0</v>
      </c>
      <c r="D302" s="155">
        <v>2024</v>
      </c>
      <c r="E302" s="156" t="s">
        <v>16</v>
      </c>
      <c r="F302" s="143" t="s">
        <v>33</v>
      </c>
      <c r="G302" s="107">
        <f t="shared" ref="G302:G373" si="30">H302+I302+J302+K302+L302</f>
        <v>0</v>
      </c>
      <c r="H302" s="143"/>
      <c r="I302" s="143"/>
      <c r="J302" s="143"/>
      <c r="K302" s="183"/>
      <c r="L302" s="302" t="s">
        <v>1526</v>
      </c>
      <c r="T302" s="72"/>
    </row>
    <row r="303" spans="1:20" ht="35.25" hidden="1" customHeight="1" x14ac:dyDescent="0.25">
      <c r="A303" s="347" t="s">
        <v>622</v>
      </c>
      <c r="B303" s="160" t="s">
        <v>796</v>
      </c>
      <c r="C303" s="107">
        <f t="shared" si="29"/>
        <v>150</v>
      </c>
      <c r="D303" s="531" t="s">
        <v>1350</v>
      </c>
      <c r="E303" s="532" t="s">
        <v>16</v>
      </c>
      <c r="F303" s="347" t="s">
        <v>33</v>
      </c>
      <c r="G303" s="107">
        <f t="shared" si="30"/>
        <v>150</v>
      </c>
      <c r="H303" s="143" t="s">
        <v>827</v>
      </c>
      <c r="I303" s="143"/>
      <c r="J303" s="143"/>
      <c r="K303" s="143"/>
      <c r="L303" s="302" t="s">
        <v>1526</v>
      </c>
      <c r="T303" s="72"/>
    </row>
    <row r="304" spans="1:20" ht="21.75" hidden="1" customHeight="1" x14ac:dyDescent="0.25">
      <c r="A304" s="347"/>
      <c r="B304" s="160" t="s">
        <v>44</v>
      </c>
      <c r="C304" s="107">
        <f t="shared" si="29"/>
        <v>150</v>
      </c>
      <c r="D304" s="531"/>
      <c r="E304" s="532"/>
      <c r="F304" s="347"/>
      <c r="G304" s="107">
        <f t="shared" si="30"/>
        <v>150</v>
      </c>
      <c r="H304" s="143" t="s">
        <v>827</v>
      </c>
      <c r="I304" s="143"/>
      <c r="J304" s="183"/>
      <c r="K304" s="183"/>
      <c r="L304" s="183"/>
      <c r="T304" s="72"/>
    </row>
    <row r="305" spans="1:20" ht="24.75" hidden="1" customHeight="1" x14ac:dyDescent="0.25">
      <c r="A305" s="347"/>
      <c r="B305" s="160" t="s">
        <v>2</v>
      </c>
      <c r="C305" s="107">
        <f t="shared" si="29"/>
        <v>143.98599999999999</v>
      </c>
      <c r="D305" s="531"/>
      <c r="E305" s="532"/>
      <c r="F305" s="347"/>
      <c r="G305" s="107">
        <f t="shared" si="30"/>
        <v>143.98599999999999</v>
      </c>
      <c r="H305" s="143"/>
      <c r="I305" s="143" t="s">
        <v>794</v>
      </c>
      <c r="J305" s="183"/>
      <c r="K305" s="183"/>
      <c r="L305" s="183"/>
      <c r="T305" s="72"/>
    </row>
    <row r="306" spans="1:20" ht="21.75" hidden="1" customHeight="1" x14ac:dyDescent="0.25">
      <c r="A306" s="347"/>
      <c r="B306" s="160" t="s">
        <v>25</v>
      </c>
      <c r="C306" s="107">
        <f t="shared" si="29"/>
        <v>23.687000000000001</v>
      </c>
      <c r="D306" s="531"/>
      <c r="E306" s="532"/>
      <c r="F306" s="347"/>
      <c r="G306" s="107">
        <f t="shared" si="30"/>
        <v>23.687000000000001</v>
      </c>
      <c r="H306" s="143"/>
      <c r="I306" s="143" t="s">
        <v>795</v>
      </c>
      <c r="J306" s="183"/>
      <c r="K306" s="183"/>
      <c r="L306" s="183"/>
      <c r="T306" s="72"/>
    </row>
    <row r="307" spans="1:20" ht="49.5" hidden="1" customHeight="1" x14ac:dyDescent="0.25">
      <c r="A307" s="143" t="s">
        <v>689</v>
      </c>
      <c r="B307" s="160" t="s">
        <v>975</v>
      </c>
      <c r="C307" s="107">
        <f t="shared" si="29"/>
        <v>0</v>
      </c>
      <c r="D307" s="143" t="s">
        <v>1353</v>
      </c>
      <c r="E307" s="143" t="s">
        <v>16</v>
      </c>
      <c r="F307" s="143" t="s">
        <v>33</v>
      </c>
      <c r="G307" s="107">
        <f t="shared" si="30"/>
        <v>0</v>
      </c>
      <c r="H307" s="143"/>
      <c r="I307" s="143"/>
      <c r="J307" s="143"/>
      <c r="K307" s="143"/>
      <c r="L307" s="302" t="s">
        <v>1526</v>
      </c>
      <c r="T307" s="72"/>
    </row>
    <row r="308" spans="1:20" ht="41.25" hidden="1" customHeight="1" x14ac:dyDescent="0.25">
      <c r="A308" s="143" t="s">
        <v>694</v>
      </c>
      <c r="B308" s="160" t="s">
        <v>980</v>
      </c>
      <c r="C308" s="107">
        <f t="shared" si="29"/>
        <v>0</v>
      </c>
      <c r="D308" s="143" t="s">
        <v>1353</v>
      </c>
      <c r="E308" s="143" t="s">
        <v>16</v>
      </c>
      <c r="F308" s="143" t="s">
        <v>33</v>
      </c>
      <c r="G308" s="107">
        <f t="shared" si="30"/>
        <v>0</v>
      </c>
      <c r="H308" s="143"/>
      <c r="I308" s="143"/>
      <c r="J308" s="143"/>
      <c r="K308" s="143"/>
      <c r="L308" s="302" t="s">
        <v>1526</v>
      </c>
      <c r="T308" s="72"/>
    </row>
    <row r="309" spans="1:20" ht="35.25" hidden="1" customHeight="1" x14ac:dyDescent="0.25">
      <c r="A309" s="143" t="s">
        <v>713</v>
      </c>
      <c r="B309" s="160" t="s">
        <v>981</v>
      </c>
      <c r="C309" s="107">
        <f t="shared" si="29"/>
        <v>0</v>
      </c>
      <c r="D309" s="143" t="s">
        <v>1353</v>
      </c>
      <c r="E309" s="143" t="s">
        <v>16</v>
      </c>
      <c r="F309" s="143" t="s">
        <v>33</v>
      </c>
      <c r="G309" s="107">
        <f t="shared" si="30"/>
        <v>0</v>
      </c>
      <c r="H309" s="143"/>
      <c r="I309" s="143"/>
      <c r="J309" s="143"/>
      <c r="K309" s="143"/>
      <c r="L309" s="302" t="s">
        <v>1526</v>
      </c>
      <c r="T309" s="72"/>
    </row>
    <row r="310" spans="1:20" ht="48.75" customHeight="1" x14ac:dyDescent="0.25">
      <c r="A310" s="143" t="s">
        <v>571</v>
      </c>
      <c r="B310" s="160" t="s">
        <v>1692</v>
      </c>
      <c r="C310" s="107">
        <f t="shared" ref="C310:C317" si="31">G310</f>
        <v>42.146999999999998</v>
      </c>
      <c r="D310" s="143" t="s">
        <v>1352</v>
      </c>
      <c r="E310" s="143" t="s">
        <v>60</v>
      </c>
      <c r="F310" s="143" t="s">
        <v>33</v>
      </c>
      <c r="G310" s="107">
        <f t="shared" si="30"/>
        <v>42.146999999999998</v>
      </c>
      <c r="H310" s="107"/>
      <c r="I310" s="107"/>
      <c r="J310" s="107"/>
      <c r="K310" s="107">
        <v>42.146999999999998</v>
      </c>
      <c r="L310" s="85"/>
      <c r="T310" s="72"/>
    </row>
    <row r="311" spans="1:20" ht="44.25" customHeight="1" x14ac:dyDescent="0.25">
      <c r="A311" s="143" t="s">
        <v>572</v>
      </c>
      <c r="B311" s="160" t="s">
        <v>1451</v>
      </c>
      <c r="C311" s="107">
        <f t="shared" si="31"/>
        <v>6.3</v>
      </c>
      <c r="D311" s="143" t="s">
        <v>1352</v>
      </c>
      <c r="E311" s="143" t="s">
        <v>60</v>
      </c>
      <c r="F311" s="143" t="s">
        <v>33</v>
      </c>
      <c r="G311" s="107">
        <f t="shared" si="30"/>
        <v>6.3</v>
      </c>
      <c r="H311" s="107"/>
      <c r="I311" s="107"/>
      <c r="J311" s="107"/>
      <c r="K311" s="107">
        <v>6.3</v>
      </c>
      <c r="L311" s="85"/>
      <c r="T311" s="72"/>
    </row>
    <row r="312" spans="1:20" ht="49.5" customHeight="1" x14ac:dyDescent="0.25">
      <c r="A312" s="143" t="s">
        <v>579</v>
      </c>
      <c r="B312" s="160" t="s">
        <v>1443</v>
      </c>
      <c r="C312" s="107">
        <f t="shared" si="31"/>
        <v>31.38</v>
      </c>
      <c r="D312" s="143" t="s">
        <v>1352</v>
      </c>
      <c r="E312" s="143" t="s">
        <v>60</v>
      </c>
      <c r="F312" s="143" t="s">
        <v>33</v>
      </c>
      <c r="G312" s="107">
        <f>H312+I312+J312+K312+L312</f>
        <v>31.38</v>
      </c>
      <c r="H312" s="107"/>
      <c r="I312" s="107"/>
      <c r="J312" s="107"/>
      <c r="K312" s="107">
        <v>31.38</v>
      </c>
      <c r="L312" s="85"/>
      <c r="T312" s="72"/>
    </row>
    <row r="313" spans="1:20" ht="43.5" customHeight="1" x14ac:dyDescent="0.25">
      <c r="A313" s="143" t="s">
        <v>621</v>
      </c>
      <c r="B313" s="160" t="s">
        <v>1452</v>
      </c>
      <c r="C313" s="107">
        <f t="shared" si="31"/>
        <v>6.3</v>
      </c>
      <c r="D313" s="143" t="s">
        <v>1352</v>
      </c>
      <c r="E313" s="143" t="s">
        <v>60</v>
      </c>
      <c r="F313" s="143" t="s">
        <v>33</v>
      </c>
      <c r="G313" s="107">
        <f>H313+I313+J313+K313+L313</f>
        <v>6.3</v>
      </c>
      <c r="H313" s="107"/>
      <c r="I313" s="107"/>
      <c r="J313" s="107"/>
      <c r="K313" s="107">
        <v>6.3</v>
      </c>
      <c r="L313" s="85"/>
      <c r="T313" s="72"/>
    </row>
    <row r="314" spans="1:20" ht="53.25" customHeight="1" x14ac:dyDescent="0.25">
      <c r="A314" s="143" t="s">
        <v>622</v>
      </c>
      <c r="B314" s="160" t="s">
        <v>774</v>
      </c>
      <c r="C314" s="107">
        <f t="shared" si="31"/>
        <v>35.08</v>
      </c>
      <c r="D314" s="143" t="s">
        <v>1352</v>
      </c>
      <c r="E314" s="143" t="s">
        <v>60</v>
      </c>
      <c r="F314" s="143" t="s">
        <v>33</v>
      </c>
      <c r="G314" s="107">
        <f t="shared" si="30"/>
        <v>35.08</v>
      </c>
      <c r="H314" s="107"/>
      <c r="I314" s="107"/>
      <c r="J314" s="107"/>
      <c r="K314" s="107">
        <v>35.08</v>
      </c>
      <c r="L314" s="85"/>
      <c r="T314" s="72"/>
    </row>
    <row r="315" spans="1:20" ht="48" customHeight="1" x14ac:dyDescent="0.25">
      <c r="A315" s="143" t="s">
        <v>689</v>
      </c>
      <c r="B315" s="160" t="s">
        <v>1453</v>
      </c>
      <c r="C315" s="156">
        <f t="shared" si="31"/>
        <v>6.3</v>
      </c>
      <c r="D315" s="143" t="s">
        <v>1352</v>
      </c>
      <c r="E315" s="143" t="s">
        <v>60</v>
      </c>
      <c r="F315" s="143" t="s">
        <v>33</v>
      </c>
      <c r="G315" s="107">
        <f t="shared" si="30"/>
        <v>6.3</v>
      </c>
      <c r="H315" s="107"/>
      <c r="I315" s="107"/>
      <c r="J315" s="107"/>
      <c r="K315" s="107">
        <v>6.3</v>
      </c>
      <c r="L315" s="85"/>
      <c r="T315" s="72"/>
    </row>
    <row r="316" spans="1:20" ht="29.25" hidden="1" customHeight="1" x14ac:dyDescent="0.25">
      <c r="A316" s="347" t="s">
        <v>772</v>
      </c>
      <c r="B316" s="160" t="s">
        <v>941</v>
      </c>
      <c r="C316" s="107">
        <f t="shared" si="31"/>
        <v>0</v>
      </c>
      <c r="D316" s="531">
        <v>2024</v>
      </c>
      <c r="E316" s="532" t="s">
        <v>16</v>
      </c>
      <c r="F316" s="347" t="s">
        <v>33</v>
      </c>
      <c r="G316" s="107">
        <f t="shared" si="30"/>
        <v>0</v>
      </c>
      <c r="H316" s="143"/>
      <c r="I316" s="143"/>
      <c r="J316" s="143"/>
      <c r="K316" s="143"/>
      <c r="L316" s="302" t="s">
        <v>1526</v>
      </c>
      <c r="T316" s="72"/>
    </row>
    <row r="317" spans="1:20" ht="21.75" hidden="1" customHeight="1" x14ac:dyDescent="0.25">
      <c r="A317" s="347"/>
      <c r="B317" s="160" t="s">
        <v>511</v>
      </c>
      <c r="C317" s="107">
        <f t="shared" si="31"/>
        <v>120</v>
      </c>
      <c r="D317" s="531"/>
      <c r="E317" s="532"/>
      <c r="F317" s="347"/>
      <c r="G317" s="107">
        <f t="shared" si="30"/>
        <v>120</v>
      </c>
      <c r="H317" s="143"/>
      <c r="I317" s="143" t="s">
        <v>701</v>
      </c>
      <c r="J317" s="183"/>
      <c r="K317" s="183"/>
      <c r="L317" s="333"/>
      <c r="T317" s="72"/>
    </row>
    <row r="318" spans="1:20" ht="19.5" hidden="1" customHeight="1" x14ac:dyDescent="0.25">
      <c r="A318" s="347"/>
      <c r="B318" s="160" t="s">
        <v>2</v>
      </c>
      <c r="C318" s="107">
        <f t="shared" ref="C318:C323" si="32">G318</f>
        <v>91.43</v>
      </c>
      <c r="D318" s="531"/>
      <c r="E318" s="532"/>
      <c r="F318" s="347"/>
      <c r="G318" s="107">
        <f t="shared" si="30"/>
        <v>91.43</v>
      </c>
      <c r="H318" s="143"/>
      <c r="I318" s="143" t="s">
        <v>233</v>
      </c>
      <c r="J318" s="183"/>
      <c r="K318" s="183"/>
      <c r="L318" s="333"/>
      <c r="T318" s="72"/>
    </row>
    <row r="319" spans="1:20" ht="22.5" hidden="1" customHeight="1" x14ac:dyDescent="0.25">
      <c r="A319" s="347"/>
      <c r="B319" s="160" t="s">
        <v>25</v>
      </c>
      <c r="C319" s="107">
        <f t="shared" si="32"/>
        <v>15.903</v>
      </c>
      <c r="D319" s="531"/>
      <c r="E319" s="532"/>
      <c r="F319" s="347"/>
      <c r="G319" s="107">
        <f t="shared" si="30"/>
        <v>15.903</v>
      </c>
      <c r="H319" s="143"/>
      <c r="I319" s="143" t="s">
        <v>234</v>
      </c>
      <c r="J319" s="183"/>
      <c r="K319" s="183"/>
      <c r="L319" s="333"/>
      <c r="T319" s="72"/>
    </row>
    <row r="320" spans="1:20" ht="38.25" hidden="1" customHeight="1" x14ac:dyDescent="0.25">
      <c r="A320" s="347" t="s">
        <v>773</v>
      </c>
      <c r="B320" s="160" t="s">
        <v>942</v>
      </c>
      <c r="C320" s="107">
        <f t="shared" si="32"/>
        <v>0</v>
      </c>
      <c r="D320" s="531">
        <v>2024</v>
      </c>
      <c r="E320" s="532" t="s">
        <v>16</v>
      </c>
      <c r="F320" s="347" t="s">
        <v>33</v>
      </c>
      <c r="G320" s="107">
        <f t="shared" si="30"/>
        <v>0</v>
      </c>
      <c r="H320" s="143"/>
      <c r="I320" s="143"/>
      <c r="J320" s="143"/>
      <c r="K320" s="143"/>
      <c r="L320" s="302" t="s">
        <v>1526</v>
      </c>
      <c r="T320" s="72"/>
    </row>
    <row r="321" spans="1:20" ht="19.5" hidden="1" customHeight="1" x14ac:dyDescent="0.25">
      <c r="A321" s="347"/>
      <c r="B321" s="160" t="s">
        <v>638</v>
      </c>
      <c r="C321" s="107">
        <f t="shared" si="32"/>
        <v>120</v>
      </c>
      <c r="D321" s="531"/>
      <c r="E321" s="532"/>
      <c r="F321" s="347"/>
      <c r="G321" s="107">
        <f t="shared" si="30"/>
        <v>120</v>
      </c>
      <c r="H321" s="107"/>
      <c r="I321" s="107">
        <v>120</v>
      </c>
      <c r="J321" s="85"/>
      <c r="K321" s="85"/>
      <c r="L321" s="85"/>
      <c r="T321" s="72"/>
    </row>
    <row r="322" spans="1:20" ht="19.5" hidden="1" customHeight="1" x14ac:dyDescent="0.25">
      <c r="A322" s="347"/>
      <c r="B322" s="160" t="s">
        <v>2</v>
      </c>
      <c r="C322" s="107">
        <f t="shared" si="32"/>
        <v>80.099999999999994</v>
      </c>
      <c r="D322" s="531"/>
      <c r="E322" s="532"/>
      <c r="F322" s="347"/>
      <c r="G322" s="107">
        <f t="shared" si="30"/>
        <v>80.099999999999994</v>
      </c>
      <c r="H322" s="107"/>
      <c r="I322" s="107">
        <v>80.099999999999994</v>
      </c>
      <c r="J322" s="85"/>
      <c r="K322" s="85"/>
      <c r="L322" s="85"/>
      <c r="T322" s="72"/>
    </row>
    <row r="323" spans="1:20" ht="19.5" hidden="1" customHeight="1" x14ac:dyDescent="0.25">
      <c r="A323" s="347"/>
      <c r="B323" s="160" t="s">
        <v>25</v>
      </c>
      <c r="C323" s="107">
        <f t="shared" si="32"/>
        <v>14.2</v>
      </c>
      <c r="D323" s="531"/>
      <c r="E323" s="532"/>
      <c r="F323" s="347"/>
      <c r="G323" s="107">
        <f t="shared" si="30"/>
        <v>14.2</v>
      </c>
      <c r="H323" s="107"/>
      <c r="I323" s="107">
        <v>14.2</v>
      </c>
      <c r="J323" s="85"/>
      <c r="K323" s="85"/>
      <c r="L323" s="85"/>
      <c r="T323" s="72"/>
    </row>
    <row r="324" spans="1:20" ht="30" customHeight="1" x14ac:dyDescent="0.25">
      <c r="A324" s="353" t="s">
        <v>694</v>
      </c>
      <c r="B324" s="160" t="s">
        <v>1639</v>
      </c>
      <c r="C324" s="107">
        <f>G324</f>
        <v>3777.567</v>
      </c>
      <c r="D324" s="507" t="s">
        <v>1413</v>
      </c>
      <c r="E324" s="465" t="s">
        <v>16</v>
      </c>
      <c r="F324" s="353" t="s">
        <v>33</v>
      </c>
      <c r="G324" s="107">
        <f>H324+I324+J324+K324+L324</f>
        <v>3777.567</v>
      </c>
      <c r="H324" s="107"/>
      <c r="I324" s="107">
        <v>1516.5309999999999</v>
      </c>
      <c r="J324" s="107"/>
      <c r="K324" s="107">
        <f>K328</f>
        <v>123.81100000000001</v>
      </c>
      <c r="L324" s="107">
        <v>2137.2249999999999</v>
      </c>
      <c r="M324" s="87"/>
      <c r="T324" s="72"/>
    </row>
    <row r="325" spans="1:20" ht="20.25" customHeight="1" x14ac:dyDescent="0.25">
      <c r="A325" s="354"/>
      <c r="B325" s="160" t="s">
        <v>1149</v>
      </c>
      <c r="C325" s="107">
        <v>49.8</v>
      </c>
      <c r="D325" s="508"/>
      <c r="E325" s="466"/>
      <c r="F325" s="354"/>
      <c r="G325" s="107">
        <f t="shared" si="30"/>
        <v>49.8</v>
      </c>
      <c r="H325" s="107"/>
      <c r="I325" s="107">
        <v>49.8</v>
      </c>
      <c r="J325" s="85"/>
      <c r="K325" s="85"/>
      <c r="L325" s="85"/>
      <c r="T325" s="72"/>
    </row>
    <row r="326" spans="1:20" ht="16.5" hidden="1" customHeight="1" x14ac:dyDescent="0.25">
      <c r="A326" s="354"/>
      <c r="B326" s="160" t="s">
        <v>2</v>
      </c>
      <c r="C326" s="107">
        <f>G326</f>
        <v>23.29</v>
      </c>
      <c r="D326" s="508"/>
      <c r="E326" s="466"/>
      <c r="F326" s="354"/>
      <c r="G326" s="107">
        <f t="shared" si="30"/>
        <v>23.29</v>
      </c>
      <c r="H326" s="107"/>
      <c r="I326" s="107">
        <v>23.29</v>
      </c>
      <c r="J326" s="85"/>
      <c r="K326" s="85"/>
      <c r="L326" s="85"/>
      <c r="T326" s="72"/>
    </row>
    <row r="327" spans="1:20" ht="1.5" hidden="1" customHeight="1" x14ac:dyDescent="0.25">
      <c r="A327" s="354"/>
      <c r="B327" s="160" t="s">
        <v>1528</v>
      </c>
      <c r="C327" s="107">
        <f>G327</f>
        <v>0</v>
      </c>
      <c r="D327" s="508"/>
      <c r="E327" s="466"/>
      <c r="F327" s="354"/>
      <c r="G327" s="107">
        <f t="shared" si="30"/>
        <v>0</v>
      </c>
      <c r="H327" s="107"/>
      <c r="I327" s="107"/>
      <c r="J327" s="107">
        <v>0</v>
      </c>
      <c r="K327" s="85"/>
      <c r="L327" s="85"/>
      <c r="T327" s="72"/>
    </row>
    <row r="328" spans="1:20" ht="20.25" customHeight="1" x14ac:dyDescent="0.25">
      <c r="A328" s="355"/>
      <c r="B328" s="160" t="s">
        <v>1645</v>
      </c>
      <c r="C328" s="107">
        <f>G328</f>
        <v>123.81100000000001</v>
      </c>
      <c r="D328" s="509"/>
      <c r="E328" s="467"/>
      <c r="F328" s="355"/>
      <c r="G328" s="107">
        <f>K328</f>
        <v>123.81100000000001</v>
      </c>
      <c r="H328" s="107"/>
      <c r="I328" s="107"/>
      <c r="J328" s="107"/>
      <c r="K328" s="107">
        <v>123.81100000000001</v>
      </c>
      <c r="L328" s="85"/>
      <c r="T328" s="72"/>
    </row>
    <row r="329" spans="1:20" ht="34.5" customHeight="1" x14ac:dyDescent="0.25">
      <c r="A329" s="347" t="s">
        <v>713</v>
      </c>
      <c r="B329" s="91" t="s">
        <v>1546</v>
      </c>
      <c r="C329" s="107">
        <v>10711.02</v>
      </c>
      <c r="D329" s="531" t="s">
        <v>1413</v>
      </c>
      <c r="E329" s="532" t="s">
        <v>16</v>
      </c>
      <c r="F329" s="347" t="s">
        <v>33</v>
      </c>
      <c r="G329" s="107">
        <f t="shared" si="30"/>
        <v>7599.9549999999999</v>
      </c>
      <c r="H329" s="107"/>
      <c r="I329" s="107">
        <f>I330</f>
        <v>99.954999999999998</v>
      </c>
      <c r="J329" s="107"/>
      <c r="K329" s="85"/>
      <c r="L329" s="107">
        <v>7500</v>
      </c>
      <c r="T329" s="72"/>
    </row>
    <row r="330" spans="1:20" ht="21.75" hidden="1" customHeight="1" x14ac:dyDescent="0.25">
      <c r="A330" s="347"/>
      <c r="B330" s="62" t="s">
        <v>882</v>
      </c>
      <c r="C330" s="107">
        <f t="shared" ref="C330:C338" si="33">G330</f>
        <v>99.954999999999998</v>
      </c>
      <c r="D330" s="531"/>
      <c r="E330" s="532"/>
      <c r="F330" s="347"/>
      <c r="G330" s="107">
        <f t="shared" si="30"/>
        <v>99.954999999999998</v>
      </c>
      <c r="H330" s="107"/>
      <c r="I330" s="107">
        <v>99.954999999999998</v>
      </c>
      <c r="J330" s="85"/>
      <c r="K330" s="85"/>
      <c r="L330" s="85"/>
      <c r="T330" s="72"/>
    </row>
    <row r="331" spans="1:20" ht="21.75" hidden="1" customHeight="1" x14ac:dyDescent="0.25">
      <c r="A331" s="347"/>
      <c r="B331" s="62" t="s">
        <v>2</v>
      </c>
      <c r="C331" s="107">
        <f t="shared" si="33"/>
        <v>55</v>
      </c>
      <c r="D331" s="531"/>
      <c r="E331" s="532"/>
      <c r="F331" s="347"/>
      <c r="G331" s="107">
        <f t="shared" si="30"/>
        <v>55</v>
      </c>
      <c r="H331" s="107"/>
      <c r="I331" s="107">
        <v>55</v>
      </c>
      <c r="J331" s="85"/>
      <c r="K331" s="85"/>
      <c r="L331" s="85"/>
      <c r="T331" s="72"/>
    </row>
    <row r="332" spans="1:20" ht="21.75" hidden="1" customHeight="1" x14ac:dyDescent="0.25">
      <c r="A332" s="347"/>
      <c r="B332" s="62" t="s">
        <v>25</v>
      </c>
      <c r="C332" s="107">
        <f t="shared" si="33"/>
        <v>18</v>
      </c>
      <c r="D332" s="531"/>
      <c r="E332" s="532"/>
      <c r="F332" s="347"/>
      <c r="G332" s="107">
        <f t="shared" si="30"/>
        <v>18</v>
      </c>
      <c r="H332" s="107"/>
      <c r="I332" s="107">
        <v>18</v>
      </c>
      <c r="J332" s="85"/>
      <c r="K332" s="85"/>
      <c r="L332" s="85"/>
      <c r="T332" s="72"/>
    </row>
    <row r="333" spans="1:20" ht="48.75" hidden="1" customHeight="1" x14ac:dyDescent="0.25">
      <c r="A333" s="347" t="s">
        <v>887</v>
      </c>
      <c r="B333" s="62" t="s">
        <v>910</v>
      </c>
      <c r="C333" s="107">
        <f t="shared" si="33"/>
        <v>0</v>
      </c>
      <c r="D333" s="531">
        <v>2021</v>
      </c>
      <c r="E333" s="532" t="s">
        <v>16</v>
      </c>
      <c r="F333" s="347" t="s">
        <v>33</v>
      </c>
      <c r="G333" s="107">
        <f t="shared" si="30"/>
        <v>0</v>
      </c>
      <c r="H333" s="107"/>
      <c r="I333" s="107">
        <v>0</v>
      </c>
      <c r="J333" s="85"/>
      <c r="K333" s="85"/>
      <c r="L333" s="85"/>
      <c r="T333" s="72"/>
    </row>
    <row r="334" spans="1:20" ht="21.75" hidden="1" customHeight="1" x14ac:dyDescent="0.25">
      <c r="A334" s="347"/>
      <c r="B334" s="196" t="s">
        <v>38</v>
      </c>
      <c r="C334" s="107">
        <f t="shared" si="33"/>
        <v>350</v>
      </c>
      <c r="D334" s="531"/>
      <c r="E334" s="532"/>
      <c r="F334" s="347"/>
      <c r="G334" s="107">
        <f t="shared" si="30"/>
        <v>350</v>
      </c>
      <c r="H334" s="107"/>
      <c r="I334" s="107">
        <v>350</v>
      </c>
      <c r="J334" s="85"/>
      <c r="K334" s="85"/>
      <c r="L334" s="85"/>
      <c r="T334" s="72"/>
    </row>
    <row r="335" spans="1:20" ht="21.75" hidden="1" customHeight="1" x14ac:dyDescent="0.25">
      <c r="A335" s="347"/>
      <c r="B335" s="196" t="s">
        <v>2</v>
      </c>
      <c r="C335" s="107">
        <f t="shared" si="33"/>
        <v>120</v>
      </c>
      <c r="D335" s="531"/>
      <c r="E335" s="532"/>
      <c r="F335" s="347"/>
      <c r="G335" s="107">
        <f t="shared" si="30"/>
        <v>120</v>
      </c>
      <c r="H335" s="107"/>
      <c r="I335" s="107">
        <v>120</v>
      </c>
      <c r="J335" s="85"/>
      <c r="K335" s="85"/>
      <c r="L335" s="85"/>
      <c r="T335" s="72"/>
    </row>
    <row r="336" spans="1:20" ht="21.75" hidden="1" customHeight="1" x14ac:dyDescent="0.25">
      <c r="A336" s="347"/>
      <c r="B336" s="196" t="s">
        <v>25</v>
      </c>
      <c r="C336" s="107">
        <f t="shared" si="33"/>
        <v>35</v>
      </c>
      <c r="D336" s="531"/>
      <c r="E336" s="532"/>
      <c r="F336" s="347"/>
      <c r="G336" s="107">
        <f t="shared" si="30"/>
        <v>35</v>
      </c>
      <c r="H336" s="107"/>
      <c r="I336" s="107">
        <v>35</v>
      </c>
      <c r="J336" s="85"/>
      <c r="K336" s="85"/>
      <c r="L336" s="85"/>
      <c r="T336" s="72"/>
    </row>
    <row r="337" spans="1:20" ht="54" hidden="1" customHeight="1" x14ac:dyDescent="0.25">
      <c r="A337" s="347" t="s">
        <v>714</v>
      </c>
      <c r="B337" s="196" t="s">
        <v>889</v>
      </c>
      <c r="C337" s="107">
        <f t="shared" si="33"/>
        <v>0</v>
      </c>
      <c r="D337" s="531">
        <v>2021</v>
      </c>
      <c r="E337" s="532" t="s">
        <v>16</v>
      </c>
      <c r="F337" s="347" t="s">
        <v>33</v>
      </c>
      <c r="G337" s="107">
        <f t="shared" si="30"/>
        <v>0</v>
      </c>
      <c r="H337" s="107"/>
      <c r="I337" s="107">
        <v>0</v>
      </c>
      <c r="J337" s="85"/>
      <c r="K337" s="85"/>
      <c r="L337" s="85"/>
      <c r="T337" s="72"/>
    </row>
    <row r="338" spans="1:20" ht="22.5" hidden="1" customHeight="1" x14ac:dyDescent="0.25">
      <c r="A338" s="347"/>
      <c r="B338" s="196" t="s">
        <v>882</v>
      </c>
      <c r="C338" s="107">
        <f t="shared" si="33"/>
        <v>100</v>
      </c>
      <c r="D338" s="531"/>
      <c r="E338" s="532"/>
      <c r="F338" s="347"/>
      <c r="G338" s="107">
        <f t="shared" si="30"/>
        <v>100</v>
      </c>
      <c r="H338" s="107"/>
      <c r="I338" s="107">
        <v>100</v>
      </c>
      <c r="J338" s="85"/>
      <c r="K338" s="85"/>
      <c r="L338" s="85"/>
      <c r="T338" s="72"/>
    </row>
    <row r="339" spans="1:20" ht="43.5" customHeight="1" x14ac:dyDescent="0.25">
      <c r="A339" s="188" t="s">
        <v>714</v>
      </c>
      <c r="B339" s="59" t="s">
        <v>1362</v>
      </c>
      <c r="C339" s="107">
        <v>13823.418</v>
      </c>
      <c r="D339" s="155">
        <v>2024</v>
      </c>
      <c r="E339" s="156" t="s">
        <v>16</v>
      </c>
      <c r="F339" s="143" t="s">
        <v>33</v>
      </c>
      <c r="G339" s="107">
        <f t="shared" si="30"/>
        <v>10994.683000000001</v>
      </c>
      <c r="H339" s="107"/>
      <c r="I339" s="107">
        <v>994.68299999999999</v>
      </c>
      <c r="J339" s="107"/>
      <c r="K339" s="107"/>
      <c r="L339" s="107">
        <v>10000</v>
      </c>
      <c r="T339" s="72"/>
    </row>
    <row r="340" spans="1:20" ht="54.75" customHeight="1" x14ac:dyDescent="0.25">
      <c r="A340" s="347" t="s">
        <v>735</v>
      </c>
      <c r="B340" s="160" t="s">
        <v>943</v>
      </c>
      <c r="C340" s="107">
        <f t="shared" ref="C340:C353" si="34">G340</f>
        <v>6979.3959999999997</v>
      </c>
      <c r="D340" s="531">
        <v>2020</v>
      </c>
      <c r="E340" s="532" t="s">
        <v>16</v>
      </c>
      <c r="F340" s="532" t="s">
        <v>33</v>
      </c>
      <c r="G340" s="107">
        <f t="shared" si="30"/>
        <v>6979.3959999999997</v>
      </c>
      <c r="H340" s="107">
        <v>6979.3959999999997</v>
      </c>
      <c r="I340" s="107"/>
      <c r="J340" s="85"/>
      <c r="K340" s="85"/>
      <c r="L340" s="85"/>
      <c r="T340" s="72"/>
    </row>
    <row r="341" spans="1:20" ht="23.25" hidden="1" customHeight="1" x14ac:dyDescent="0.25">
      <c r="A341" s="347"/>
      <c r="B341" s="160" t="s">
        <v>511</v>
      </c>
      <c r="C341" s="107">
        <f t="shared" si="34"/>
        <v>70</v>
      </c>
      <c r="D341" s="531"/>
      <c r="E341" s="532"/>
      <c r="F341" s="532"/>
      <c r="G341" s="107">
        <f t="shared" si="30"/>
        <v>70</v>
      </c>
      <c r="H341" s="107">
        <v>70</v>
      </c>
      <c r="I341" s="107"/>
      <c r="J341" s="85"/>
      <c r="K341" s="85"/>
      <c r="L341" s="85"/>
      <c r="M341" s="40">
        <f>8909.234-7556.981</f>
        <v>1352.2530000000006</v>
      </c>
      <c r="T341" s="72"/>
    </row>
    <row r="342" spans="1:20" ht="23.25" hidden="1" customHeight="1" x14ac:dyDescent="0.25">
      <c r="A342" s="347"/>
      <c r="B342" s="160" t="s">
        <v>2</v>
      </c>
      <c r="C342" s="107">
        <f t="shared" si="34"/>
        <v>99.341999999999999</v>
      </c>
      <c r="D342" s="531"/>
      <c r="E342" s="532"/>
      <c r="F342" s="532"/>
      <c r="G342" s="107">
        <f t="shared" si="30"/>
        <v>99.341999999999999</v>
      </c>
      <c r="H342" s="107">
        <v>99.341999999999999</v>
      </c>
      <c r="I342" s="107"/>
      <c r="J342" s="85"/>
      <c r="K342" s="85"/>
      <c r="L342" s="85"/>
      <c r="T342" s="72"/>
    </row>
    <row r="343" spans="1:20" ht="21" hidden="1" customHeight="1" x14ac:dyDescent="0.25">
      <c r="A343" s="347"/>
      <c r="B343" s="160" t="s">
        <v>25</v>
      </c>
      <c r="C343" s="107">
        <f t="shared" si="34"/>
        <v>26.039000000000001</v>
      </c>
      <c r="D343" s="531"/>
      <c r="E343" s="532"/>
      <c r="F343" s="532"/>
      <c r="G343" s="107">
        <f t="shared" si="30"/>
        <v>26.039000000000001</v>
      </c>
      <c r="H343" s="107">
        <v>26.039000000000001</v>
      </c>
      <c r="I343" s="107"/>
      <c r="J343" s="85"/>
      <c r="K343" s="85"/>
      <c r="L343" s="85"/>
      <c r="T343" s="72"/>
    </row>
    <row r="344" spans="1:20" ht="24.75" hidden="1" customHeight="1" x14ac:dyDescent="0.25">
      <c r="A344" s="347"/>
      <c r="B344" s="160" t="s">
        <v>631</v>
      </c>
      <c r="C344" s="107">
        <f t="shared" si="34"/>
        <v>9.6519999999999992</v>
      </c>
      <c r="D344" s="531"/>
      <c r="E344" s="532"/>
      <c r="F344" s="532"/>
      <c r="G344" s="107">
        <f t="shared" si="30"/>
        <v>9.6519999999999992</v>
      </c>
      <c r="H344" s="107">
        <v>9.6519999999999992</v>
      </c>
      <c r="I344" s="107"/>
      <c r="J344" s="85"/>
      <c r="K344" s="85"/>
      <c r="L344" s="85"/>
      <c r="T344" s="72"/>
    </row>
    <row r="345" spans="1:20" ht="20.25" hidden="1" customHeight="1" x14ac:dyDescent="0.25">
      <c r="A345" s="347"/>
      <c r="B345" s="160" t="s">
        <v>674</v>
      </c>
      <c r="C345" s="107">
        <f t="shared" si="34"/>
        <v>11.603</v>
      </c>
      <c r="D345" s="531"/>
      <c r="E345" s="532"/>
      <c r="F345" s="532"/>
      <c r="G345" s="107">
        <f t="shared" si="30"/>
        <v>11.603</v>
      </c>
      <c r="H345" s="107">
        <v>11.603</v>
      </c>
      <c r="I345" s="107"/>
      <c r="J345" s="85"/>
      <c r="K345" s="85"/>
      <c r="L345" s="85"/>
      <c r="T345" s="72"/>
    </row>
    <row r="346" spans="1:20" ht="51" hidden="1" customHeight="1" x14ac:dyDescent="0.25">
      <c r="A346" s="347" t="s">
        <v>894</v>
      </c>
      <c r="B346" s="160" t="s">
        <v>944</v>
      </c>
      <c r="C346" s="107">
        <f t="shared" si="34"/>
        <v>0</v>
      </c>
      <c r="D346" s="531">
        <v>2024</v>
      </c>
      <c r="E346" s="532" t="s">
        <v>16</v>
      </c>
      <c r="F346" s="532" t="s">
        <v>33</v>
      </c>
      <c r="G346" s="107">
        <f t="shared" si="30"/>
        <v>0</v>
      </c>
      <c r="H346" s="143"/>
      <c r="I346" s="143"/>
      <c r="J346" s="143"/>
      <c r="K346" s="143"/>
      <c r="L346" s="302" t="s">
        <v>1526</v>
      </c>
      <c r="P346" s="92"/>
      <c r="T346" s="72"/>
    </row>
    <row r="347" spans="1:20" ht="22.5" hidden="1" customHeight="1" x14ac:dyDescent="0.25">
      <c r="A347" s="347"/>
      <c r="B347" s="251" t="s">
        <v>38</v>
      </c>
      <c r="C347" s="107">
        <f t="shared" si="34"/>
        <v>50</v>
      </c>
      <c r="D347" s="531"/>
      <c r="E347" s="532"/>
      <c r="F347" s="532"/>
      <c r="G347" s="107">
        <f t="shared" si="30"/>
        <v>50</v>
      </c>
      <c r="H347" s="107"/>
      <c r="I347" s="107">
        <v>50</v>
      </c>
      <c r="J347" s="85"/>
      <c r="K347" s="85"/>
      <c r="L347" s="85"/>
      <c r="P347" s="93"/>
      <c r="Q347" s="41"/>
      <c r="T347" s="72"/>
    </row>
    <row r="348" spans="1:20" ht="31.5" hidden="1" customHeight="1" x14ac:dyDescent="0.25">
      <c r="A348" s="177" t="s">
        <v>736</v>
      </c>
      <c r="B348" s="312" t="s">
        <v>491</v>
      </c>
      <c r="C348" s="313">
        <f t="shared" si="34"/>
        <v>0</v>
      </c>
      <c r="D348" s="314">
        <v>2024</v>
      </c>
      <c r="E348" s="315" t="s">
        <v>16</v>
      </c>
      <c r="F348" s="315" t="s">
        <v>33</v>
      </c>
      <c r="G348" s="313">
        <f t="shared" si="30"/>
        <v>0</v>
      </c>
      <c r="H348" s="177"/>
      <c r="I348" s="143"/>
      <c r="J348" s="177"/>
      <c r="K348" s="177"/>
      <c r="L348" s="143"/>
      <c r="M348" s="94" t="s">
        <v>1201</v>
      </c>
      <c r="N348" s="94"/>
      <c r="O348" s="94"/>
      <c r="T348" s="72"/>
    </row>
    <row r="349" spans="1:20" ht="30" customHeight="1" x14ac:dyDescent="0.25">
      <c r="A349" s="143" t="s">
        <v>736</v>
      </c>
      <c r="B349" s="160" t="s">
        <v>573</v>
      </c>
      <c r="C349" s="107">
        <f t="shared" si="34"/>
        <v>114.3</v>
      </c>
      <c r="D349" s="155">
        <v>2020</v>
      </c>
      <c r="E349" s="156" t="s">
        <v>101</v>
      </c>
      <c r="F349" s="156" t="s">
        <v>33</v>
      </c>
      <c r="G349" s="107">
        <f t="shared" si="30"/>
        <v>114.3</v>
      </c>
      <c r="H349" s="107">
        <v>114.3</v>
      </c>
      <c r="I349" s="107"/>
      <c r="J349" s="85"/>
      <c r="K349" s="85"/>
      <c r="L349" s="85"/>
      <c r="P349" s="41"/>
      <c r="T349" s="72"/>
    </row>
    <row r="350" spans="1:20" s="272" customFormat="1" ht="30" customHeight="1" x14ac:dyDescent="0.25">
      <c r="A350" s="353" t="s">
        <v>759</v>
      </c>
      <c r="B350" s="160" t="s">
        <v>1643</v>
      </c>
      <c r="C350" s="107">
        <f t="shared" si="34"/>
        <v>8765.5239999999994</v>
      </c>
      <c r="D350" s="507" t="s">
        <v>1543</v>
      </c>
      <c r="E350" s="465" t="s">
        <v>16</v>
      </c>
      <c r="F350" s="465" t="s">
        <v>33</v>
      </c>
      <c r="G350" s="107">
        <f>H350+I350+J350+K350+L350</f>
        <v>8765.5239999999994</v>
      </c>
      <c r="H350" s="107"/>
      <c r="I350" s="107">
        <v>6428.44</v>
      </c>
      <c r="J350" s="107"/>
      <c r="K350" s="107">
        <v>2337.0839999999998</v>
      </c>
      <c r="L350" s="156"/>
      <c r="M350" s="40"/>
      <c r="N350" s="41"/>
      <c r="O350" s="40"/>
      <c r="P350" s="41"/>
      <c r="T350" s="281"/>
    </row>
    <row r="351" spans="1:20" s="272" customFormat="1" ht="18" customHeight="1" x14ac:dyDescent="0.25">
      <c r="A351" s="354"/>
      <c r="B351" s="160" t="s">
        <v>882</v>
      </c>
      <c r="C351" s="107">
        <v>64.602000000000004</v>
      </c>
      <c r="D351" s="508"/>
      <c r="E351" s="466"/>
      <c r="F351" s="466"/>
      <c r="G351" s="107">
        <f t="shared" si="30"/>
        <v>64.600999999999999</v>
      </c>
      <c r="H351" s="107"/>
      <c r="I351" s="107">
        <v>64.600999999999999</v>
      </c>
      <c r="J351" s="156"/>
      <c r="K351" s="156"/>
      <c r="L351" s="156"/>
      <c r="M351" s="40"/>
      <c r="N351" s="40"/>
      <c r="O351" s="40"/>
      <c r="P351" s="41"/>
      <c r="T351" s="281"/>
    </row>
    <row r="352" spans="1:20" s="272" customFormat="1" ht="66.75" hidden="1" customHeight="1" x14ac:dyDescent="0.25">
      <c r="A352" s="354"/>
      <c r="B352" s="160" t="s">
        <v>897</v>
      </c>
      <c r="C352" s="107">
        <f t="shared" si="34"/>
        <v>0</v>
      </c>
      <c r="D352" s="508"/>
      <c r="E352" s="466"/>
      <c r="F352" s="466"/>
      <c r="G352" s="107">
        <f t="shared" si="30"/>
        <v>0</v>
      </c>
      <c r="H352" s="107"/>
      <c r="I352" s="107">
        <v>0</v>
      </c>
      <c r="J352" s="156"/>
      <c r="K352" s="156"/>
      <c r="L352" s="156"/>
      <c r="M352" s="40"/>
      <c r="N352" s="40"/>
      <c r="O352" s="40"/>
      <c r="P352" s="41"/>
      <c r="T352" s="281"/>
    </row>
    <row r="353" spans="1:20" s="272" customFormat="1" x14ac:dyDescent="0.25">
      <c r="A353" s="355"/>
      <c r="B353" s="160" t="s">
        <v>1645</v>
      </c>
      <c r="C353" s="107">
        <f t="shared" si="34"/>
        <v>31.042000000000002</v>
      </c>
      <c r="D353" s="509"/>
      <c r="E353" s="467"/>
      <c r="F353" s="467"/>
      <c r="G353" s="107">
        <f t="shared" si="30"/>
        <v>31.042000000000002</v>
      </c>
      <c r="H353" s="107"/>
      <c r="I353" s="107"/>
      <c r="J353" s="156"/>
      <c r="K353" s="107">
        <v>31.042000000000002</v>
      </c>
      <c r="L353" s="156"/>
      <c r="M353" s="40"/>
      <c r="N353" s="40"/>
      <c r="O353" s="40"/>
      <c r="P353" s="41"/>
      <c r="T353" s="281"/>
    </row>
    <row r="354" spans="1:20" ht="28.5" customHeight="1" x14ac:dyDescent="0.25">
      <c r="A354" s="347" t="s">
        <v>749</v>
      </c>
      <c r="B354" s="160" t="s">
        <v>623</v>
      </c>
      <c r="C354" s="107">
        <v>1151.2180000000001</v>
      </c>
      <c r="D354" s="531">
        <v>2021</v>
      </c>
      <c r="E354" s="532" t="s">
        <v>16</v>
      </c>
      <c r="F354" s="532" t="s">
        <v>33</v>
      </c>
      <c r="G354" s="107">
        <f t="shared" si="30"/>
        <v>1026.6179999999999</v>
      </c>
      <c r="H354" s="107"/>
      <c r="I354" s="107">
        <v>1026.6179999999999</v>
      </c>
      <c r="J354" s="85"/>
      <c r="K354" s="85"/>
      <c r="L354" s="85"/>
      <c r="P354" s="41"/>
      <c r="T354" s="72"/>
    </row>
    <row r="355" spans="1:20" ht="16.5" customHeight="1" x14ac:dyDescent="0.25">
      <c r="A355" s="347"/>
      <c r="B355" s="160" t="s">
        <v>882</v>
      </c>
      <c r="C355" s="107">
        <v>49.8</v>
      </c>
      <c r="D355" s="531"/>
      <c r="E355" s="532"/>
      <c r="F355" s="532"/>
      <c r="G355" s="107">
        <f t="shared" si="30"/>
        <v>49.8</v>
      </c>
      <c r="H355" s="107"/>
      <c r="I355" s="107">
        <v>49.8</v>
      </c>
      <c r="J355" s="85"/>
      <c r="K355" s="85"/>
      <c r="L355" s="85"/>
      <c r="P355" s="41"/>
      <c r="T355" s="72"/>
    </row>
    <row r="356" spans="1:20" ht="27.75" customHeight="1" x14ac:dyDescent="0.25">
      <c r="A356" s="347" t="s">
        <v>750</v>
      </c>
      <c r="B356" s="160" t="s">
        <v>945</v>
      </c>
      <c r="C356" s="107">
        <f>G356</f>
        <v>893.27099999999996</v>
      </c>
      <c r="D356" s="531">
        <v>2024</v>
      </c>
      <c r="E356" s="532" t="s">
        <v>16</v>
      </c>
      <c r="F356" s="532" t="s">
        <v>33</v>
      </c>
      <c r="G356" s="107">
        <f t="shared" si="30"/>
        <v>893.27099999999996</v>
      </c>
      <c r="H356" s="143"/>
      <c r="I356" s="143"/>
      <c r="J356" s="143"/>
      <c r="K356" s="143"/>
      <c r="L356" s="143" t="s">
        <v>1365</v>
      </c>
      <c r="T356" s="72"/>
    </row>
    <row r="357" spans="1:20" ht="21.75" hidden="1" customHeight="1" x14ac:dyDescent="0.25">
      <c r="A357" s="347"/>
      <c r="B357" s="160" t="s">
        <v>38</v>
      </c>
      <c r="C357" s="107">
        <f>G357</f>
        <v>73.408000000000001</v>
      </c>
      <c r="D357" s="531"/>
      <c r="E357" s="532"/>
      <c r="F357" s="532"/>
      <c r="G357" s="107">
        <f t="shared" si="30"/>
        <v>73.408000000000001</v>
      </c>
      <c r="H357" s="107"/>
      <c r="I357" s="107">
        <v>73.408000000000001</v>
      </c>
      <c r="J357" s="85"/>
      <c r="K357" s="85"/>
      <c r="L357" s="85"/>
      <c r="T357" s="72"/>
    </row>
    <row r="358" spans="1:20" ht="30" customHeight="1" x14ac:dyDescent="0.25">
      <c r="A358" s="143" t="s">
        <v>772</v>
      </c>
      <c r="B358" s="160" t="s">
        <v>634</v>
      </c>
      <c r="C358" s="107">
        <f>G358</f>
        <v>337.5</v>
      </c>
      <c r="D358" s="155">
        <v>2020</v>
      </c>
      <c r="E358" s="156" t="s">
        <v>633</v>
      </c>
      <c r="F358" s="156" t="s">
        <v>33</v>
      </c>
      <c r="G358" s="107">
        <f t="shared" si="30"/>
        <v>337.5</v>
      </c>
      <c r="H358" s="107">
        <v>337.5</v>
      </c>
      <c r="I358" s="107"/>
      <c r="J358" s="85"/>
      <c r="K358" s="85"/>
      <c r="L358" s="85"/>
      <c r="T358" s="72"/>
    </row>
    <row r="359" spans="1:20" ht="30" hidden="1" customHeight="1" x14ac:dyDescent="0.25">
      <c r="A359" s="143" t="s">
        <v>1080</v>
      </c>
      <c r="B359" s="160" t="s">
        <v>913</v>
      </c>
      <c r="C359" s="107">
        <f>G359</f>
        <v>0</v>
      </c>
      <c r="D359" s="155">
        <v>2024</v>
      </c>
      <c r="E359" s="156" t="s">
        <v>16</v>
      </c>
      <c r="F359" s="156" t="s">
        <v>33</v>
      </c>
      <c r="G359" s="107">
        <f t="shared" si="30"/>
        <v>0</v>
      </c>
      <c r="H359" s="107"/>
      <c r="I359" s="107"/>
      <c r="J359" s="107"/>
      <c r="K359" s="107"/>
      <c r="L359" s="186">
        <v>0</v>
      </c>
      <c r="T359" s="72"/>
    </row>
    <row r="360" spans="1:20" ht="32.25" hidden="1" customHeight="1" x14ac:dyDescent="0.25">
      <c r="A360" s="143" t="s">
        <v>1093</v>
      </c>
      <c r="B360" s="160" t="s">
        <v>175</v>
      </c>
      <c r="C360" s="107">
        <f>G360</f>
        <v>0</v>
      </c>
      <c r="D360" s="155">
        <v>2022</v>
      </c>
      <c r="E360" s="156" t="s">
        <v>16</v>
      </c>
      <c r="F360" s="156" t="s">
        <v>33</v>
      </c>
      <c r="G360" s="107">
        <f t="shared" si="30"/>
        <v>0</v>
      </c>
      <c r="H360" s="143"/>
      <c r="I360" s="143"/>
      <c r="J360" s="143" t="s">
        <v>1526</v>
      </c>
      <c r="K360" s="143"/>
      <c r="L360" s="143"/>
      <c r="M360" s="40" t="s">
        <v>1498</v>
      </c>
      <c r="T360" s="72"/>
    </row>
    <row r="361" spans="1:20" ht="45" customHeight="1" x14ac:dyDescent="0.25">
      <c r="A361" s="347" t="s">
        <v>773</v>
      </c>
      <c r="B361" s="160" t="s">
        <v>916</v>
      </c>
      <c r="C361" s="107">
        <v>3145.8</v>
      </c>
      <c r="D361" s="553">
        <v>2021</v>
      </c>
      <c r="E361" s="532" t="s">
        <v>16</v>
      </c>
      <c r="F361" s="532" t="s">
        <v>33</v>
      </c>
      <c r="G361" s="107">
        <f t="shared" si="30"/>
        <v>3145.8</v>
      </c>
      <c r="H361" s="85"/>
      <c r="I361" s="107">
        <v>3145.8</v>
      </c>
      <c r="J361" s="85"/>
      <c r="K361" s="85"/>
      <c r="L361" s="85"/>
      <c r="T361" s="72"/>
    </row>
    <row r="362" spans="1:20" ht="16.5" customHeight="1" x14ac:dyDescent="0.25">
      <c r="A362" s="347"/>
      <c r="B362" s="160" t="s">
        <v>882</v>
      </c>
      <c r="C362" s="107">
        <v>100</v>
      </c>
      <c r="D362" s="553"/>
      <c r="E362" s="532"/>
      <c r="F362" s="532"/>
      <c r="G362" s="107">
        <f t="shared" si="30"/>
        <v>100</v>
      </c>
      <c r="H362" s="85"/>
      <c r="I362" s="107">
        <v>100</v>
      </c>
      <c r="J362" s="85"/>
      <c r="K362" s="85"/>
      <c r="L362" s="85"/>
      <c r="T362" s="72"/>
    </row>
    <row r="363" spans="1:20" ht="29.25" customHeight="1" x14ac:dyDescent="0.25">
      <c r="A363" s="143" t="s">
        <v>833</v>
      </c>
      <c r="B363" s="160" t="s">
        <v>986</v>
      </c>
      <c r="C363" s="107">
        <f>G363</f>
        <v>185</v>
      </c>
      <c r="D363" s="155">
        <v>2021</v>
      </c>
      <c r="E363" s="156" t="s">
        <v>101</v>
      </c>
      <c r="F363" s="156" t="s">
        <v>33</v>
      </c>
      <c r="G363" s="107">
        <f t="shared" si="30"/>
        <v>185</v>
      </c>
      <c r="H363" s="85"/>
      <c r="I363" s="107">
        <v>185</v>
      </c>
      <c r="J363" s="85"/>
      <c r="K363" s="85"/>
      <c r="L363" s="85"/>
      <c r="T363" s="72"/>
    </row>
    <row r="364" spans="1:20" ht="30" hidden="1" customHeight="1" x14ac:dyDescent="0.25">
      <c r="A364" s="347" t="s">
        <v>1093</v>
      </c>
      <c r="B364" s="160" t="s">
        <v>1002</v>
      </c>
      <c r="C364" s="107">
        <f>G364</f>
        <v>0</v>
      </c>
      <c r="D364" s="531">
        <v>2024</v>
      </c>
      <c r="E364" s="532" t="s">
        <v>16</v>
      </c>
      <c r="F364" s="532" t="s">
        <v>33</v>
      </c>
      <c r="G364" s="107">
        <f t="shared" si="30"/>
        <v>0</v>
      </c>
      <c r="H364" s="143"/>
      <c r="I364" s="143"/>
      <c r="J364" s="143"/>
      <c r="K364" s="143"/>
      <c r="L364" s="302" t="s">
        <v>1526</v>
      </c>
      <c r="T364" s="72"/>
    </row>
    <row r="365" spans="1:20" ht="18" hidden="1" customHeight="1" x14ac:dyDescent="0.25">
      <c r="A365" s="347"/>
      <c r="B365" s="160" t="s">
        <v>1003</v>
      </c>
      <c r="C365" s="107">
        <f>G365</f>
        <v>150</v>
      </c>
      <c r="D365" s="531"/>
      <c r="E365" s="532"/>
      <c r="F365" s="532"/>
      <c r="G365" s="107">
        <f t="shared" si="30"/>
        <v>150</v>
      </c>
      <c r="H365" s="85"/>
      <c r="I365" s="107"/>
      <c r="J365" s="107"/>
      <c r="K365" s="107"/>
      <c r="L365" s="107">
        <v>150</v>
      </c>
      <c r="T365" s="72"/>
    </row>
    <row r="366" spans="1:20" ht="53.25" customHeight="1" x14ac:dyDescent="0.25">
      <c r="A366" s="353" t="s">
        <v>834</v>
      </c>
      <c r="B366" s="160" t="s">
        <v>1642</v>
      </c>
      <c r="C366" s="107">
        <v>4732.9970000000003</v>
      </c>
      <c r="D366" s="507" t="s">
        <v>1543</v>
      </c>
      <c r="E366" s="465" t="s">
        <v>16</v>
      </c>
      <c r="F366" s="465" t="s">
        <v>33</v>
      </c>
      <c r="G366" s="107">
        <f>H366+I366+J366+K366+L366</f>
        <v>4732.9970000000003</v>
      </c>
      <c r="H366" s="85"/>
      <c r="I366" s="143" t="s">
        <v>1527</v>
      </c>
      <c r="J366" s="107"/>
      <c r="K366" s="107">
        <v>1893.104</v>
      </c>
      <c r="L366" s="85"/>
      <c r="M366" s="80"/>
      <c r="N366" s="41"/>
      <c r="T366" s="72"/>
    </row>
    <row r="367" spans="1:20" ht="18" hidden="1" customHeight="1" x14ac:dyDescent="0.25">
      <c r="A367" s="354"/>
      <c r="B367" s="160" t="s">
        <v>1003</v>
      </c>
      <c r="C367" s="107">
        <f t="shared" ref="C367:C376" si="35">G367</f>
        <v>49.8</v>
      </c>
      <c r="D367" s="508"/>
      <c r="E367" s="466"/>
      <c r="F367" s="466"/>
      <c r="G367" s="107">
        <f t="shared" si="30"/>
        <v>49.8</v>
      </c>
      <c r="H367" s="85"/>
      <c r="I367" s="107">
        <v>49.8</v>
      </c>
      <c r="J367" s="85"/>
      <c r="K367" s="85"/>
      <c r="L367" s="85"/>
      <c r="T367" s="72"/>
    </row>
    <row r="368" spans="1:20" ht="20.25" hidden="1" customHeight="1" x14ac:dyDescent="0.25">
      <c r="A368" s="354"/>
      <c r="B368" s="181" t="s">
        <v>1456</v>
      </c>
      <c r="C368" s="107">
        <f t="shared" si="35"/>
        <v>61.8</v>
      </c>
      <c r="D368" s="508"/>
      <c r="E368" s="466"/>
      <c r="F368" s="466"/>
      <c r="G368" s="107">
        <f>I368</f>
        <v>61.8</v>
      </c>
      <c r="H368" s="85"/>
      <c r="I368" s="107">
        <v>61.8</v>
      </c>
      <c r="J368" s="85"/>
      <c r="K368" s="85"/>
      <c r="L368" s="85"/>
      <c r="T368" s="72"/>
    </row>
    <row r="369" spans="1:20" s="282" customFormat="1" ht="20.25" customHeight="1" x14ac:dyDescent="0.25">
      <c r="A369" s="355"/>
      <c r="B369" s="181" t="s">
        <v>1645</v>
      </c>
      <c r="C369" s="107">
        <f t="shared" si="35"/>
        <v>30.686</v>
      </c>
      <c r="D369" s="509"/>
      <c r="E369" s="467"/>
      <c r="F369" s="467"/>
      <c r="G369" s="107">
        <f>H369+I369+J369+K369+L369</f>
        <v>30.686</v>
      </c>
      <c r="H369" s="85"/>
      <c r="I369" s="107"/>
      <c r="J369" s="85"/>
      <c r="K369" s="107">
        <v>30.686</v>
      </c>
      <c r="L369" s="85"/>
      <c r="M369" s="40"/>
      <c r="N369" s="40"/>
      <c r="O369" s="40"/>
      <c r="P369" s="40"/>
      <c r="T369" s="283"/>
    </row>
    <row r="370" spans="1:20" ht="30.75" customHeight="1" x14ac:dyDescent="0.25">
      <c r="A370" s="143" t="s">
        <v>856</v>
      </c>
      <c r="B370" s="160" t="s">
        <v>1172</v>
      </c>
      <c r="C370" s="107">
        <f t="shared" si="35"/>
        <v>49.8</v>
      </c>
      <c r="D370" s="155">
        <v>2024</v>
      </c>
      <c r="E370" s="156" t="s">
        <v>16</v>
      </c>
      <c r="F370" s="156" t="s">
        <v>33</v>
      </c>
      <c r="G370" s="107">
        <f t="shared" si="30"/>
        <v>49.8</v>
      </c>
      <c r="H370" s="85"/>
      <c r="I370" s="107"/>
      <c r="J370" s="107"/>
      <c r="K370" s="107"/>
      <c r="L370" s="107">
        <v>49.8</v>
      </c>
      <c r="T370" s="72"/>
    </row>
    <row r="371" spans="1:20" ht="42.75" customHeight="1" x14ac:dyDescent="0.25">
      <c r="A371" s="143" t="s">
        <v>887</v>
      </c>
      <c r="B371" s="160" t="s">
        <v>1090</v>
      </c>
      <c r="C371" s="107">
        <f t="shared" si="35"/>
        <v>199.16499999999999</v>
      </c>
      <c r="D371" s="155">
        <v>2021</v>
      </c>
      <c r="E371" s="156" t="s">
        <v>101</v>
      </c>
      <c r="F371" s="156" t="s">
        <v>33</v>
      </c>
      <c r="G371" s="107">
        <f t="shared" si="30"/>
        <v>199.16499999999999</v>
      </c>
      <c r="H371" s="85"/>
      <c r="I371" s="107">
        <v>199.16499999999999</v>
      </c>
      <c r="J371" s="85"/>
      <c r="K371" s="85"/>
      <c r="L371" s="85"/>
      <c r="T371" s="72"/>
    </row>
    <row r="372" spans="1:20" ht="27.75" customHeight="1" x14ac:dyDescent="0.25">
      <c r="A372" s="143" t="s">
        <v>894</v>
      </c>
      <c r="B372" s="160" t="s">
        <v>1145</v>
      </c>
      <c r="C372" s="107">
        <f t="shared" si="35"/>
        <v>150.97300000000001</v>
      </c>
      <c r="D372" s="155">
        <v>2021</v>
      </c>
      <c r="E372" s="156" t="s">
        <v>101</v>
      </c>
      <c r="F372" s="156" t="s">
        <v>33</v>
      </c>
      <c r="G372" s="107">
        <f t="shared" si="30"/>
        <v>150.97300000000001</v>
      </c>
      <c r="H372" s="85"/>
      <c r="I372" s="107">
        <v>150.97300000000001</v>
      </c>
      <c r="J372" s="85"/>
      <c r="K372" s="85"/>
      <c r="L372" s="85"/>
      <c r="T372" s="72"/>
    </row>
    <row r="373" spans="1:20" ht="45" customHeight="1" x14ac:dyDescent="0.25">
      <c r="A373" s="143" t="s">
        <v>895</v>
      </c>
      <c r="B373" s="160" t="s">
        <v>1094</v>
      </c>
      <c r="C373" s="107">
        <f t="shared" si="35"/>
        <v>152.352</v>
      </c>
      <c r="D373" s="155" t="s">
        <v>1414</v>
      </c>
      <c r="E373" s="156" t="s">
        <v>1423</v>
      </c>
      <c r="F373" s="156" t="s">
        <v>33</v>
      </c>
      <c r="G373" s="107">
        <f t="shared" si="30"/>
        <v>152.352</v>
      </c>
      <c r="H373" s="85"/>
      <c r="I373" s="107"/>
      <c r="J373" s="107">
        <v>49.677</v>
      </c>
      <c r="K373" s="107">
        <v>46.776000000000003</v>
      </c>
      <c r="L373" s="107">
        <v>55.899000000000001</v>
      </c>
      <c r="T373" s="72"/>
    </row>
    <row r="374" spans="1:20" ht="44.25" customHeight="1" x14ac:dyDescent="0.25">
      <c r="A374" s="353" t="s">
        <v>998</v>
      </c>
      <c r="B374" s="160" t="s">
        <v>1421</v>
      </c>
      <c r="C374" s="107">
        <f t="shared" si="35"/>
        <v>1617.557</v>
      </c>
      <c r="D374" s="507">
        <v>2021</v>
      </c>
      <c r="E374" s="465" t="s">
        <v>16</v>
      </c>
      <c r="F374" s="465" t="s">
        <v>33</v>
      </c>
      <c r="G374" s="107">
        <f>H374+I374+J374+K374+L374</f>
        <v>1617.557</v>
      </c>
      <c r="H374" s="85"/>
      <c r="I374" s="334">
        <v>1617.557</v>
      </c>
      <c r="J374" s="107"/>
      <c r="K374" s="107"/>
      <c r="L374" s="107"/>
      <c r="T374" s="72"/>
    </row>
    <row r="375" spans="1:20" ht="17.25" customHeight="1" x14ac:dyDescent="0.25">
      <c r="A375" s="355"/>
      <c r="B375" s="160" t="s">
        <v>1212</v>
      </c>
      <c r="C375" s="107">
        <f t="shared" si="35"/>
        <v>68</v>
      </c>
      <c r="D375" s="509"/>
      <c r="E375" s="467"/>
      <c r="F375" s="467"/>
      <c r="G375" s="107">
        <f>H375+I375+J375+K375+L375</f>
        <v>68</v>
      </c>
      <c r="H375" s="85"/>
      <c r="I375" s="334">
        <v>68</v>
      </c>
      <c r="J375" s="107"/>
      <c r="K375" s="107"/>
      <c r="L375" s="107"/>
      <c r="T375" s="72"/>
    </row>
    <row r="376" spans="1:20" ht="30.75" hidden="1" customHeight="1" x14ac:dyDescent="0.25">
      <c r="A376" s="347" t="s">
        <v>1183</v>
      </c>
      <c r="B376" s="160" t="s">
        <v>946</v>
      </c>
      <c r="C376" s="478">
        <f t="shared" si="35"/>
        <v>0</v>
      </c>
      <c r="D376" s="531">
        <v>2024</v>
      </c>
      <c r="E376" s="532" t="s">
        <v>16</v>
      </c>
      <c r="F376" s="532" t="s">
        <v>33</v>
      </c>
      <c r="G376" s="107">
        <f t="shared" ref="G376:G381" si="36">H376+I376+J376+K376+L376</f>
        <v>0</v>
      </c>
      <c r="H376" s="85"/>
      <c r="I376" s="107"/>
      <c r="J376" s="107"/>
      <c r="K376" s="107"/>
      <c r="L376" s="186">
        <v>0</v>
      </c>
      <c r="T376" s="72"/>
    </row>
    <row r="377" spans="1:20" ht="19.5" hidden="1" customHeight="1" x14ac:dyDescent="0.25">
      <c r="A377" s="347"/>
      <c r="B377" s="160" t="s">
        <v>38</v>
      </c>
      <c r="C377" s="478"/>
      <c r="D377" s="531"/>
      <c r="E377" s="532"/>
      <c r="F377" s="532"/>
      <c r="G377" s="107">
        <f t="shared" si="36"/>
        <v>105</v>
      </c>
      <c r="H377" s="85"/>
      <c r="I377" s="107"/>
      <c r="J377" s="107">
        <v>105</v>
      </c>
      <c r="K377" s="107"/>
      <c r="L377" s="186"/>
      <c r="M377" s="40" t="s">
        <v>1190</v>
      </c>
      <c r="T377" s="72"/>
    </row>
    <row r="378" spans="1:20" ht="34.5" hidden="1" customHeight="1" x14ac:dyDescent="0.25">
      <c r="A378" s="347" t="s">
        <v>1361</v>
      </c>
      <c r="B378" s="160" t="s">
        <v>947</v>
      </c>
      <c r="C378" s="107">
        <f t="shared" ref="C378:C386" si="37">G378</f>
        <v>0</v>
      </c>
      <c r="D378" s="531">
        <v>2024</v>
      </c>
      <c r="E378" s="532" t="s">
        <v>16</v>
      </c>
      <c r="F378" s="532" t="s">
        <v>33</v>
      </c>
      <c r="G378" s="107">
        <f t="shared" si="36"/>
        <v>0</v>
      </c>
      <c r="H378" s="85"/>
      <c r="I378" s="107"/>
      <c r="J378" s="107"/>
      <c r="K378" s="107"/>
      <c r="L378" s="186">
        <v>0</v>
      </c>
      <c r="P378" s="41"/>
      <c r="T378" s="72"/>
    </row>
    <row r="379" spans="1:20" ht="20.25" hidden="1" customHeight="1" x14ac:dyDescent="0.25">
      <c r="A379" s="347"/>
      <c r="B379" s="160" t="s">
        <v>38</v>
      </c>
      <c r="C379" s="107">
        <f t="shared" si="37"/>
        <v>105</v>
      </c>
      <c r="D379" s="531"/>
      <c r="E379" s="532"/>
      <c r="F379" s="532"/>
      <c r="G379" s="107">
        <f t="shared" si="36"/>
        <v>105</v>
      </c>
      <c r="H379" s="85"/>
      <c r="I379" s="107"/>
      <c r="J379" s="107">
        <v>105</v>
      </c>
      <c r="K379" s="107"/>
      <c r="L379" s="107"/>
      <c r="T379" s="72"/>
    </row>
    <row r="380" spans="1:20" s="273" customFormat="1" ht="30.75" hidden="1" customHeight="1" x14ac:dyDescent="0.25">
      <c r="A380" s="274"/>
      <c r="B380" s="275" t="s">
        <v>1200</v>
      </c>
      <c r="C380" s="276">
        <f t="shared" si="37"/>
        <v>0</v>
      </c>
      <c r="D380" s="277">
        <v>2022</v>
      </c>
      <c r="E380" s="278" t="s">
        <v>16</v>
      </c>
      <c r="F380" s="278" t="s">
        <v>33</v>
      </c>
      <c r="G380" s="276">
        <f t="shared" si="36"/>
        <v>0</v>
      </c>
      <c r="H380" s="279"/>
      <c r="I380" s="107"/>
      <c r="J380" s="276"/>
      <c r="K380" s="276"/>
      <c r="L380" s="107"/>
      <c r="N380" s="40"/>
      <c r="O380" s="40"/>
      <c r="P380" s="40"/>
      <c r="T380" s="280"/>
    </row>
    <row r="381" spans="1:20" s="273" customFormat="1" ht="30.75" hidden="1" customHeight="1" x14ac:dyDescent="0.25">
      <c r="A381" s="274"/>
      <c r="B381" s="275" t="s">
        <v>1389</v>
      </c>
      <c r="C381" s="276">
        <f t="shared" si="37"/>
        <v>0</v>
      </c>
      <c r="D381" s="277">
        <v>2021</v>
      </c>
      <c r="E381" s="278" t="s">
        <v>16</v>
      </c>
      <c r="F381" s="278" t="s">
        <v>33</v>
      </c>
      <c r="G381" s="276">
        <f t="shared" si="36"/>
        <v>0</v>
      </c>
      <c r="H381" s="279"/>
      <c r="I381" s="107">
        <v>0</v>
      </c>
      <c r="J381" s="276"/>
      <c r="K381" s="276"/>
      <c r="L381" s="107"/>
      <c r="N381" s="40"/>
      <c r="O381" s="40"/>
      <c r="P381" s="40"/>
      <c r="T381" s="280"/>
    </row>
    <row r="382" spans="1:20" ht="30.75" hidden="1" customHeight="1" x14ac:dyDescent="0.25">
      <c r="A382" s="143" t="s">
        <v>1385</v>
      </c>
      <c r="B382" s="160" t="s">
        <v>1393</v>
      </c>
      <c r="C382" s="107">
        <f t="shared" si="37"/>
        <v>0</v>
      </c>
      <c r="D382" s="155">
        <v>2024</v>
      </c>
      <c r="E382" s="156" t="s">
        <v>16</v>
      </c>
      <c r="F382" s="156" t="s">
        <v>33</v>
      </c>
      <c r="G382" s="107">
        <f t="shared" ref="G382:G397" si="38">H382+I382+J382+K382+L382</f>
        <v>0</v>
      </c>
      <c r="H382" s="85"/>
      <c r="I382" s="107"/>
      <c r="J382" s="107"/>
      <c r="K382" s="107"/>
      <c r="L382" s="186">
        <v>0</v>
      </c>
      <c r="T382" s="72"/>
    </row>
    <row r="383" spans="1:20" ht="48" customHeight="1" x14ac:dyDescent="0.25">
      <c r="A383" s="143" t="s">
        <v>999</v>
      </c>
      <c r="B383" s="160" t="s">
        <v>1780</v>
      </c>
      <c r="C383" s="107">
        <f t="shared" si="37"/>
        <v>19.38</v>
      </c>
      <c r="D383" s="155">
        <v>2023</v>
      </c>
      <c r="E383" s="156" t="s">
        <v>60</v>
      </c>
      <c r="F383" s="156" t="s">
        <v>33</v>
      </c>
      <c r="G383" s="107">
        <f t="shared" si="38"/>
        <v>19.38</v>
      </c>
      <c r="H383" s="85"/>
      <c r="I383" s="107"/>
      <c r="J383" s="107"/>
      <c r="K383" s="107">
        <v>19.38</v>
      </c>
      <c r="L383" s="107"/>
      <c r="T383" s="72"/>
    </row>
    <row r="384" spans="1:20" ht="47.25" customHeight="1" x14ac:dyDescent="0.25">
      <c r="A384" s="143" t="s">
        <v>1014</v>
      </c>
      <c r="B384" s="160" t="s">
        <v>1781</v>
      </c>
      <c r="C384" s="107">
        <f>G384</f>
        <v>6.3</v>
      </c>
      <c r="D384" s="155">
        <v>2023</v>
      </c>
      <c r="E384" s="156" t="s">
        <v>60</v>
      </c>
      <c r="F384" s="156" t="s">
        <v>33</v>
      </c>
      <c r="G384" s="107">
        <f t="shared" si="38"/>
        <v>6.3</v>
      </c>
      <c r="H384" s="85"/>
      <c r="I384" s="107"/>
      <c r="J384" s="107"/>
      <c r="K384" s="107">
        <v>6.3</v>
      </c>
      <c r="L384" s="107"/>
      <c r="T384" s="72"/>
    </row>
    <row r="385" spans="1:20" ht="48.75" customHeight="1" x14ac:dyDescent="0.25">
      <c r="A385" s="143" t="s">
        <v>1019</v>
      </c>
      <c r="B385" s="160" t="s">
        <v>1445</v>
      </c>
      <c r="C385" s="107">
        <f t="shared" si="37"/>
        <v>49.28</v>
      </c>
      <c r="D385" s="155">
        <v>2023</v>
      </c>
      <c r="E385" s="156" t="s">
        <v>60</v>
      </c>
      <c r="F385" s="156" t="s">
        <v>33</v>
      </c>
      <c r="G385" s="107">
        <f t="shared" si="38"/>
        <v>49.28</v>
      </c>
      <c r="H385" s="85"/>
      <c r="I385" s="107"/>
      <c r="J385" s="107"/>
      <c r="K385" s="107">
        <v>49.28</v>
      </c>
      <c r="L385" s="107"/>
      <c r="T385" s="72"/>
    </row>
    <row r="386" spans="1:20" ht="45.75" customHeight="1" x14ac:dyDescent="0.25">
      <c r="A386" s="143" t="s">
        <v>1041</v>
      </c>
      <c r="B386" s="160" t="s">
        <v>1454</v>
      </c>
      <c r="C386" s="107">
        <f t="shared" si="37"/>
        <v>16.2</v>
      </c>
      <c r="D386" s="155">
        <v>2023</v>
      </c>
      <c r="E386" s="156" t="s">
        <v>60</v>
      </c>
      <c r="F386" s="156" t="s">
        <v>33</v>
      </c>
      <c r="G386" s="107">
        <f t="shared" si="38"/>
        <v>16.2</v>
      </c>
      <c r="H386" s="85"/>
      <c r="I386" s="107"/>
      <c r="J386" s="107"/>
      <c r="K386" s="107">
        <v>16.2</v>
      </c>
      <c r="L386" s="107"/>
      <c r="T386" s="72"/>
    </row>
    <row r="387" spans="1:20" ht="45.75" customHeight="1" x14ac:dyDescent="0.25">
      <c r="A387" s="143" t="s">
        <v>1080</v>
      </c>
      <c r="B387" s="160" t="s">
        <v>166</v>
      </c>
      <c r="C387" s="107">
        <f t="shared" ref="C387:C397" si="39">G387</f>
        <v>76.046999999999997</v>
      </c>
      <c r="D387" s="143" t="s">
        <v>1352</v>
      </c>
      <c r="E387" s="143" t="s">
        <v>1423</v>
      </c>
      <c r="F387" s="156" t="s">
        <v>33</v>
      </c>
      <c r="G387" s="107">
        <f t="shared" si="38"/>
        <v>76.046999999999997</v>
      </c>
      <c r="H387" s="85"/>
      <c r="I387" s="107"/>
      <c r="J387" s="107"/>
      <c r="K387" s="107">
        <v>76.046999999999997</v>
      </c>
      <c r="L387" s="107"/>
      <c r="T387" s="72"/>
    </row>
    <row r="388" spans="1:20" ht="45.75" customHeight="1" x14ac:dyDescent="0.25">
      <c r="A388" s="143" t="s">
        <v>1081</v>
      </c>
      <c r="B388" s="160" t="s">
        <v>165</v>
      </c>
      <c r="C388" s="107">
        <f t="shared" si="39"/>
        <v>24.248999999999999</v>
      </c>
      <c r="D388" s="143" t="s">
        <v>1352</v>
      </c>
      <c r="E388" s="143" t="s">
        <v>1423</v>
      </c>
      <c r="F388" s="156" t="s">
        <v>33</v>
      </c>
      <c r="G388" s="107">
        <f t="shared" si="38"/>
        <v>24.248999999999999</v>
      </c>
      <c r="H388" s="85"/>
      <c r="I388" s="107"/>
      <c r="J388" s="107"/>
      <c r="K388" s="107">
        <v>24.248999999999999</v>
      </c>
      <c r="L388" s="107"/>
      <c r="T388" s="72"/>
    </row>
    <row r="389" spans="1:20" ht="45.75" customHeight="1" x14ac:dyDescent="0.25">
      <c r="A389" s="143" t="s">
        <v>1089</v>
      </c>
      <c r="B389" s="160" t="s">
        <v>1548</v>
      </c>
      <c r="C389" s="107">
        <f t="shared" si="39"/>
        <v>25.349</v>
      </c>
      <c r="D389" s="143" t="s">
        <v>1352</v>
      </c>
      <c r="E389" s="143" t="s">
        <v>1423</v>
      </c>
      <c r="F389" s="156" t="s">
        <v>33</v>
      </c>
      <c r="G389" s="107">
        <f t="shared" si="38"/>
        <v>25.349</v>
      </c>
      <c r="H389" s="85"/>
      <c r="I389" s="107"/>
      <c r="J389" s="107"/>
      <c r="K389" s="107">
        <v>25.349</v>
      </c>
      <c r="L389" s="107"/>
      <c r="T389" s="72"/>
    </row>
    <row r="390" spans="1:20" ht="45.75" hidden="1" customHeight="1" x14ac:dyDescent="0.25">
      <c r="A390" s="143" t="s">
        <v>1584</v>
      </c>
      <c r="B390" s="160" t="s">
        <v>1592</v>
      </c>
      <c r="C390" s="107">
        <f t="shared" si="39"/>
        <v>0</v>
      </c>
      <c r="D390" s="143" t="s">
        <v>1352</v>
      </c>
      <c r="E390" s="143" t="s">
        <v>16</v>
      </c>
      <c r="F390" s="156" t="s">
        <v>33</v>
      </c>
      <c r="G390" s="107">
        <f t="shared" si="38"/>
        <v>0</v>
      </c>
      <c r="H390" s="85"/>
      <c r="I390" s="107"/>
      <c r="J390" s="107"/>
      <c r="K390" s="107"/>
      <c r="L390" s="107"/>
      <c r="T390" s="72"/>
    </row>
    <row r="391" spans="1:20" ht="45.75" hidden="1" customHeight="1" x14ac:dyDescent="0.25">
      <c r="A391" s="143" t="s">
        <v>1584</v>
      </c>
      <c r="B391" s="160"/>
      <c r="C391" s="107">
        <f t="shared" si="39"/>
        <v>0</v>
      </c>
      <c r="D391" s="143" t="s">
        <v>1352</v>
      </c>
      <c r="E391" s="143" t="s">
        <v>16</v>
      </c>
      <c r="F391" s="156" t="s">
        <v>33</v>
      </c>
      <c r="G391" s="107">
        <f t="shared" si="38"/>
        <v>0</v>
      </c>
      <c r="H391" s="85"/>
      <c r="I391" s="107"/>
      <c r="J391" s="107"/>
      <c r="K391" s="107">
        <v>0</v>
      </c>
      <c r="L391" s="107"/>
      <c r="T391" s="72"/>
    </row>
    <row r="392" spans="1:20" ht="45.75" hidden="1" customHeight="1" x14ac:dyDescent="0.25">
      <c r="A392" s="143" t="s">
        <v>1589</v>
      </c>
      <c r="B392" s="160"/>
      <c r="C392" s="107">
        <f t="shared" si="39"/>
        <v>0</v>
      </c>
      <c r="D392" s="143" t="s">
        <v>1352</v>
      </c>
      <c r="E392" s="143" t="s">
        <v>16</v>
      </c>
      <c r="F392" s="156" t="s">
        <v>33</v>
      </c>
      <c r="G392" s="107">
        <f t="shared" si="38"/>
        <v>0</v>
      </c>
      <c r="H392" s="85"/>
      <c r="I392" s="107"/>
      <c r="J392" s="107"/>
      <c r="K392" s="107">
        <v>0</v>
      </c>
      <c r="L392" s="107"/>
      <c r="T392" s="72"/>
    </row>
    <row r="393" spans="1:20" ht="45.75" hidden="1" customHeight="1" x14ac:dyDescent="0.25">
      <c r="A393" s="143" t="s">
        <v>1604</v>
      </c>
      <c r="B393" s="160" t="s">
        <v>1605</v>
      </c>
      <c r="C393" s="107">
        <f t="shared" si="39"/>
        <v>0</v>
      </c>
      <c r="D393" s="143" t="s">
        <v>1352</v>
      </c>
      <c r="E393" s="143" t="s">
        <v>16</v>
      </c>
      <c r="F393" s="156" t="s">
        <v>33</v>
      </c>
      <c r="G393" s="107">
        <f t="shared" si="38"/>
        <v>0</v>
      </c>
      <c r="H393" s="85"/>
      <c r="I393" s="107"/>
      <c r="J393" s="107"/>
      <c r="K393" s="107"/>
      <c r="L393" s="107"/>
      <c r="T393" s="72"/>
    </row>
    <row r="394" spans="1:20" ht="45.75" customHeight="1" x14ac:dyDescent="0.25">
      <c r="A394" s="143" t="s">
        <v>1093</v>
      </c>
      <c r="B394" s="160" t="s">
        <v>1699</v>
      </c>
      <c r="C394" s="107">
        <f t="shared" si="39"/>
        <v>18.391999999999999</v>
      </c>
      <c r="D394" s="143" t="s">
        <v>1352</v>
      </c>
      <c r="E394" s="143" t="s">
        <v>101</v>
      </c>
      <c r="F394" s="156" t="s">
        <v>33</v>
      </c>
      <c r="G394" s="107">
        <f t="shared" si="38"/>
        <v>18.391999999999999</v>
      </c>
      <c r="H394" s="85"/>
      <c r="I394" s="107"/>
      <c r="J394" s="107"/>
      <c r="K394" s="107">
        <v>18.391999999999999</v>
      </c>
      <c r="L394" s="107"/>
      <c r="T394" s="72"/>
    </row>
    <row r="395" spans="1:20" ht="45" customHeight="1" x14ac:dyDescent="0.25">
      <c r="A395" s="143" t="s">
        <v>1101</v>
      </c>
      <c r="B395" s="160" t="s">
        <v>1700</v>
      </c>
      <c r="C395" s="107">
        <f t="shared" si="39"/>
        <v>22.702999999999999</v>
      </c>
      <c r="D395" s="143" t="s">
        <v>1352</v>
      </c>
      <c r="E395" s="143" t="s">
        <v>101</v>
      </c>
      <c r="F395" s="156" t="s">
        <v>33</v>
      </c>
      <c r="G395" s="107">
        <f t="shared" si="38"/>
        <v>22.702999999999999</v>
      </c>
      <c r="H395" s="85"/>
      <c r="I395" s="107"/>
      <c r="J395" s="107"/>
      <c r="K395" s="107">
        <v>22.702999999999999</v>
      </c>
      <c r="L395" s="107"/>
      <c r="T395" s="72"/>
    </row>
    <row r="396" spans="1:20" ht="44.25" customHeight="1" x14ac:dyDescent="0.25">
      <c r="A396" s="143" t="s">
        <v>1111</v>
      </c>
      <c r="B396" s="160" t="s">
        <v>1701</v>
      </c>
      <c r="C396" s="107">
        <f t="shared" si="39"/>
        <v>4.47</v>
      </c>
      <c r="D396" s="143" t="s">
        <v>1352</v>
      </c>
      <c r="E396" s="143" t="s">
        <v>101</v>
      </c>
      <c r="F396" s="156" t="s">
        <v>33</v>
      </c>
      <c r="G396" s="107">
        <f t="shared" si="38"/>
        <v>4.47</v>
      </c>
      <c r="H396" s="85"/>
      <c r="I396" s="107"/>
      <c r="J396" s="107"/>
      <c r="K396" s="107">
        <v>4.47</v>
      </c>
      <c r="L396" s="107"/>
      <c r="T396" s="72"/>
    </row>
    <row r="397" spans="1:20" ht="45.75" customHeight="1" x14ac:dyDescent="0.25">
      <c r="A397" s="143" t="s">
        <v>1112</v>
      </c>
      <c r="B397" s="160" t="s">
        <v>1702</v>
      </c>
      <c r="C397" s="107">
        <f t="shared" si="39"/>
        <v>13.603</v>
      </c>
      <c r="D397" s="143" t="s">
        <v>1352</v>
      </c>
      <c r="E397" s="143" t="s">
        <v>101</v>
      </c>
      <c r="F397" s="156" t="s">
        <v>33</v>
      </c>
      <c r="G397" s="107">
        <f t="shared" si="38"/>
        <v>13.603</v>
      </c>
      <c r="H397" s="85"/>
      <c r="I397" s="107"/>
      <c r="J397" s="107"/>
      <c r="K397" s="107">
        <v>13.603</v>
      </c>
      <c r="L397" s="107"/>
      <c r="T397" s="72"/>
    </row>
    <row r="398" spans="1:20" ht="30" customHeight="1" x14ac:dyDescent="0.25">
      <c r="A398" s="143" t="s">
        <v>1113</v>
      </c>
      <c r="B398" s="160" t="s">
        <v>1694</v>
      </c>
      <c r="C398" s="107">
        <f>G398</f>
        <v>75.262</v>
      </c>
      <c r="D398" s="143" t="s">
        <v>1352</v>
      </c>
      <c r="E398" s="143" t="s">
        <v>101</v>
      </c>
      <c r="F398" s="156" t="s">
        <v>33</v>
      </c>
      <c r="G398" s="107">
        <f>H398+I398+J398+K398+L398</f>
        <v>75.262</v>
      </c>
      <c r="H398" s="85"/>
      <c r="I398" s="107"/>
      <c r="J398" s="107"/>
      <c r="K398" s="107">
        <v>75.262</v>
      </c>
      <c r="L398" s="107"/>
      <c r="T398" s="72"/>
    </row>
    <row r="399" spans="1:20" ht="45.75" customHeight="1" x14ac:dyDescent="0.25">
      <c r="A399" s="143" t="s">
        <v>1114</v>
      </c>
      <c r="B399" s="160" t="s">
        <v>1707</v>
      </c>
      <c r="C399" s="107">
        <f t="shared" ref="C399:C400" si="40">G399</f>
        <v>498.40300000000002</v>
      </c>
      <c r="D399" s="143" t="s">
        <v>1752</v>
      </c>
      <c r="E399" s="143" t="s">
        <v>101</v>
      </c>
      <c r="F399" s="156" t="s">
        <v>33</v>
      </c>
      <c r="G399" s="107">
        <f t="shared" ref="G399:G400" si="41">H399+I399+J399+K399+L399</f>
        <v>498.40300000000002</v>
      </c>
      <c r="H399" s="85"/>
      <c r="I399" s="107"/>
      <c r="J399" s="107"/>
      <c r="K399" s="107">
        <v>472.34399999999999</v>
      </c>
      <c r="L399" s="107">
        <v>26.059000000000001</v>
      </c>
      <c r="P399" s="327"/>
      <c r="T399" s="72"/>
    </row>
    <row r="400" spans="1:20" ht="45" customHeight="1" x14ac:dyDescent="0.25">
      <c r="A400" s="143" t="s">
        <v>1165</v>
      </c>
      <c r="B400" s="160" t="s">
        <v>1955</v>
      </c>
      <c r="C400" s="107">
        <f t="shared" si="40"/>
        <v>353.61799999999999</v>
      </c>
      <c r="D400" s="143" t="s">
        <v>1752</v>
      </c>
      <c r="E400" s="143" t="s">
        <v>101</v>
      </c>
      <c r="F400" s="156" t="s">
        <v>33</v>
      </c>
      <c r="G400" s="107">
        <f t="shared" si="41"/>
        <v>353.61799999999999</v>
      </c>
      <c r="H400" s="85"/>
      <c r="I400" s="107"/>
      <c r="J400" s="107"/>
      <c r="K400" s="107">
        <v>324.524</v>
      </c>
      <c r="L400" s="107">
        <v>29.094000000000001</v>
      </c>
      <c r="P400" s="327"/>
      <c r="T400" s="72"/>
    </row>
    <row r="401" spans="1:20" ht="44.25" customHeight="1" x14ac:dyDescent="0.25">
      <c r="A401" s="106" t="s">
        <v>1183</v>
      </c>
      <c r="B401" s="91" t="s">
        <v>1672</v>
      </c>
      <c r="C401" s="95">
        <f t="shared" ref="C401:C416" si="42">G401</f>
        <v>77.918000000000006</v>
      </c>
      <c r="D401" s="51">
        <v>2023</v>
      </c>
      <c r="E401" s="51" t="s">
        <v>1423</v>
      </c>
      <c r="F401" s="51" t="s">
        <v>33</v>
      </c>
      <c r="G401" s="95">
        <f t="shared" ref="G401:G412" si="43">H401+I401+J401+K401+L401</f>
        <v>77.918000000000006</v>
      </c>
      <c r="H401" s="95"/>
      <c r="I401" s="95"/>
      <c r="J401" s="95"/>
      <c r="K401" s="95">
        <v>77.918000000000006</v>
      </c>
      <c r="L401" s="95"/>
      <c r="T401" s="72"/>
    </row>
    <row r="402" spans="1:20" ht="44.25" customHeight="1" x14ac:dyDescent="0.25">
      <c r="A402" s="106" t="s">
        <v>1361</v>
      </c>
      <c r="B402" s="91" t="s">
        <v>1673</v>
      </c>
      <c r="C402" s="95">
        <f>G402</f>
        <v>520.65800000000002</v>
      </c>
      <c r="D402" s="51" t="s">
        <v>1752</v>
      </c>
      <c r="E402" s="51" t="s">
        <v>1423</v>
      </c>
      <c r="F402" s="51" t="s">
        <v>33</v>
      </c>
      <c r="G402" s="95">
        <f>H402+I402+J402+K402+L402</f>
        <v>520.65800000000002</v>
      </c>
      <c r="H402" s="95"/>
      <c r="I402" s="95"/>
      <c r="J402" s="95"/>
      <c r="K402" s="95">
        <v>520.65800000000002</v>
      </c>
      <c r="L402" s="95"/>
      <c r="M402" s="41"/>
      <c r="T402" s="72"/>
    </row>
    <row r="403" spans="1:20" ht="44.25" customHeight="1" x14ac:dyDescent="0.25">
      <c r="A403" s="106" t="s">
        <v>1385</v>
      </c>
      <c r="B403" s="91" t="s">
        <v>1674</v>
      </c>
      <c r="C403" s="95">
        <f t="shared" si="42"/>
        <v>1478.348</v>
      </c>
      <c r="D403" s="51" t="s">
        <v>1752</v>
      </c>
      <c r="E403" s="51" t="s">
        <v>1423</v>
      </c>
      <c r="F403" s="51" t="s">
        <v>33</v>
      </c>
      <c r="G403" s="95">
        <f t="shared" si="43"/>
        <v>1478.348</v>
      </c>
      <c r="H403" s="95"/>
      <c r="I403" s="95"/>
      <c r="J403" s="95"/>
      <c r="K403" s="95">
        <v>1478.348</v>
      </c>
      <c r="L403" s="95"/>
      <c r="T403" s="72"/>
    </row>
    <row r="404" spans="1:20" ht="44.25" customHeight="1" x14ac:dyDescent="0.25">
      <c r="A404" s="106" t="s">
        <v>1388</v>
      </c>
      <c r="B404" s="91" t="s">
        <v>1675</v>
      </c>
      <c r="C404" s="95">
        <f t="shared" si="42"/>
        <v>169.52</v>
      </c>
      <c r="D404" s="51" t="s">
        <v>1752</v>
      </c>
      <c r="E404" s="51" t="s">
        <v>1423</v>
      </c>
      <c r="F404" s="51" t="s">
        <v>33</v>
      </c>
      <c r="G404" s="95">
        <f t="shared" si="43"/>
        <v>169.52</v>
      </c>
      <c r="H404" s="95"/>
      <c r="I404" s="95"/>
      <c r="J404" s="95"/>
      <c r="K404" s="95">
        <v>169.52</v>
      </c>
      <c r="L404" s="95"/>
      <c r="T404" s="72"/>
    </row>
    <row r="405" spans="1:20" ht="44.25" customHeight="1" x14ac:dyDescent="0.25">
      <c r="A405" s="106" t="s">
        <v>1426</v>
      </c>
      <c r="B405" s="91" t="s">
        <v>1676</v>
      </c>
      <c r="C405" s="95">
        <f t="shared" si="42"/>
        <v>165.95500000000001</v>
      </c>
      <c r="D405" s="51">
        <v>2023</v>
      </c>
      <c r="E405" s="51" t="s">
        <v>1423</v>
      </c>
      <c r="F405" s="51" t="s">
        <v>33</v>
      </c>
      <c r="G405" s="95">
        <f t="shared" si="43"/>
        <v>165.95500000000001</v>
      </c>
      <c r="H405" s="95"/>
      <c r="I405" s="95"/>
      <c r="J405" s="95"/>
      <c r="K405" s="95">
        <v>165.95500000000001</v>
      </c>
      <c r="L405" s="95"/>
      <c r="T405" s="72"/>
    </row>
    <row r="406" spans="1:20" ht="44.25" customHeight="1" x14ac:dyDescent="0.25">
      <c r="A406" s="106" t="s">
        <v>1428</v>
      </c>
      <c r="B406" s="91" t="s">
        <v>1917</v>
      </c>
      <c r="C406" s="95">
        <f t="shared" si="42"/>
        <v>43.438000000000002</v>
      </c>
      <c r="D406" s="51" t="s">
        <v>1752</v>
      </c>
      <c r="E406" s="51" t="s">
        <v>1423</v>
      </c>
      <c r="F406" s="51" t="s">
        <v>33</v>
      </c>
      <c r="G406" s="95">
        <f t="shared" si="43"/>
        <v>43.438000000000002</v>
      </c>
      <c r="H406" s="95"/>
      <c r="I406" s="95"/>
      <c r="J406" s="95"/>
      <c r="K406" s="95">
        <v>43.438000000000002</v>
      </c>
      <c r="L406" s="95"/>
      <c r="T406" s="72"/>
    </row>
    <row r="407" spans="1:20" ht="44.25" customHeight="1" x14ac:dyDescent="0.25">
      <c r="A407" s="106" t="s">
        <v>1429</v>
      </c>
      <c r="B407" s="91" t="s">
        <v>1916</v>
      </c>
      <c r="C407" s="95">
        <f t="shared" si="42"/>
        <v>25.6</v>
      </c>
      <c r="D407" s="51" t="s">
        <v>1752</v>
      </c>
      <c r="E407" s="51" t="s">
        <v>1423</v>
      </c>
      <c r="F407" s="51" t="s">
        <v>33</v>
      </c>
      <c r="G407" s="95">
        <f t="shared" si="43"/>
        <v>25.6</v>
      </c>
      <c r="H407" s="95"/>
      <c r="I407" s="95"/>
      <c r="J407" s="95"/>
      <c r="K407" s="95">
        <v>25.6</v>
      </c>
      <c r="L407" s="95"/>
      <c r="T407" s="72"/>
    </row>
    <row r="408" spans="1:20" ht="44.25" customHeight="1" x14ac:dyDescent="0.25">
      <c r="A408" s="106" t="s">
        <v>1441</v>
      </c>
      <c r="B408" s="91" t="s">
        <v>1677</v>
      </c>
      <c r="C408" s="95">
        <f t="shared" si="42"/>
        <v>64.715999999999994</v>
      </c>
      <c r="D408" s="51">
        <v>2023</v>
      </c>
      <c r="E408" s="51" t="s">
        <v>1423</v>
      </c>
      <c r="F408" s="51" t="s">
        <v>33</v>
      </c>
      <c r="G408" s="95">
        <f t="shared" si="43"/>
        <v>64.715999999999994</v>
      </c>
      <c r="H408" s="95"/>
      <c r="I408" s="95"/>
      <c r="J408" s="95"/>
      <c r="K408" s="95">
        <v>64.715999999999994</v>
      </c>
      <c r="L408" s="95"/>
      <c r="T408" s="72"/>
    </row>
    <row r="409" spans="1:20" ht="44.25" customHeight="1" x14ac:dyDescent="0.25">
      <c r="A409" s="106" t="s">
        <v>1442</v>
      </c>
      <c r="B409" s="91" t="s">
        <v>1678</v>
      </c>
      <c r="C409" s="95">
        <f t="shared" si="42"/>
        <v>33.9</v>
      </c>
      <c r="D409" s="51">
        <v>2023</v>
      </c>
      <c r="E409" s="51" t="s">
        <v>1423</v>
      </c>
      <c r="F409" s="51" t="s">
        <v>33</v>
      </c>
      <c r="G409" s="95">
        <f t="shared" si="43"/>
        <v>33.9</v>
      </c>
      <c r="H409" s="95"/>
      <c r="I409" s="95"/>
      <c r="J409" s="95"/>
      <c r="K409" s="95">
        <v>33.9</v>
      </c>
      <c r="L409" s="95"/>
      <c r="T409" s="72"/>
    </row>
    <row r="410" spans="1:20" ht="44.25" customHeight="1" x14ac:dyDescent="0.25">
      <c r="A410" s="106" t="s">
        <v>1547</v>
      </c>
      <c r="B410" s="91" t="s">
        <v>1679</v>
      </c>
      <c r="C410" s="95">
        <f t="shared" si="42"/>
        <v>22.245999999999999</v>
      </c>
      <c r="D410" s="51">
        <v>2023</v>
      </c>
      <c r="E410" s="51" t="s">
        <v>1423</v>
      </c>
      <c r="F410" s="51" t="s">
        <v>33</v>
      </c>
      <c r="G410" s="95">
        <f t="shared" si="43"/>
        <v>22.245999999999999</v>
      </c>
      <c r="H410" s="95"/>
      <c r="I410" s="95"/>
      <c r="J410" s="95"/>
      <c r="K410" s="95">
        <v>22.245999999999999</v>
      </c>
      <c r="L410" s="95"/>
      <c r="T410" s="72"/>
    </row>
    <row r="411" spans="1:20" ht="44.25" customHeight="1" x14ac:dyDescent="0.25">
      <c r="A411" s="106" t="s">
        <v>1584</v>
      </c>
      <c r="B411" s="91" t="s">
        <v>1680</v>
      </c>
      <c r="C411" s="95">
        <f t="shared" si="42"/>
        <v>33.9</v>
      </c>
      <c r="D411" s="51">
        <v>2023</v>
      </c>
      <c r="E411" s="51" t="s">
        <v>1423</v>
      </c>
      <c r="F411" s="51" t="s">
        <v>33</v>
      </c>
      <c r="G411" s="95">
        <f t="shared" si="43"/>
        <v>33.9</v>
      </c>
      <c r="H411" s="95"/>
      <c r="I411" s="95"/>
      <c r="J411" s="95"/>
      <c r="K411" s="95">
        <v>33.9</v>
      </c>
      <c r="L411" s="95"/>
      <c r="T411" s="72"/>
    </row>
    <row r="412" spans="1:20" ht="44.25" customHeight="1" x14ac:dyDescent="0.25">
      <c r="A412" s="106" t="s">
        <v>1589</v>
      </c>
      <c r="B412" s="91" t="s">
        <v>1681</v>
      </c>
      <c r="C412" s="95">
        <f t="shared" si="42"/>
        <v>5.9569999999999999</v>
      </c>
      <c r="D412" s="51">
        <v>2023</v>
      </c>
      <c r="E412" s="51" t="s">
        <v>1423</v>
      </c>
      <c r="F412" s="51" t="s">
        <v>33</v>
      </c>
      <c r="G412" s="95">
        <f t="shared" si="43"/>
        <v>5.9569999999999999</v>
      </c>
      <c r="H412" s="95"/>
      <c r="I412" s="95"/>
      <c r="J412" s="95"/>
      <c r="K412" s="95">
        <v>5.9569999999999999</v>
      </c>
      <c r="L412" s="95"/>
      <c r="T412" s="72"/>
    </row>
    <row r="413" spans="1:20" ht="36.75" customHeight="1" x14ac:dyDescent="0.25">
      <c r="A413" s="106" t="s">
        <v>1684</v>
      </c>
      <c r="B413" s="91" t="s">
        <v>1736</v>
      </c>
      <c r="C413" s="95">
        <f t="shared" si="42"/>
        <v>181.096</v>
      </c>
      <c r="D413" s="51">
        <v>2023</v>
      </c>
      <c r="E413" s="51" t="s">
        <v>101</v>
      </c>
      <c r="F413" s="51" t="s">
        <v>33</v>
      </c>
      <c r="G413" s="95">
        <f t="shared" ref="G413:G418" si="44">H413+I413+J413+K413+L413</f>
        <v>181.096</v>
      </c>
      <c r="H413" s="95"/>
      <c r="I413" s="95"/>
      <c r="J413" s="95"/>
      <c r="K413" s="95">
        <v>181.096</v>
      </c>
      <c r="L413" s="95"/>
      <c r="T413" s="72"/>
    </row>
    <row r="414" spans="1:20" ht="25.5" hidden="1" customHeight="1" x14ac:dyDescent="0.25">
      <c r="A414" s="106" t="s">
        <v>1727</v>
      </c>
      <c r="B414" s="91" t="s">
        <v>1728</v>
      </c>
      <c r="C414" s="95">
        <f t="shared" si="42"/>
        <v>0</v>
      </c>
      <c r="D414" s="51">
        <v>2023</v>
      </c>
      <c r="E414" s="51" t="s">
        <v>101</v>
      </c>
      <c r="F414" s="51" t="s">
        <v>33</v>
      </c>
      <c r="G414" s="95">
        <f t="shared" si="44"/>
        <v>0</v>
      </c>
      <c r="H414" s="95"/>
      <c r="I414" s="95"/>
      <c r="J414" s="95"/>
      <c r="K414" s="95"/>
      <c r="L414" s="95"/>
      <c r="T414" s="72"/>
    </row>
    <row r="415" spans="1:20" ht="44.25" customHeight="1" x14ac:dyDescent="0.25">
      <c r="A415" s="106" t="s">
        <v>1604</v>
      </c>
      <c r="B415" s="91" t="s">
        <v>777</v>
      </c>
      <c r="C415" s="95">
        <f t="shared" si="42"/>
        <v>48.38</v>
      </c>
      <c r="D415" s="51">
        <v>2023</v>
      </c>
      <c r="E415" s="51" t="s">
        <v>1423</v>
      </c>
      <c r="F415" s="51" t="s">
        <v>33</v>
      </c>
      <c r="G415" s="95">
        <f t="shared" si="44"/>
        <v>48.38</v>
      </c>
      <c r="H415" s="95"/>
      <c r="I415" s="95"/>
      <c r="J415" s="95"/>
      <c r="K415" s="107">
        <v>48.38</v>
      </c>
      <c r="L415" s="189"/>
      <c r="T415" s="72"/>
    </row>
    <row r="416" spans="1:20" ht="44.25" customHeight="1" x14ac:dyDescent="0.25">
      <c r="A416" s="106" t="s">
        <v>1693</v>
      </c>
      <c r="B416" s="91" t="s">
        <v>778</v>
      </c>
      <c r="C416" s="95">
        <f t="shared" si="42"/>
        <v>32.840000000000003</v>
      </c>
      <c r="D416" s="51">
        <v>2023</v>
      </c>
      <c r="E416" s="51" t="s">
        <v>1423</v>
      </c>
      <c r="F416" s="51" t="s">
        <v>33</v>
      </c>
      <c r="G416" s="95">
        <f t="shared" si="44"/>
        <v>32.840000000000003</v>
      </c>
      <c r="H416" s="95"/>
      <c r="I416" s="95"/>
      <c r="J416" s="95"/>
      <c r="K416" s="107">
        <v>32.840000000000003</v>
      </c>
      <c r="L416" s="189"/>
      <c r="T416" s="72"/>
    </row>
    <row r="417" spans="1:20" ht="61.5" customHeight="1" x14ac:dyDescent="0.25">
      <c r="A417" s="106" t="s">
        <v>1703</v>
      </c>
      <c r="B417" s="91" t="s">
        <v>1758</v>
      </c>
      <c r="C417" s="95">
        <f t="shared" ref="C417:C424" si="45">G417</f>
        <v>7.7549999999999999</v>
      </c>
      <c r="D417" s="51">
        <v>2023</v>
      </c>
      <c r="E417" s="51" t="s">
        <v>1423</v>
      </c>
      <c r="F417" s="51" t="s">
        <v>33</v>
      </c>
      <c r="G417" s="95">
        <f t="shared" si="44"/>
        <v>7.7549999999999999</v>
      </c>
      <c r="H417" s="95"/>
      <c r="I417" s="95"/>
      <c r="J417" s="95"/>
      <c r="K417" s="95">
        <v>7.7549999999999999</v>
      </c>
      <c r="L417" s="189"/>
      <c r="M417" s="41"/>
      <c r="T417" s="72"/>
    </row>
    <row r="418" spans="1:20" ht="63" customHeight="1" x14ac:dyDescent="0.25">
      <c r="A418" s="106" t="s">
        <v>1704</v>
      </c>
      <c r="B418" s="91" t="s">
        <v>1759</v>
      </c>
      <c r="C418" s="95">
        <f t="shared" si="45"/>
        <v>3.57</v>
      </c>
      <c r="D418" s="51">
        <v>2023</v>
      </c>
      <c r="E418" s="51" t="s">
        <v>1423</v>
      </c>
      <c r="F418" s="51" t="s">
        <v>33</v>
      </c>
      <c r="G418" s="95">
        <f t="shared" si="44"/>
        <v>3.57</v>
      </c>
      <c r="H418" s="95"/>
      <c r="I418" s="95"/>
      <c r="J418" s="95"/>
      <c r="K418" s="95">
        <v>3.57</v>
      </c>
      <c r="L418" s="189"/>
      <c r="T418" s="72"/>
    </row>
    <row r="419" spans="1:20" ht="45" customHeight="1" x14ac:dyDescent="0.25">
      <c r="A419" s="510" t="s">
        <v>1714</v>
      </c>
      <c r="B419" s="91" t="s">
        <v>1889</v>
      </c>
      <c r="C419" s="95">
        <f>G419</f>
        <v>3910.0039999999999</v>
      </c>
      <c r="D419" s="363">
        <v>2024</v>
      </c>
      <c r="E419" s="363" t="s">
        <v>16</v>
      </c>
      <c r="F419" s="363" t="s">
        <v>33</v>
      </c>
      <c r="G419" s="95">
        <f>H419+I419+J419+K419+L419</f>
        <v>3910.0039999999999</v>
      </c>
      <c r="H419" s="95"/>
      <c r="I419" s="95"/>
      <c r="J419" s="95"/>
      <c r="K419" s="95"/>
      <c r="L419" s="95">
        <v>3910.0039999999999</v>
      </c>
      <c r="T419" s="72"/>
    </row>
    <row r="420" spans="1:20" ht="16.5" customHeight="1" x14ac:dyDescent="0.25">
      <c r="A420" s="512"/>
      <c r="B420" s="91" t="s">
        <v>1890</v>
      </c>
      <c r="C420" s="95">
        <f>G420</f>
        <v>174.54300000000001</v>
      </c>
      <c r="D420" s="364"/>
      <c r="E420" s="364"/>
      <c r="F420" s="364"/>
      <c r="G420" s="95">
        <f>H420+I420+J420+K420+L420</f>
        <v>174.54300000000001</v>
      </c>
      <c r="H420" s="95"/>
      <c r="I420" s="95"/>
      <c r="J420" s="95"/>
      <c r="K420" s="95"/>
      <c r="L420" s="95">
        <v>174.54300000000001</v>
      </c>
      <c r="T420" s="72"/>
    </row>
    <row r="421" spans="1:20" ht="45" customHeight="1" x14ac:dyDescent="0.25">
      <c r="A421" s="106" t="s">
        <v>1715</v>
      </c>
      <c r="B421" s="91" t="s">
        <v>1769</v>
      </c>
      <c r="C421" s="95">
        <f t="shared" si="45"/>
        <v>236.65700000000001</v>
      </c>
      <c r="D421" s="51">
        <v>2024</v>
      </c>
      <c r="E421" s="51" t="s">
        <v>16</v>
      </c>
      <c r="F421" s="51" t="s">
        <v>33</v>
      </c>
      <c r="G421" s="95">
        <f>H421+I421+J421+K421+L421</f>
        <v>236.65700000000001</v>
      </c>
      <c r="H421" s="95"/>
      <c r="I421" s="95"/>
      <c r="J421" s="95"/>
      <c r="K421" s="95"/>
      <c r="L421" s="95">
        <v>236.65700000000001</v>
      </c>
      <c r="T421" s="72"/>
    </row>
    <row r="422" spans="1:20" ht="43.5" customHeight="1" x14ac:dyDescent="0.25">
      <c r="A422" s="106" t="s">
        <v>1716</v>
      </c>
      <c r="B422" s="91" t="s">
        <v>1793</v>
      </c>
      <c r="C422" s="95">
        <f t="shared" si="45"/>
        <v>10.27</v>
      </c>
      <c r="D422" s="51">
        <v>2023</v>
      </c>
      <c r="E422" s="51" t="s">
        <v>60</v>
      </c>
      <c r="F422" s="51" t="s">
        <v>33</v>
      </c>
      <c r="G422" s="95">
        <f t="shared" ref="G422:G424" si="46">H422+I422+J422+K422+L422</f>
        <v>10.27</v>
      </c>
      <c r="H422" s="95"/>
      <c r="I422" s="95"/>
      <c r="J422" s="95"/>
      <c r="K422" s="95">
        <v>10.27</v>
      </c>
      <c r="L422" s="95"/>
      <c r="T422" s="72"/>
    </row>
    <row r="423" spans="1:20" ht="43.5" customHeight="1" x14ac:dyDescent="0.25">
      <c r="A423" s="106" t="s">
        <v>1717</v>
      </c>
      <c r="B423" s="91" t="s">
        <v>1792</v>
      </c>
      <c r="C423" s="95">
        <f t="shared" si="45"/>
        <v>6.03</v>
      </c>
      <c r="D423" s="51">
        <v>2023</v>
      </c>
      <c r="E423" s="51" t="s">
        <v>60</v>
      </c>
      <c r="F423" s="51" t="s">
        <v>33</v>
      </c>
      <c r="G423" s="95">
        <f t="shared" si="46"/>
        <v>6.03</v>
      </c>
      <c r="H423" s="95"/>
      <c r="I423" s="95"/>
      <c r="J423" s="95"/>
      <c r="K423" s="95">
        <v>6.03</v>
      </c>
      <c r="L423" s="95"/>
      <c r="T423" s="72"/>
    </row>
    <row r="424" spans="1:20" ht="30.75" customHeight="1" x14ac:dyDescent="0.25">
      <c r="A424" s="106" t="s">
        <v>1718</v>
      </c>
      <c r="B424" s="91" t="s">
        <v>1825</v>
      </c>
      <c r="C424" s="95">
        <f t="shared" si="45"/>
        <v>18</v>
      </c>
      <c r="D424" s="51">
        <v>2024</v>
      </c>
      <c r="E424" s="156" t="s">
        <v>101</v>
      </c>
      <c r="F424" s="156" t="s">
        <v>33</v>
      </c>
      <c r="G424" s="95">
        <f t="shared" si="46"/>
        <v>18</v>
      </c>
      <c r="H424" s="95"/>
      <c r="I424" s="95"/>
      <c r="J424" s="95"/>
      <c r="K424" s="95"/>
      <c r="L424" s="95">
        <v>18</v>
      </c>
      <c r="T424" s="72"/>
    </row>
    <row r="425" spans="1:20" ht="45.75" customHeight="1" x14ac:dyDescent="0.25">
      <c r="A425" s="106" t="s">
        <v>1895</v>
      </c>
      <c r="B425" s="91" t="s">
        <v>1957</v>
      </c>
      <c r="C425" s="95">
        <f>G425</f>
        <v>145</v>
      </c>
      <c r="D425" s="51">
        <v>2024</v>
      </c>
      <c r="E425" s="156" t="s">
        <v>1877</v>
      </c>
      <c r="F425" s="156" t="s">
        <v>33</v>
      </c>
      <c r="G425" s="95">
        <f>H425+I425+J425+L425+K425</f>
        <v>145</v>
      </c>
      <c r="H425" s="95"/>
      <c r="I425" s="95"/>
      <c r="J425" s="95"/>
      <c r="K425" s="95"/>
      <c r="L425" s="95">
        <v>145</v>
      </c>
      <c r="P425" s="324"/>
      <c r="T425" s="72"/>
    </row>
    <row r="426" spans="1:20" ht="31.5" customHeight="1" x14ac:dyDescent="0.25">
      <c r="A426" s="106" t="s">
        <v>1918</v>
      </c>
      <c r="B426" s="91" t="s">
        <v>1931</v>
      </c>
      <c r="C426" s="95">
        <f>G426</f>
        <v>45.564</v>
      </c>
      <c r="D426" s="51">
        <v>2024</v>
      </c>
      <c r="E426" s="156" t="s">
        <v>101</v>
      </c>
      <c r="F426" s="156" t="s">
        <v>33</v>
      </c>
      <c r="G426" s="95">
        <f>H426+I426+J426+K426+L426</f>
        <v>45.564</v>
      </c>
      <c r="H426" s="95"/>
      <c r="I426" s="95"/>
      <c r="J426" s="95"/>
      <c r="K426" s="95"/>
      <c r="L426" s="95">
        <v>45.564</v>
      </c>
      <c r="T426" s="72"/>
    </row>
    <row r="427" spans="1:20" ht="51" customHeight="1" x14ac:dyDescent="0.25">
      <c r="A427" s="106" t="s">
        <v>1919</v>
      </c>
      <c r="B427" s="91" t="s">
        <v>1935</v>
      </c>
      <c r="C427" s="95">
        <f t="shared" ref="C427:C434" si="47">G427</f>
        <v>232.18299999999999</v>
      </c>
      <c r="D427" s="51">
        <v>2024</v>
      </c>
      <c r="E427" s="156" t="s">
        <v>101</v>
      </c>
      <c r="F427" s="156" t="s">
        <v>33</v>
      </c>
      <c r="G427" s="95">
        <f t="shared" ref="G427:G434" si="48">H427+I427+J427+K427+L427</f>
        <v>232.18299999999999</v>
      </c>
      <c r="H427" s="95"/>
      <c r="I427" s="95"/>
      <c r="J427" s="95"/>
      <c r="K427" s="95"/>
      <c r="L427" s="95">
        <v>232.18299999999999</v>
      </c>
      <c r="P427" s="325"/>
      <c r="T427" s="72"/>
    </row>
    <row r="428" spans="1:20" ht="39" customHeight="1" x14ac:dyDescent="0.25">
      <c r="A428" s="106" t="s">
        <v>1920</v>
      </c>
      <c r="B428" s="91" t="s">
        <v>1942</v>
      </c>
      <c r="C428" s="95">
        <f t="shared" si="47"/>
        <v>17.635999999999999</v>
      </c>
      <c r="D428" s="51">
        <v>2024</v>
      </c>
      <c r="E428" s="156" t="s">
        <v>101</v>
      </c>
      <c r="F428" s="156" t="s">
        <v>33</v>
      </c>
      <c r="G428" s="95">
        <f t="shared" si="48"/>
        <v>17.635999999999999</v>
      </c>
      <c r="H428" s="95"/>
      <c r="I428" s="95"/>
      <c r="J428" s="95"/>
      <c r="K428" s="95"/>
      <c r="L428" s="95">
        <v>17.635999999999999</v>
      </c>
      <c r="P428" s="326"/>
      <c r="T428" s="72"/>
    </row>
    <row r="429" spans="1:20" ht="43.5" customHeight="1" x14ac:dyDescent="0.25">
      <c r="A429" s="106" t="s">
        <v>1921</v>
      </c>
      <c r="B429" s="91" t="s">
        <v>1943</v>
      </c>
      <c r="C429" s="95">
        <f t="shared" si="47"/>
        <v>26.15</v>
      </c>
      <c r="D429" s="51">
        <v>2024</v>
      </c>
      <c r="E429" s="156" t="s">
        <v>101</v>
      </c>
      <c r="F429" s="156" t="s">
        <v>33</v>
      </c>
      <c r="G429" s="95">
        <f t="shared" si="48"/>
        <v>26.15</v>
      </c>
      <c r="H429" s="95"/>
      <c r="I429" s="95"/>
      <c r="J429" s="95"/>
      <c r="K429" s="95"/>
      <c r="L429" s="95">
        <v>26.15</v>
      </c>
      <c r="P429" s="326"/>
      <c r="T429" s="72"/>
    </row>
    <row r="430" spans="1:20" ht="36" customHeight="1" x14ac:dyDescent="0.25">
      <c r="A430" s="106" t="s">
        <v>1922</v>
      </c>
      <c r="B430" s="91" t="s">
        <v>1944</v>
      </c>
      <c r="C430" s="95">
        <f t="shared" si="47"/>
        <v>41.533000000000001</v>
      </c>
      <c r="D430" s="51">
        <v>2024</v>
      </c>
      <c r="E430" s="156" t="s">
        <v>101</v>
      </c>
      <c r="F430" s="156" t="s">
        <v>33</v>
      </c>
      <c r="G430" s="95">
        <f t="shared" si="48"/>
        <v>41.533000000000001</v>
      </c>
      <c r="H430" s="95"/>
      <c r="I430" s="95"/>
      <c r="J430" s="95"/>
      <c r="K430" s="95"/>
      <c r="L430" s="95">
        <v>41.533000000000001</v>
      </c>
      <c r="P430" s="326"/>
      <c r="T430" s="72"/>
    </row>
    <row r="431" spans="1:20" ht="46.5" customHeight="1" x14ac:dyDescent="0.25">
      <c r="A431" s="106" t="s">
        <v>1923</v>
      </c>
      <c r="B431" s="91" t="s">
        <v>1956</v>
      </c>
      <c r="C431" s="95">
        <f t="shared" si="47"/>
        <v>106.08</v>
      </c>
      <c r="D431" s="51">
        <v>2024</v>
      </c>
      <c r="E431" s="156" t="s">
        <v>101</v>
      </c>
      <c r="F431" s="156" t="s">
        <v>33</v>
      </c>
      <c r="G431" s="95">
        <f t="shared" si="48"/>
        <v>106.08</v>
      </c>
      <c r="H431" s="95"/>
      <c r="I431" s="95"/>
      <c r="J431" s="95"/>
      <c r="K431" s="95"/>
      <c r="L431" s="95">
        <v>106.08</v>
      </c>
      <c r="P431" s="326"/>
      <c r="T431" s="72"/>
    </row>
    <row r="432" spans="1:20" ht="46.5" customHeight="1" x14ac:dyDescent="0.25">
      <c r="A432" s="106" t="s">
        <v>1979</v>
      </c>
      <c r="B432" s="91" t="s">
        <v>1980</v>
      </c>
      <c r="C432" s="95">
        <f t="shared" si="47"/>
        <v>500</v>
      </c>
      <c r="D432" s="51">
        <v>2024</v>
      </c>
      <c r="E432" s="51" t="s">
        <v>16</v>
      </c>
      <c r="F432" s="156" t="s">
        <v>33</v>
      </c>
      <c r="G432" s="95">
        <f t="shared" si="48"/>
        <v>500</v>
      </c>
      <c r="H432" s="95"/>
      <c r="I432" s="95"/>
      <c r="J432" s="95"/>
      <c r="K432" s="95"/>
      <c r="L432" s="95">
        <v>500</v>
      </c>
      <c r="P432" s="326"/>
      <c r="T432" s="72"/>
    </row>
    <row r="433" spans="1:20" ht="46.5" customHeight="1" x14ac:dyDescent="0.25">
      <c r="A433" s="106" t="s">
        <v>1727</v>
      </c>
      <c r="B433" s="91" t="s">
        <v>1981</v>
      </c>
      <c r="C433" s="95">
        <f t="shared" si="47"/>
        <v>49.8</v>
      </c>
      <c r="D433" s="51">
        <v>2024</v>
      </c>
      <c r="E433" s="51" t="s">
        <v>16</v>
      </c>
      <c r="F433" s="156" t="s">
        <v>33</v>
      </c>
      <c r="G433" s="95">
        <f t="shared" si="48"/>
        <v>49.8</v>
      </c>
      <c r="H433" s="95"/>
      <c r="I433" s="95"/>
      <c r="J433" s="95"/>
      <c r="K433" s="95"/>
      <c r="L433" s="95">
        <v>49.8</v>
      </c>
      <c r="P433" s="326"/>
      <c r="T433" s="72"/>
    </row>
    <row r="434" spans="1:20" ht="46.5" customHeight="1" x14ac:dyDescent="0.25">
      <c r="A434" s="106" t="s">
        <v>1990</v>
      </c>
      <c r="B434" s="91" t="s">
        <v>1994</v>
      </c>
      <c r="C434" s="95">
        <f t="shared" si="47"/>
        <v>8364.366</v>
      </c>
      <c r="D434" s="51">
        <v>2024</v>
      </c>
      <c r="E434" s="51" t="s">
        <v>1423</v>
      </c>
      <c r="F434" s="156" t="s">
        <v>33</v>
      </c>
      <c r="G434" s="95">
        <f t="shared" si="48"/>
        <v>8364.366</v>
      </c>
      <c r="H434" s="95"/>
      <c r="I434" s="95"/>
      <c r="J434" s="95"/>
      <c r="K434" s="95"/>
      <c r="L434" s="95">
        <v>8364.366</v>
      </c>
      <c r="P434" s="326"/>
      <c r="T434" s="72"/>
    </row>
    <row r="435" spans="1:20" ht="21" customHeight="1" x14ac:dyDescent="0.25">
      <c r="A435" s="347"/>
      <c r="B435" s="556" t="s">
        <v>82</v>
      </c>
      <c r="C435" s="352"/>
      <c r="D435" s="352"/>
      <c r="E435" s="352"/>
      <c r="F435" s="159" t="s">
        <v>21</v>
      </c>
      <c r="G435" s="43">
        <f>G438+G436+G437</f>
        <v>252241.93400000001</v>
      </c>
      <c r="H435" s="43">
        <f>H438+H439</f>
        <v>46472.258000000016</v>
      </c>
      <c r="I435" s="43">
        <f>I438+I439</f>
        <v>52452.357000000011</v>
      </c>
      <c r="J435" s="43">
        <f>J438+J439</f>
        <v>25328.445</v>
      </c>
      <c r="K435" s="43">
        <f>K438+K439</f>
        <v>53116.348999999995</v>
      </c>
      <c r="L435" s="43">
        <f>L438+L439</f>
        <v>74872.52499999998</v>
      </c>
      <c r="P435" s="80"/>
      <c r="T435" s="72"/>
    </row>
    <row r="436" spans="1:20" ht="33.75" hidden="1" customHeight="1" x14ac:dyDescent="0.25">
      <c r="A436" s="347"/>
      <c r="B436" s="556"/>
      <c r="C436" s="352"/>
      <c r="D436" s="352"/>
      <c r="E436" s="352"/>
      <c r="F436" s="59" t="s">
        <v>26</v>
      </c>
      <c r="G436" s="156">
        <f>H436+I436+J436</f>
        <v>0</v>
      </c>
      <c r="H436" s="156"/>
      <c r="I436" s="156"/>
      <c r="J436" s="156"/>
      <c r="K436" s="156"/>
      <c r="L436" s="156"/>
      <c r="M436" s="80"/>
      <c r="N436" s="80"/>
      <c r="O436" s="80"/>
      <c r="T436" s="72"/>
    </row>
    <row r="437" spans="1:20" ht="33" hidden="1" customHeight="1" x14ac:dyDescent="0.25">
      <c r="A437" s="347"/>
      <c r="B437" s="556"/>
      <c r="C437" s="352"/>
      <c r="D437" s="352"/>
      <c r="E437" s="352"/>
      <c r="F437" s="59" t="s">
        <v>18</v>
      </c>
      <c r="G437" s="156">
        <f>H437+I437+J437</f>
        <v>0</v>
      </c>
      <c r="H437" s="156"/>
      <c r="I437" s="156"/>
      <c r="J437" s="156"/>
      <c r="K437" s="156"/>
      <c r="L437" s="156"/>
      <c r="T437" s="72"/>
    </row>
    <row r="438" spans="1:20" ht="30.75" customHeight="1" x14ac:dyDescent="0.25">
      <c r="A438" s="347"/>
      <c r="B438" s="556"/>
      <c r="C438" s="352"/>
      <c r="D438" s="352"/>
      <c r="E438" s="352"/>
      <c r="F438" s="91" t="s">
        <v>33</v>
      </c>
      <c r="G438" s="107">
        <f>H438+I438+J438+K438+L438</f>
        <v>252241.93400000001</v>
      </c>
      <c r="H438" s="107">
        <f>H237+H238+H248+H250+H252+H254+H255+H256+H257+H268+H277+H285+H287+H296+H298+H300+H239+H240+H316+H320+H340+H346+H292+H348+H301+H260+H306+H242+H244+H324+H349+H356+H354+H241+H358+H280+H303+H432+H433</f>
        <v>46472.258000000016</v>
      </c>
      <c r="I438" s="107">
        <f>I237+I238+I239+I240+I241+I243+I244+I245+I248+I252+I258+I259+I267+I273+I274+I275+I276+I277+I280+I292+I324+I329+I339+I350+I354+I361+I363+I366+I371+I372+I374</f>
        <v>52452.357000000011</v>
      </c>
      <c r="J438" s="107">
        <f>J237+J238+J248+J250+J252+J254+J255+J256+J257+J268+J277+J285+J287+J296+J298+J300+J239+J240+J316+J320+J340+J346+J292+J348+J301+J260+J306+J242+J244+J324+J349+J356+J354+J241+J358+J280+J303+J432+J433+J259+J265+J275+J373</f>
        <v>25328.445</v>
      </c>
      <c r="K438" s="107">
        <f>K237+K238+K248+K250+K252+K254+K255+K256+K257+K268+K277+K285+K287+K296+K298+K300+K239+K240+K316+K320+K340+K346+K292+K348+K301+K260+K306+K242+K244+K324+K349+K356+K354+K241+K358+K280+K303+K432+K433+K275+K310+K311+K312+K313+K314+K315+K350+K366+K373+K383+K384+K385+K386+K387+K388+K389+K394+K395+K396+K397+K398+K399+K400+K401+K402+K403+K404+K405+K406+K407+K408+K409+K410+K411+K412+K413+K415+K416+K417+K418+K422+K423</f>
        <v>53116.348999999995</v>
      </c>
      <c r="L438" s="107">
        <f>L237+L238+L239+L240+L241+L244+L245+L246+L247+L252+L261+L263+L266+L268+L275+L277+L287+L291+L324+L329+L339+L356+L370+L373+L399+L400+L419+L421+L424+L425+L426+L427+L428+L429+L430+L431+L432+L433+L434</f>
        <v>74872.52499999998</v>
      </c>
      <c r="M438" s="41"/>
      <c r="N438" s="41"/>
      <c r="P438" s="80"/>
      <c r="Q438" s="77"/>
      <c r="R438" s="80"/>
      <c r="T438" s="72"/>
    </row>
    <row r="439" spans="1:20" ht="32.25" hidden="1" customHeight="1" x14ac:dyDescent="0.25">
      <c r="A439" s="347"/>
      <c r="B439" s="556"/>
      <c r="C439" s="352"/>
      <c r="D439" s="352"/>
      <c r="E439" s="352"/>
      <c r="F439" s="91" t="s">
        <v>608</v>
      </c>
      <c r="G439" s="107">
        <f>H439+I439+J439</f>
        <v>0</v>
      </c>
      <c r="H439" s="107">
        <f>H297</f>
        <v>0</v>
      </c>
      <c r="I439" s="107"/>
      <c r="J439" s="107"/>
      <c r="K439" s="107"/>
      <c r="L439" s="107"/>
      <c r="M439" s="41"/>
      <c r="N439" s="41"/>
      <c r="O439" s="41"/>
      <c r="P439" s="80"/>
      <c r="Q439" s="77"/>
      <c r="R439" s="80"/>
      <c r="T439" s="72"/>
    </row>
    <row r="440" spans="1:20" ht="15.75" customHeight="1" x14ac:dyDescent="0.25">
      <c r="A440" s="449" t="s">
        <v>99</v>
      </c>
      <c r="B440" s="450"/>
      <c r="C440" s="450"/>
      <c r="D440" s="450"/>
      <c r="E440" s="450"/>
      <c r="F440" s="450"/>
      <c r="G440" s="450"/>
      <c r="H440" s="450"/>
      <c r="I440" s="450"/>
      <c r="J440" s="450"/>
      <c r="K440" s="450"/>
      <c r="L440" s="451"/>
      <c r="M440" s="41"/>
      <c r="N440" s="41"/>
      <c r="O440" s="41"/>
      <c r="T440" s="72"/>
    </row>
    <row r="441" spans="1:20" ht="35.25" customHeight="1" x14ac:dyDescent="0.25">
      <c r="A441" s="143" t="s">
        <v>35</v>
      </c>
      <c r="B441" s="181" t="s">
        <v>100</v>
      </c>
      <c r="C441" s="107">
        <f t="shared" ref="C441:C446" si="49">G441</f>
        <v>9151.4720000000016</v>
      </c>
      <c r="D441" s="143" t="s">
        <v>1350</v>
      </c>
      <c r="E441" s="143" t="s">
        <v>101</v>
      </c>
      <c r="F441" s="143" t="s">
        <v>33</v>
      </c>
      <c r="G441" s="156">
        <f>H441+I441+J441+K441+L441</f>
        <v>9151.4720000000016</v>
      </c>
      <c r="H441" s="51">
        <f>1030.1+52.282</f>
        <v>1082.3819999999998</v>
      </c>
      <c r="I441" s="143" t="s">
        <v>1558</v>
      </c>
      <c r="J441" s="143" t="s">
        <v>1483</v>
      </c>
      <c r="K441" s="143" t="s">
        <v>1840</v>
      </c>
      <c r="L441" s="143" t="s">
        <v>1803</v>
      </c>
      <c r="M441" s="41"/>
      <c r="N441" s="86"/>
      <c r="O441" s="86"/>
      <c r="T441" s="72"/>
    </row>
    <row r="442" spans="1:20" ht="30.75" customHeight="1" x14ac:dyDescent="0.25">
      <c r="A442" s="143" t="s">
        <v>22</v>
      </c>
      <c r="B442" s="160" t="s">
        <v>102</v>
      </c>
      <c r="C442" s="107">
        <f t="shared" si="49"/>
        <v>20793.393</v>
      </c>
      <c r="D442" s="143" t="s">
        <v>1350</v>
      </c>
      <c r="E442" s="156" t="s">
        <v>101</v>
      </c>
      <c r="F442" s="156" t="str">
        <f>F441</f>
        <v>Місцевий бюджет</v>
      </c>
      <c r="G442" s="156">
        <f t="shared" ref="G442:G483" si="50">H442+I442+J442+K442+L442</f>
        <v>20793.393</v>
      </c>
      <c r="H442" s="107">
        <v>1694.24</v>
      </c>
      <c r="I442" s="107">
        <v>3700.0320000000002</v>
      </c>
      <c r="J442" s="107">
        <v>5270.5159999999996</v>
      </c>
      <c r="K442" s="95">
        <v>4212.2719999999999</v>
      </c>
      <c r="L442" s="95">
        <v>5916.3329999999996</v>
      </c>
      <c r="M442" s="86"/>
      <c r="N442" s="86"/>
      <c r="O442" s="86"/>
      <c r="P442" s="80"/>
      <c r="Q442" s="80"/>
      <c r="R442" s="80"/>
      <c r="T442" s="72"/>
    </row>
    <row r="443" spans="1:20" ht="19.5" hidden="1" customHeight="1" x14ac:dyDescent="0.25">
      <c r="A443" s="143" t="s">
        <v>23</v>
      </c>
      <c r="B443" s="160" t="s">
        <v>452</v>
      </c>
      <c r="C443" s="107">
        <f t="shared" si="49"/>
        <v>0</v>
      </c>
      <c r="D443" s="155">
        <v>2020</v>
      </c>
      <c r="E443" s="156" t="s">
        <v>453</v>
      </c>
      <c r="F443" s="156" t="str">
        <f>F441</f>
        <v>Місцевий бюджет</v>
      </c>
      <c r="G443" s="156">
        <f t="shared" si="50"/>
        <v>0</v>
      </c>
      <c r="H443" s="107">
        <v>0</v>
      </c>
      <c r="I443" s="107"/>
      <c r="J443" s="107"/>
      <c r="K443" s="107"/>
      <c r="L443" s="107"/>
      <c r="M443" s="80"/>
      <c r="N443" s="80"/>
      <c r="O443" s="80"/>
      <c r="T443" s="72"/>
    </row>
    <row r="444" spans="1:20" ht="42" customHeight="1" x14ac:dyDescent="0.25">
      <c r="A444" s="143" t="s">
        <v>23</v>
      </c>
      <c r="B444" s="160" t="s">
        <v>698</v>
      </c>
      <c r="C444" s="107">
        <f t="shared" si="49"/>
        <v>390</v>
      </c>
      <c r="D444" s="155">
        <v>2022</v>
      </c>
      <c r="E444" s="156" t="s">
        <v>101</v>
      </c>
      <c r="F444" s="156" t="str">
        <f>F442</f>
        <v>Місцевий бюджет</v>
      </c>
      <c r="G444" s="107">
        <f t="shared" si="50"/>
        <v>390</v>
      </c>
      <c r="H444" s="107"/>
      <c r="I444" s="107"/>
      <c r="J444" s="107">
        <v>390</v>
      </c>
      <c r="K444" s="107"/>
      <c r="L444" s="107"/>
      <c r="M444" s="80"/>
      <c r="N444" s="80"/>
      <c r="O444" s="80"/>
      <c r="T444" s="72"/>
    </row>
    <row r="445" spans="1:20" ht="22.5" hidden="1" customHeight="1" x14ac:dyDescent="0.25">
      <c r="A445" s="347"/>
      <c r="B445" s="160" t="s">
        <v>103</v>
      </c>
      <c r="C445" s="107">
        <f t="shared" si="49"/>
        <v>20</v>
      </c>
      <c r="D445" s="531"/>
      <c r="E445" s="532"/>
      <c r="F445" s="532"/>
      <c r="G445" s="156">
        <f t="shared" si="50"/>
        <v>20</v>
      </c>
      <c r="H445" s="107"/>
      <c r="I445" s="107">
        <v>20</v>
      </c>
      <c r="J445" s="156"/>
      <c r="K445" s="156"/>
      <c r="L445" s="156"/>
      <c r="Q445" s="92">
        <f>I442+I453</f>
        <v>3700.0320000000002</v>
      </c>
      <c r="T445" s="72"/>
    </row>
    <row r="446" spans="1:20" ht="22.5" hidden="1" customHeight="1" x14ac:dyDescent="0.25">
      <c r="A446" s="347"/>
      <c r="B446" s="160" t="s">
        <v>104</v>
      </c>
      <c r="C446" s="107">
        <f t="shared" si="49"/>
        <v>229.88</v>
      </c>
      <c r="D446" s="531"/>
      <c r="E446" s="532"/>
      <c r="F446" s="532"/>
      <c r="G446" s="156">
        <f t="shared" si="50"/>
        <v>229.88</v>
      </c>
      <c r="H446" s="107"/>
      <c r="I446" s="107">
        <v>229.88</v>
      </c>
      <c r="J446" s="156"/>
      <c r="K446" s="156"/>
      <c r="L446" s="156"/>
      <c r="T446" s="72"/>
    </row>
    <row r="447" spans="1:20" ht="42.75" customHeight="1" x14ac:dyDescent="0.25">
      <c r="A447" s="143" t="s">
        <v>24</v>
      </c>
      <c r="B447" s="160" t="s">
        <v>784</v>
      </c>
      <c r="C447" s="107">
        <f t="shared" ref="C447:C462" si="51">G447</f>
        <v>41.56</v>
      </c>
      <c r="D447" s="143" t="s">
        <v>93</v>
      </c>
      <c r="E447" s="143" t="s">
        <v>991</v>
      </c>
      <c r="F447" s="143" t="s">
        <v>33</v>
      </c>
      <c r="G447" s="156">
        <f t="shared" si="50"/>
        <v>41.56</v>
      </c>
      <c r="H447" s="107"/>
      <c r="I447" s="107">
        <v>41.56</v>
      </c>
      <c r="J447" s="85"/>
      <c r="K447" s="85"/>
      <c r="L447" s="85"/>
      <c r="T447" s="72"/>
    </row>
    <row r="448" spans="1:20" ht="43.5" customHeight="1" x14ac:dyDescent="0.25">
      <c r="A448" s="143" t="s">
        <v>36</v>
      </c>
      <c r="B448" s="160" t="s">
        <v>785</v>
      </c>
      <c r="C448" s="107">
        <f t="shared" si="51"/>
        <v>49.36</v>
      </c>
      <c r="D448" s="143" t="s">
        <v>93</v>
      </c>
      <c r="E448" s="143" t="s">
        <v>729</v>
      </c>
      <c r="F448" s="143" t="s">
        <v>33</v>
      </c>
      <c r="G448" s="156">
        <f t="shared" si="50"/>
        <v>49.36</v>
      </c>
      <c r="H448" s="107"/>
      <c r="I448" s="107">
        <v>49.36</v>
      </c>
      <c r="J448" s="85"/>
      <c r="K448" s="85"/>
      <c r="L448" s="85"/>
      <c r="T448" s="72"/>
    </row>
    <row r="449" spans="1:20" ht="45" customHeight="1" x14ac:dyDescent="0.25">
      <c r="A449" s="143" t="s">
        <v>37</v>
      </c>
      <c r="B449" s="160" t="s">
        <v>786</v>
      </c>
      <c r="C449" s="107">
        <f t="shared" si="51"/>
        <v>8.32</v>
      </c>
      <c r="D449" s="143" t="s">
        <v>93</v>
      </c>
      <c r="E449" s="143" t="s">
        <v>992</v>
      </c>
      <c r="F449" s="143" t="s">
        <v>33</v>
      </c>
      <c r="G449" s="156">
        <f t="shared" si="50"/>
        <v>8.32</v>
      </c>
      <c r="H449" s="107"/>
      <c r="I449" s="107">
        <v>8.32</v>
      </c>
      <c r="J449" s="85"/>
      <c r="K449" s="85"/>
      <c r="L449" s="85"/>
      <c r="T449" s="72"/>
    </row>
    <row r="450" spans="1:20" ht="48" customHeight="1" x14ac:dyDescent="0.25">
      <c r="A450" s="143" t="s">
        <v>43</v>
      </c>
      <c r="B450" s="160" t="s">
        <v>787</v>
      </c>
      <c r="C450" s="107">
        <f t="shared" si="51"/>
        <v>41.28</v>
      </c>
      <c r="D450" s="143" t="s">
        <v>1352</v>
      </c>
      <c r="E450" s="143" t="s">
        <v>765</v>
      </c>
      <c r="F450" s="143" t="s">
        <v>33</v>
      </c>
      <c r="G450" s="156">
        <f t="shared" si="50"/>
        <v>41.28</v>
      </c>
      <c r="H450" s="107"/>
      <c r="I450" s="107"/>
      <c r="J450" s="107"/>
      <c r="K450" s="107">
        <v>41.28</v>
      </c>
      <c r="L450" s="107"/>
      <c r="T450" s="72"/>
    </row>
    <row r="451" spans="1:20" ht="46.5" customHeight="1" x14ac:dyDescent="0.25">
      <c r="A451" s="143" t="s">
        <v>45</v>
      </c>
      <c r="B451" s="160" t="s">
        <v>788</v>
      </c>
      <c r="C451" s="107">
        <f t="shared" si="51"/>
        <v>31.94</v>
      </c>
      <c r="D451" s="143" t="s">
        <v>1352</v>
      </c>
      <c r="E451" s="143" t="s">
        <v>765</v>
      </c>
      <c r="F451" s="143" t="s">
        <v>33</v>
      </c>
      <c r="G451" s="156">
        <f t="shared" si="50"/>
        <v>31.94</v>
      </c>
      <c r="H451" s="107"/>
      <c r="I451" s="107"/>
      <c r="J451" s="107"/>
      <c r="K451" s="107">
        <v>31.94</v>
      </c>
      <c r="L451" s="107"/>
      <c r="T451" s="72"/>
    </row>
    <row r="452" spans="1:20" ht="63" hidden="1" customHeight="1" x14ac:dyDescent="0.25">
      <c r="A452" s="143"/>
      <c r="B452" s="160" t="s">
        <v>732</v>
      </c>
      <c r="C452" s="107">
        <f t="shared" si="51"/>
        <v>0</v>
      </c>
      <c r="D452" s="143" t="s">
        <v>692</v>
      </c>
      <c r="E452" s="143" t="s">
        <v>993</v>
      </c>
      <c r="F452" s="143" t="s">
        <v>33</v>
      </c>
      <c r="G452" s="156">
        <f t="shared" si="50"/>
        <v>0</v>
      </c>
      <c r="H452" s="107"/>
      <c r="I452" s="107">
        <v>0</v>
      </c>
      <c r="J452" s="107">
        <v>0</v>
      </c>
      <c r="K452" s="107"/>
      <c r="L452" s="107"/>
      <c r="T452" s="72"/>
    </row>
    <row r="453" spans="1:20" ht="69" hidden="1" customHeight="1" x14ac:dyDescent="0.25">
      <c r="A453" s="143"/>
      <c r="B453" s="160" t="s">
        <v>754</v>
      </c>
      <c r="C453" s="107">
        <f t="shared" si="51"/>
        <v>0</v>
      </c>
      <c r="D453" s="143" t="s">
        <v>93</v>
      </c>
      <c r="E453" s="143" t="s">
        <v>992</v>
      </c>
      <c r="F453" s="143" t="s">
        <v>33</v>
      </c>
      <c r="G453" s="156">
        <f t="shared" si="50"/>
        <v>0</v>
      </c>
      <c r="H453" s="107"/>
      <c r="I453" s="107">
        <v>0</v>
      </c>
      <c r="J453" s="107">
        <v>0</v>
      </c>
      <c r="K453" s="107"/>
      <c r="L453" s="107"/>
      <c r="T453" s="72"/>
    </row>
    <row r="454" spans="1:20" ht="35.25" customHeight="1" x14ac:dyDescent="0.25">
      <c r="A454" s="347" t="s">
        <v>0</v>
      </c>
      <c r="B454" s="160" t="s">
        <v>995</v>
      </c>
      <c r="C454" s="107">
        <v>1992.329</v>
      </c>
      <c r="D454" s="347" t="s">
        <v>93</v>
      </c>
      <c r="E454" s="347" t="s">
        <v>16</v>
      </c>
      <c r="F454" s="347" t="s">
        <v>33</v>
      </c>
      <c r="G454" s="107">
        <f t="shared" si="50"/>
        <v>1992.329</v>
      </c>
      <c r="H454" s="107"/>
      <c r="I454" s="107">
        <v>1992.329</v>
      </c>
      <c r="J454" s="107"/>
      <c r="K454" s="107"/>
      <c r="L454" s="107"/>
      <c r="T454" s="72"/>
    </row>
    <row r="455" spans="1:20" ht="14.25" customHeight="1" x14ac:dyDescent="0.25">
      <c r="A455" s="347"/>
      <c r="B455" s="91" t="s">
        <v>882</v>
      </c>
      <c r="C455" s="107">
        <v>100</v>
      </c>
      <c r="D455" s="347"/>
      <c r="E455" s="347"/>
      <c r="F455" s="347"/>
      <c r="G455" s="107">
        <f t="shared" si="50"/>
        <v>100</v>
      </c>
      <c r="H455" s="107"/>
      <c r="I455" s="107">
        <v>100</v>
      </c>
      <c r="J455" s="107"/>
      <c r="K455" s="107"/>
      <c r="L455" s="107"/>
      <c r="T455" s="72"/>
    </row>
    <row r="456" spans="1:20" ht="23.25" hidden="1" customHeight="1" x14ac:dyDescent="0.25">
      <c r="A456" s="347"/>
      <c r="B456" s="91" t="s">
        <v>2</v>
      </c>
      <c r="C456" s="107">
        <f t="shared" ref="C456:C461" si="52">G456</f>
        <v>35.6</v>
      </c>
      <c r="D456" s="347"/>
      <c r="E456" s="347"/>
      <c r="F456" s="347"/>
      <c r="G456" s="156">
        <f t="shared" si="50"/>
        <v>35.6</v>
      </c>
      <c r="H456" s="107"/>
      <c r="I456" s="107">
        <v>35.6</v>
      </c>
      <c r="J456" s="107"/>
      <c r="K456" s="107"/>
      <c r="L456" s="107"/>
      <c r="T456" s="72"/>
    </row>
    <row r="457" spans="1:20" ht="23.25" hidden="1" customHeight="1" x14ac:dyDescent="0.25">
      <c r="A457" s="347"/>
      <c r="B457" s="91" t="s">
        <v>25</v>
      </c>
      <c r="C457" s="107">
        <f t="shared" si="52"/>
        <v>25</v>
      </c>
      <c r="D457" s="347"/>
      <c r="E457" s="347"/>
      <c r="F457" s="347"/>
      <c r="G457" s="156">
        <f t="shared" si="50"/>
        <v>25</v>
      </c>
      <c r="H457" s="107"/>
      <c r="I457" s="107">
        <v>25</v>
      </c>
      <c r="J457" s="107"/>
      <c r="K457" s="107"/>
      <c r="L457" s="107"/>
      <c r="T457" s="72"/>
    </row>
    <row r="458" spans="1:20" ht="33" customHeight="1" x14ac:dyDescent="0.25">
      <c r="A458" s="347" t="s">
        <v>1</v>
      </c>
      <c r="B458" s="91" t="s">
        <v>832</v>
      </c>
      <c r="C458" s="107">
        <v>1932.222</v>
      </c>
      <c r="D458" s="347" t="s">
        <v>93</v>
      </c>
      <c r="E458" s="347" t="s">
        <v>16</v>
      </c>
      <c r="F458" s="347" t="s">
        <v>33</v>
      </c>
      <c r="G458" s="156">
        <f t="shared" si="50"/>
        <v>1932.222</v>
      </c>
      <c r="H458" s="107"/>
      <c r="I458" s="107">
        <v>1932.222</v>
      </c>
      <c r="J458" s="107"/>
      <c r="K458" s="107"/>
      <c r="L458" s="107"/>
      <c r="T458" s="72"/>
    </row>
    <row r="459" spans="1:20" ht="18" customHeight="1" x14ac:dyDescent="0.25">
      <c r="A459" s="347"/>
      <c r="B459" s="91" t="s">
        <v>882</v>
      </c>
      <c r="C459" s="107">
        <v>100</v>
      </c>
      <c r="D459" s="347"/>
      <c r="E459" s="347"/>
      <c r="F459" s="347"/>
      <c r="G459" s="156">
        <f t="shared" si="50"/>
        <v>100</v>
      </c>
      <c r="H459" s="107"/>
      <c r="I459" s="107">
        <v>100</v>
      </c>
      <c r="J459" s="107"/>
      <c r="K459" s="107"/>
      <c r="L459" s="107"/>
      <c r="T459" s="72"/>
    </row>
    <row r="460" spans="1:20" ht="23.25" hidden="1" customHeight="1" x14ac:dyDescent="0.25">
      <c r="A460" s="347"/>
      <c r="B460" s="91" t="s">
        <v>2</v>
      </c>
      <c r="C460" s="107">
        <f t="shared" si="52"/>
        <v>35.6</v>
      </c>
      <c r="D460" s="347"/>
      <c r="E460" s="347"/>
      <c r="F460" s="347"/>
      <c r="G460" s="156">
        <f t="shared" si="50"/>
        <v>35.6</v>
      </c>
      <c r="H460" s="107"/>
      <c r="I460" s="107">
        <v>35.6</v>
      </c>
      <c r="J460" s="107"/>
      <c r="K460" s="107"/>
      <c r="L460" s="107"/>
      <c r="T460" s="72"/>
    </row>
    <row r="461" spans="1:20" ht="23.25" hidden="1" customHeight="1" x14ac:dyDescent="0.25">
      <c r="A461" s="347"/>
      <c r="B461" s="91" t="s">
        <v>25</v>
      </c>
      <c r="C461" s="107">
        <f t="shared" si="52"/>
        <v>25</v>
      </c>
      <c r="D461" s="347"/>
      <c r="E461" s="347"/>
      <c r="F461" s="347"/>
      <c r="G461" s="156">
        <f t="shared" si="50"/>
        <v>25</v>
      </c>
      <c r="H461" s="107"/>
      <c r="I461" s="107">
        <v>25</v>
      </c>
      <c r="J461" s="107"/>
      <c r="K461" s="107"/>
      <c r="L461" s="107"/>
      <c r="T461" s="72"/>
    </row>
    <row r="462" spans="1:20" ht="28.5" customHeight="1" x14ac:dyDescent="0.25">
      <c r="A462" s="347" t="s">
        <v>79</v>
      </c>
      <c r="B462" s="160" t="s">
        <v>948</v>
      </c>
      <c r="C462" s="107">
        <f t="shared" si="51"/>
        <v>2534.02</v>
      </c>
      <c r="D462" s="531">
        <v>2020</v>
      </c>
      <c r="E462" s="532" t="s">
        <v>16</v>
      </c>
      <c r="F462" s="532" t="s">
        <v>33</v>
      </c>
      <c r="G462" s="156">
        <f t="shared" si="50"/>
        <v>2534.02</v>
      </c>
      <c r="H462" s="107">
        <v>2534.02</v>
      </c>
      <c r="I462" s="156"/>
      <c r="J462" s="156"/>
      <c r="K462" s="156"/>
      <c r="L462" s="156"/>
      <c r="T462" s="72"/>
    </row>
    <row r="463" spans="1:20" ht="22.5" hidden="1" customHeight="1" x14ac:dyDescent="0.25">
      <c r="A463" s="347"/>
      <c r="B463" s="96" t="s">
        <v>38</v>
      </c>
      <c r="C463" s="107">
        <f t="shared" ref="C463:C472" si="53">G463</f>
        <v>49.92</v>
      </c>
      <c r="D463" s="531"/>
      <c r="E463" s="532"/>
      <c r="F463" s="532"/>
      <c r="G463" s="156">
        <f t="shared" si="50"/>
        <v>49.92</v>
      </c>
      <c r="H463" s="107">
        <v>49.92</v>
      </c>
      <c r="I463" s="156"/>
      <c r="J463" s="156"/>
      <c r="K463" s="156"/>
      <c r="L463" s="156"/>
      <c r="T463" s="72"/>
    </row>
    <row r="464" spans="1:20" ht="22.5" hidden="1" customHeight="1" x14ac:dyDescent="0.25">
      <c r="A464" s="347"/>
      <c r="B464" s="96" t="s">
        <v>2</v>
      </c>
      <c r="C464" s="107">
        <f t="shared" si="53"/>
        <v>26</v>
      </c>
      <c r="D464" s="531"/>
      <c r="E464" s="532"/>
      <c r="F464" s="532"/>
      <c r="G464" s="156">
        <f t="shared" si="50"/>
        <v>26</v>
      </c>
      <c r="H464" s="107">
        <v>26</v>
      </c>
      <c r="I464" s="156"/>
      <c r="J464" s="156"/>
      <c r="K464" s="156"/>
      <c r="L464" s="156"/>
      <c r="T464" s="72"/>
    </row>
    <row r="465" spans="1:20" ht="22.5" hidden="1" customHeight="1" x14ac:dyDescent="0.25">
      <c r="A465" s="347"/>
      <c r="B465" s="96" t="s">
        <v>25</v>
      </c>
      <c r="C465" s="107">
        <f t="shared" si="53"/>
        <v>8.1</v>
      </c>
      <c r="D465" s="531"/>
      <c r="E465" s="532"/>
      <c r="F465" s="532"/>
      <c r="G465" s="156">
        <f t="shared" si="50"/>
        <v>8.1</v>
      </c>
      <c r="H465" s="107">
        <v>8.1</v>
      </c>
      <c r="I465" s="156"/>
      <c r="J465" s="156"/>
      <c r="K465" s="156"/>
      <c r="L465" s="156"/>
      <c r="T465" s="72"/>
    </row>
    <row r="466" spans="1:20" ht="81.75" customHeight="1" x14ac:dyDescent="0.25">
      <c r="A466" s="347" t="s">
        <v>80</v>
      </c>
      <c r="B466" s="91" t="s">
        <v>1545</v>
      </c>
      <c r="C466" s="107">
        <f t="shared" si="53"/>
        <v>200</v>
      </c>
      <c r="D466" s="531">
        <v>2024</v>
      </c>
      <c r="E466" s="532" t="s">
        <v>16</v>
      </c>
      <c r="F466" s="532" t="s">
        <v>33</v>
      </c>
      <c r="G466" s="156">
        <f t="shared" si="50"/>
        <v>200</v>
      </c>
      <c r="H466" s="107"/>
      <c r="I466" s="107"/>
      <c r="J466" s="107"/>
      <c r="K466" s="107"/>
      <c r="L466" s="107">
        <v>200</v>
      </c>
      <c r="T466" s="72"/>
    </row>
    <row r="467" spans="1:20" ht="26.25" hidden="1" customHeight="1" x14ac:dyDescent="0.25">
      <c r="A467" s="347"/>
      <c r="B467" s="160" t="s">
        <v>38</v>
      </c>
      <c r="C467" s="107">
        <f t="shared" si="53"/>
        <v>150</v>
      </c>
      <c r="D467" s="531"/>
      <c r="E467" s="532"/>
      <c r="F467" s="532"/>
      <c r="G467" s="156">
        <f t="shared" si="50"/>
        <v>150</v>
      </c>
      <c r="H467" s="107"/>
      <c r="I467" s="107">
        <v>150</v>
      </c>
      <c r="J467" s="156"/>
      <c r="K467" s="156"/>
      <c r="L467" s="156"/>
      <c r="T467" s="72"/>
    </row>
    <row r="468" spans="1:20" ht="45.75" customHeight="1" x14ac:dyDescent="0.25">
      <c r="A468" s="347" t="s">
        <v>125</v>
      </c>
      <c r="B468" s="160" t="s">
        <v>1369</v>
      </c>
      <c r="C468" s="107">
        <f t="shared" si="53"/>
        <v>1496.8340000000001</v>
      </c>
      <c r="D468" s="531">
        <v>2024</v>
      </c>
      <c r="E468" s="532" t="s">
        <v>16</v>
      </c>
      <c r="F468" s="532" t="s">
        <v>33</v>
      </c>
      <c r="G468" s="156">
        <f t="shared" si="50"/>
        <v>1496.8340000000001</v>
      </c>
      <c r="H468" s="107"/>
      <c r="I468" s="107"/>
      <c r="J468" s="107"/>
      <c r="K468" s="107"/>
      <c r="L468" s="107">
        <v>1496.8340000000001</v>
      </c>
      <c r="T468" s="72"/>
    </row>
    <row r="469" spans="1:20" ht="24" customHeight="1" x14ac:dyDescent="0.25">
      <c r="A469" s="347"/>
      <c r="B469" s="160" t="s">
        <v>1370</v>
      </c>
      <c r="C469" s="107">
        <f t="shared" si="53"/>
        <v>150</v>
      </c>
      <c r="D469" s="531"/>
      <c r="E469" s="532"/>
      <c r="F469" s="532"/>
      <c r="G469" s="156">
        <f>H469+I469+J469+K469+L469</f>
        <v>150</v>
      </c>
      <c r="H469" s="107"/>
      <c r="I469" s="107"/>
      <c r="J469" s="156"/>
      <c r="K469" s="156"/>
      <c r="L469" s="156">
        <v>150</v>
      </c>
      <c r="T469" s="72"/>
    </row>
    <row r="470" spans="1:20" ht="26.25" hidden="1" customHeight="1" x14ac:dyDescent="0.25">
      <c r="A470" s="143" t="s">
        <v>43</v>
      </c>
      <c r="B470" s="160" t="s">
        <v>434</v>
      </c>
      <c r="C470" s="107">
        <f t="shared" si="53"/>
        <v>0</v>
      </c>
      <c r="D470" s="155">
        <v>2020</v>
      </c>
      <c r="E470" s="156" t="s">
        <v>16</v>
      </c>
      <c r="F470" s="156" t="s">
        <v>33</v>
      </c>
      <c r="G470" s="156">
        <f t="shared" si="50"/>
        <v>0</v>
      </c>
      <c r="H470" s="107"/>
      <c r="I470" s="107"/>
      <c r="J470" s="156"/>
      <c r="K470" s="156"/>
      <c r="L470" s="156"/>
      <c r="T470" s="72"/>
    </row>
    <row r="471" spans="1:20" ht="48.75" hidden="1" customHeight="1" x14ac:dyDescent="0.25">
      <c r="A471" s="143" t="s">
        <v>127</v>
      </c>
      <c r="B471" s="160" t="s">
        <v>905</v>
      </c>
      <c r="C471" s="107">
        <f t="shared" si="53"/>
        <v>0</v>
      </c>
      <c r="D471" s="155">
        <v>2024</v>
      </c>
      <c r="E471" s="156" t="str">
        <f>E466</f>
        <v>УКБ ЮМР</v>
      </c>
      <c r="F471" s="156" t="str">
        <f>F466</f>
        <v>Місцевий бюджет</v>
      </c>
      <c r="G471" s="156">
        <f t="shared" si="50"/>
        <v>0</v>
      </c>
      <c r="H471" s="107"/>
      <c r="I471" s="107"/>
      <c r="J471" s="107"/>
      <c r="K471" s="107"/>
      <c r="L471" s="186">
        <v>0</v>
      </c>
      <c r="T471" s="72"/>
    </row>
    <row r="472" spans="1:20" ht="30.75" hidden="1" customHeight="1" x14ac:dyDescent="0.25">
      <c r="A472" s="143" t="s">
        <v>128</v>
      </c>
      <c r="B472" s="160" t="s">
        <v>909</v>
      </c>
      <c r="C472" s="107">
        <f t="shared" si="53"/>
        <v>0</v>
      </c>
      <c r="D472" s="155">
        <v>2021</v>
      </c>
      <c r="E472" s="156" t="s">
        <v>16</v>
      </c>
      <c r="F472" s="156" t="str">
        <f>F471</f>
        <v>Місцевий бюджет</v>
      </c>
      <c r="G472" s="156">
        <f t="shared" si="50"/>
        <v>0</v>
      </c>
      <c r="H472" s="107"/>
      <c r="I472" s="107"/>
      <c r="J472" s="156"/>
      <c r="K472" s="156"/>
      <c r="L472" s="156"/>
      <c r="M472" s="218"/>
      <c r="T472" s="72"/>
    </row>
    <row r="473" spans="1:20" ht="48" hidden="1" customHeight="1" x14ac:dyDescent="0.25">
      <c r="A473" s="143"/>
      <c r="B473" s="160" t="s">
        <v>1192</v>
      </c>
      <c r="C473" s="107"/>
      <c r="D473" s="155"/>
      <c r="E473" s="156"/>
      <c r="F473" s="156"/>
      <c r="G473" s="156">
        <f t="shared" si="50"/>
        <v>0</v>
      </c>
      <c r="H473" s="107"/>
      <c r="I473" s="107"/>
      <c r="J473" s="156"/>
      <c r="K473" s="156"/>
      <c r="L473" s="156"/>
      <c r="M473" s="218"/>
      <c r="T473" s="72"/>
    </row>
    <row r="474" spans="1:20" ht="32.25" hidden="1" customHeight="1" x14ac:dyDescent="0.25">
      <c r="A474" s="143" t="s">
        <v>128</v>
      </c>
      <c r="B474" s="160" t="s">
        <v>1373</v>
      </c>
      <c r="C474" s="107">
        <v>2575.9870000000001</v>
      </c>
      <c r="D474" s="155" t="s">
        <v>1413</v>
      </c>
      <c r="E474" s="156" t="s">
        <v>16</v>
      </c>
      <c r="F474" s="156" t="s">
        <v>33</v>
      </c>
      <c r="G474" s="107">
        <f t="shared" si="50"/>
        <v>175</v>
      </c>
      <c r="H474" s="107"/>
      <c r="I474" s="107">
        <v>175</v>
      </c>
      <c r="J474" s="107"/>
      <c r="K474" s="186"/>
      <c r="L474" s="186">
        <v>0</v>
      </c>
      <c r="M474" s="218"/>
      <c r="T474" s="72"/>
    </row>
    <row r="475" spans="1:20" ht="30" hidden="1" x14ac:dyDescent="0.25">
      <c r="A475" s="143" t="s">
        <v>129</v>
      </c>
      <c r="B475" s="160" t="s">
        <v>105</v>
      </c>
      <c r="C475" s="107">
        <f>G475</f>
        <v>0</v>
      </c>
      <c r="D475" s="155">
        <v>2024</v>
      </c>
      <c r="E475" s="156" t="s">
        <v>16</v>
      </c>
      <c r="F475" s="156" t="s">
        <v>33</v>
      </c>
      <c r="G475" s="156">
        <f t="shared" si="50"/>
        <v>0</v>
      </c>
      <c r="H475" s="107"/>
      <c r="I475" s="107"/>
      <c r="J475" s="107"/>
      <c r="K475" s="107"/>
      <c r="L475" s="186">
        <v>0</v>
      </c>
      <c r="M475" s="40">
        <v>23</v>
      </c>
      <c r="T475" s="72"/>
    </row>
    <row r="476" spans="1:20" ht="51" hidden="1" customHeight="1" x14ac:dyDescent="0.25">
      <c r="A476" s="143"/>
      <c r="B476" s="160" t="s">
        <v>1372</v>
      </c>
      <c r="C476" s="107">
        <f>G476</f>
        <v>0</v>
      </c>
      <c r="D476" s="155">
        <v>2023</v>
      </c>
      <c r="E476" s="156" t="s">
        <v>16</v>
      </c>
      <c r="F476" s="156" t="s">
        <v>33</v>
      </c>
      <c r="G476" s="156">
        <f>H476+I476+J476+K476+L476</f>
        <v>0</v>
      </c>
      <c r="H476" s="107"/>
      <c r="I476" s="107"/>
      <c r="J476" s="107"/>
      <c r="K476" s="107"/>
      <c r="L476" s="107"/>
      <c r="T476" s="72"/>
    </row>
    <row r="477" spans="1:20" ht="28.5" customHeight="1" x14ac:dyDescent="0.25">
      <c r="A477" s="143" t="s">
        <v>127</v>
      </c>
      <c r="B477" s="160" t="s">
        <v>985</v>
      </c>
      <c r="C477" s="107">
        <f>G477</f>
        <v>4960</v>
      </c>
      <c r="D477" s="155">
        <v>2024</v>
      </c>
      <c r="E477" s="156" t="s">
        <v>101</v>
      </c>
      <c r="F477" s="156" t="s">
        <v>33</v>
      </c>
      <c r="G477" s="156">
        <f t="shared" si="50"/>
        <v>4960</v>
      </c>
      <c r="H477" s="156"/>
      <c r="I477" s="107"/>
      <c r="J477" s="107"/>
      <c r="K477" s="107"/>
      <c r="L477" s="107">
        <v>4960</v>
      </c>
      <c r="T477" s="72"/>
    </row>
    <row r="478" spans="1:20" ht="35.25" hidden="1" customHeight="1" x14ac:dyDescent="0.25">
      <c r="A478" s="143" t="s">
        <v>172</v>
      </c>
      <c r="B478" s="160" t="s">
        <v>1287</v>
      </c>
      <c r="C478" s="107">
        <f>G478</f>
        <v>0</v>
      </c>
      <c r="D478" s="155">
        <v>2024</v>
      </c>
      <c r="E478" s="156" t="s">
        <v>16</v>
      </c>
      <c r="F478" s="156" t="str">
        <f>F475</f>
        <v>Місцевий бюджет</v>
      </c>
      <c r="G478" s="107">
        <f t="shared" si="50"/>
        <v>0</v>
      </c>
      <c r="H478" s="156"/>
      <c r="I478" s="107"/>
      <c r="J478" s="107"/>
      <c r="K478" s="186"/>
      <c r="L478" s="186">
        <v>0</v>
      </c>
      <c r="T478" s="72"/>
    </row>
    <row r="479" spans="1:20" ht="48" hidden="1" customHeight="1" x14ac:dyDescent="0.25">
      <c r="A479" s="143"/>
      <c r="B479" s="160" t="s">
        <v>1191</v>
      </c>
      <c r="C479" s="107"/>
      <c r="D479" s="155"/>
      <c r="E479" s="156"/>
      <c r="F479" s="156"/>
      <c r="G479" s="156">
        <f t="shared" si="50"/>
        <v>0</v>
      </c>
      <c r="H479" s="156"/>
      <c r="I479" s="107"/>
      <c r="J479" s="107"/>
      <c r="K479" s="107"/>
      <c r="L479" s="107"/>
      <c r="T479" s="72"/>
    </row>
    <row r="480" spans="1:20" ht="30.75" customHeight="1" x14ac:dyDescent="0.25">
      <c r="A480" s="347" t="s">
        <v>128</v>
      </c>
      <c r="B480" s="160" t="s">
        <v>1225</v>
      </c>
      <c r="C480" s="107">
        <f t="shared" ref="C480:C485" si="54">G480</f>
        <v>4500</v>
      </c>
      <c r="D480" s="531">
        <v>2024</v>
      </c>
      <c r="E480" s="532" t="s">
        <v>16</v>
      </c>
      <c r="F480" s="532" t="s">
        <v>33</v>
      </c>
      <c r="G480" s="156">
        <f>H480+I480+J480+K480+L480</f>
        <v>4500</v>
      </c>
      <c r="H480" s="156"/>
      <c r="I480" s="107"/>
      <c r="J480" s="107"/>
      <c r="K480" s="107"/>
      <c r="L480" s="107">
        <v>4500</v>
      </c>
      <c r="T480" s="72"/>
    </row>
    <row r="481" spans="1:20" ht="20.25" customHeight="1" x14ac:dyDescent="0.25">
      <c r="A481" s="347"/>
      <c r="B481" s="160" t="s">
        <v>882</v>
      </c>
      <c r="C481" s="107">
        <f t="shared" si="54"/>
        <v>380</v>
      </c>
      <c r="D481" s="531"/>
      <c r="E481" s="532"/>
      <c r="F481" s="532"/>
      <c r="G481" s="156">
        <f>H481+I481+J481+K481+L481</f>
        <v>380</v>
      </c>
      <c r="H481" s="156"/>
      <c r="I481" s="107"/>
      <c r="J481" s="107"/>
      <c r="K481" s="107"/>
      <c r="L481" s="107">
        <v>380</v>
      </c>
      <c r="T481" s="72"/>
    </row>
    <row r="482" spans="1:20" ht="30" customHeight="1" x14ac:dyDescent="0.25">
      <c r="A482" s="347" t="s">
        <v>129</v>
      </c>
      <c r="B482" s="160" t="s">
        <v>1290</v>
      </c>
      <c r="C482" s="107">
        <f t="shared" si="54"/>
        <v>3181</v>
      </c>
      <c r="D482" s="531">
        <v>2024</v>
      </c>
      <c r="E482" s="532" t="s">
        <v>16</v>
      </c>
      <c r="F482" s="532" t="s">
        <v>33</v>
      </c>
      <c r="G482" s="156">
        <f t="shared" si="50"/>
        <v>3181</v>
      </c>
      <c r="H482" s="156"/>
      <c r="I482" s="107"/>
      <c r="J482" s="107"/>
      <c r="K482" s="186"/>
      <c r="L482" s="107">
        <v>3181</v>
      </c>
      <c r="T482" s="72"/>
    </row>
    <row r="483" spans="1:20" ht="20.25" customHeight="1" x14ac:dyDescent="0.25">
      <c r="A483" s="347"/>
      <c r="B483" s="160" t="s">
        <v>882</v>
      </c>
      <c r="C483" s="107">
        <f t="shared" si="54"/>
        <v>380</v>
      </c>
      <c r="D483" s="531"/>
      <c r="E483" s="532"/>
      <c r="F483" s="532"/>
      <c r="G483" s="156">
        <f t="shared" si="50"/>
        <v>380</v>
      </c>
      <c r="H483" s="156"/>
      <c r="I483" s="107"/>
      <c r="J483" s="107"/>
      <c r="K483" s="186"/>
      <c r="L483" s="107">
        <v>380</v>
      </c>
      <c r="T483" s="72"/>
    </row>
    <row r="484" spans="1:20" ht="33.75" hidden="1" customHeight="1" x14ac:dyDescent="0.25">
      <c r="A484" s="143" t="s">
        <v>176</v>
      </c>
      <c r="B484" s="160" t="s">
        <v>1533</v>
      </c>
      <c r="C484" s="107">
        <f t="shared" si="54"/>
        <v>0</v>
      </c>
      <c r="D484" s="155">
        <v>2023</v>
      </c>
      <c r="E484" s="156" t="s">
        <v>16</v>
      </c>
      <c r="F484" s="156" t="s">
        <v>33</v>
      </c>
      <c r="G484" s="107">
        <f>H484+I484+J484+K484+L484</f>
        <v>0</v>
      </c>
      <c r="H484" s="156"/>
      <c r="I484" s="107"/>
      <c r="J484" s="107"/>
      <c r="K484" s="107"/>
      <c r="L484" s="107"/>
      <c r="T484" s="72"/>
    </row>
    <row r="485" spans="1:20" ht="42.75" customHeight="1" x14ac:dyDescent="0.25">
      <c r="A485" s="143" t="s">
        <v>131</v>
      </c>
      <c r="B485" s="160" t="s">
        <v>1739</v>
      </c>
      <c r="C485" s="107">
        <f t="shared" si="54"/>
        <v>120</v>
      </c>
      <c r="D485" s="155">
        <v>2024</v>
      </c>
      <c r="E485" s="156" t="str">
        <f>E480</f>
        <v>УКБ ЮМР</v>
      </c>
      <c r="F485" s="156" t="str">
        <f>F480</f>
        <v>Місцевий бюджет</v>
      </c>
      <c r="G485" s="107">
        <f>H485+I485+J485+K485+L485</f>
        <v>120</v>
      </c>
      <c r="H485" s="156"/>
      <c r="I485" s="107"/>
      <c r="J485" s="107"/>
      <c r="K485" s="107"/>
      <c r="L485" s="107">
        <v>120</v>
      </c>
      <c r="T485" s="72"/>
    </row>
    <row r="486" spans="1:20" ht="42.75" hidden="1" customHeight="1" x14ac:dyDescent="0.25">
      <c r="A486" s="143"/>
      <c r="B486" s="160"/>
      <c r="C486" s="107"/>
      <c r="D486" s="155"/>
      <c r="E486" s="156"/>
      <c r="F486" s="156"/>
      <c r="G486" s="107"/>
      <c r="H486" s="156"/>
      <c r="I486" s="107"/>
      <c r="J486" s="107"/>
      <c r="K486" s="107"/>
      <c r="L486" s="107"/>
      <c r="T486" s="72"/>
    </row>
    <row r="487" spans="1:20" ht="18" customHeight="1" x14ac:dyDescent="0.25">
      <c r="A487" s="559"/>
      <c r="B487" s="556" t="s">
        <v>82</v>
      </c>
      <c r="C487" s="352"/>
      <c r="D487" s="352"/>
      <c r="E487" s="352"/>
      <c r="F487" s="159" t="s">
        <v>21</v>
      </c>
      <c r="G487" s="43">
        <f>G490+G488+G489+G443</f>
        <v>51598.729999999996</v>
      </c>
      <c r="H487" s="43">
        <f>H490</f>
        <v>5310.6419999999998</v>
      </c>
      <c r="I487" s="43">
        <f>I490+I488+I489</f>
        <v>9514.7279999999992</v>
      </c>
      <c r="J487" s="43">
        <f>J490+J488+J489</f>
        <v>7467.6529999999993</v>
      </c>
      <c r="K487" s="43">
        <f>K490+K488+K489</f>
        <v>6356.9549999999999</v>
      </c>
      <c r="L487" s="43">
        <f>L490+L488+L489</f>
        <v>22948.752</v>
      </c>
      <c r="T487" s="72"/>
    </row>
    <row r="488" spans="1:20" ht="16.5" hidden="1" customHeight="1" x14ac:dyDescent="0.25">
      <c r="A488" s="559"/>
      <c r="B488" s="556"/>
      <c r="C488" s="352"/>
      <c r="D488" s="352"/>
      <c r="E488" s="352"/>
      <c r="F488" s="59" t="s">
        <v>26</v>
      </c>
      <c r="G488" s="156">
        <f>H488+I488+J488</f>
        <v>0</v>
      </c>
      <c r="H488" s="156"/>
      <c r="I488" s="156"/>
      <c r="J488" s="156"/>
      <c r="K488" s="156"/>
      <c r="L488" s="156"/>
      <c r="P488" s="80"/>
      <c r="Q488" s="80"/>
      <c r="T488" s="72"/>
    </row>
    <row r="489" spans="1:20" ht="25.5" hidden="1" customHeight="1" x14ac:dyDescent="0.25">
      <c r="A489" s="559"/>
      <c r="B489" s="556"/>
      <c r="C489" s="352"/>
      <c r="D489" s="352"/>
      <c r="E489" s="352"/>
      <c r="F489" s="59" t="s">
        <v>18</v>
      </c>
      <c r="G489" s="156">
        <f>H489+I489+J489</f>
        <v>0</v>
      </c>
      <c r="H489" s="156"/>
      <c r="I489" s="156"/>
      <c r="J489" s="156"/>
      <c r="K489" s="156"/>
      <c r="L489" s="156"/>
      <c r="M489" s="80"/>
      <c r="N489" s="80"/>
      <c r="O489" s="80"/>
      <c r="T489" s="72"/>
    </row>
    <row r="490" spans="1:20" ht="33" customHeight="1" x14ac:dyDescent="0.25">
      <c r="A490" s="559"/>
      <c r="B490" s="556"/>
      <c r="C490" s="352"/>
      <c r="D490" s="352"/>
      <c r="E490" s="352"/>
      <c r="F490" s="91" t="s">
        <v>33</v>
      </c>
      <c r="G490" s="107">
        <f>H490+I490+J490+K490+L490</f>
        <v>51598.729999999996</v>
      </c>
      <c r="H490" s="107">
        <f>H441+H442+H466+H471+H468+H470+H443+H462</f>
        <v>5310.6419999999998</v>
      </c>
      <c r="I490" s="107">
        <f>I441+I442+I472+I475+I466+I468+I470+I471+I444+I447+I448+I449+I452+I453+I450+I451+I454+I458+I477+I474</f>
        <v>9514.7279999999992</v>
      </c>
      <c r="J490" s="107">
        <f>J441+J442+J478+J452+J453+J466+J468+J471+J475+J480+J444+J482+J474+J477+J450+J451+J484</f>
        <v>7467.6529999999993</v>
      </c>
      <c r="K490" s="107">
        <f>K441+K442+K478+K452+K453+K466+K468+K471+K475+K480+K444+K482+K476+K477+K450+K451+K474+K484+K485</f>
        <v>6356.9549999999999</v>
      </c>
      <c r="L490" s="107">
        <f>L441+L442+L478+L452+L453+L466+L468+L471+L475+L480+L444+L482+L450+L451+L474+L477+L485</f>
        <v>22948.752</v>
      </c>
      <c r="M490" s="86"/>
      <c r="N490" s="80"/>
      <c r="O490" s="80"/>
      <c r="T490" s="72"/>
    </row>
    <row r="491" spans="1:20" ht="21" customHeight="1" x14ac:dyDescent="0.25">
      <c r="A491" s="449" t="s">
        <v>64</v>
      </c>
      <c r="B491" s="450"/>
      <c r="C491" s="450"/>
      <c r="D491" s="450"/>
      <c r="E491" s="450"/>
      <c r="F491" s="450"/>
      <c r="G491" s="450"/>
      <c r="H491" s="450"/>
      <c r="I491" s="450"/>
      <c r="J491" s="450"/>
      <c r="K491" s="450"/>
      <c r="L491" s="451"/>
      <c r="P491" s="89"/>
      <c r="Q491" s="89"/>
      <c r="R491" s="89"/>
    </row>
    <row r="492" spans="1:20" ht="30" customHeight="1" x14ac:dyDescent="0.25">
      <c r="A492" s="510" t="s">
        <v>35</v>
      </c>
      <c r="B492" s="5" t="s">
        <v>1750</v>
      </c>
      <c r="C492" s="107">
        <v>32783.845999999998</v>
      </c>
      <c r="D492" s="363" t="s">
        <v>1843</v>
      </c>
      <c r="E492" s="363" t="s">
        <v>16</v>
      </c>
      <c r="F492" s="363" t="s">
        <v>33</v>
      </c>
      <c r="G492" s="95">
        <f>J492+H492+I492+K492+L492</f>
        <v>22378.959999999999</v>
      </c>
      <c r="H492" s="107"/>
      <c r="I492" s="107"/>
      <c r="J492" s="107"/>
      <c r="K492" s="107"/>
      <c r="L492" s="107">
        <v>22378.959999999999</v>
      </c>
      <c r="M492" s="41"/>
      <c r="P492" s="41"/>
      <c r="Q492" s="41"/>
      <c r="R492" s="41"/>
      <c r="S492" s="41"/>
    </row>
    <row r="493" spans="1:20" ht="24.75" hidden="1" customHeight="1" x14ac:dyDescent="0.25">
      <c r="A493" s="511"/>
      <c r="B493" s="96" t="s">
        <v>2</v>
      </c>
      <c r="C493" s="107">
        <f t="shared" ref="C493:C507" si="55">G493</f>
        <v>160.49199999999999</v>
      </c>
      <c r="D493" s="377"/>
      <c r="E493" s="377"/>
      <c r="F493" s="377"/>
      <c r="G493" s="95">
        <f t="shared" ref="G493:G567" si="56">J493+H493+I493+K493+L493</f>
        <v>160.49199999999999</v>
      </c>
      <c r="H493" s="170"/>
      <c r="I493" s="170">
        <v>160.49199999999999</v>
      </c>
      <c r="J493" s="170"/>
      <c r="K493" s="170"/>
      <c r="L493" s="170"/>
      <c r="M493" s="41"/>
      <c r="N493" s="41"/>
      <c r="O493" s="41"/>
    </row>
    <row r="494" spans="1:20" ht="18" hidden="1" customHeight="1" x14ac:dyDescent="0.25">
      <c r="A494" s="511"/>
      <c r="B494" s="96" t="s">
        <v>25</v>
      </c>
      <c r="C494" s="107">
        <f t="shared" si="55"/>
        <v>36.936</v>
      </c>
      <c r="D494" s="377"/>
      <c r="E494" s="377"/>
      <c r="F494" s="377"/>
      <c r="G494" s="95">
        <f t="shared" si="56"/>
        <v>36.936</v>
      </c>
      <c r="H494" s="170"/>
      <c r="I494" s="170">
        <v>36.936</v>
      </c>
      <c r="J494" s="170"/>
      <c r="K494" s="170"/>
      <c r="L494" s="170"/>
    </row>
    <row r="495" spans="1:20" ht="18" customHeight="1" x14ac:dyDescent="0.25">
      <c r="A495" s="512"/>
      <c r="B495" s="96" t="s">
        <v>1455</v>
      </c>
      <c r="C495" s="107">
        <f>G495</f>
        <v>200</v>
      </c>
      <c r="D495" s="364"/>
      <c r="E495" s="364"/>
      <c r="F495" s="364"/>
      <c r="G495" s="95">
        <f>K495+L495</f>
        <v>200</v>
      </c>
      <c r="H495" s="170"/>
      <c r="I495" s="170"/>
      <c r="J495" s="170"/>
      <c r="K495" s="95"/>
      <c r="L495" s="95">
        <v>200</v>
      </c>
    </row>
    <row r="496" spans="1:20" ht="49.5" hidden="1" customHeight="1" x14ac:dyDescent="0.25">
      <c r="A496" s="106" t="s">
        <v>22</v>
      </c>
      <c r="B496" s="59" t="s">
        <v>1743</v>
      </c>
      <c r="C496" s="107">
        <f>G496</f>
        <v>0</v>
      </c>
      <c r="D496" s="51">
        <v>2023</v>
      </c>
      <c r="E496" s="51" t="s">
        <v>16</v>
      </c>
      <c r="F496" s="51" t="s">
        <v>33</v>
      </c>
      <c r="G496" s="95">
        <f>H496+I496+J496+K496+L496</f>
        <v>0</v>
      </c>
      <c r="H496" s="170"/>
      <c r="I496" s="170"/>
      <c r="J496" s="170"/>
      <c r="K496" s="95"/>
      <c r="L496" s="170"/>
    </row>
    <row r="497" spans="1:18" ht="29.45" customHeight="1" x14ac:dyDescent="0.25">
      <c r="A497" s="510" t="s">
        <v>22</v>
      </c>
      <c r="B497" s="59" t="s">
        <v>1735</v>
      </c>
      <c r="C497" s="107">
        <v>45050.824000000001</v>
      </c>
      <c r="D497" s="363" t="s">
        <v>1841</v>
      </c>
      <c r="E497" s="363" t="s">
        <v>16</v>
      </c>
      <c r="F497" s="363" t="s">
        <v>33</v>
      </c>
      <c r="G497" s="95">
        <f>J497+H497+I497+K497+L497</f>
        <v>44881.042959999999</v>
      </c>
      <c r="H497" s="170"/>
      <c r="I497" s="169">
        <v>2275.0149999999999</v>
      </c>
      <c r="J497" s="107"/>
      <c r="K497" s="95">
        <v>309.02796000000001</v>
      </c>
      <c r="L497" s="95">
        <f>L500+L501+L502+L503</f>
        <v>42297</v>
      </c>
      <c r="M497" s="288"/>
      <c r="N497" s="97"/>
      <c r="O497" s="97"/>
    </row>
    <row r="498" spans="1:18" ht="14.45" customHeight="1" x14ac:dyDescent="0.25">
      <c r="A498" s="511"/>
      <c r="B498" s="96" t="s">
        <v>38</v>
      </c>
      <c r="C498" s="107">
        <f>169.78113</f>
        <v>169.78112999999999</v>
      </c>
      <c r="D498" s="377"/>
      <c r="E498" s="377"/>
      <c r="F498" s="377"/>
      <c r="G498" s="95">
        <f t="shared" ref="G498:G503" si="57">J498+H498+I498+K498+L498</f>
        <v>0</v>
      </c>
      <c r="H498" s="95"/>
      <c r="I498" s="169"/>
      <c r="J498" s="143"/>
      <c r="K498" s="170"/>
      <c r="L498" s="170"/>
    </row>
    <row r="499" spans="1:18" ht="15.75" customHeight="1" x14ac:dyDescent="0.25">
      <c r="A499" s="511"/>
      <c r="B499" s="96" t="s">
        <v>1737</v>
      </c>
      <c r="C499" s="107">
        <f>G499</f>
        <v>1003.08539</v>
      </c>
      <c r="D499" s="377"/>
      <c r="E499" s="377"/>
      <c r="F499" s="377"/>
      <c r="G499" s="95">
        <f t="shared" si="57"/>
        <v>1003.08539</v>
      </c>
      <c r="H499" s="95"/>
      <c r="I499" s="212" t="s">
        <v>1964</v>
      </c>
      <c r="J499" s="143"/>
      <c r="K499" s="95">
        <v>309.02796000000001</v>
      </c>
      <c r="L499" s="170"/>
    </row>
    <row r="500" spans="1:18" ht="41.45" customHeight="1" x14ac:dyDescent="0.25">
      <c r="A500" s="511"/>
      <c r="B500" s="59" t="s">
        <v>2033</v>
      </c>
      <c r="C500" s="107">
        <v>10458.431</v>
      </c>
      <c r="D500" s="377"/>
      <c r="E500" s="377"/>
      <c r="F500" s="377"/>
      <c r="G500" s="95">
        <f>J500+H500+I500+K500+L500</f>
        <v>10115.14</v>
      </c>
      <c r="H500" s="95"/>
      <c r="I500" s="169">
        <v>2275.0149999999999</v>
      </c>
      <c r="J500" s="143"/>
      <c r="K500" s="95">
        <v>309.02800000000002</v>
      </c>
      <c r="L500" s="170">
        <v>7531.0969999999998</v>
      </c>
      <c r="M500" s="341"/>
    </row>
    <row r="501" spans="1:18" ht="41.45" customHeight="1" x14ac:dyDescent="0.25">
      <c r="A501" s="511"/>
      <c r="B501" s="59" t="s">
        <v>2034</v>
      </c>
      <c r="C501" s="107">
        <f>G501</f>
        <v>8992.5139999999992</v>
      </c>
      <c r="D501" s="377"/>
      <c r="E501" s="377"/>
      <c r="F501" s="377"/>
      <c r="G501" s="95">
        <f t="shared" si="57"/>
        <v>8992.5139999999992</v>
      </c>
      <c r="H501" s="95"/>
      <c r="I501" s="212"/>
      <c r="J501" s="143"/>
      <c r="K501" s="95"/>
      <c r="L501" s="170">
        <v>8992.5139999999992</v>
      </c>
      <c r="M501" s="341"/>
    </row>
    <row r="502" spans="1:18" ht="41.45" customHeight="1" x14ac:dyDescent="0.25">
      <c r="A502" s="511"/>
      <c r="B502" s="59" t="s">
        <v>2035</v>
      </c>
      <c r="C502" s="107">
        <f t="shared" ref="C502:C503" si="58">G502</f>
        <v>4375.7150000000001</v>
      </c>
      <c r="D502" s="377"/>
      <c r="E502" s="377"/>
      <c r="F502" s="377"/>
      <c r="G502" s="95">
        <f t="shared" si="57"/>
        <v>4375.7150000000001</v>
      </c>
      <c r="H502" s="95"/>
      <c r="I502" s="212"/>
      <c r="J502" s="143"/>
      <c r="K502" s="95"/>
      <c r="L502" s="170">
        <v>4375.7150000000001</v>
      </c>
      <c r="M502" s="341"/>
    </row>
    <row r="503" spans="1:18" ht="41.45" customHeight="1" x14ac:dyDescent="0.25">
      <c r="A503" s="511"/>
      <c r="B503" s="59" t="s">
        <v>2036</v>
      </c>
      <c r="C503" s="107">
        <f t="shared" si="58"/>
        <v>21397.673999999999</v>
      </c>
      <c r="D503" s="364"/>
      <c r="E503" s="364"/>
      <c r="F503" s="364"/>
      <c r="G503" s="95">
        <f t="shared" si="57"/>
        <v>21397.673999999999</v>
      </c>
      <c r="H503" s="95"/>
      <c r="I503" s="212"/>
      <c r="J503" s="143"/>
      <c r="K503" s="95"/>
      <c r="L503" s="170">
        <v>21397.673999999999</v>
      </c>
      <c r="M503" s="341"/>
    </row>
    <row r="504" spans="1:18" ht="44.25" customHeight="1" x14ac:dyDescent="0.25">
      <c r="A504" s="106" t="s">
        <v>23</v>
      </c>
      <c r="B504" s="59" t="s">
        <v>2037</v>
      </c>
      <c r="C504" s="107">
        <v>169.44399999999999</v>
      </c>
      <c r="D504" s="51" t="s">
        <v>1752</v>
      </c>
      <c r="E504" s="51" t="s">
        <v>16</v>
      </c>
      <c r="F504" s="51" t="s">
        <v>33</v>
      </c>
      <c r="G504" s="95">
        <f>H504+I504+J504+K504+L504</f>
        <v>148.63399999999999</v>
      </c>
      <c r="H504" s="95"/>
      <c r="I504" s="143"/>
      <c r="J504" s="143"/>
      <c r="K504" s="95">
        <v>0</v>
      </c>
      <c r="L504" s="170">
        <v>148.63399999999999</v>
      </c>
    </row>
    <row r="505" spans="1:18" ht="31.5" customHeight="1" x14ac:dyDescent="0.25">
      <c r="A505" s="534" t="s">
        <v>24</v>
      </c>
      <c r="B505" s="91" t="s">
        <v>1641</v>
      </c>
      <c r="C505" s="95">
        <v>7511.9690000000001</v>
      </c>
      <c r="D505" s="352" t="s">
        <v>1543</v>
      </c>
      <c r="E505" s="533" t="s">
        <v>16</v>
      </c>
      <c r="F505" s="352" t="s">
        <v>33</v>
      </c>
      <c r="G505" s="95">
        <f>J505+H505+I505+K505+L505</f>
        <v>7427.3320000000003</v>
      </c>
      <c r="H505" s="170"/>
      <c r="I505" s="107">
        <f>3520-37.467</f>
        <v>3482.5329999999999</v>
      </c>
      <c r="J505" s="107">
        <v>442.67700000000002</v>
      </c>
      <c r="K505" s="170">
        <v>3502.1219999999998</v>
      </c>
      <c r="L505" s="170"/>
      <c r="M505" s="92"/>
      <c r="N505" s="92"/>
      <c r="O505" s="92"/>
    </row>
    <row r="506" spans="1:18" ht="23.25" hidden="1" customHeight="1" x14ac:dyDescent="0.25">
      <c r="A506" s="534"/>
      <c r="B506" s="91" t="s">
        <v>620</v>
      </c>
      <c r="C506" s="95">
        <f t="shared" si="55"/>
        <v>93</v>
      </c>
      <c r="D506" s="352"/>
      <c r="E506" s="533"/>
      <c r="F506" s="352"/>
      <c r="G506" s="95">
        <f t="shared" si="56"/>
        <v>93</v>
      </c>
      <c r="H506" s="170"/>
      <c r="I506" s="95">
        <v>93</v>
      </c>
      <c r="J506" s="170"/>
      <c r="K506" s="170"/>
      <c r="L506" s="170"/>
      <c r="M506" s="89"/>
      <c r="N506" s="89"/>
      <c r="O506" s="89"/>
    </row>
    <row r="507" spans="1:18" ht="19.5" hidden="1" customHeight="1" x14ac:dyDescent="0.25">
      <c r="A507" s="534"/>
      <c r="B507" s="96" t="s">
        <v>2</v>
      </c>
      <c r="C507" s="95">
        <f t="shared" si="55"/>
        <v>76.3</v>
      </c>
      <c r="D507" s="352"/>
      <c r="E507" s="533"/>
      <c r="F507" s="352"/>
      <c r="G507" s="95">
        <f t="shared" si="56"/>
        <v>76.3</v>
      </c>
      <c r="H507" s="170"/>
      <c r="I507" s="95">
        <v>76.3</v>
      </c>
      <c r="J507" s="170"/>
      <c r="K507" s="170"/>
      <c r="L507" s="170"/>
      <c r="Q507" s="41"/>
      <c r="R507" s="40">
        <v>1840.1859999999999</v>
      </c>
    </row>
    <row r="508" spans="1:18" s="282" customFormat="1" ht="20.25" customHeight="1" x14ac:dyDescent="0.25">
      <c r="A508" s="534"/>
      <c r="B508" s="59" t="s">
        <v>1645</v>
      </c>
      <c r="C508" s="95">
        <v>222.46299999999999</v>
      </c>
      <c r="D508" s="352"/>
      <c r="E508" s="533"/>
      <c r="F508" s="352"/>
      <c r="G508" s="95">
        <f>K508</f>
        <v>222.46299999999999</v>
      </c>
      <c r="H508" s="95"/>
      <c r="I508" s="95"/>
      <c r="J508" s="170"/>
      <c r="K508" s="170">
        <v>222.46299999999999</v>
      </c>
      <c r="L508" s="170"/>
      <c r="M508" s="40"/>
      <c r="N508" s="40"/>
      <c r="O508" s="40"/>
      <c r="P508" s="40"/>
      <c r="Q508" s="40"/>
    </row>
    <row r="509" spans="1:18" ht="35.25" hidden="1" customHeight="1" x14ac:dyDescent="0.25">
      <c r="A509" s="534" t="s">
        <v>36</v>
      </c>
      <c r="B509" s="59" t="s">
        <v>1318</v>
      </c>
      <c r="C509" s="95">
        <f>G509</f>
        <v>0</v>
      </c>
      <c r="D509" s="533">
        <v>2024</v>
      </c>
      <c r="E509" s="533" t="s">
        <v>16</v>
      </c>
      <c r="F509" s="352" t="s">
        <v>33</v>
      </c>
      <c r="G509" s="95">
        <f t="shared" si="56"/>
        <v>0</v>
      </c>
      <c r="H509" s="107"/>
      <c r="I509" s="107"/>
      <c r="J509" s="107"/>
      <c r="K509" s="107"/>
      <c r="L509" s="186">
        <v>0</v>
      </c>
      <c r="N509" s="41"/>
    </row>
    <row r="510" spans="1:18" ht="18" hidden="1" customHeight="1" x14ac:dyDescent="0.25">
      <c r="A510" s="534"/>
      <c r="B510" s="96" t="s">
        <v>1319</v>
      </c>
      <c r="C510" s="95">
        <f>G510</f>
        <v>150</v>
      </c>
      <c r="D510" s="533"/>
      <c r="E510" s="533"/>
      <c r="F510" s="352"/>
      <c r="G510" s="95">
        <f t="shared" si="56"/>
        <v>150</v>
      </c>
      <c r="H510" s="95"/>
      <c r="I510" s="95"/>
      <c r="J510" s="98"/>
      <c r="K510" s="98"/>
      <c r="L510" s="287">
        <v>150</v>
      </c>
      <c r="M510" s="87"/>
      <c r="N510" s="87"/>
      <c r="O510" s="87"/>
    </row>
    <row r="511" spans="1:18" ht="24.75" hidden="1" customHeight="1" x14ac:dyDescent="0.25">
      <c r="A511" s="534"/>
      <c r="B511" s="96" t="s">
        <v>2</v>
      </c>
      <c r="C511" s="95">
        <f>G511</f>
        <v>35</v>
      </c>
      <c r="D511" s="533"/>
      <c r="E511" s="533"/>
      <c r="F511" s="352"/>
      <c r="G511" s="95">
        <f t="shared" si="56"/>
        <v>35</v>
      </c>
      <c r="H511" s="95"/>
      <c r="I511" s="95">
        <v>35</v>
      </c>
      <c r="J511" s="170"/>
      <c r="K511" s="170"/>
      <c r="L511" s="170"/>
    </row>
    <row r="512" spans="1:18" ht="15" hidden="1" customHeight="1" x14ac:dyDescent="0.25">
      <c r="A512" s="534"/>
      <c r="B512" s="96" t="s">
        <v>25</v>
      </c>
      <c r="C512" s="95">
        <f>G512</f>
        <v>20</v>
      </c>
      <c r="D512" s="170"/>
      <c r="E512" s="170"/>
      <c r="F512" s="51"/>
      <c r="G512" s="95">
        <f t="shared" si="56"/>
        <v>20</v>
      </c>
      <c r="H512" s="95"/>
      <c r="I512" s="95">
        <v>20</v>
      </c>
      <c r="J512" s="170"/>
      <c r="K512" s="170"/>
      <c r="L512" s="170"/>
    </row>
    <row r="513" spans="1:17" ht="31.5" hidden="1" customHeight="1" x14ac:dyDescent="0.25">
      <c r="A513" s="106" t="s">
        <v>36</v>
      </c>
      <c r="B513" s="59" t="s">
        <v>1611</v>
      </c>
      <c r="C513" s="95">
        <f>G513</f>
        <v>0</v>
      </c>
      <c r="D513" s="170">
        <v>2023</v>
      </c>
      <c r="E513" s="170" t="s">
        <v>16</v>
      </c>
      <c r="F513" s="51" t="s">
        <v>33</v>
      </c>
      <c r="G513" s="95">
        <f t="shared" si="56"/>
        <v>0</v>
      </c>
      <c r="H513" s="95"/>
      <c r="I513" s="95"/>
      <c r="J513" s="95"/>
      <c r="K513" s="95"/>
      <c r="L513" s="170"/>
    </row>
    <row r="514" spans="1:17" ht="32.25" customHeight="1" x14ac:dyDescent="0.25">
      <c r="A514" s="534" t="s">
        <v>36</v>
      </c>
      <c r="B514" s="59" t="s">
        <v>1275</v>
      </c>
      <c r="C514" s="95">
        <v>6710.0929999999998</v>
      </c>
      <c r="D514" s="352" t="s">
        <v>504</v>
      </c>
      <c r="E514" s="533" t="s">
        <v>16</v>
      </c>
      <c r="F514" s="352" t="s">
        <v>33</v>
      </c>
      <c r="G514" s="95">
        <f t="shared" si="56"/>
        <v>6506.4560000000001</v>
      </c>
      <c r="H514" s="95">
        <v>3851.7779999999998</v>
      </c>
      <c r="I514" s="95">
        <v>2654.6779999999999</v>
      </c>
      <c r="J514" s="170"/>
      <c r="K514" s="170"/>
      <c r="L514" s="170"/>
    </row>
    <row r="515" spans="1:17" ht="18" hidden="1" customHeight="1" x14ac:dyDescent="0.25">
      <c r="A515" s="534"/>
      <c r="B515" s="96" t="s">
        <v>38</v>
      </c>
      <c r="C515" s="95">
        <f>G515</f>
        <v>70.203000000000003</v>
      </c>
      <c r="D515" s="352"/>
      <c r="E515" s="533"/>
      <c r="F515" s="352"/>
      <c r="G515" s="95">
        <f t="shared" si="56"/>
        <v>70.203000000000003</v>
      </c>
      <c r="H515" s="95">
        <v>70.203000000000003</v>
      </c>
      <c r="I515" s="170"/>
      <c r="J515" s="170"/>
      <c r="K515" s="170"/>
      <c r="L515" s="170"/>
    </row>
    <row r="516" spans="1:17" ht="19.5" hidden="1" customHeight="1" x14ac:dyDescent="0.25">
      <c r="A516" s="534"/>
      <c r="B516" s="96" t="s">
        <v>2</v>
      </c>
      <c r="C516" s="95">
        <f>G516</f>
        <v>92.837999999999994</v>
      </c>
      <c r="D516" s="352"/>
      <c r="E516" s="533"/>
      <c r="F516" s="352"/>
      <c r="G516" s="95">
        <f t="shared" si="56"/>
        <v>92.837999999999994</v>
      </c>
      <c r="H516" s="95">
        <f>M516-I516</f>
        <v>29.36999999999999</v>
      </c>
      <c r="I516" s="95">
        <v>63.468000000000004</v>
      </c>
      <c r="J516" s="170"/>
      <c r="K516" s="170"/>
      <c r="L516" s="170"/>
      <c r="M516" s="40">
        <v>92.837999999999994</v>
      </c>
      <c r="P516" s="41"/>
    </row>
    <row r="517" spans="1:17" ht="19.5" hidden="1" customHeight="1" x14ac:dyDescent="0.25">
      <c r="A517" s="534"/>
      <c r="B517" s="96" t="s">
        <v>25</v>
      </c>
      <c r="C517" s="95">
        <f>G517</f>
        <v>24.178999999999998</v>
      </c>
      <c r="D517" s="352"/>
      <c r="E517" s="533"/>
      <c r="F517" s="352"/>
      <c r="G517" s="95">
        <f t="shared" si="56"/>
        <v>24.178999999999998</v>
      </c>
      <c r="H517" s="108"/>
      <c r="I517" s="95">
        <v>24.178999999999998</v>
      </c>
      <c r="J517" s="170"/>
      <c r="K517" s="170"/>
      <c r="L517" s="170"/>
      <c r="M517" s="40">
        <v>24.178999999999998</v>
      </c>
    </row>
    <row r="518" spans="1:17" ht="39.75" hidden="1" customHeight="1" x14ac:dyDescent="0.25">
      <c r="A518" s="106" t="s">
        <v>43</v>
      </c>
      <c r="B518" s="91" t="s">
        <v>1288</v>
      </c>
      <c r="C518" s="95">
        <v>600</v>
      </c>
      <c r="D518" s="170">
        <v>2024</v>
      </c>
      <c r="E518" s="170" t="s">
        <v>921</v>
      </c>
      <c r="F518" s="51" t="s">
        <v>33</v>
      </c>
      <c r="G518" s="95">
        <f t="shared" si="56"/>
        <v>0</v>
      </c>
      <c r="H518" s="107"/>
      <c r="I518" s="107"/>
      <c r="J518" s="107"/>
      <c r="K518" s="107"/>
      <c r="L518" s="186">
        <v>0</v>
      </c>
      <c r="P518" s="41"/>
    </row>
    <row r="519" spans="1:17" ht="45.75" customHeight="1" x14ac:dyDescent="0.25">
      <c r="A519" s="106" t="s">
        <v>37</v>
      </c>
      <c r="B519" s="96" t="s">
        <v>69</v>
      </c>
      <c r="C519" s="170">
        <f t="shared" ref="C519:C556" si="59">G519</f>
        <v>9920.1929999999993</v>
      </c>
      <c r="D519" s="51" t="s">
        <v>1350</v>
      </c>
      <c r="E519" s="51" t="s">
        <v>77</v>
      </c>
      <c r="F519" s="51" t="s">
        <v>33</v>
      </c>
      <c r="G519" s="95">
        <f t="shared" si="56"/>
        <v>9920.1929999999993</v>
      </c>
      <c r="H519" s="170">
        <v>1600.067</v>
      </c>
      <c r="I519" s="95">
        <v>1413.99</v>
      </c>
      <c r="J519" s="95">
        <f>1723</f>
        <v>1723</v>
      </c>
      <c r="K519" s="95">
        <v>1953.1130000000001</v>
      </c>
      <c r="L519" s="95">
        <v>3230.0230000000001</v>
      </c>
      <c r="Q519" s="41"/>
    </row>
    <row r="520" spans="1:17" ht="55.5" hidden="1" customHeight="1" x14ac:dyDescent="0.25">
      <c r="A520" s="106" t="s">
        <v>0</v>
      </c>
      <c r="B520" s="96" t="s">
        <v>75</v>
      </c>
      <c r="C520" s="95">
        <f t="shared" si="59"/>
        <v>0</v>
      </c>
      <c r="D520" s="51">
        <v>2022</v>
      </c>
      <c r="E520" s="51" t="str">
        <f>E519</f>
        <v>УЖКГ ЮМР/ЮМКП "ЮЖТРАНС"</v>
      </c>
      <c r="F520" s="51" t="str">
        <f>F519</f>
        <v>Місцевий бюджет</v>
      </c>
      <c r="G520" s="95">
        <f t="shared" si="56"/>
        <v>0</v>
      </c>
      <c r="H520" s="95"/>
      <c r="I520" s="95"/>
      <c r="J520" s="95">
        <v>0</v>
      </c>
      <c r="K520" s="95"/>
      <c r="L520" s="95"/>
      <c r="P520" s="99"/>
    </row>
    <row r="521" spans="1:17" ht="44.25" customHeight="1" x14ac:dyDescent="0.25">
      <c r="A521" s="106" t="s">
        <v>43</v>
      </c>
      <c r="B521" s="291" t="s">
        <v>520</v>
      </c>
      <c r="C521" s="95">
        <f>G521</f>
        <v>621.72699999999998</v>
      </c>
      <c r="D521" s="51" t="s">
        <v>1350</v>
      </c>
      <c r="E521" s="51" t="s">
        <v>77</v>
      </c>
      <c r="F521" s="51" t="s">
        <v>33</v>
      </c>
      <c r="G521" s="95">
        <f t="shared" si="56"/>
        <v>621.72699999999998</v>
      </c>
      <c r="H521" s="95">
        <v>48.384999999999998</v>
      </c>
      <c r="I521" s="95">
        <v>49.924999999999997</v>
      </c>
      <c r="J521" s="95">
        <v>127.714</v>
      </c>
      <c r="K521" s="95">
        <v>196.45699999999999</v>
      </c>
      <c r="L521" s="193">
        <v>199.24600000000001</v>
      </c>
      <c r="M521" s="99"/>
      <c r="N521" s="99"/>
      <c r="O521" s="99"/>
      <c r="P521" s="99"/>
    </row>
    <row r="522" spans="1:17" ht="48" customHeight="1" x14ac:dyDescent="0.25">
      <c r="A522" s="106" t="s">
        <v>45</v>
      </c>
      <c r="B522" s="291" t="s">
        <v>521</v>
      </c>
      <c r="C522" s="95">
        <f t="shared" ref="C522:C530" si="60">G522</f>
        <v>12.019</v>
      </c>
      <c r="D522" s="51" t="s">
        <v>1350</v>
      </c>
      <c r="E522" s="51" t="s">
        <v>77</v>
      </c>
      <c r="F522" s="51" t="s">
        <v>33</v>
      </c>
      <c r="G522" s="95">
        <f t="shared" si="56"/>
        <v>12.019</v>
      </c>
      <c r="H522" s="95">
        <v>1.2709999999999999</v>
      </c>
      <c r="I522" s="95">
        <f>1.54+0.638</f>
        <v>2.1779999999999999</v>
      </c>
      <c r="J522" s="95">
        <v>2.3250000000000002</v>
      </c>
      <c r="K522" s="95">
        <v>3.6549999999999998</v>
      </c>
      <c r="L522" s="193">
        <v>2.59</v>
      </c>
      <c r="M522" s="99"/>
      <c r="N522" s="99"/>
      <c r="O522" s="99"/>
      <c r="P522" s="99"/>
    </row>
    <row r="523" spans="1:17" ht="47.25" customHeight="1" x14ac:dyDescent="0.25">
      <c r="A523" s="106" t="s">
        <v>0</v>
      </c>
      <c r="B523" s="291" t="s">
        <v>1470</v>
      </c>
      <c r="C523" s="95">
        <f t="shared" si="60"/>
        <v>302.16200000000003</v>
      </c>
      <c r="D523" s="51" t="s">
        <v>1350</v>
      </c>
      <c r="E523" s="51" t="s">
        <v>77</v>
      </c>
      <c r="F523" s="51" t="s">
        <v>33</v>
      </c>
      <c r="G523" s="95">
        <f t="shared" si="56"/>
        <v>302.16200000000003</v>
      </c>
      <c r="H523" s="95">
        <v>20.962</v>
      </c>
      <c r="I523" s="95">
        <v>35.170999999999999</v>
      </c>
      <c r="J523" s="95">
        <v>84.081000000000003</v>
      </c>
      <c r="K523" s="95">
        <v>45.429000000000002</v>
      </c>
      <c r="L523" s="193">
        <v>116.51900000000001</v>
      </c>
      <c r="M523" s="99"/>
      <c r="N523" s="99"/>
      <c r="O523" s="99"/>
      <c r="P523" s="99"/>
    </row>
    <row r="524" spans="1:17" ht="46.5" customHeight="1" x14ac:dyDescent="0.25">
      <c r="A524" s="106" t="s">
        <v>1</v>
      </c>
      <c r="B524" s="291" t="s">
        <v>522</v>
      </c>
      <c r="C524" s="95">
        <f t="shared" si="60"/>
        <v>88.507000000000005</v>
      </c>
      <c r="D524" s="51" t="s">
        <v>1350</v>
      </c>
      <c r="E524" s="51" t="s">
        <v>77</v>
      </c>
      <c r="F524" s="51" t="s">
        <v>33</v>
      </c>
      <c r="G524" s="95">
        <f t="shared" si="56"/>
        <v>88.507000000000005</v>
      </c>
      <c r="H524" s="95">
        <v>1.2709999999999999</v>
      </c>
      <c r="I524" s="95">
        <v>13.785</v>
      </c>
      <c r="J524" s="95">
        <v>30.547000000000001</v>
      </c>
      <c r="K524" s="95">
        <v>29.957000000000001</v>
      </c>
      <c r="L524" s="193">
        <v>12.946999999999999</v>
      </c>
      <c r="M524" s="99"/>
      <c r="N524" s="99"/>
      <c r="O524" s="99"/>
      <c r="P524" s="99"/>
    </row>
    <row r="525" spans="1:17" ht="50.25" customHeight="1" x14ac:dyDescent="0.25">
      <c r="A525" s="106" t="s">
        <v>79</v>
      </c>
      <c r="B525" s="59" t="s">
        <v>523</v>
      </c>
      <c r="C525" s="95">
        <f t="shared" si="60"/>
        <v>38.777000000000001</v>
      </c>
      <c r="D525" s="51" t="s">
        <v>59</v>
      </c>
      <c r="E525" s="51" t="s">
        <v>77</v>
      </c>
      <c r="F525" s="51" t="s">
        <v>33</v>
      </c>
      <c r="G525" s="95">
        <f t="shared" si="56"/>
        <v>38.777000000000001</v>
      </c>
      <c r="H525" s="95">
        <v>5.0819999999999999</v>
      </c>
      <c r="I525" s="95">
        <v>16.408000000000001</v>
      </c>
      <c r="J525" s="170">
        <v>17.286999999999999</v>
      </c>
      <c r="K525" s="170"/>
      <c r="L525" s="170"/>
      <c r="M525" s="99"/>
      <c r="N525" s="99"/>
      <c r="O525" s="99"/>
      <c r="P525" s="99"/>
    </row>
    <row r="526" spans="1:17" ht="46.5" customHeight="1" x14ac:dyDescent="0.25">
      <c r="A526" s="106" t="s">
        <v>80</v>
      </c>
      <c r="B526" s="59" t="s">
        <v>525</v>
      </c>
      <c r="C526" s="95">
        <f t="shared" si="60"/>
        <v>36.570999999999998</v>
      </c>
      <c r="D526" s="51" t="s">
        <v>504</v>
      </c>
      <c r="E526" s="51" t="s">
        <v>77</v>
      </c>
      <c r="F526" s="51" t="s">
        <v>33</v>
      </c>
      <c r="G526" s="95">
        <f t="shared" si="56"/>
        <v>36.570999999999998</v>
      </c>
      <c r="H526" s="95">
        <v>17.151</v>
      </c>
      <c r="I526" s="95">
        <v>19.420000000000002</v>
      </c>
      <c r="J526" s="95"/>
      <c r="K526" s="95"/>
      <c r="L526" s="95"/>
      <c r="M526" s="99"/>
      <c r="N526" s="99"/>
      <c r="O526" s="99"/>
      <c r="P526" s="99"/>
    </row>
    <row r="527" spans="1:17" ht="51" customHeight="1" x14ac:dyDescent="0.25">
      <c r="A527" s="106" t="s">
        <v>125</v>
      </c>
      <c r="B527" s="291" t="s">
        <v>585</v>
      </c>
      <c r="C527" s="95">
        <f t="shared" si="60"/>
        <v>192.77399999999997</v>
      </c>
      <c r="D527" s="51" t="s">
        <v>1350</v>
      </c>
      <c r="E527" s="51" t="s">
        <v>77</v>
      </c>
      <c r="F527" s="51" t="s">
        <v>33</v>
      </c>
      <c r="G527" s="95">
        <f t="shared" si="56"/>
        <v>192.77399999999997</v>
      </c>
      <c r="H527" s="95">
        <v>20.326000000000001</v>
      </c>
      <c r="I527" s="95">
        <v>48.319000000000003</v>
      </c>
      <c r="J527" s="95">
        <v>58.640999999999998</v>
      </c>
      <c r="K527" s="95">
        <v>58.781999999999996</v>
      </c>
      <c r="L527" s="193">
        <v>6.7060000000000004</v>
      </c>
      <c r="M527" s="99"/>
      <c r="N527" s="99"/>
      <c r="O527" s="99"/>
      <c r="P527" s="99"/>
    </row>
    <row r="528" spans="1:17" ht="42" customHeight="1" x14ac:dyDescent="0.25">
      <c r="A528" s="106" t="s">
        <v>127</v>
      </c>
      <c r="B528" s="291" t="s">
        <v>526</v>
      </c>
      <c r="C528" s="95">
        <f t="shared" si="60"/>
        <v>134.447</v>
      </c>
      <c r="D528" s="51" t="s">
        <v>1350</v>
      </c>
      <c r="E528" s="51" t="s">
        <v>77</v>
      </c>
      <c r="F528" s="51" t="s">
        <v>33</v>
      </c>
      <c r="G528" s="95">
        <f t="shared" si="56"/>
        <v>134.447</v>
      </c>
      <c r="H528" s="95">
        <v>14.61</v>
      </c>
      <c r="I528" s="95">
        <v>23.038</v>
      </c>
      <c r="J528" s="95">
        <v>64.281999999999996</v>
      </c>
      <c r="K528" s="95">
        <v>25.916</v>
      </c>
      <c r="L528" s="193">
        <v>6.601</v>
      </c>
      <c r="M528" s="99"/>
      <c r="N528" s="99"/>
      <c r="O528" s="99"/>
      <c r="P528" s="99"/>
    </row>
    <row r="529" spans="1:16" ht="46.5" customHeight="1" x14ac:dyDescent="0.25">
      <c r="A529" s="106" t="s">
        <v>128</v>
      </c>
      <c r="B529" s="291" t="s">
        <v>524</v>
      </c>
      <c r="C529" s="95">
        <f t="shared" si="60"/>
        <v>93.174999999999997</v>
      </c>
      <c r="D529" s="51" t="s">
        <v>1350</v>
      </c>
      <c r="E529" s="51" t="s">
        <v>77</v>
      </c>
      <c r="F529" s="51" t="s">
        <v>33</v>
      </c>
      <c r="G529" s="95">
        <f t="shared" si="56"/>
        <v>93.174999999999997</v>
      </c>
      <c r="H529" s="95">
        <v>26.879000000000001</v>
      </c>
      <c r="I529" s="95">
        <v>2.641</v>
      </c>
      <c r="J529" s="95">
        <v>42.997999999999998</v>
      </c>
      <c r="K529" s="95">
        <v>17.420999999999999</v>
      </c>
      <c r="L529" s="193">
        <v>3.2360000000000002</v>
      </c>
      <c r="M529" s="99"/>
      <c r="N529" s="99"/>
      <c r="O529" s="99"/>
      <c r="P529" s="99"/>
    </row>
    <row r="530" spans="1:16" ht="46.5" customHeight="1" x14ac:dyDescent="0.25">
      <c r="A530" s="106" t="s">
        <v>129</v>
      </c>
      <c r="B530" s="91" t="s">
        <v>584</v>
      </c>
      <c r="C530" s="95">
        <f t="shared" si="60"/>
        <v>221.26400000000001</v>
      </c>
      <c r="D530" s="170">
        <v>2020</v>
      </c>
      <c r="E530" s="51" t="s">
        <v>77</v>
      </c>
      <c r="F530" s="51" t="s">
        <v>33</v>
      </c>
      <c r="G530" s="95">
        <f t="shared" si="56"/>
        <v>221.26400000000001</v>
      </c>
      <c r="H530" s="95">
        <v>221.26400000000001</v>
      </c>
      <c r="I530" s="95"/>
      <c r="J530" s="95"/>
      <c r="K530" s="95"/>
      <c r="L530" s="95"/>
      <c r="M530" s="99"/>
      <c r="N530" s="99"/>
      <c r="O530" s="99"/>
      <c r="P530" s="99"/>
    </row>
    <row r="531" spans="1:16" ht="46.5" customHeight="1" x14ac:dyDescent="0.25">
      <c r="A531" s="106" t="s">
        <v>131</v>
      </c>
      <c r="B531" s="91" t="s">
        <v>644</v>
      </c>
      <c r="C531" s="95">
        <f t="shared" ref="C531:C538" si="61">G531</f>
        <v>13.339</v>
      </c>
      <c r="D531" s="51" t="s">
        <v>1543</v>
      </c>
      <c r="E531" s="51" t="s">
        <v>77</v>
      </c>
      <c r="F531" s="51" t="s">
        <v>33</v>
      </c>
      <c r="G531" s="95">
        <f t="shared" si="56"/>
        <v>13.339</v>
      </c>
      <c r="H531" s="95"/>
      <c r="I531" s="95">
        <v>3.5790000000000002</v>
      </c>
      <c r="J531" s="95">
        <v>4.0519999999999996</v>
      </c>
      <c r="K531" s="95">
        <v>5.7080000000000002</v>
      </c>
      <c r="L531" s="95"/>
      <c r="M531" s="99"/>
      <c r="N531" s="99"/>
      <c r="O531" s="99"/>
      <c r="P531" s="99"/>
    </row>
    <row r="532" spans="1:16" ht="46.5" customHeight="1" x14ac:dyDescent="0.25">
      <c r="A532" s="106" t="s">
        <v>172</v>
      </c>
      <c r="B532" s="91" t="s">
        <v>1315</v>
      </c>
      <c r="C532" s="95">
        <f t="shared" si="61"/>
        <v>3.403</v>
      </c>
      <c r="D532" s="51" t="s">
        <v>1543</v>
      </c>
      <c r="E532" s="51" t="s">
        <v>77</v>
      </c>
      <c r="F532" s="51" t="s">
        <v>33</v>
      </c>
      <c r="G532" s="95">
        <f t="shared" si="56"/>
        <v>3.403</v>
      </c>
      <c r="H532" s="95"/>
      <c r="I532" s="95">
        <v>0.91</v>
      </c>
      <c r="J532" s="95">
        <v>1.026</v>
      </c>
      <c r="K532" s="95">
        <v>1.4670000000000001</v>
      </c>
      <c r="L532" s="95"/>
      <c r="M532" s="99"/>
      <c r="N532" s="99"/>
      <c r="O532" s="99"/>
      <c r="P532" s="99"/>
    </row>
    <row r="533" spans="1:16" ht="44.25" customHeight="1" x14ac:dyDescent="0.25">
      <c r="A533" s="106" t="s">
        <v>173</v>
      </c>
      <c r="B533" s="91" t="s">
        <v>1671</v>
      </c>
      <c r="C533" s="95">
        <f t="shared" si="61"/>
        <v>14.123999999999999</v>
      </c>
      <c r="D533" s="51" t="s">
        <v>1543</v>
      </c>
      <c r="E533" s="51" t="s">
        <v>77</v>
      </c>
      <c r="F533" s="51" t="s">
        <v>33</v>
      </c>
      <c r="G533" s="95">
        <f t="shared" si="56"/>
        <v>14.123999999999999</v>
      </c>
      <c r="H533" s="95"/>
      <c r="I533" s="95">
        <v>3.7909999999999999</v>
      </c>
      <c r="J533" s="95">
        <v>4.29</v>
      </c>
      <c r="K533" s="95">
        <v>6.0430000000000001</v>
      </c>
      <c r="L533" s="95"/>
      <c r="M533" s="99"/>
      <c r="N533" s="99"/>
      <c r="O533" s="99"/>
      <c r="P533" s="99"/>
    </row>
    <row r="534" spans="1:16" ht="45" customHeight="1" x14ac:dyDescent="0.25">
      <c r="A534" s="106" t="s">
        <v>174</v>
      </c>
      <c r="B534" s="91" t="s">
        <v>1683</v>
      </c>
      <c r="C534" s="95">
        <f t="shared" si="61"/>
        <v>143.11699999999999</v>
      </c>
      <c r="D534" s="51">
        <v>2023</v>
      </c>
      <c r="E534" s="51" t="s">
        <v>77</v>
      </c>
      <c r="F534" s="51" t="s">
        <v>33</v>
      </c>
      <c r="G534" s="95">
        <f>H534+I534+J534+K534+L534</f>
        <v>143.11699999999999</v>
      </c>
      <c r="H534" s="95"/>
      <c r="I534" s="95"/>
      <c r="J534" s="95"/>
      <c r="K534" s="95">
        <v>143.11699999999999</v>
      </c>
      <c r="L534" s="95"/>
      <c r="M534" s="99"/>
      <c r="N534" s="94"/>
      <c r="O534" s="99"/>
      <c r="P534" s="99"/>
    </row>
    <row r="535" spans="1:16" ht="45.75" customHeight="1" x14ac:dyDescent="0.25">
      <c r="A535" s="106" t="s">
        <v>176</v>
      </c>
      <c r="B535" s="160" t="s">
        <v>734</v>
      </c>
      <c r="C535" s="156">
        <f t="shared" si="61"/>
        <v>48.95</v>
      </c>
      <c r="D535" s="143" t="s">
        <v>93</v>
      </c>
      <c r="E535" s="143" t="s">
        <v>1423</v>
      </c>
      <c r="F535" s="143" t="s">
        <v>33</v>
      </c>
      <c r="G535" s="95">
        <f t="shared" si="56"/>
        <v>48.95</v>
      </c>
      <c r="H535" s="107"/>
      <c r="I535" s="107">
        <v>48.95</v>
      </c>
      <c r="J535" s="85"/>
      <c r="K535" s="85"/>
      <c r="L535" s="85"/>
      <c r="M535" s="99"/>
      <c r="N535" s="99"/>
      <c r="O535" s="99"/>
      <c r="P535" s="99"/>
    </row>
    <row r="536" spans="1:16" ht="50.25" customHeight="1" x14ac:dyDescent="0.25">
      <c r="A536" s="106" t="s">
        <v>177</v>
      </c>
      <c r="B536" s="160" t="s">
        <v>731</v>
      </c>
      <c r="C536" s="156">
        <f t="shared" si="61"/>
        <v>9.3699999999999992</v>
      </c>
      <c r="D536" s="143" t="s">
        <v>93</v>
      </c>
      <c r="E536" s="143" t="s">
        <v>1423</v>
      </c>
      <c r="F536" s="143" t="s">
        <v>33</v>
      </c>
      <c r="G536" s="95">
        <f t="shared" si="56"/>
        <v>9.3699999999999992</v>
      </c>
      <c r="H536" s="107"/>
      <c r="I536" s="107">
        <v>9.3699999999999992</v>
      </c>
      <c r="J536" s="85"/>
      <c r="K536" s="85"/>
      <c r="L536" s="85"/>
      <c r="M536" s="99"/>
      <c r="N536" s="99"/>
      <c r="O536" s="99"/>
      <c r="P536" s="99"/>
    </row>
    <row r="537" spans="1:16" ht="49.5" hidden="1" customHeight="1" x14ac:dyDescent="0.25">
      <c r="A537" s="106" t="s">
        <v>211</v>
      </c>
      <c r="B537" s="160" t="s">
        <v>777</v>
      </c>
      <c r="C537" s="156">
        <f t="shared" si="61"/>
        <v>0</v>
      </c>
      <c r="D537" s="143" t="s">
        <v>1352</v>
      </c>
      <c r="E537" s="143" t="s">
        <v>1423</v>
      </c>
      <c r="F537" s="143" t="s">
        <v>33</v>
      </c>
      <c r="G537" s="95">
        <f t="shared" si="56"/>
        <v>0</v>
      </c>
      <c r="H537" s="107"/>
      <c r="I537" s="107"/>
      <c r="J537" s="107"/>
      <c r="K537" s="107">
        <v>0</v>
      </c>
      <c r="L537" s="107"/>
      <c r="M537" s="99"/>
      <c r="N537" s="99"/>
      <c r="O537" s="99"/>
      <c r="P537" s="99"/>
    </row>
    <row r="538" spans="1:16" ht="54.75" hidden="1" customHeight="1" x14ac:dyDescent="0.25">
      <c r="A538" s="106" t="s">
        <v>307</v>
      </c>
      <c r="B538" s="160" t="s">
        <v>778</v>
      </c>
      <c r="C538" s="156">
        <f t="shared" si="61"/>
        <v>0</v>
      </c>
      <c r="D538" s="143" t="s">
        <v>1352</v>
      </c>
      <c r="E538" s="143" t="s">
        <v>1423</v>
      </c>
      <c r="F538" s="143" t="s">
        <v>33</v>
      </c>
      <c r="G538" s="95">
        <f t="shared" si="56"/>
        <v>0</v>
      </c>
      <c r="H538" s="107"/>
      <c r="I538" s="107"/>
      <c r="J538" s="107"/>
      <c r="K538" s="107">
        <v>0</v>
      </c>
      <c r="L538" s="107"/>
      <c r="M538" s="99"/>
      <c r="N538" s="99"/>
      <c r="O538" s="99"/>
      <c r="P538" s="99"/>
    </row>
    <row r="539" spans="1:16" ht="30.75" hidden="1" customHeight="1" x14ac:dyDescent="0.25">
      <c r="A539" s="534" t="s">
        <v>211</v>
      </c>
      <c r="B539" s="91" t="s">
        <v>950</v>
      </c>
      <c r="C539" s="107">
        <f t="shared" si="59"/>
        <v>0</v>
      </c>
      <c r="D539" s="352">
        <v>2024</v>
      </c>
      <c r="E539" s="352" t="str">
        <f>E505</f>
        <v>УКБ ЮМР</v>
      </c>
      <c r="F539" s="352" t="str">
        <f>F520</f>
        <v>Місцевий бюджет</v>
      </c>
      <c r="G539" s="95">
        <f t="shared" si="56"/>
        <v>0</v>
      </c>
      <c r="H539" s="107"/>
      <c r="I539" s="107"/>
      <c r="J539" s="107"/>
      <c r="K539" s="107"/>
      <c r="L539" s="186">
        <v>0</v>
      </c>
      <c r="M539" s="99"/>
      <c r="N539" s="99"/>
      <c r="O539" s="99"/>
    </row>
    <row r="540" spans="1:16" ht="23.25" hidden="1" customHeight="1" x14ac:dyDescent="0.25">
      <c r="A540" s="534"/>
      <c r="B540" s="100" t="s">
        <v>44</v>
      </c>
      <c r="C540" s="107">
        <f t="shared" si="59"/>
        <v>172.25</v>
      </c>
      <c r="D540" s="352"/>
      <c r="E540" s="352"/>
      <c r="F540" s="352"/>
      <c r="G540" s="95">
        <f t="shared" si="56"/>
        <v>172.25</v>
      </c>
      <c r="H540" s="170"/>
      <c r="I540" s="95">
        <v>172.25</v>
      </c>
      <c r="J540" s="170"/>
      <c r="K540" s="170"/>
      <c r="L540" s="257"/>
    </row>
    <row r="541" spans="1:16" ht="28.5" hidden="1" customHeight="1" x14ac:dyDescent="0.25">
      <c r="A541" s="534" t="s">
        <v>307</v>
      </c>
      <c r="B541" s="91" t="s">
        <v>951</v>
      </c>
      <c r="C541" s="95">
        <f t="shared" si="59"/>
        <v>0</v>
      </c>
      <c r="D541" s="533">
        <v>2024</v>
      </c>
      <c r="E541" s="533" t="str">
        <f>E539</f>
        <v>УКБ ЮМР</v>
      </c>
      <c r="F541" s="352" t="str">
        <f>F539</f>
        <v>Місцевий бюджет</v>
      </c>
      <c r="G541" s="95">
        <f t="shared" si="56"/>
        <v>0</v>
      </c>
      <c r="H541" s="107"/>
      <c r="I541" s="107"/>
      <c r="J541" s="107"/>
      <c r="K541" s="107"/>
      <c r="L541" s="186">
        <v>0</v>
      </c>
    </row>
    <row r="542" spans="1:16" ht="20.25" hidden="1" customHeight="1" x14ac:dyDescent="0.25">
      <c r="A542" s="534"/>
      <c r="B542" s="100" t="s">
        <v>44</v>
      </c>
      <c r="C542" s="95">
        <f t="shared" si="59"/>
        <v>105.3</v>
      </c>
      <c r="D542" s="533"/>
      <c r="E542" s="533"/>
      <c r="F542" s="352"/>
      <c r="G542" s="95">
        <f t="shared" si="56"/>
        <v>105.3</v>
      </c>
      <c r="H542" s="170"/>
      <c r="I542" s="95">
        <v>105.3</v>
      </c>
      <c r="J542" s="170"/>
      <c r="K542" s="170"/>
      <c r="L542" s="257"/>
    </row>
    <row r="543" spans="1:16" ht="30.75" hidden="1" customHeight="1" x14ac:dyDescent="0.25">
      <c r="A543" s="534" t="s">
        <v>308</v>
      </c>
      <c r="B543" s="59" t="s">
        <v>952</v>
      </c>
      <c r="C543" s="95">
        <f t="shared" si="59"/>
        <v>0</v>
      </c>
      <c r="D543" s="533">
        <v>2024</v>
      </c>
      <c r="E543" s="533" t="s">
        <v>16</v>
      </c>
      <c r="F543" s="352" t="str">
        <f>F541</f>
        <v>Місцевий бюджет</v>
      </c>
      <c r="G543" s="95">
        <f t="shared" si="56"/>
        <v>0</v>
      </c>
      <c r="H543" s="107"/>
      <c r="I543" s="107"/>
      <c r="J543" s="107"/>
      <c r="K543" s="107"/>
      <c r="L543" s="186">
        <v>0</v>
      </c>
    </row>
    <row r="544" spans="1:16" ht="21" hidden="1" customHeight="1" x14ac:dyDescent="0.25">
      <c r="A544" s="534"/>
      <c r="B544" s="96" t="s">
        <v>44</v>
      </c>
      <c r="C544" s="95">
        <f t="shared" si="59"/>
        <v>333.95</v>
      </c>
      <c r="D544" s="533"/>
      <c r="E544" s="533"/>
      <c r="F544" s="352"/>
      <c r="G544" s="95">
        <f t="shared" si="56"/>
        <v>333.95</v>
      </c>
      <c r="H544" s="170"/>
      <c r="I544" s="95">
        <v>333.95</v>
      </c>
      <c r="J544" s="170"/>
      <c r="K544" s="170"/>
      <c r="L544" s="257"/>
    </row>
    <row r="545" spans="1:12" ht="30" hidden="1" customHeight="1" x14ac:dyDescent="0.25">
      <c r="A545" s="534" t="s">
        <v>455</v>
      </c>
      <c r="B545" s="59" t="s">
        <v>953</v>
      </c>
      <c r="C545" s="95">
        <f t="shared" si="59"/>
        <v>0</v>
      </c>
      <c r="D545" s="533">
        <v>2024</v>
      </c>
      <c r="E545" s="533" t="str">
        <f>E543</f>
        <v>УКБ ЮМР</v>
      </c>
      <c r="F545" s="352" t="str">
        <f>F543</f>
        <v>Місцевий бюджет</v>
      </c>
      <c r="G545" s="95">
        <f t="shared" si="56"/>
        <v>0</v>
      </c>
      <c r="H545" s="170"/>
      <c r="I545" s="95"/>
      <c r="J545" s="95"/>
      <c r="K545" s="95"/>
      <c r="L545" s="189">
        <v>0</v>
      </c>
    </row>
    <row r="546" spans="1:12" ht="19.5" hidden="1" customHeight="1" x14ac:dyDescent="0.25">
      <c r="A546" s="534"/>
      <c r="B546" s="96" t="s">
        <v>44</v>
      </c>
      <c r="C546" s="95">
        <f t="shared" si="59"/>
        <v>197.8</v>
      </c>
      <c r="D546" s="533"/>
      <c r="E546" s="533"/>
      <c r="F546" s="352"/>
      <c r="G546" s="95">
        <f t="shared" si="56"/>
        <v>197.8</v>
      </c>
      <c r="H546" s="95"/>
      <c r="I546" s="95"/>
      <c r="J546" s="95"/>
      <c r="K546" s="95"/>
      <c r="L546" s="189">
        <v>197.8</v>
      </c>
    </row>
    <row r="547" spans="1:12" ht="32.25" hidden="1" customHeight="1" x14ac:dyDescent="0.25">
      <c r="A547" s="534" t="s">
        <v>456</v>
      </c>
      <c r="B547" s="91" t="s">
        <v>954</v>
      </c>
      <c r="C547" s="95">
        <f t="shared" si="59"/>
        <v>0</v>
      </c>
      <c r="D547" s="533">
        <v>2024</v>
      </c>
      <c r="E547" s="533" t="str">
        <f>E545</f>
        <v>УКБ ЮМР</v>
      </c>
      <c r="F547" s="352" t="str">
        <f>F545</f>
        <v>Місцевий бюджет</v>
      </c>
      <c r="G547" s="95">
        <f t="shared" si="56"/>
        <v>0</v>
      </c>
      <c r="H547" s="170"/>
      <c r="I547" s="95"/>
      <c r="J547" s="95"/>
      <c r="K547" s="95"/>
      <c r="L547" s="189">
        <v>0</v>
      </c>
    </row>
    <row r="548" spans="1:12" ht="17.25" hidden="1" customHeight="1" x14ac:dyDescent="0.25">
      <c r="A548" s="534"/>
      <c r="B548" s="100" t="s">
        <v>44</v>
      </c>
      <c r="C548" s="95">
        <f t="shared" si="59"/>
        <v>202.95</v>
      </c>
      <c r="D548" s="533"/>
      <c r="E548" s="533"/>
      <c r="F548" s="352"/>
      <c r="G548" s="95">
        <f t="shared" si="56"/>
        <v>202.95</v>
      </c>
      <c r="H548" s="170"/>
      <c r="I548" s="95"/>
      <c r="J548" s="95"/>
      <c r="K548" s="95"/>
      <c r="L548" s="189">
        <v>202.95</v>
      </c>
    </row>
    <row r="549" spans="1:12" ht="31.5" hidden="1" customHeight="1" x14ac:dyDescent="0.25">
      <c r="A549" s="534" t="s">
        <v>457</v>
      </c>
      <c r="B549" s="59" t="s">
        <v>955</v>
      </c>
      <c r="C549" s="95">
        <f t="shared" si="59"/>
        <v>0</v>
      </c>
      <c r="D549" s="533">
        <v>2024</v>
      </c>
      <c r="E549" s="533" t="str">
        <f>E547</f>
        <v>УКБ ЮМР</v>
      </c>
      <c r="F549" s="352" t="str">
        <f>F547</f>
        <v>Місцевий бюджет</v>
      </c>
      <c r="G549" s="95">
        <f t="shared" si="56"/>
        <v>0</v>
      </c>
      <c r="H549" s="107"/>
      <c r="I549" s="107"/>
      <c r="J549" s="107"/>
      <c r="K549" s="107"/>
      <c r="L549" s="186">
        <v>0</v>
      </c>
    </row>
    <row r="550" spans="1:12" ht="19.5" hidden="1" customHeight="1" x14ac:dyDescent="0.25">
      <c r="A550" s="534"/>
      <c r="B550" s="100" t="s">
        <v>44</v>
      </c>
      <c r="C550" s="95">
        <f t="shared" si="59"/>
        <v>150</v>
      </c>
      <c r="D550" s="533"/>
      <c r="E550" s="533"/>
      <c r="F550" s="352"/>
      <c r="G550" s="95">
        <f t="shared" si="56"/>
        <v>150</v>
      </c>
      <c r="H550" s="170"/>
      <c r="I550" s="95">
        <v>150</v>
      </c>
      <c r="J550" s="95"/>
      <c r="K550" s="95"/>
      <c r="L550" s="95"/>
    </row>
    <row r="551" spans="1:12" ht="19.5" hidden="1" customHeight="1" x14ac:dyDescent="0.25">
      <c r="A551" s="534"/>
      <c r="B551" s="100" t="s">
        <v>2</v>
      </c>
      <c r="C551" s="95">
        <f t="shared" si="59"/>
        <v>85</v>
      </c>
      <c r="D551" s="533"/>
      <c r="E551" s="533"/>
      <c r="F551" s="352"/>
      <c r="G551" s="95">
        <f t="shared" si="56"/>
        <v>85</v>
      </c>
      <c r="H551" s="170"/>
      <c r="I551" s="95">
        <v>85</v>
      </c>
      <c r="J551" s="95"/>
      <c r="K551" s="95"/>
      <c r="L551" s="95"/>
    </row>
    <row r="552" spans="1:12" ht="19.5" hidden="1" customHeight="1" x14ac:dyDescent="0.25">
      <c r="A552" s="534"/>
      <c r="B552" s="100" t="s">
        <v>25</v>
      </c>
      <c r="C552" s="95">
        <f t="shared" si="59"/>
        <v>22</v>
      </c>
      <c r="D552" s="533"/>
      <c r="E552" s="533"/>
      <c r="F552" s="352"/>
      <c r="G552" s="95">
        <f t="shared" si="56"/>
        <v>22</v>
      </c>
      <c r="H552" s="170"/>
      <c r="I552" s="95">
        <v>22</v>
      </c>
      <c r="J552" s="95"/>
      <c r="K552" s="95"/>
      <c r="L552" s="95"/>
    </row>
    <row r="553" spans="1:12" ht="28.5" hidden="1" customHeight="1" x14ac:dyDescent="0.25">
      <c r="A553" s="106" t="s">
        <v>178</v>
      </c>
      <c r="B553" s="91" t="s">
        <v>922</v>
      </c>
      <c r="C553" s="95">
        <f t="shared" si="59"/>
        <v>0</v>
      </c>
      <c r="D553" s="170">
        <v>2024</v>
      </c>
      <c r="E553" s="170" t="s">
        <v>16</v>
      </c>
      <c r="F553" s="51" t="str">
        <f>F549</f>
        <v>Місцевий бюджет</v>
      </c>
      <c r="G553" s="95">
        <f t="shared" si="56"/>
        <v>0</v>
      </c>
      <c r="H553" s="107"/>
      <c r="I553" s="107"/>
      <c r="J553" s="107"/>
      <c r="K553" s="107"/>
      <c r="L553" s="186"/>
    </row>
    <row r="554" spans="1:12" ht="44.25" customHeight="1" x14ac:dyDescent="0.25">
      <c r="A554" s="106" t="s">
        <v>178</v>
      </c>
      <c r="B554" s="91" t="s">
        <v>1051</v>
      </c>
      <c r="C554" s="95">
        <f t="shared" si="59"/>
        <v>68.900000000000006</v>
      </c>
      <c r="D554" s="170">
        <v>2024</v>
      </c>
      <c r="E554" s="170" t="s">
        <v>16</v>
      </c>
      <c r="F554" s="51" t="s">
        <v>33</v>
      </c>
      <c r="G554" s="95">
        <f t="shared" si="56"/>
        <v>68.900000000000006</v>
      </c>
      <c r="H554" s="170"/>
      <c r="I554" s="95"/>
      <c r="J554" s="95"/>
      <c r="K554" s="95"/>
      <c r="L554" s="95">
        <v>68.900000000000006</v>
      </c>
    </row>
    <row r="555" spans="1:12" ht="32.25" hidden="1" customHeight="1" x14ac:dyDescent="0.25">
      <c r="A555" s="534" t="s">
        <v>517</v>
      </c>
      <c r="B555" s="59" t="s">
        <v>956</v>
      </c>
      <c r="C555" s="95">
        <f t="shared" si="59"/>
        <v>0</v>
      </c>
      <c r="D555" s="533">
        <v>2024</v>
      </c>
      <c r="E555" s="533" t="str">
        <f>E547</f>
        <v>УКБ ЮМР</v>
      </c>
      <c r="F555" s="352" t="s">
        <v>33</v>
      </c>
      <c r="G555" s="95">
        <f t="shared" si="56"/>
        <v>0</v>
      </c>
      <c r="H555" s="104"/>
      <c r="I555" s="104"/>
      <c r="J555" s="95"/>
      <c r="K555" s="95"/>
      <c r="L555" s="189">
        <v>0</v>
      </c>
    </row>
    <row r="556" spans="1:12" ht="0.75" hidden="1" customHeight="1" x14ac:dyDescent="0.25">
      <c r="A556" s="534"/>
      <c r="B556" s="96" t="s">
        <v>44</v>
      </c>
      <c r="C556" s="95">
        <f t="shared" si="59"/>
        <v>76.45</v>
      </c>
      <c r="D556" s="533"/>
      <c r="E556" s="533"/>
      <c r="F556" s="352"/>
      <c r="G556" s="95">
        <f t="shared" si="56"/>
        <v>76.45</v>
      </c>
      <c r="H556" s="104"/>
      <c r="I556" s="104"/>
      <c r="J556" s="95">
        <v>76.45</v>
      </c>
      <c r="K556" s="95"/>
      <c r="L556" s="95"/>
    </row>
    <row r="557" spans="1:12" ht="78" customHeight="1" x14ac:dyDescent="0.25">
      <c r="A557" s="510" t="s">
        <v>210</v>
      </c>
      <c r="B557" s="59" t="s">
        <v>1142</v>
      </c>
      <c r="C557" s="95">
        <f>G557</f>
        <v>8323.8719999999994</v>
      </c>
      <c r="D557" s="363" t="s">
        <v>1413</v>
      </c>
      <c r="E557" s="372" t="s">
        <v>16</v>
      </c>
      <c r="F557" s="363" t="s">
        <v>33</v>
      </c>
      <c r="G557" s="95">
        <f>J557+H557+I557+K557+L557</f>
        <v>8323.8719999999994</v>
      </c>
      <c r="H557" s="104"/>
      <c r="I557" s="95">
        <f>I558</f>
        <v>398.29300000000001</v>
      </c>
      <c r="J557" s="95"/>
      <c r="K557" s="95">
        <v>7925.5789999999997</v>
      </c>
      <c r="L557" s="95"/>
    </row>
    <row r="558" spans="1:12" ht="18.75" customHeight="1" x14ac:dyDescent="0.25">
      <c r="A558" s="511"/>
      <c r="B558" s="59" t="s">
        <v>882</v>
      </c>
      <c r="C558" s="95">
        <f>G558</f>
        <v>398.29300000000001</v>
      </c>
      <c r="D558" s="377"/>
      <c r="E558" s="514"/>
      <c r="F558" s="377"/>
      <c r="G558" s="95">
        <f>J558+H558+I558+K558+L558</f>
        <v>398.29300000000001</v>
      </c>
      <c r="H558" s="104"/>
      <c r="I558" s="95">
        <v>398.29300000000001</v>
      </c>
      <c r="J558" s="95"/>
      <c r="K558" s="95"/>
      <c r="L558" s="95"/>
    </row>
    <row r="559" spans="1:12" ht="47.25" hidden="1" customHeight="1" x14ac:dyDescent="0.25">
      <c r="A559" s="511"/>
      <c r="B559" s="59" t="s">
        <v>987</v>
      </c>
      <c r="C559" s="95">
        <f t="shared" ref="C559:C566" si="62">G559</f>
        <v>0</v>
      </c>
      <c r="D559" s="377"/>
      <c r="E559" s="514"/>
      <c r="F559" s="377"/>
      <c r="G559" s="95">
        <f t="shared" si="56"/>
        <v>0</v>
      </c>
      <c r="H559" s="98"/>
      <c r="I559" s="95">
        <v>0</v>
      </c>
      <c r="J559" s="95"/>
      <c r="K559" s="95"/>
      <c r="L559" s="95"/>
    </row>
    <row r="560" spans="1:12" ht="44.25" hidden="1" customHeight="1" x14ac:dyDescent="0.25">
      <c r="A560" s="511"/>
      <c r="B560" s="59" t="s">
        <v>988</v>
      </c>
      <c r="C560" s="95">
        <f t="shared" si="62"/>
        <v>0</v>
      </c>
      <c r="D560" s="377"/>
      <c r="E560" s="514"/>
      <c r="F560" s="377"/>
      <c r="G560" s="95">
        <f t="shared" si="56"/>
        <v>0</v>
      </c>
      <c r="H560" s="98"/>
      <c r="I560" s="95">
        <v>0</v>
      </c>
      <c r="J560" s="95"/>
      <c r="K560" s="95"/>
      <c r="L560" s="95"/>
    </row>
    <row r="561" spans="1:12" ht="46.5" hidden="1" customHeight="1" x14ac:dyDescent="0.25">
      <c r="A561" s="511"/>
      <c r="B561" s="59" t="s">
        <v>839</v>
      </c>
      <c r="C561" s="95">
        <f t="shared" si="62"/>
        <v>0</v>
      </c>
      <c r="D561" s="377"/>
      <c r="E561" s="514"/>
      <c r="F561" s="377"/>
      <c r="G561" s="95">
        <f t="shared" si="56"/>
        <v>0</v>
      </c>
      <c r="H561" s="98"/>
      <c r="I561" s="95">
        <v>0</v>
      </c>
      <c r="J561" s="95"/>
      <c r="K561" s="95"/>
      <c r="L561" s="95"/>
    </row>
    <row r="562" spans="1:12" ht="44.25" hidden="1" customHeight="1" x14ac:dyDescent="0.25">
      <c r="A562" s="511"/>
      <c r="B562" s="59" t="s">
        <v>989</v>
      </c>
      <c r="C562" s="95">
        <f t="shared" si="62"/>
        <v>0</v>
      </c>
      <c r="D562" s="377"/>
      <c r="E562" s="514"/>
      <c r="F562" s="377"/>
      <c r="G562" s="95">
        <f t="shared" si="56"/>
        <v>0</v>
      </c>
      <c r="H562" s="98"/>
      <c r="I562" s="95">
        <v>0</v>
      </c>
      <c r="J562" s="95"/>
      <c r="K562" s="95"/>
      <c r="L562" s="95"/>
    </row>
    <row r="563" spans="1:12" ht="23.25" hidden="1" customHeight="1" x14ac:dyDescent="0.25">
      <c r="A563" s="511"/>
      <c r="B563" s="59" t="s">
        <v>1405</v>
      </c>
      <c r="C563" s="95">
        <f t="shared" si="62"/>
        <v>0</v>
      </c>
      <c r="D563" s="377"/>
      <c r="E563" s="514"/>
      <c r="F563" s="377"/>
      <c r="G563" s="95">
        <f t="shared" si="56"/>
        <v>0</v>
      </c>
      <c r="H563" s="98"/>
      <c r="I563" s="95">
        <f>I564+I565</f>
        <v>0</v>
      </c>
      <c r="J563" s="95">
        <f>J564+J565</f>
        <v>0</v>
      </c>
      <c r="K563" s="95"/>
      <c r="L563" s="95"/>
    </row>
    <row r="564" spans="1:12" ht="45.75" hidden="1" customHeight="1" x14ac:dyDescent="0.25">
      <c r="A564" s="511"/>
      <c r="B564" s="59" t="s">
        <v>1403</v>
      </c>
      <c r="C564" s="95">
        <f t="shared" si="62"/>
        <v>0</v>
      </c>
      <c r="D564" s="377"/>
      <c r="E564" s="514"/>
      <c r="F564" s="377"/>
      <c r="G564" s="95">
        <f t="shared" si="56"/>
        <v>0</v>
      </c>
      <c r="H564" s="98"/>
      <c r="I564" s="95">
        <v>0</v>
      </c>
      <c r="J564" s="95"/>
      <c r="K564" s="95"/>
      <c r="L564" s="95"/>
    </row>
    <row r="565" spans="1:12" ht="9.75" hidden="1" customHeight="1" x14ac:dyDescent="0.25">
      <c r="A565" s="511"/>
      <c r="B565" s="59" t="s">
        <v>1404</v>
      </c>
      <c r="C565" s="95">
        <f t="shared" si="62"/>
        <v>0</v>
      </c>
      <c r="D565" s="377"/>
      <c r="E565" s="514"/>
      <c r="F565" s="377"/>
      <c r="G565" s="95">
        <f t="shared" si="56"/>
        <v>0</v>
      </c>
      <c r="H565" s="98"/>
      <c r="I565" s="95">
        <v>0</v>
      </c>
      <c r="J565" s="95">
        <v>0</v>
      </c>
      <c r="K565" s="95"/>
      <c r="L565" s="95"/>
    </row>
    <row r="566" spans="1:12" ht="19.5" customHeight="1" x14ac:dyDescent="0.25">
      <c r="A566" s="512"/>
      <c r="B566" s="59" t="s">
        <v>1645</v>
      </c>
      <c r="C566" s="95">
        <f t="shared" si="62"/>
        <v>76.822999999999993</v>
      </c>
      <c r="D566" s="364"/>
      <c r="E566" s="373"/>
      <c r="F566" s="364"/>
      <c r="G566" s="95">
        <f>J566+H566+I566+K566+L566</f>
        <v>76.822999999999993</v>
      </c>
      <c r="H566" s="98"/>
      <c r="I566" s="95"/>
      <c r="J566" s="95"/>
      <c r="K566" s="95">
        <v>76.822999999999993</v>
      </c>
      <c r="L566" s="95"/>
    </row>
    <row r="567" spans="1:12" ht="31.5" hidden="1" customHeight="1" x14ac:dyDescent="0.25">
      <c r="A567" s="106" t="s">
        <v>749</v>
      </c>
      <c r="B567" s="59" t="s">
        <v>1205</v>
      </c>
      <c r="C567" s="95">
        <f t="shared" ref="C567:C570" si="63">G567</f>
        <v>0</v>
      </c>
      <c r="D567" s="170">
        <v>2023</v>
      </c>
      <c r="E567" s="51" t="s">
        <v>1423</v>
      </c>
      <c r="F567" s="51" t="s">
        <v>33</v>
      </c>
      <c r="G567" s="95">
        <f t="shared" si="56"/>
        <v>0</v>
      </c>
      <c r="H567" s="98"/>
      <c r="I567" s="105"/>
      <c r="J567" s="95"/>
      <c r="K567" s="264"/>
      <c r="L567" s="95"/>
    </row>
    <row r="568" spans="1:12" ht="15.75" hidden="1" customHeight="1" x14ac:dyDescent="0.25">
      <c r="A568" s="106" t="s">
        <v>750</v>
      </c>
      <c r="B568" s="59" t="s">
        <v>1206</v>
      </c>
      <c r="C568" s="95">
        <f t="shared" si="63"/>
        <v>0</v>
      </c>
      <c r="D568" s="170">
        <v>2023</v>
      </c>
      <c r="E568" s="51" t="s">
        <v>1423</v>
      </c>
      <c r="F568" s="51" t="s">
        <v>33</v>
      </c>
      <c r="G568" s="95">
        <f t="shared" ref="G568:G580" si="64">J568+H568+I568+K568+L568</f>
        <v>0</v>
      </c>
      <c r="H568" s="98"/>
      <c r="I568" s="105"/>
      <c r="J568" s="95"/>
      <c r="K568" s="264"/>
      <c r="L568" s="95"/>
    </row>
    <row r="569" spans="1:12" ht="32.25" hidden="1" customHeight="1" x14ac:dyDescent="0.25">
      <c r="A569" s="534" t="s">
        <v>562</v>
      </c>
      <c r="B569" s="59" t="s">
        <v>1316</v>
      </c>
      <c r="C569" s="95">
        <f t="shared" si="63"/>
        <v>0</v>
      </c>
      <c r="D569" s="533">
        <v>2024</v>
      </c>
      <c r="E569" s="352" t="s">
        <v>16</v>
      </c>
      <c r="F569" s="352" t="s">
        <v>33</v>
      </c>
      <c r="G569" s="95">
        <f t="shared" si="64"/>
        <v>0</v>
      </c>
      <c r="H569" s="98"/>
      <c r="I569" s="95"/>
      <c r="J569" s="95"/>
      <c r="K569" s="95"/>
      <c r="L569" s="189">
        <v>0</v>
      </c>
    </row>
    <row r="570" spans="1:12" ht="20.25" hidden="1" customHeight="1" x14ac:dyDescent="0.25">
      <c r="A570" s="534"/>
      <c r="B570" s="59" t="s">
        <v>882</v>
      </c>
      <c r="C570" s="95">
        <f t="shared" si="63"/>
        <v>846.928</v>
      </c>
      <c r="D570" s="533"/>
      <c r="E570" s="352"/>
      <c r="F570" s="352"/>
      <c r="G570" s="95">
        <f t="shared" si="64"/>
        <v>846.928</v>
      </c>
      <c r="H570" s="98"/>
      <c r="I570" s="95"/>
      <c r="J570" s="95"/>
      <c r="K570" s="95"/>
      <c r="L570" s="189">
        <v>846.928</v>
      </c>
    </row>
    <row r="571" spans="1:12" ht="45.75" hidden="1" customHeight="1" x14ac:dyDescent="0.25">
      <c r="A571" s="534" t="s">
        <v>714</v>
      </c>
      <c r="B571" s="59" t="s">
        <v>1213</v>
      </c>
      <c r="C571" s="95">
        <f>G571</f>
        <v>0</v>
      </c>
      <c r="D571" s="533">
        <v>2022</v>
      </c>
      <c r="E571" s="352" t="s">
        <v>16</v>
      </c>
      <c r="F571" s="352" t="s">
        <v>33</v>
      </c>
      <c r="G571" s="95">
        <f t="shared" si="64"/>
        <v>0</v>
      </c>
      <c r="H571" s="98"/>
      <c r="I571" s="95"/>
      <c r="J571" s="95"/>
      <c r="K571" s="95"/>
      <c r="L571" s="189"/>
    </row>
    <row r="572" spans="1:12" ht="21.75" hidden="1" customHeight="1" x14ac:dyDescent="0.25">
      <c r="A572" s="534"/>
      <c r="B572" s="59" t="s">
        <v>1212</v>
      </c>
      <c r="C572" s="95">
        <f t="shared" ref="C572:C580" si="65">G572</f>
        <v>0</v>
      </c>
      <c r="D572" s="533"/>
      <c r="E572" s="352"/>
      <c r="F572" s="352"/>
      <c r="G572" s="95">
        <f t="shared" si="64"/>
        <v>0</v>
      </c>
      <c r="H572" s="98"/>
      <c r="I572" s="95"/>
      <c r="J572" s="95"/>
      <c r="K572" s="95"/>
      <c r="L572" s="189"/>
    </row>
    <row r="573" spans="1:12" ht="45.75" hidden="1" customHeight="1" x14ac:dyDescent="0.25">
      <c r="A573" s="534" t="s">
        <v>735</v>
      </c>
      <c r="B573" s="59" t="s">
        <v>1214</v>
      </c>
      <c r="C573" s="95">
        <f t="shared" si="65"/>
        <v>0</v>
      </c>
      <c r="D573" s="533">
        <v>2022</v>
      </c>
      <c r="E573" s="352" t="s">
        <v>16</v>
      </c>
      <c r="F573" s="352" t="s">
        <v>33</v>
      </c>
      <c r="G573" s="95">
        <f t="shared" si="64"/>
        <v>0</v>
      </c>
      <c r="H573" s="98"/>
      <c r="I573" s="95"/>
      <c r="J573" s="95"/>
      <c r="K573" s="95"/>
      <c r="L573" s="189"/>
    </row>
    <row r="574" spans="1:12" ht="18" hidden="1" customHeight="1" x14ac:dyDescent="0.25">
      <c r="A574" s="534"/>
      <c r="B574" s="59" t="s">
        <v>1212</v>
      </c>
      <c r="C574" s="95">
        <f t="shared" si="65"/>
        <v>0</v>
      </c>
      <c r="D574" s="533"/>
      <c r="E574" s="352"/>
      <c r="F574" s="352"/>
      <c r="G574" s="95">
        <f t="shared" si="64"/>
        <v>0</v>
      </c>
      <c r="H574" s="98"/>
      <c r="I574" s="95"/>
      <c r="J574" s="95"/>
      <c r="K574" s="95"/>
      <c r="L574" s="189"/>
    </row>
    <row r="575" spans="1:12" ht="32.25" hidden="1" customHeight="1" x14ac:dyDescent="0.25">
      <c r="A575" s="534" t="s">
        <v>571</v>
      </c>
      <c r="B575" s="59" t="s">
        <v>1215</v>
      </c>
      <c r="C575" s="95">
        <f t="shared" si="65"/>
        <v>0</v>
      </c>
      <c r="D575" s="533">
        <v>2024</v>
      </c>
      <c r="E575" s="352" t="s">
        <v>16</v>
      </c>
      <c r="F575" s="352" t="s">
        <v>33</v>
      </c>
      <c r="G575" s="95">
        <f t="shared" si="64"/>
        <v>0</v>
      </c>
      <c r="H575" s="98"/>
      <c r="I575" s="95"/>
      <c r="J575" s="95"/>
      <c r="K575" s="95"/>
      <c r="L575" s="189">
        <v>0</v>
      </c>
    </row>
    <row r="576" spans="1:12" ht="18" hidden="1" customHeight="1" x14ac:dyDescent="0.25">
      <c r="A576" s="534"/>
      <c r="B576" s="59" t="s">
        <v>1212</v>
      </c>
      <c r="C576" s="95">
        <f t="shared" si="65"/>
        <v>420</v>
      </c>
      <c r="D576" s="533"/>
      <c r="E576" s="352"/>
      <c r="F576" s="352"/>
      <c r="G576" s="95">
        <f t="shared" si="64"/>
        <v>420</v>
      </c>
      <c r="H576" s="98"/>
      <c r="I576" s="95"/>
      <c r="J576" s="95"/>
      <c r="K576" s="95"/>
      <c r="L576" s="189">
        <v>420</v>
      </c>
    </row>
    <row r="577" spans="1:18" ht="30.75" hidden="1" customHeight="1" x14ac:dyDescent="0.25">
      <c r="A577" s="534" t="s">
        <v>572</v>
      </c>
      <c r="B577" s="59" t="s">
        <v>1216</v>
      </c>
      <c r="C577" s="95">
        <f t="shared" si="65"/>
        <v>0</v>
      </c>
      <c r="D577" s="533">
        <v>2024</v>
      </c>
      <c r="E577" s="352" t="s">
        <v>16</v>
      </c>
      <c r="F577" s="352" t="s">
        <v>33</v>
      </c>
      <c r="G577" s="95">
        <f t="shared" si="64"/>
        <v>0</v>
      </c>
      <c r="H577" s="98"/>
      <c r="I577" s="95"/>
      <c r="J577" s="95"/>
      <c r="K577" s="95"/>
      <c r="L577" s="189">
        <v>0</v>
      </c>
    </row>
    <row r="578" spans="1:18" ht="18.75" hidden="1" customHeight="1" x14ac:dyDescent="0.25">
      <c r="A578" s="534"/>
      <c r="B578" s="59" t="s">
        <v>1212</v>
      </c>
      <c r="C578" s="95">
        <f t="shared" si="65"/>
        <v>200</v>
      </c>
      <c r="D578" s="533"/>
      <c r="E578" s="352"/>
      <c r="F578" s="352"/>
      <c r="G578" s="95">
        <f t="shared" si="64"/>
        <v>200</v>
      </c>
      <c r="H578" s="98"/>
      <c r="I578" s="95"/>
      <c r="J578" s="95"/>
      <c r="K578" s="95"/>
      <c r="L578" s="189">
        <v>200</v>
      </c>
    </row>
    <row r="579" spans="1:18" ht="13.5" hidden="1" customHeight="1" x14ac:dyDescent="0.25">
      <c r="A579" s="534" t="s">
        <v>749</v>
      </c>
      <c r="B579" s="59" t="s">
        <v>1217</v>
      </c>
      <c r="C579" s="95">
        <f t="shared" si="65"/>
        <v>0</v>
      </c>
      <c r="D579" s="533">
        <v>2022</v>
      </c>
      <c r="E579" s="352" t="s">
        <v>16</v>
      </c>
      <c r="F579" s="352" t="s">
        <v>33</v>
      </c>
      <c r="G579" s="95">
        <f t="shared" si="64"/>
        <v>0</v>
      </c>
      <c r="H579" s="98"/>
      <c r="I579" s="95"/>
      <c r="J579" s="95"/>
      <c r="K579" s="95"/>
      <c r="L579" s="95"/>
    </row>
    <row r="580" spans="1:18" ht="18.75" hidden="1" customHeight="1" x14ac:dyDescent="0.25">
      <c r="A580" s="534"/>
      <c r="B580" s="59" t="s">
        <v>1212</v>
      </c>
      <c r="C580" s="95">
        <f t="shared" si="65"/>
        <v>0</v>
      </c>
      <c r="D580" s="533"/>
      <c r="E580" s="352"/>
      <c r="F580" s="352"/>
      <c r="G580" s="95">
        <f t="shared" si="64"/>
        <v>0</v>
      </c>
      <c r="H580" s="98"/>
      <c r="I580" s="95"/>
      <c r="J580" s="95"/>
      <c r="K580" s="95"/>
      <c r="L580" s="95"/>
    </row>
    <row r="581" spans="1:18" ht="12" hidden="1" customHeight="1" x14ac:dyDescent="0.25">
      <c r="A581" s="106"/>
      <c r="B581" s="196" t="s">
        <v>1663</v>
      </c>
      <c r="C581" s="95">
        <f t="shared" ref="C581:C584" si="66">G581</f>
        <v>0</v>
      </c>
      <c r="D581" s="170" t="s">
        <v>1543</v>
      </c>
      <c r="E581" s="51" t="s">
        <v>16</v>
      </c>
      <c r="F581" s="51" t="s">
        <v>33</v>
      </c>
      <c r="G581" s="95">
        <f>J581+H581+I581+K581+L581</f>
        <v>0</v>
      </c>
      <c r="H581" s="98"/>
      <c r="I581" s="95"/>
      <c r="J581" s="95"/>
      <c r="K581" s="95"/>
      <c r="L581" s="95"/>
    </row>
    <row r="582" spans="1:18" ht="24" hidden="1" customHeight="1" x14ac:dyDescent="0.25">
      <c r="A582" s="106"/>
      <c r="B582" s="196" t="s">
        <v>1331</v>
      </c>
      <c r="C582" s="95">
        <f t="shared" si="66"/>
        <v>0</v>
      </c>
      <c r="D582" s="170">
        <v>2023</v>
      </c>
      <c r="E582" s="51" t="s">
        <v>16</v>
      </c>
      <c r="F582" s="51" t="s">
        <v>33</v>
      </c>
      <c r="G582" s="95">
        <f>J582+H582+I582+K582+L582</f>
        <v>0</v>
      </c>
      <c r="H582" s="98"/>
      <c r="I582" s="95"/>
      <c r="J582" s="95"/>
      <c r="K582" s="95"/>
      <c r="L582" s="189"/>
    </row>
    <row r="583" spans="1:18" ht="30.75" customHeight="1" x14ac:dyDescent="0.25">
      <c r="A583" s="106" t="s">
        <v>211</v>
      </c>
      <c r="B583" s="59" t="s">
        <v>1399</v>
      </c>
      <c r="C583" s="95">
        <f t="shared" si="66"/>
        <v>2950</v>
      </c>
      <c r="D583" s="170">
        <v>2021</v>
      </c>
      <c r="E583" s="51" t="s">
        <v>633</v>
      </c>
      <c r="F583" s="51" t="s">
        <v>33</v>
      </c>
      <c r="G583" s="95">
        <f t="shared" ref="G583:G589" si="67">H583+I583+J583+K583+L583</f>
        <v>2950</v>
      </c>
      <c r="H583" s="98"/>
      <c r="I583" s="95">
        <v>2950</v>
      </c>
      <c r="J583" s="95"/>
      <c r="K583" s="95"/>
      <c r="L583" s="95"/>
    </row>
    <row r="584" spans="1:18" ht="31.5" hidden="1" customHeight="1" x14ac:dyDescent="0.25">
      <c r="A584" s="106" t="s">
        <v>714</v>
      </c>
      <c r="B584" s="59" t="s">
        <v>1583</v>
      </c>
      <c r="C584" s="95">
        <f t="shared" si="66"/>
        <v>0</v>
      </c>
      <c r="D584" s="170">
        <v>2023</v>
      </c>
      <c r="E584" s="51" t="s">
        <v>16</v>
      </c>
      <c r="F584" s="51" t="s">
        <v>33</v>
      </c>
      <c r="G584" s="95">
        <f t="shared" si="67"/>
        <v>0</v>
      </c>
      <c r="H584" s="98"/>
      <c r="I584" s="95"/>
      <c r="J584" s="95"/>
      <c r="K584" s="95"/>
      <c r="L584" s="95"/>
      <c r="M584" s="89"/>
      <c r="N584" s="41"/>
    </row>
    <row r="585" spans="1:18" ht="46.5" customHeight="1" x14ac:dyDescent="0.25">
      <c r="A585" s="510" t="s">
        <v>307</v>
      </c>
      <c r="B585" s="59" t="s">
        <v>1782</v>
      </c>
      <c r="C585" s="95">
        <f>G585</f>
        <v>59808.324999999997</v>
      </c>
      <c r="D585" s="363" t="s">
        <v>1752</v>
      </c>
      <c r="E585" s="363" t="s">
        <v>16</v>
      </c>
      <c r="F585" s="363" t="s">
        <v>33</v>
      </c>
      <c r="G585" s="95">
        <f t="shared" si="67"/>
        <v>59808.324999999997</v>
      </c>
      <c r="H585" s="98"/>
      <c r="I585" s="95"/>
      <c r="J585" s="95"/>
      <c r="K585" s="95">
        <v>747.61500000000001</v>
      </c>
      <c r="L585" s="95">
        <v>59060.71</v>
      </c>
      <c r="M585" s="92"/>
      <c r="N585" s="41"/>
      <c r="P585" s="245">
        <v>864.50400000000002</v>
      </c>
    </row>
    <row r="586" spans="1:18" ht="17.25" customHeight="1" x14ac:dyDescent="0.25">
      <c r="A586" s="512"/>
      <c r="B586" s="59" t="s">
        <v>38</v>
      </c>
      <c r="C586" s="95">
        <v>879.90200000000004</v>
      </c>
      <c r="D586" s="364"/>
      <c r="E586" s="364"/>
      <c r="F586" s="364"/>
      <c r="G586" s="95">
        <f t="shared" si="67"/>
        <v>747.61500000000001</v>
      </c>
      <c r="H586" s="98"/>
      <c r="I586" s="95"/>
      <c r="J586" s="95"/>
      <c r="K586" s="95">
        <v>747.61500000000001</v>
      </c>
      <c r="L586" s="95"/>
      <c r="M586" s="89"/>
      <c r="N586" s="41"/>
      <c r="O586" s="41"/>
      <c r="P586" s="245">
        <v>879.90200000000004</v>
      </c>
    </row>
    <row r="587" spans="1:18" ht="43.5" customHeight="1" x14ac:dyDescent="0.25">
      <c r="A587" s="268" t="s">
        <v>308</v>
      </c>
      <c r="B587" s="59" t="s">
        <v>1808</v>
      </c>
      <c r="C587" s="95">
        <f>G587</f>
        <v>1146.463</v>
      </c>
      <c r="D587" s="269">
        <v>2023</v>
      </c>
      <c r="E587" s="151" t="s">
        <v>77</v>
      </c>
      <c r="F587" s="151" t="s">
        <v>33</v>
      </c>
      <c r="G587" s="95">
        <f t="shared" si="67"/>
        <v>1146.463</v>
      </c>
      <c r="H587" s="98"/>
      <c r="I587" s="95"/>
      <c r="J587" s="95"/>
      <c r="K587" s="95">
        <v>1146.463</v>
      </c>
      <c r="L587" s="95"/>
      <c r="M587" s="89"/>
      <c r="N587" s="41"/>
    </row>
    <row r="588" spans="1:18" ht="42" customHeight="1" x14ac:dyDescent="0.25">
      <c r="A588" s="268" t="s">
        <v>455</v>
      </c>
      <c r="B588" s="59" t="s">
        <v>1958</v>
      </c>
      <c r="C588" s="95">
        <f>G588</f>
        <v>25</v>
      </c>
      <c r="D588" s="269">
        <v>2024</v>
      </c>
      <c r="E588" s="151" t="s">
        <v>77</v>
      </c>
      <c r="F588" s="151" t="s">
        <v>33</v>
      </c>
      <c r="G588" s="95">
        <f t="shared" si="67"/>
        <v>25</v>
      </c>
      <c r="H588" s="98"/>
      <c r="I588" s="95"/>
      <c r="J588" s="95"/>
      <c r="K588" s="95"/>
      <c r="L588" s="95">
        <v>25</v>
      </c>
      <c r="M588" s="89"/>
      <c r="N588" s="41"/>
    </row>
    <row r="589" spans="1:18" ht="42" customHeight="1" x14ac:dyDescent="0.25">
      <c r="A589" s="268" t="s">
        <v>456</v>
      </c>
      <c r="B589" s="59" t="s">
        <v>2004</v>
      </c>
      <c r="C589" s="95">
        <f>G589</f>
        <v>58.215000000000003</v>
      </c>
      <c r="D589" s="269">
        <v>2024</v>
      </c>
      <c r="E589" s="151" t="s">
        <v>77</v>
      </c>
      <c r="F589" s="151" t="s">
        <v>33</v>
      </c>
      <c r="G589" s="95">
        <f t="shared" si="67"/>
        <v>58.215000000000003</v>
      </c>
      <c r="H589" s="98"/>
      <c r="I589" s="95"/>
      <c r="J589" s="95"/>
      <c r="K589" s="95"/>
      <c r="L589" s="95">
        <v>58.215000000000003</v>
      </c>
      <c r="M589" s="89"/>
      <c r="N589" s="41"/>
    </row>
    <row r="590" spans="1:18" ht="42" customHeight="1" x14ac:dyDescent="0.25">
      <c r="A590" s="106" t="s">
        <v>457</v>
      </c>
      <c r="B590" s="59" t="s">
        <v>2003</v>
      </c>
      <c r="C590" s="107">
        <f t="shared" ref="C590:C591" si="68">G590</f>
        <v>15.227</v>
      </c>
      <c r="D590" s="51">
        <v>2024</v>
      </c>
      <c r="E590" s="151" t="s">
        <v>77</v>
      </c>
      <c r="F590" s="51" t="s">
        <v>33</v>
      </c>
      <c r="G590" s="95">
        <f>H590+I590+J590+K590+L590</f>
        <v>15.227</v>
      </c>
      <c r="H590" s="95"/>
      <c r="I590" s="143"/>
      <c r="J590" s="143"/>
      <c r="K590" s="95"/>
      <c r="L590" s="170">
        <v>15.227</v>
      </c>
      <c r="M590" s="89"/>
      <c r="N590" s="41"/>
    </row>
    <row r="591" spans="1:18" ht="42.6" customHeight="1" x14ac:dyDescent="0.25">
      <c r="A591" s="106" t="s">
        <v>458</v>
      </c>
      <c r="B591" s="59" t="s">
        <v>2010</v>
      </c>
      <c r="C591" s="107">
        <f t="shared" si="68"/>
        <v>5400</v>
      </c>
      <c r="D591" s="51">
        <v>2024</v>
      </c>
      <c r="E591" s="151" t="s">
        <v>77</v>
      </c>
      <c r="F591" s="51" t="s">
        <v>33</v>
      </c>
      <c r="G591" s="95">
        <f>H591+I591+J591+K591+L591</f>
        <v>5400</v>
      </c>
      <c r="H591" s="95"/>
      <c r="I591" s="143"/>
      <c r="J591" s="143"/>
      <c r="K591" s="95"/>
      <c r="L591" s="95">
        <v>5400</v>
      </c>
      <c r="M591" s="340"/>
      <c r="N591" s="41"/>
    </row>
    <row r="592" spans="1:18" ht="21.75" customHeight="1" x14ac:dyDescent="0.25">
      <c r="A592" s="563"/>
      <c r="B592" s="560" t="s">
        <v>82</v>
      </c>
      <c r="C592" s="561"/>
      <c r="D592" s="560"/>
      <c r="E592" s="533"/>
      <c r="F592" s="42" t="s">
        <v>21</v>
      </c>
      <c r="G592" s="45">
        <f>G596+G593+G594</f>
        <v>171032.34596000001</v>
      </c>
      <c r="H592" s="45">
        <f>H593+H594+H596</f>
        <v>5829.0460000000003</v>
      </c>
      <c r="I592" s="45">
        <f>I593+I594+I596+I595</f>
        <v>13451.994000000001</v>
      </c>
      <c r="J592" s="43">
        <f>J593+J594+J596</f>
        <v>2602.92</v>
      </c>
      <c r="K592" s="45">
        <f>K593+K594+K596</f>
        <v>16117.871959999999</v>
      </c>
      <c r="L592" s="45">
        <f>L593+L594+L596</f>
        <v>133030.514</v>
      </c>
      <c r="P592" s="41"/>
      <c r="Q592" s="41"/>
      <c r="R592" s="41"/>
    </row>
    <row r="593" spans="1:15" ht="33" hidden="1" customHeight="1" x14ac:dyDescent="0.25">
      <c r="A593" s="563"/>
      <c r="B593" s="560"/>
      <c r="C593" s="561"/>
      <c r="D593" s="560"/>
      <c r="E593" s="533"/>
      <c r="F593" s="7" t="s">
        <v>26</v>
      </c>
      <c r="G593" s="161">
        <f>H593+I593+J593</f>
        <v>0</v>
      </c>
      <c r="H593" s="161"/>
      <c r="I593" s="161"/>
      <c r="J593" s="161"/>
      <c r="K593" s="161"/>
      <c r="L593" s="161"/>
      <c r="M593" s="41"/>
      <c r="N593" s="41"/>
      <c r="O593" s="41"/>
    </row>
    <row r="594" spans="1:15" ht="33" hidden="1" customHeight="1" x14ac:dyDescent="0.25">
      <c r="A594" s="563"/>
      <c r="B594" s="560"/>
      <c r="C594" s="561"/>
      <c r="D594" s="560"/>
      <c r="E594" s="533"/>
      <c r="F594" s="7" t="s">
        <v>18</v>
      </c>
      <c r="G594" s="161">
        <f>H594+I594+J594</f>
        <v>0</v>
      </c>
      <c r="H594" s="161"/>
      <c r="I594" s="161"/>
      <c r="J594" s="161"/>
      <c r="K594" s="161"/>
      <c r="L594" s="161"/>
    </row>
    <row r="595" spans="1:15" ht="21.75" hidden="1" customHeight="1" x14ac:dyDescent="0.25">
      <c r="A595" s="563"/>
      <c r="B595" s="560"/>
      <c r="C595" s="561"/>
      <c r="D595" s="560"/>
      <c r="E595" s="533"/>
      <c r="F595" s="7" t="s">
        <v>26</v>
      </c>
      <c r="G595" s="161"/>
      <c r="H595" s="161"/>
      <c r="I595" s="161">
        <f>I564</f>
        <v>0</v>
      </c>
      <c r="J595" s="161"/>
      <c r="K595" s="161"/>
      <c r="L595" s="161"/>
    </row>
    <row r="596" spans="1:15" ht="28.5" customHeight="1" x14ac:dyDescent="0.25">
      <c r="A596" s="563"/>
      <c r="B596" s="560"/>
      <c r="C596" s="561"/>
      <c r="D596" s="560"/>
      <c r="E596" s="533"/>
      <c r="F596" s="7" t="s">
        <v>33</v>
      </c>
      <c r="G596" s="157">
        <f>H596+I596+J596+K596+L596</f>
        <v>171032.34596000001</v>
      </c>
      <c r="H596" s="157">
        <f>H492+H505+H518+H519+H520+H497+H521+H522+H523+H524+H525+H526+H527+H528+H529+H530+H514</f>
        <v>5829.0460000000003</v>
      </c>
      <c r="I596" s="157">
        <f>I519+I520+I539+I541+I543+I492+I521+I522+I523+I524+I525+I526+I527+I528+I529+I531+I532+I533+I514+I497+I505+I518+I535+I536+I509+I537+I538+I549+I559+I560+I561+I562+I553+I513+I554+I557+I581+I582+I583+I565+I584</f>
        <v>13451.994000000001</v>
      </c>
      <c r="J596" s="157">
        <f>J492+J509+J518+J519+J521+J522+J523+J524+J525+J526+J527+J528+J529+J530+J531+J532+J533+J537+J538+J539+J541+J543+J545+J547+J549+J553+J554+J555+J557+J559+J560+J561+J562+J563+J567+J568+J569+J571+J573+J575+J577+J579+J497+J505+J584+J582+J513+J534</f>
        <v>2602.92</v>
      </c>
      <c r="K596" s="157">
        <f>K497+K504+K505+K519+K521+K522+K523+K524+K527+K528+K529+K531+K532+K533+K534+K537+K538+K554+K557+K496+K492+K585+K587</f>
        <v>16117.871959999999</v>
      </c>
      <c r="L596" s="157">
        <f>L492+L509+L518+L519+L521+L522+L523+L524+L525+L526+L527+L528+L529+L530+L531+L532+L533+L537+L538+L539+L541+L543+L545+L547+L549+L553+L554+L555+L557+L559+L560+L561+L562+L563+L567+L568+L569+L571+L573+L575+L577+L579+L582+L585+L497+L588+L590+L504+L589+L591</f>
        <v>133030.514</v>
      </c>
      <c r="N596" s="41"/>
    </row>
    <row r="597" spans="1:15" ht="21" customHeight="1" x14ac:dyDescent="0.25">
      <c r="A597" s="449" t="s">
        <v>81</v>
      </c>
      <c r="B597" s="450"/>
      <c r="C597" s="450"/>
      <c r="D597" s="450"/>
      <c r="E597" s="450"/>
      <c r="F597" s="450"/>
      <c r="G597" s="450"/>
      <c r="H597" s="450"/>
      <c r="I597" s="450"/>
      <c r="J597" s="450"/>
      <c r="K597" s="450"/>
      <c r="L597" s="451"/>
      <c r="M597" s="41"/>
      <c r="N597" s="41"/>
      <c r="O597" s="41"/>
    </row>
    <row r="598" spans="1:15" ht="73.5" customHeight="1" x14ac:dyDescent="0.25">
      <c r="A598" s="106" t="s">
        <v>35</v>
      </c>
      <c r="B598" s="59" t="s">
        <v>240</v>
      </c>
      <c r="C598" s="95">
        <f>G598</f>
        <v>1229.6400000000001</v>
      </c>
      <c r="D598" s="107" t="s">
        <v>1350</v>
      </c>
      <c r="E598" s="107" t="s">
        <v>1078</v>
      </c>
      <c r="F598" s="107" t="s">
        <v>33</v>
      </c>
      <c r="G598" s="95">
        <f>H598+I598+J598+L598</f>
        <v>1229.6400000000001</v>
      </c>
      <c r="H598" s="95">
        <v>287.7</v>
      </c>
      <c r="I598" s="95">
        <v>298.11599999999999</v>
      </c>
      <c r="J598" s="95">
        <v>305.76</v>
      </c>
      <c r="K598" s="95"/>
      <c r="L598" s="95">
        <v>338.06400000000002</v>
      </c>
    </row>
    <row r="599" spans="1:15" ht="46.5" hidden="1" customHeight="1" x14ac:dyDescent="0.25">
      <c r="A599" s="106" t="s">
        <v>22</v>
      </c>
      <c r="B599" s="96" t="s">
        <v>1459</v>
      </c>
      <c r="C599" s="95">
        <f>G599</f>
        <v>0</v>
      </c>
      <c r="D599" s="170">
        <v>2022</v>
      </c>
      <c r="E599" s="51" t="s">
        <v>77</v>
      </c>
      <c r="F599" s="51" t="s">
        <v>33</v>
      </c>
      <c r="G599" s="95">
        <f>H599+I599+J599</f>
        <v>0</v>
      </c>
      <c r="H599" s="95"/>
      <c r="I599" s="189"/>
      <c r="J599" s="200">
        <v>0</v>
      </c>
      <c r="K599" s="170"/>
      <c r="L599" s="170"/>
    </row>
    <row r="600" spans="1:15" ht="24" customHeight="1" x14ac:dyDescent="0.25">
      <c r="A600" s="557"/>
      <c r="B600" s="560" t="s">
        <v>82</v>
      </c>
      <c r="C600" s="558"/>
      <c r="D600" s="558"/>
      <c r="E600" s="558"/>
      <c r="F600" s="42" t="s">
        <v>21</v>
      </c>
      <c r="G600" s="45">
        <f>G603+G601+G602</f>
        <v>1229.6400000000001</v>
      </c>
      <c r="H600" s="45">
        <f>H601+H602+H603</f>
        <v>287.7</v>
      </c>
      <c r="I600" s="45">
        <f>I601+I602+I603</f>
        <v>298.11599999999999</v>
      </c>
      <c r="J600" s="45">
        <f>J601+J602+J603</f>
        <v>305.76</v>
      </c>
      <c r="K600" s="45">
        <f>K601+K602+K603</f>
        <v>0</v>
      </c>
      <c r="L600" s="45">
        <f>L601+L602+L603</f>
        <v>338.06400000000002</v>
      </c>
    </row>
    <row r="601" spans="1:15" ht="32.25" hidden="1" customHeight="1" x14ac:dyDescent="0.25">
      <c r="A601" s="557"/>
      <c r="B601" s="560"/>
      <c r="C601" s="558"/>
      <c r="D601" s="558"/>
      <c r="E601" s="558"/>
      <c r="F601" s="7" t="s">
        <v>26</v>
      </c>
      <c r="G601" s="161">
        <f>H601+I601+J601</f>
        <v>0</v>
      </c>
      <c r="H601" s="161"/>
      <c r="I601" s="161"/>
      <c r="J601" s="161"/>
      <c r="K601" s="161"/>
      <c r="L601" s="161"/>
    </row>
    <row r="602" spans="1:15" ht="34.5" hidden="1" customHeight="1" x14ac:dyDescent="0.25">
      <c r="A602" s="557"/>
      <c r="B602" s="560"/>
      <c r="C602" s="558"/>
      <c r="D602" s="558"/>
      <c r="E602" s="558"/>
      <c r="F602" s="7" t="s">
        <v>18</v>
      </c>
      <c r="G602" s="161">
        <f>H602+I602+J602</f>
        <v>0</v>
      </c>
      <c r="H602" s="161"/>
      <c r="I602" s="161"/>
      <c r="J602" s="161"/>
      <c r="K602" s="161"/>
      <c r="L602" s="161"/>
    </row>
    <row r="603" spans="1:15" ht="37.5" customHeight="1" x14ac:dyDescent="0.25">
      <c r="A603" s="557"/>
      <c r="B603" s="560"/>
      <c r="C603" s="558"/>
      <c r="D603" s="558"/>
      <c r="E603" s="558"/>
      <c r="F603" s="7" t="s">
        <v>33</v>
      </c>
      <c r="G603" s="157">
        <f>H603+I603+J603+K603+L603</f>
        <v>1229.6400000000001</v>
      </c>
      <c r="H603" s="157">
        <f>H598+H599</f>
        <v>287.7</v>
      </c>
      <c r="I603" s="157">
        <f>I598+I599</f>
        <v>298.11599999999999</v>
      </c>
      <c r="J603" s="157">
        <f>J598+J599</f>
        <v>305.76</v>
      </c>
      <c r="K603" s="157">
        <f>K598+K599</f>
        <v>0</v>
      </c>
      <c r="L603" s="157">
        <f>L598+L599</f>
        <v>338.06400000000002</v>
      </c>
    </row>
    <row r="604" spans="1:15" ht="17.25" customHeight="1" x14ac:dyDescent="0.25">
      <c r="A604" s="449" t="s">
        <v>440</v>
      </c>
      <c r="B604" s="450"/>
      <c r="C604" s="450"/>
      <c r="D604" s="450"/>
      <c r="E604" s="450"/>
      <c r="F604" s="450"/>
      <c r="G604" s="450"/>
      <c r="H604" s="450"/>
      <c r="I604" s="450"/>
      <c r="J604" s="450"/>
      <c r="K604" s="450"/>
      <c r="L604" s="451"/>
    </row>
    <row r="605" spans="1:15" ht="55.5" hidden="1" customHeight="1" x14ac:dyDescent="0.25">
      <c r="A605" s="106" t="s">
        <v>35</v>
      </c>
      <c r="B605" s="59" t="s">
        <v>441</v>
      </c>
      <c r="C605" s="95">
        <f t="shared" ref="C605:C613" si="69">G605</f>
        <v>0</v>
      </c>
      <c r="D605" s="108">
        <v>2020</v>
      </c>
      <c r="E605" s="107" t="s">
        <v>169</v>
      </c>
      <c r="F605" s="107" t="s">
        <v>33</v>
      </c>
      <c r="G605" s="95">
        <f>H605+I605+J605</f>
        <v>0</v>
      </c>
      <c r="H605" s="95">
        <v>0</v>
      </c>
      <c r="I605" s="95"/>
      <c r="J605" s="95"/>
      <c r="K605" s="95"/>
      <c r="L605" s="95"/>
    </row>
    <row r="606" spans="1:15" ht="45" customHeight="1" x14ac:dyDescent="0.25">
      <c r="A606" s="534" t="s">
        <v>35</v>
      </c>
      <c r="B606" s="59" t="s">
        <v>957</v>
      </c>
      <c r="C606" s="95">
        <f t="shared" si="69"/>
        <v>3592.652</v>
      </c>
      <c r="D606" s="531" t="s">
        <v>1610</v>
      </c>
      <c r="E606" s="478" t="s">
        <v>16</v>
      </c>
      <c r="F606" s="478" t="s">
        <v>33</v>
      </c>
      <c r="G606" s="95">
        <f>H606+I606+J606+L606</f>
        <v>3592.652</v>
      </c>
      <c r="H606" s="95">
        <f>H607</f>
        <v>49.765999999999998</v>
      </c>
      <c r="I606" s="95"/>
      <c r="J606" s="95"/>
      <c r="K606" s="95"/>
      <c r="L606" s="95">
        <v>3542.886</v>
      </c>
    </row>
    <row r="607" spans="1:15" ht="16.5" hidden="1" customHeight="1" x14ac:dyDescent="0.25">
      <c r="A607" s="534"/>
      <c r="B607" s="59" t="s">
        <v>38</v>
      </c>
      <c r="C607" s="95">
        <f t="shared" si="69"/>
        <v>49.765999999999998</v>
      </c>
      <c r="D607" s="531"/>
      <c r="E607" s="478"/>
      <c r="F607" s="478"/>
      <c r="G607" s="95">
        <f t="shared" ref="G607:G614" si="70">H607+I607+J607</f>
        <v>49.765999999999998</v>
      </c>
      <c r="H607" s="95">
        <v>49.765999999999998</v>
      </c>
      <c r="I607" s="95"/>
      <c r="J607" s="95"/>
      <c r="K607" s="95"/>
      <c r="L607" s="95"/>
      <c r="M607" s="41"/>
      <c r="N607" s="41"/>
      <c r="O607" s="41"/>
    </row>
    <row r="608" spans="1:15" ht="15.75" hidden="1" customHeight="1" x14ac:dyDescent="0.25">
      <c r="A608" s="534"/>
      <c r="B608" s="59" t="s">
        <v>2</v>
      </c>
      <c r="C608" s="95">
        <f t="shared" si="69"/>
        <v>43.12</v>
      </c>
      <c r="D608" s="531"/>
      <c r="E608" s="478"/>
      <c r="F608" s="478"/>
      <c r="G608" s="95">
        <f t="shared" si="70"/>
        <v>43.12</v>
      </c>
      <c r="H608" s="95"/>
      <c r="I608" s="95">
        <v>43.12</v>
      </c>
      <c r="J608" s="95"/>
      <c r="K608" s="95"/>
      <c r="L608" s="95"/>
    </row>
    <row r="609" spans="1:16" ht="16.5" hidden="1" customHeight="1" x14ac:dyDescent="0.25">
      <c r="A609" s="534"/>
      <c r="B609" s="59" t="s">
        <v>25</v>
      </c>
      <c r="C609" s="95">
        <f t="shared" si="69"/>
        <v>10</v>
      </c>
      <c r="D609" s="531"/>
      <c r="E609" s="478"/>
      <c r="F609" s="478"/>
      <c r="G609" s="95">
        <f t="shared" si="70"/>
        <v>10</v>
      </c>
      <c r="H609" s="95"/>
      <c r="I609" s="95">
        <v>10</v>
      </c>
      <c r="J609" s="95"/>
      <c r="K609" s="95"/>
      <c r="L609" s="95"/>
    </row>
    <row r="610" spans="1:16" ht="47.25" customHeight="1" x14ac:dyDescent="0.25">
      <c r="A610" s="534" t="s">
        <v>22</v>
      </c>
      <c r="B610" s="59" t="s">
        <v>958</v>
      </c>
      <c r="C610" s="95">
        <f t="shared" si="69"/>
        <v>530.53899999999999</v>
      </c>
      <c r="D610" s="531" t="s">
        <v>504</v>
      </c>
      <c r="E610" s="478" t="s">
        <v>16</v>
      </c>
      <c r="F610" s="478" t="s">
        <v>33</v>
      </c>
      <c r="G610" s="95">
        <f t="shared" si="70"/>
        <v>530.53899999999999</v>
      </c>
      <c r="H610" s="95">
        <v>255.971</v>
      </c>
      <c r="I610" s="95">
        <v>274.56799999999998</v>
      </c>
      <c r="J610" s="95"/>
      <c r="K610" s="95"/>
      <c r="L610" s="95"/>
    </row>
    <row r="611" spans="1:16" ht="18.75" hidden="1" customHeight="1" x14ac:dyDescent="0.25">
      <c r="A611" s="534"/>
      <c r="B611" s="59" t="s">
        <v>38</v>
      </c>
      <c r="C611" s="95">
        <f t="shared" si="69"/>
        <v>26.754999999999999</v>
      </c>
      <c r="D611" s="531"/>
      <c r="E611" s="478"/>
      <c r="F611" s="478"/>
      <c r="G611" s="95">
        <f t="shared" si="70"/>
        <v>26.754999999999999</v>
      </c>
      <c r="H611" s="95">
        <v>26.754999999999999</v>
      </c>
      <c r="I611" s="95"/>
      <c r="J611" s="95"/>
      <c r="K611" s="95"/>
      <c r="L611" s="95"/>
      <c r="M611" s="41">
        <v>26.8</v>
      </c>
      <c r="N611" s="41"/>
      <c r="O611" s="41"/>
    </row>
    <row r="612" spans="1:16" ht="17.25" hidden="1" customHeight="1" x14ac:dyDescent="0.25">
      <c r="A612" s="534"/>
      <c r="B612" s="59" t="s">
        <v>2</v>
      </c>
      <c r="C612" s="95">
        <f t="shared" si="69"/>
        <v>7.09</v>
      </c>
      <c r="D612" s="531"/>
      <c r="E612" s="478"/>
      <c r="F612" s="478"/>
      <c r="G612" s="95">
        <f t="shared" si="70"/>
        <v>7.09</v>
      </c>
      <c r="H612" s="95"/>
      <c r="I612" s="95">
        <v>7.09</v>
      </c>
      <c r="J612" s="95"/>
      <c r="K612" s="95"/>
      <c r="L612" s="95"/>
      <c r="M612" s="41">
        <v>6.63</v>
      </c>
      <c r="N612" s="41"/>
      <c r="O612" s="41"/>
    </row>
    <row r="613" spans="1:16" ht="18" hidden="1" customHeight="1" x14ac:dyDescent="0.25">
      <c r="A613" s="534"/>
      <c r="B613" s="59" t="s">
        <v>25</v>
      </c>
      <c r="C613" s="95">
        <f t="shared" si="69"/>
        <v>1.2390000000000001</v>
      </c>
      <c r="D613" s="531"/>
      <c r="E613" s="478"/>
      <c r="F613" s="478"/>
      <c r="G613" s="95">
        <f t="shared" si="70"/>
        <v>1.2390000000000001</v>
      </c>
      <c r="H613" s="95"/>
      <c r="I613" s="95">
        <v>1.2390000000000001</v>
      </c>
      <c r="J613" s="95"/>
      <c r="K613" s="95"/>
      <c r="L613" s="95"/>
      <c r="M613" s="41">
        <v>1.8</v>
      </c>
      <c r="N613" s="41"/>
      <c r="O613" s="41"/>
    </row>
    <row r="614" spans="1:16" ht="44.25" customHeight="1" x14ac:dyDescent="0.25">
      <c r="A614" s="534" t="s">
        <v>23</v>
      </c>
      <c r="B614" s="59" t="s">
        <v>929</v>
      </c>
      <c r="C614" s="529">
        <v>1550.395</v>
      </c>
      <c r="D614" s="531" t="s">
        <v>1544</v>
      </c>
      <c r="E614" s="478" t="s">
        <v>16</v>
      </c>
      <c r="F614" s="478" t="s">
        <v>33</v>
      </c>
      <c r="G614" s="529">
        <f t="shared" si="70"/>
        <v>1550.395</v>
      </c>
      <c r="H614" s="95">
        <v>235.61099999999999</v>
      </c>
      <c r="I614" s="95">
        <v>807.59400000000005</v>
      </c>
      <c r="J614" s="95">
        <f>C614-H614-I614</f>
        <v>507.19000000000005</v>
      </c>
      <c r="K614" s="95">
        <v>468.06</v>
      </c>
      <c r="L614" s="95"/>
      <c r="P614" s="41"/>
    </row>
    <row r="615" spans="1:16" ht="19.5" hidden="1" customHeight="1" x14ac:dyDescent="0.25">
      <c r="A615" s="534"/>
      <c r="B615" s="59" t="s">
        <v>38</v>
      </c>
      <c r="C615" s="562"/>
      <c r="D615" s="531"/>
      <c r="E615" s="478"/>
      <c r="F615" s="478"/>
      <c r="G615" s="562"/>
      <c r="H615" s="95">
        <v>48.2</v>
      </c>
      <c r="I615" s="95"/>
      <c r="J615" s="95"/>
      <c r="K615" s="321"/>
      <c r="L615" s="95"/>
      <c r="M615" s="41">
        <v>48.2</v>
      </c>
      <c r="N615" s="41"/>
      <c r="O615" s="41"/>
    </row>
    <row r="616" spans="1:16" ht="17.25" hidden="1" customHeight="1" x14ac:dyDescent="0.25">
      <c r="A616" s="534"/>
      <c r="B616" s="59" t="s">
        <v>2</v>
      </c>
      <c r="C616" s="562"/>
      <c r="D616" s="531"/>
      <c r="E616" s="478"/>
      <c r="F616" s="478"/>
      <c r="G616" s="562"/>
      <c r="H616" s="95"/>
      <c r="I616" s="95">
        <v>17.596</v>
      </c>
      <c r="J616" s="95"/>
      <c r="K616" s="321"/>
      <c r="L616" s="95"/>
      <c r="M616" s="41">
        <v>15.6</v>
      </c>
      <c r="N616" s="41"/>
      <c r="O616" s="41"/>
    </row>
    <row r="617" spans="1:16" ht="27" customHeight="1" x14ac:dyDescent="0.25">
      <c r="A617" s="534"/>
      <c r="B617" s="230" t="s">
        <v>1590</v>
      </c>
      <c r="C617" s="530"/>
      <c r="D617" s="531"/>
      <c r="E617" s="478"/>
      <c r="F617" s="478"/>
      <c r="G617" s="530"/>
      <c r="H617" s="95"/>
      <c r="I617" s="95"/>
      <c r="J617" s="95"/>
      <c r="K617" s="321">
        <v>468.06</v>
      </c>
      <c r="L617" s="95"/>
      <c r="M617" s="41"/>
      <c r="N617" s="41"/>
      <c r="O617" s="41"/>
    </row>
    <row r="618" spans="1:16" ht="45" customHeight="1" x14ac:dyDescent="0.25">
      <c r="A618" s="534" t="s">
        <v>24</v>
      </c>
      <c r="B618" s="59" t="s">
        <v>959</v>
      </c>
      <c r="C618" s="95">
        <f>L618</f>
        <v>623</v>
      </c>
      <c r="D618" s="553">
        <v>2024</v>
      </c>
      <c r="E618" s="478" t="s">
        <v>16</v>
      </c>
      <c r="F618" s="478" t="s">
        <v>33</v>
      </c>
      <c r="G618" s="95">
        <f>L618</f>
        <v>623</v>
      </c>
      <c r="H618" s="95"/>
      <c r="I618" s="95"/>
      <c r="J618" s="95"/>
      <c r="K618" s="95"/>
      <c r="L618" s="95">
        <v>623</v>
      </c>
    </row>
    <row r="619" spans="1:16" ht="17.25" hidden="1" customHeight="1" x14ac:dyDescent="0.25">
      <c r="A619" s="534"/>
      <c r="B619" s="59" t="s">
        <v>38</v>
      </c>
      <c r="C619" s="95">
        <f>L619</f>
        <v>0</v>
      </c>
      <c r="D619" s="553"/>
      <c r="E619" s="478"/>
      <c r="F619" s="478"/>
      <c r="G619" s="95">
        <f>L619</f>
        <v>0</v>
      </c>
      <c r="H619" s="95"/>
      <c r="I619" s="95">
        <v>20</v>
      </c>
      <c r="J619" s="95"/>
      <c r="K619" s="95"/>
      <c r="L619" s="95"/>
    </row>
    <row r="620" spans="1:16" ht="16.5" hidden="1" customHeight="1" x14ac:dyDescent="0.25">
      <c r="A620" s="534"/>
      <c r="B620" s="59" t="s">
        <v>2</v>
      </c>
      <c r="C620" s="95">
        <f>L620</f>
        <v>0</v>
      </c>
      <c r="D620" s="553"/>
      <c r="E620" s="478"/>
      <c r="F620" s="478"/>
      <c r="G620" s="95">
        <f>L620</f>
        <v>0</v>
      </c>
      <c r="H620" s="95"/>
      <c r="I620" s="95">
        <v>9.35</v>
      </c>
      <c r="J620" s="95"/>
      <c r="K620" s="95"/>
      <c r="L620" s="95"/>
    </row>
    <row r="621" spans="1:16" ht="30" customHeight="1" x14ac:dyDescent="0.25">
      <c r="A621" s="106" t="s">
        <v>36</v>
      </c>
      <c r="B621" s="59" t="s">
        <v>1662</v>
      </c>
      <c r="C621" s="95">
        <f>L621</f>
        <v>1223.808</v>
      </c>
      <c r="D621" s="108">
        <v>2024</v>
      </c>
      <c r="E621" s="107" t="s">
        <v>169</v>
      </c>
      <c r="F621" s="107" t="s">
        <v>33</v>
      </c>
      <c r="G621" s="95">
        <f>L621</f>
        <v>1223.808</v>
      </c>
      <c r="H621" s="95"/>
      <c r="I621" s="95"/>
      <c r="J621" s="95"/>
      <c r="K621" s="95"/>
      <c r="L621" s="95">
        <v>1223.808</v>
      </c>
    </row>
    <row r="622" spans="1:16" ht="34.5" customHeight="1" x14ac:dyDescent="0.25">
      <c r="A622" s="534" t="s">
        <v>37</v>
      </c>
      <c r="B622" s="59" t="s">
        <v>960</v>
      </c>
      <c r="C622" s="95">
        <f>L622</f>
        <v>550</v>
      </c>
      <c r="D622" s="553">
        <v>2024</v>
      </c>
      <c r="E622" s="478" t="s">
        <v>16</v>
      </c>
      <c r="F622" s="478" t="s">
        <v>33</v>
      </c>
      <c r="G622" s="95">
        <f>L622</f>
        <v>550</v>
      </c>
      <c r="H622" s="95"/>
      <c r="I622" s="95"/>
      <c r="J622" s="95"/>
      <c r="K622" s="95"/>
      <c r="L622" s="95">
        <v>550</v>
      </c>
    </row>
    <row r="623" spans="1:16" ht="21.75" hidden="1" customHeight="1" x14ac:dyDescent="0.25">
      <c r="A623" s="534"/>
      <c r="B623" s="59" t="s">
        <v>38</v>
      </c>
      <c r="C623" s="95">
        <f t="shared" ref="C623:C634" si="71">G623</f>
        <v>0</v>
      </c>
      <c r="D623" s="553"/>
      <c r="E623" s="478"/>
      <c r="F623" s="478"/>
      <c r="G623" s="95">
        <f t="shared" ref="G623:G628" si="72">K623</f>
        <v>0</v>
      </c>
      <c r="H623" s="95"/>
      <c r="I623" s="95">
        <v>35</v>
      </c>
      <c r="J623" s="95"/>
      <c r="K623" s="95"/>
      <c r="L623" s="95"/>
    </row>
    <row r="624" spans="1:16" ht="23.25" hidden="1" customHeight="1" x14ac:dyDescent="0.25">
      <c r="A624" s="534"/>
      <c r="B624" s="59" t="s">
        <v>2</v>
      </c>
      <c r="C624" s="95">
        <f t="shared" si="71"/>
        <v>0</v>
      </c>
      <c r="D624" s="553"/>
      <c r="E624" s="478"/>
      <c r="F624" s="478"/>
      <c r="G624" s="95">
        <f t="shared" si="72"/>
        <v>0</v>
      </c>
      <c r="H624" s="95"/>
      <c r="I624" s="95">
        <v>6.6</v>
      </c>
      <c r="J624" s="95"/>
      <c r="K624" s="95"/>
      <c r="L624" s="95"/>
    </row>
    <row r="625" spans="1:14" ht="44.25" hidden="1" customHeight="1" x14ac:dyDescent="0.25">
      <c r="A625" s="197" t="s">
        <v>43</v>
      </c>
      <c r="B625" s="196" t="s">
        <v>1061</v>
      </c>
      <c r="C625" s="95">
        <f t="shared" si="71"/>
        <v>0</v>
      </c>
      <c r="D625" s="108">
        <v>2021</v>
      </c>
      <c r="E625" s="107" t="s">
        <v>16</v>
      </c>
      <c r="F625" s="107" t="s">
        <v>33</v>
      </c>
      <c r="G625" s="95">
        <f t="shared" si="72"/>
        <v>0</v>
      </c>
      <c r="H625" s="95"/>
      <c r="I625" s="95">
        <v>0</v>
      </c>
      <c r="J625" s="95"/>
      <c r="K625" s="95"/>
      <c r="L625" s="95"/>
      <c r="M625" s="40" t="s">
        <v>1498</v>
      </c>
    </row>
    <row r="626" spans="1:14" ht="51" hidden="1" customHeight="1" x14ac:dyDescent="0.25">
      <c r="A626" s="197" t="s">
        <v>45</v>
      </c>
      <c r="B626" s="196" t="s">
        <v>1327</v>
      </c>
      <c r="C626" s="95">
        <f t="shared" si="71"/>
        <v>0</v>
      </c>
      <c r="D626" s="108">
        <v>2022</v>
      </c>
      <c r="E626" s="107" t="s">
        <v>16</v>
      </c>
      <c r="F626" s="107" t="s">
        <v>33</v>
      </c>
      <c r="G626" s="95">
        <f t="shared" si="72"/>
        <v>0</v>
      </c>
      <c r="H626" s="95"/>
      <c r="I626" s="189"/>
      <c r="J626" s="95">
        <v>0</v>
      </c>
      <c r="K626" s="95"/>
      <c r="L626" s="95"/>
      <c r="M626" s="40" t="s">
        <v>1498</v>
      </c>
    </row>
    <row r="627" spans="1:14" ht="45" hidden="1" x14ac:dyDescent="0.25">
      <c r="A627" s="534" t="s">
        <v>43</v>
      </c>
      <c r="B627" s="196" t="s">
        <v>1576</v>
      </c>
      <c r="C627" s="95">
        <f t="shared" si="71"/>
        <v>0</v>
      </c>
      <c r="D627" s="553">
        <v>2024</v>
      </c>
      <c r="E627" s="478" t="s">
        <v>16</v>
      </c>
      <c r="F627" s="478" t="s">
        <v>33</v>
      </c>
      <c r="G627" s="95">
        <f>L627</f>
        <v>0</v>
      </c>
      <c r="H627" s="95"/>
      <c r="I627" s="95"/>
      <c r="J627" s="95"/>
      <c r="K627" s="95"/>
      <c r="L627" s="267">
        <v>0</v>
      </c>
      <c r="N627" s="41"/>
    </row>
    <row r="628" spans="1:14" ht="19.5" hidden="1" customHeight="1" x14ac:dyDescent="0.25">
      <c r="A628" s="534"/>
      <c r="B628" s="59" t="s">
        <v>882</v>
      </c>
      <c r="C628" s="95">
        <f t="shared" si="71"/>
        <v>0</v>
      </c>
      <c r="D628" s="553"/>
      <c r="E628" s="478"/>
      <c r="F628" s="478"/>
      <c r="G628" s="95">
        <f t="shared" si="72"/>
        <v>0</v>
      </c>
      <c r="H628" s="95"/>
      <c r="I628" s="95"/>
      <c r="J628" s="95"/>
      <c r="K628" s="95"/>
      <c r="L628" s="95"/>
    </row>
    <row r="629" spans="1:14" ht="66.75" hidden="1" customHeight="1" x14ac:dyDescent="0.25">
      <c r="A629" s="534" t="s">
        <v>45</v>
      </c>
      <c r="B629" s="59" t="s">
        <v>1312</v>
      </c>
      <c r="C629" s="95">
        <f t="shared" si="71"/>
        <v>0</v>
      </c>
      <c r="D629" s="531" t="s">
        <v>1543</v>
      </c>
      <c r="E629" s="478" t="s">
        <v>16</v>
      </c>
      <c r="F629" s="478" t="s">
        <v>33</v>
      </c>
      <c r="G629" s="95">
        <f>K629</f>
        <v>0</v>
      </c>
      <c r="H629" s="95"/>
      <c r="I629" s="95"/>
      <c r="J629" s="95"/>
      <c r="K629" s="95">
        <v>0</v>
      </c>
      <c r="L629" s="95"/>
    </row>
    <row r="630" spans="1:14" ht="24.75" hidden="1" customHeight="1" x14ac:dyDescent="0.25">
      <c r="A630" s="534"/>
      <c r="B630" s="59" t="s">
        <v>882</v>
      </c>
      <c r="C630" s="95">
        <f t="shared" si="71"/>
        <v>0</v>
      </c>
      <c r="D630" s="531"/>
      <c r="E630" s="478"/>
      <c r="F630" s="478"/>
      <c r="G630" s="95">
        <f>H630+I630+J630</f>
        <v>0</v>
      </c>
      <c r="H630" s="95"/>
      <c r="I630" s="95">
        <v>0</v>
      </c>
      <c r="J630" s="95"/>
      <c r="K630" s="95"/>
      <c r="L630" s="95"/>
    </row>
    <row r="631" spans="1:14" ht="48" customHeight="1" x14ac:dyDescent="0.25">
      <c r="A631" s="106" t="s">
        <v>43</v>
      </c>
      <c r="B631" s="59" t="s">
        <v>1497</v>
      </c>
      <c r="C631" s="95">
        <f t="shared" si="71"/>
        <v>486</v>
      </c>
      <c r="D631" s="155">
        <v>2022</v>
      </c>
      <c r="E631" s="107" t="s">
        <v>169</v>
      </c>
      <c r="F631" s="107" t="s">
        <v>33</v>
      </c>
      <c r="G631" s="95">
        <f>H631+I631+J631</f>
        <v>486</v>
      </c>
      <c r="H631" s="95"/>
      <c r="I631" s="95"/>
      <c r="J631" s="95">
        <v>486</v>
      </c>
      <c r="K631" s="95"/>
      <c r="L631" s="95"/>
    </row>
    <row r="632" spans="1:14" ht="47.25" customHeight="1" x14ac:dyDescent="0.25">
      <c r="A632" s="106" t="s">
        <v>45</v>
      </c>
      <c r="B632" s="59" t="s">
        <v>1491</v>
      </c>
      <c r="C632" s="95">
        <f t="shared" si="71"/>
        <v>494</v>
      </c>
      <c r="D632" s="155">
        <v>2022</v>
      </c>
      <c r="E632" s="107" t="s">
        <v>169</v>
      </c>
      <c r="F632" s="107" t="s">
        <v>33</v>
      </c>
      <c r="G632" s="95">
        <f>H632+I632+J632</f>
        <v>494</v>
      </c>
      <c r="H632" s="95"/>
      <c r="I632" s="95"/>
      <c r="J632" s="95">
        <v>494</v>
      </c>
      <c r="K632" s="95"/>
      <c r="L632" s="95"/>
    </row>
    <row r="633" spans="1:14" ht="46.5" customHeight="1" x14ac:dyDescent="0.25">
      <c r="A633" s="106" t="s">
        <v>0</v>
      </c>
      <c r="B633" s="59" t="s">
        <v>1567</v>
      </c>
      <c r="C633" s="95">
        <f t="shared" si="71"/>
        <v>1345.769</v>
      </c>
      <c r="D633" s="155">
        <v>2022</v>
      </c>
      <c r="E633" s="107" t="s">
        <v>169</v>
      </c>
      <c r="F633" s="107" t="s">
        <v>33</v>
      </c>
      <c r="G633" s="95">
        <f>H633+I633+K633+L633+J633</f>
        <v>1345.769</v>
      </c>
      <c r="H633" s="95"/>
      <c r="I633" s="95"/>
      <c r="J633" s="95">
        <v>1345.769</v>
      </c>
      <c r="K633" s="95"/>
      <c r="L633" s="95"/>
    </row>
    <row r="634" spans="1:14" ht="45.75" customHeight="1" x14ac:dyDescent="0.25">
      <c r="A634" s="510" t="s">
        <v>1</v>
      </c>
      <c r="B634" s="59" t="s">
        <v>1786</v>
      </c>
      <c r="C634" s="95">
        <f t="shared" si="71"/>
        <v>2011.9480000000001</v>
      </c>
      <c r="D634" s="507" t="s">
        <v>1752</v>
      </c>
      <c r="E634" s="482" t="s">
        <v>16</v>
      </c>
      <c r="F634" s="482" t="s">
        <v>33</v>
      </c>
      <c r="G634" s="95">
        <f>H634+I634+K634+J634+L634</f>
        <v>2011.9480000000001</v>
      </c>
      <c r="H634" s="95"/>
      <c r="I634" s="95"/>
      <c r="J634" s="270"/>
      <c r="K634" s="95">
        <f>K635</f>
        <v>218.94</v>
      </c>
      <c r="L634" s="95">
        <v>1793.008</v>
      </c>
    </row>
    <row r="635" spans="1:14" ht="17.25" customHeight="1" x14ac:dyDescent="0.25">
      <c r="A635" s="512"/>
      <c r="B635" s="59" t="s">
        <v>44</v>
      </c>
      <c r="C635" s="95">
        <v>263.59699999999998</v>
      </c>
      <c r="D635" s="509"/>
      <c r="E635" s="483"/>
      <c r="F635" s="483"/>
      <c r="G635" s="95">
        <f>H635+I635+K635+J635+L635</f>
        <v>218.94</v>
      </c>
      <c r="H635" s="95"/>
      <c r="I635" s="95"/>
      <c r="J635" s="270"/>
      <c r="K635" s="95">
        <v>218.94</v>
      </c>
      <c r="L635" s="95"/>
    </row>
    <row r="636" spans="1:14" ht="31.5" customHeight="1" x14ac:dyDescent="0.25">
      <c r="A636" s="106" t="s">
        <v>79</v>
      </c>
      <c r="B636" s="59" t="s">
        <v>1772</v>
      </c>
      <c r="C636" s="95">
        <f>G636</f>
        <v>7824.9650000000001</v>
      </c>
      <c r="D636" s="155">
        <v>2023</v>
      </c>
      <c r="E636" s="107" t="s">
        <v>169</v>
      </c>
      <c r="F636" s="107" t="s">
        <v>33</v>
      </c>
      <c r="G636" s="95">
        <f>H636+I636+J636+K636+L636</f>
        <v>7824.9650000000001</v>
      </c>
      <c r="H636" s="95"/>
      <c r="I636" s="95"/>
      <c r="J636" s="270"/>
      <c r="K636" s="95">
        <v>7824.9650000000001</v>
      </c>
      <c r="L636" s="95"/>
    </row>
    <row r="637" spans="1:14" ht="45" customHeight="1" x14ac:dyDescent="0.25">
      <c r="A637" s="268" t="s">
        <v>80</v>
      </c>
      <c r="B637" s="59" t="s">
        <v>1773</v>
      </c>
      <c r="C637" s="95">
        <f>G637</f>
        <v>2299.922</v>
      </c>
      <c r="D637" s="284">
        <v>2023</v>
      </c>
      <c r="E637" s="107" t="s">
        <v>169</v>
      </c>
      <c r="F637" s="107" t="s">
        <v>33</v>
      </c>
      <c r="G637" s="95">
        <f>H637+I637+J637+K637+L637</f>
        <v>2299.922</v>
      </c>
      <c r="H637" s="95"/>
      <c r="I637" s="95"/>
      <c r="J637" s="270"/>
      <c r="K637" s="95">
        <v>2299.922</v>
      </c>
      <c r="L637" s="95"/>
    </row>
    <row r="638" spans="1:14" ht="30.75" customHeight="1" x14ac:dyDescent="0.25">
      <c r="A638" s="268" t="s">
        <v>125</v>
      </c>
      <c r="B638" s="59" t="s">
        <v>1791</v>
      </c>
      <c r="C638" s="95">
        <f>G638</f>
        <v>1140</v>
      </c>
      <c r="D638" s="284">
        <v>2023</v>
      </c>
      <c r="E638" s="107" t="s">
        <v>169</v>
      </c>
      <c r="F638" s="107" t="s">
        <v>33</v>
      </c>
      <c r="G638" s="95">
        <f>H638+I638+J638+K638+L638</f>
        <v>1140</v>
      </c>
      <c r="H638" s="95"/>
      <c r="I638" s="95"/>
      <c r="J638" s="270"/>
      <c r="K638" s="95">
        <v>1140</v>
      </c>
      <c r="L638" s="95"/>
    </row>
    <row r="639" spans="1:14" ht="32.25" hidden="1" customHeight="1" x14ac:dyDescent="0.25">
      <c r="A639" s="268" t="s">
        <v>128</v>
      </c>
      <c r="B639" s="59" t="s">
        <v>1832</v>
      </c>
      <c r="C639" s="95">
        <f t="shared" ref="C639" si="73">G639</f>
        <v>0</v>
      </c>
      <c r="D639" s="155">
        <v>2024</v>
      </c>
      <c r="E639" s="107" t="s">
        <v>169</v>
      </c>
      <c r="F639" s="107" t="s">
        <v>33</v>
      </c>
      <c r="G639" s="95">
        <f>H639+I639+K639+L639+J639</f>
        <v>0</v>
      </c>
      <c r="H639" s="95"/>
      <c r="I639" s="95"/>
      <c r="J639" s="95"/>
      <c r="K639" s="95"/>
      <c r="L639" s="95">
        <v>0</v>
      </c>
    </row>
    <row r="640" spans="1:14" s="289" customFormat="1" ht="43.5" customHeight="1" x14ac:dyDescent="0.25">
      <c r="A640" s="290" t="s">
        <v>127</v>
      </c>
      <c r="B640" s="291" t="s">
        <v>1837</v>
      </c>
      <c r="C640" s="193">
        <f t="shared" ref="C640:C645" si="74">G640</f>
        <v>1296.1210000000001</v>
      </c>
      <c r="D640" s="292">
        <v>2023</v>
      </c>
      <c r="E640" s="293" t="s">
        <v>169</v>
      </c>
      <c r="F640" s="293" t="s">
        <v>33</v>
      </c>
      <c r="G640" s="193">
        <f>H640+I640+J640+K640+L640</f>
        <v>1296.1210000000001</v>
      </c>
      <c r="H640" s="193"/>
      <c r="I640" s="193"/>
      <c r="J640" s="193"/>
      <c r="K640" s="193">
        <v>1296.1210000000001</v>
      </c>
      <c r="L640" s="193"/>
    </row>
    <row r="641" spans="1:16" s="289" customFormat="1" ht="42.75" customHeight="1" x14ac:dyDescent="0.25">
      <c r="A641" s="290" t="s">
        <v>128</v>
      </c>
      <c r="B641" s="291" t="s">
        <v>1900</v>
      </c>
      <c r="C641" s="193">
        <f t="shared" si="74"/>
        <v>350.61900000000003</v>
      </c>
      <c r="D641" s="292">
        <v>2024</v>
      </c>
      <c r="E641" s="478" t="s">
        <v>16</v>
      </c>
      <c r="F641" s="478" t="s">
        <v>33</v>
      </c>
      <c r="G641" s="193">
        <f>H641+I641+J641+K641+L641</f>
        <v>350.61900000000003</v>
      </c>
      <c r="H641" s="193"/>
      <c r="I641" s="193"/>
      <c r="J641" s="193"/>
      <c r="K641" s="193"/>
      <c r="L641" s="193">
        <v>350.61900000000003</v>
      </c>
    </row>
    <row r="642" spans="1:16" s="289" customFormat="1" ht="45" customHeight="1" x14ac:dyDescent="0.25">
      <c r="A642" s="290" t="s">
        <v>129</v>
      </c>
      <c r="B642" s="291" t="s">
        <v>1901</v>
      </c>
      <c r="C642" s="193">
        <f t="shared" si="74"/>
        <v>233.68700000000001</v>
      </c>
      <c r="D642" s="292">
        <v>2024</v>
      </c>
      <c r="E642" s="478"/>
      <c r="F642" s="478"/>
      <c r="G642" s="193">
        <f>H642+I642+J642+K642+L642</f>
        <v>233.68700000000001</v>
      </c>
      <c r="H642" s="193"/>
      <c r="I642" s="193"/>
      <c r="J642" s="193"/>
      <c r="K642" s="193"/>
      <c r="L642" s="193">
        <v>233.68700000000001</v>
      </c>
    </row>
    <row r="643" spans="1:16" s="289" customFormat="1" ht="33" customHeight="1" x14ac:dyDescent="0.25">
      <c r="A643" s="290" t="s">
        <v>131</v>
      </c>
      <c r="B643" s="291" t="s">
        <v>1884</v>
      </c>
      <c r="C643" s="193">
        <f t="shared" si="74"/>
        <v>73.319999999999993</v>
      </c>
      <c r="D643" s="292">
        <v>2024</v>
      </c>
      <c r="E643" s="107" t="s">
        <v>169</v>
      </c>
      <c r="F643" s="107" t="s">
        <v>33</v>
      </c>
      <c r="G643" s="193">
        <f>H643+I643+J643+K643+L643</f>
        <v>73.319999999999993</v>
      </c>
      <c r="H643" s="193"/>
      <c r="I643" s="193"/>
      <c r="J643" s="193"/>
      <c r="K643" s="193"/>
      <c r="L643" s="193">
        <v>73.319999999999993</v>
      </c>
      <c r="M643" s="318"/>
    </row>
    <row r="644" spans="1:16" s="289" customFormat="1" ht="33" customHeight="1" x14ac:dyDescent="0.25">
      <c r="A644" s="290" t="s">
        <v>172</v>
      </c>
      <c r="B644" s="291" t="s">
        <v>1904</v>
      </c>
      <c r="C644" s="193">
        <f t="shared" si="74"/>
        <v>1138.325</v>
      </c>
      <c r="D644" s="292">
        <v>2024</v>
      </c>
      <c r="E644" s="107" t="s">
        <v>1905</v>
      </c>
      <c r="F644" s="107" t="s">
        <v>33</v>
      </c>
      <c r="G644" s="193">
        <f>H644+I644+J644+K644+L644</f>
        <v>1138.325</v>
      </c>
      <c r="H644" s="193"/>
      <c r="I644" s="193"/>
      <c r="J644" s="193"/>
      <c r="K644" s="193"/>
      <c r="L644" s="193">
        <f>1236.594-98.269</f>
        <v>1138.325</v>
      </c>
      <c r="M644" s="345"/>
      <c r="N644" s="289" t="s">
        <v>2015</v>
      </c>
    </row>
    <row r="645" spans="1:16" s="289" customFormat="1" ht="43.9" customHeight="1" x14ac:dyDescent="0.25">
      <c r="A645" s="290" t="s">
        <v>173</v>
      </c>
      <c r="B645" s="59" t="s">
        <v>2016</v>
      </c>
      <c r="C645" s="193">
        <f t="shared" si="74"/>
        <v>752.255</v>
      </c>
      <c r="D645" s="155">
        <v>2024</v>
      </c>
      <c r="E645" s="107" t="s">
        <v>169</v>
      </c>
      <c r="F645" s="107" t="s">
        <v>33</v>
      </c>
      <c r="G645" s="193">
        <f t="shared" ref="G645:G646" si="75">H645+I645+J645+K645+L645</f>
        <v>752.255</v>
      </c>
      <c r="H645" s="193"/>
      <c r="I645" s="193"/>
      <c r="J645" s="193"/>
      <c r="K645" s="193"/>
      <c r="L645" s="193">
        <v>752.255</v>
      </c>
      <c r="M645" s="345"/>
    </row>
    <row r="646" spans="1:16" s="289" customFormat="1" ht="41.45" customHeight="1" x14ac:dyDescent="0.25">
      <c r="A646" s="290" t="s">
        <v>174</v>
      </c>
      <c r="B646" s="59" t="s">
        <v>2017</v>
      </c>
      <c r="C646" s="95">
        <f t="shared" ref="C646" si="76">G646</f>
        <v>512.72799999999995</v>
      </c>
      <c r="D646" s="155">
        <v>2024</v>
      </c>
      <c r="E646" s="107" t="s">
        <v>169</v>
      </c>
      <c r="F646" s="107" t="s">
        <v>33</v>
      </c>
      <c r="G646" s="193">
        <f t="shared" si="75"/>
        <v>512.72799999999995</v>
      </c>
      <c r="H646" s="193"/>
      <c r="I646" s="193"/>
      <c r="J646" s="193"/>
      <c r="K646" s="193"/>
      <c r="L646" s="193">
        <v>512.72799999999995</v>
      </c>
      <c r="M646" s="345"/>
    </row>
    <row r="647" spans="1:16" ht="26.25" customHeight="1" x14ac:dyDescent="0.25">
      <c r="A647" s="557"/>
      <c r="B647" s="560" t="s">
        <v>82</v>
      </c>
      <c r="C647" s="558"/>
      <c r="D647" s="558"/>
      <c r="E647" s="558"/>
      <c r="F647" s="42" t="s">
        <v>21</v>
      </c>
      <c r="G647" s="45">
        <f>G650+G648+G649</f>
        <v>28498.113000000001</v>
      </c>
      <c r="H647" s="43">
        <f>H650</f>
        <v>541.34799999999996</v>
      </c>
      <c r="I647" s="43">
        <f>I650</f>
        <v>1082.162</v>
      </c>
      <c r="J647" s="43">
        <f>J650</f>
        <v>2832.9589999999998</v>
      </c>
      <c r="K647" s="43">
        <f>K650</f>
        <v>13248.008000000002</v>
      </c>
      <c r="L647" s="43">
        <f>L650</f>
        <v>10793.635999999999</v>
      </c>
      <c r="P647" s="41"/>
    </row>
    <row r="648" spans="1:16" ht="27.75" hidden="1" customHeight="1" x14ac:dyDescent="0.25">
      <c r="A648" s="557"/>
      <c r="B648" s="560"/>
      <c r="C648" s="558"/>
      <c r="D648" s="558"/>
      <c r="E648" s="558"/>
      <c r="F648" s="7" t="s">
        <v>26</v>
      </c>
      <c r="G648" s="161">
        <f>H648+I648+J648</f>
        <v>0</v>
      </c>
      <c r="H648" s="156"/>
      <c r="I648" s="156"/>
      <c r="J648" s="161"/>
      <c r="K648" s="161"/>
      <c r="L648" s="161"/>
    </row>
    <row r="649" spans="1:16" ht="15.75" hidden="1" customHeight="1" x14ac:dyDescent="0.25">
      <c r="A649" s="557"/>
      <c r="B649" s="560"/>
      <c r="C649" s="558"/>
      <c r="D649" s="558"/>
      <c r="E649" s="558"/>
      <c r="F649" s="7" t="s">
        <v>18</v>
      </c>
      <c r="G649" s="161">
        <f>H649+I649+J649</f>
        <v>0</v>
      </c>
      <c r="H649" s="156"/>
      <c r="I649" s="156"/>
      <c r="J649" s="161"/>
      <c r="K649" s="161"/>
      <c r="L649" s="161"/>
    </row>
    <row r="650" spans="1:16" ht="28.5" customHeight="1" x14ac:dyDescent="0.25">
      <c r="A650" s="557"/>
      <c r="B650" s="560"/>
      <c r="C650" s="558"/>
      <c r="D650" s="558"/>
      <c r="E650" s="558"/>
      <c r="F650" s="7" t="s">
        <v>33</v>
      </c>
      <c r="G650" s="157">
        <f>H650+I650+J650+K650+L650</f>
        <v>28498.113000000001</v>
      </c>
      <c r="H650" s="107">
        <f>H606+H610+H614+H618+H621+H622+H625+H627+H629</f>
        <v>541.34799999999996</v>
      </c>
      <c r="I650" s="107">
        <f>I610+I614+I625+I626+I630</f>
        <v>1082.162</v>
      </c>
      <c r="J650" s="107">
        <f>J606+J610+J614+J618+J621+J622+J625+J627+J629+J626+J631+J632+J633+J634</f>
        <v>2832.9589999999998</v>
      </c>
      <c r="K650" s="107">
        <f>K606+K610+K614+K618+K621+K622+K625+K627+K629+K633+K634+K636+K637+K638+K639+K640</f>
        <v>13248.008000000002</v>
      </c>
      <c r="L650" s="107">
        <f>L606+L610+L614+L618+L621+L622+L625+L627+L629+L639+L641+L642+L634+L643+L644+L645+L646</f>
        <v>10793.635999999999</v>
      </c>
    </row>
    <row r="651" spans="1:16" ht="15.75" customHeight="1" x14ac:dyDescent="0.25">
      <c r="A651" s="110"/>
      <c r="B651" s="111"/>
      <c r="C651" s="88"/>
      <c r="D651" s="88"/>
      <c r="E651" s="88"/>
      <c r="F651" s="112"/>
      <c r="G651" s="113"/>
      <c r="H651" s="114"/>
      <c r="I651" s="114"/>
      <c r="J651" s="114"/>
      <c r="K651" s="114"/>
      <c r="L651" s="114"/>
    </row>
    <row r="652" spans="1:16" ht="65.25" customHeight="1" x14ac:dyDescent="0.3">
      <c r="A652" s="564" t="s">
        <v>2061</v>
      </c>
      <c r="B652" s="565"/>
      <c r="C652" s="565"/>
      <c r="D652" s="565"/>
      <c r="E652" s="565"/>
      <c r="F652" s="565"/>
      <c r="G652" s="565"/>
      <c r="H652" s="565"/>
      <c r="I652" s="565"/>
      <c r="J652" s="565"/>
      <c r="K652" s="565"/>
      <c r="L652" s="565"/>
    </row>
    <row r="653" spans="1:16" ht="56.25" customHeight="1" x14ac:dyDescent="0.25">
      <c r="A653" s="515"/>
      <c r="B653" s="515"/>
      <c r="C653" s="515"/>
      <c r="D653" s="515"/>
      <c r="E653" s="515"/>
      <c r="F653" s="515"/>
      <c r="G653" s="515"/>
      <c r="H653" s="515"/>
      <c r="I653" s="515"/>
      <c r="J653" s="515"/>
      <c r="K653" s="515"/>
      <c r="L653" s="515"/>
    </row>
    <row r="654" spans="1:16" ht="31.5" customHeight="1" x14ac:dyDescent="0.25"/>
    <row r="655" spans="1:16" ht="18" customHeight="1" x14ac:dyDescent="0.25">
      <c r="A655" s="515"/>
      <c r="B655" s="515"/>
      <c r="C655" s="515"/>
      <c r="D655" s="515"/>
      <c r="E655" s="515"/>
      <c r="F655" s="515"/>
      <c r="G655" s="515"/>
      <c r="H655" s="515"/>
      <c r="I655" s="515"/>
      <c r="J655" s="515"/>
      <c r="K655" s="164"/>
      <c r="L655" s="164"/>
    </row>
  </sheetData>
  <mergeCells count="501">
    <mergeCell ref="A573:A574"/>
    <mergeCell ref="D634:D635"/>
    <mergeCell ref="E634:E635"/>
    <mergeCell ref="D627:D628"/>
    <mergeCell ref="D629:D630"/>
    <mergeCell ref="A579:A580"/>
    <mergeCell ref="A575:A576"/>
    <mergeCell ref="E577:E578"/>
    <mergeCell ref="A592:A596"/>
    <mergeCell ref="E585:E586"/>
    <mergeCell ref="D585:D586"/>
    <mergeCell ref="A585:A586"/>
    <mergeCell ref="D575:D576"/>
    <mergeCell ref="A606:A609"/>
    <mergeCell ref="E606:E609"/>
    <mergeCell ref="D606:D609"/>
    <mergeCell ref="A597:L597"/>
    <mergeCell ref="E627:E628"/>
    <mergeCell ref="A577:A578"/>
    <mergeCell ref="A629:A630"/>
    <mergeCell ref="A647:A650"/>
    <mergeCell ref="F555:F556"/>
    <mergeCell ref="E557:E566"/>
    <mergeCell ref="F634:F635"/>
    <mergeCell ref="A492:A495"/>
    <mergeCell ref="D492:D495"/>
    <mergeCell ref="E492:E495"/>
    <mergeCell ref="F492:F495"/>
    <mergeCell ref="E541:E542"/>
    <mergeCell ref="E547:E548"/>
    <mergeCell ref="D547:D548"/>
    <mergeCell ref="F539:F540"/>
    <mergeCell ref="D539:D540"/>
    <mergeCell ref="F543:F544"/>
    <mergeCell ref="E509:E511"/>
    <mergeCell ref="F547:F548"/>
    <mergeCell ref="D545:D546"/>
    <mergeCell ref="E545:E546"/>
    <mergeCell ref="F545:F546"/>
    <mergeCell ref="C614:C617"/>
    <mergeCell ref="A627:A628"/>
    <mergeCell ref="A622:A624"/>
    <mergeCell ref="A634:A635"/>
    <mergeCell ref="A571:A572"/>
    <mergeCell ref="A543:A544"/>
    <mergeCell ref="A505:A508"/>
    <mergeCell ref="A545:A546"/>
    <mergeCell ref="A547:A548"/>
    <mergeCell ref="A653:L653"/>
    <mergeCell ref="D647:D650"/>
    <mergeCell ref="E647:E650"/>
    <mergeCell ref="A555:A556"/>
    <mergeCell ref="D555:D556"/>
    <mergeCell ref="E555:E556"/>
    <mergeCell ref="B647:B650"/>
    <mergeCell ref="C647:C650"/>
    <mergeCell ref="A618:A620"/>
    <mergeCell ref="A614:A617"/>
    <mergeCell ref="B592:B596"/>
    <mergeCell ref="C592:C596"/>
    <mergeCell ref="B600:B603"/>
    <mergeCell ref="D592:D596"/>
    <mergeCell ref="E592:E596"/>
    <mergeCell ref="F557:F566"/>
    <mergeCell ref="E610:E613"/>
    <mergeCell ref="E600:E603"/>
    <mergeCell ref="G614:G617"/>
    <mergeCell ref="A539:A540"/>
    <mergeCell ref="D569:D570"/>
    <mergeCell ref="D487:D490"/>
    <mergeCell ref="E549:E552"/>
    <mergeCell ref="A497:A503"/>
    <mergeCell ref="D497:D503"/>
    <mergeCell ref="E497:E503"/>
    <mergeCell ref="D509:D511"/>
    <mergeCell ref="A557:A566"/>
    <mergeCell ref="D557:D566"/>
    <mergeCell ref="A569:A570"/>
    <mergeCell ref="A541:A542"/>
    <mergeCell ref="A514:A517"/>
    <mergeCell ref="D514:D517"/>
    <mergeCell ref="P235:S235"/>
    <mergeCell ref="D600:D603"/>
    <mergeCell ref="F541:F542"/>
    <mergeCell ref="E487:E490"/>
    <mergeCell ref="F497:F503"/>
    <mergeCell ref="D541:D542"/>
    <mergeCell ref="D579:D580"/>
    <mergeCell ref="E571:E572"/>
    <mergeCell ref="E573:E574"/>
    <mergeCell ref="D571:D572"/>
    <mergeCell ref="E454:E457"/>
    <mergeCell ref="D462:D465"/>
    <mergeCell ref="A440:L440"/>
    <mergeCell ref="F378:F379"/>
    <mergeCell ref="F354:F355"/>
    <mergeCell ref="F374:F375"/>
    <mergeCell ref="D356:D357"/>
    <mergeCell ref="A487:A490"/>
    <mergeCell ref="B487:B490"/>
    <mergeCell ref="E539:E540"/>
    <mergeCell ref="E575:E576"/>
    <mergeCell ref="E579:E580"/>
    <mergeCell ref="D573:D574"/>
    <mergeCell ref="C487:C490"/>
    <mergeCell ref="A655:J655"/>
    <mergeCell ref="F376:F377"/>
    <mergeCell ref="F606:F609"/>
    <mergeCell ref="D622:D624"/>
    <mergeCell ref="E622:E624"/>
    <mergeCell ref="F610:F613"/>
    <mergeCell ref="A610:A613"/>
    <mergeCell ref="D610:D613"/>
    <mergeCell ref="D614:D617"/>
    <mergeCell ref="E614:E617"/>
    <mergeCell ref="F614:F617"/>
    <mergeCell ref="D618:D620"/>
    <mergeCell ref="E618:E620"/>
    <mergeCell ref="F618:F620"/>
    <mergeCell ref="F462:F465"/>
    <mergeCell ref="A600:A603"/>
    <mergeCell ref="C600:C603"/>
    <mergeCell ref="F627:F628"/>
    <mergeCell ref="E629:E630"/>
    <mergeCell ref="F629:F630"/>
    <mergeCell ref="F480:F481"/>
    <mergeCell ref="D505:D508"/>
    <mergeCell ref="F622:F624"/>
    <mergeCell ref="F458:F461"/>
    <mergeCell ref="A280:A286"/>
    <mergeCell ref="E107:E108"/>
    <mergeCell ref="A84:A87"/>
    <mergeCell ref="B435:B439"/>
    <mergeCell ref="A376:A377"/>
    <mergeCell ref="A354:A355"/>
    <mergeCell ref="D232:D235"/>
    <mergeCell ref="E118:E119"/>
    <mergeCell ref="D112:D113"/>
    <mergeCell ref="E112:E113"/>
    <mergeCell ref="D107:D108"/>
    <mergeCell ref="E158:E160"/>
    <mergeCell ref="E378:E379"/>
    <mergeCell ref="D376:D377"/>
    <mergeCell ref="E376:E377"/>
    <mergeCell ref="A340:A345"/>
    <mergeCell ref="E435:E439"/>
    <mergeCell ref="A356:A357"/>
    <mergeCell ref="C376:C377"/>
    <mergeCell ref="A118:A119"/>
    <mergeCell ref="D197:D199"/>
    <mergeCell ref="E185:E186"/>
    <mergeCell ref="A194:A196"/>
    <mergeCell ref="D333:D336"/>
    <mergeCell ref="D3:D5"/>
    <mergeCell ref="F22:F23"/>
    <mergeCell ref="F70:F71"/>
    <mergeCell ref="F24:F25"/>
    <mergeCell ref="E52:E56"/>
    <mergeCell ref="D52:D56"/>
    <mergeCell ref="F68:F69"/>
    <mergeCell ref="A22:A23"/>
    <mergeCell ref="E3:E5"/>
    <mergeCell ref="A13:A21"/>
    <mergeCell ref="A24:A25"/>
    <mergeCell ref="D24:D25"/>
    <mergeCell ref="D28:D31"/>
    <mergeCell ref="A3:A5"/>
    <mergeCell ref="E50:E51"/>
    <mergeCell ref="D26:D27"/>
    <mergeCell ref="A32:A35"/>
    <mergeCell ref="E68:E69"/>
    <mergeCell ref="D70:D71"/>
    <mergeCell ref="F62:F63"/>
    <mergeCell ref="E57:E61"/>
    <mergeCell ref="F57:F61"/>
    <mergeCell ref="D57:D61"/>
    <mergeCell ref="F38:F41"/>
    <mergeCell ref="A12:L12"/>
    <mergeCell ref="E24:E25"/>
    <mergeCell ref="E22:E23"/>
    <mergeCell ref="D22:D23"/>
    <mergeCell ref="E13:E21"/>
    <mergeCell ref="K150:K151"/>
    <mergeCell ref="F577:F578"/>
    <mergeCell ref="E569:E570"/>
    <mergeCell ref="A549:A552"/>
    <mergeCell ref="A320:A323"/>
    <mergeCell ref="A182:A184"/>
    <mergeCell ref="D72:D75"/>
    <mergeCell ref="A80:A83"/>
    <mergeCell ref="D80:D83"/>
    <mergeCell ref="E445:E446"/>
    <mergeCell ref="D577:D578"/>
    <mergeCell ref="G185:G186"/>
    <mergeCell ref="I185:I186"/>
    <mergeCell ref="F454:F457"/>
    <mergeCell ref="F118:F119"/>
    <mergeCell ref="F48:F49"/>
    <mergeCell ref="F50:F51"/>
    <mergeCell ref="F175:F176"/>
    <mergeCell ref="D166:D169"/>
    <mergeCell ref="D13:D21"/>
    <mergeCell ref="H150:H151"/>
    <mergeCell ref="E144:E147"/>
    <mergeCell ref="A72:A75"/>
    <mergeCell ref="A76:A79"/>
    <mergeCell ref="A62:A63"/>
    <mergeCell ref="D62:D63"/>
    <mergeCell ref="E124:E125"/>
    <mergeCell ref="A28:A31"/>
    <mergeCell ref="E84:E87"/>
    <mergeCell ref="F84:F87"/>
    <mergeCell ref="E70:E71"/>
    <mergeCell ref="D50:D51"/>
    <mergeCell ref="A37:A41"/>
    <mergeCell ref="B37:B38"/>
    <mergeCell ref="D109:D111"/>
    <mergeCell ref="A109:A111"/>
    <mergeCell ref="A50:A51"/>
    <mergeCell ref="A57:A61"/>
    <mergeCell ref="D48:D49"/>
    <mergeCell ref="F80:F83"/>
    <mergeCell ref="E80:E83"/>
    <mergeCell ref="E62:E63"/>
    <mergeCell ref="F32:F35"/>
    <mergeCell ref="E32:E35"/>
    <mergeCell ref="E65:E66"/>
    <mergeCell ref="D65:D66"/>
    <mergeCell ref="C65:C66"/>
    <mergeCell ref="F52:F56"/>
    <mergeCell ref="B65:B66"/>
    <mergeCell ref="E48:E49"/>
    <mergeCell ref="A52:A56"/>
    <mergeCell ref="A70:A71"/>
    <mergeCell ref="D68:D69"/>
    <mergeCell ref="A480:A481"/>
    <mergeCell ref="D468:D469"/>
    <mergeCell ref="E480:E481"/>
    <mergeCell ref="E468:E469"/>
    <mergeCell ref="E482:E483"/>
    <mergeCell ref="D458:D461"/>
    <mergeCell ref="A445:A446"/>
    <mergeCell ref="A435:A439"/>
    <mergeCell ref="E374:E375"/>
    <mergeCell ref="A466:A467"/>
    <mergeCell ref="D435:D439"/>
    <mergeCell ref="C435:C439"/>
    <mergeCell ref="D454:D457"/>
    <mergeCell ref="A454:A457"/>
    <mergeCell ref="D445:D446"/>
    <mergeCell ref="E462:E465"/>
    <mergeCell ref="A458:A461"/>
    <mergeCell ref="D378:D379"/>
    <mergeCell ref="E458:E461"/>
    <mergeCell ref="E303:E306"/>
    <mergeCell ref="A316:A319"/>
    <mergeCell ref="A374:A375"/>
    <mergeCell ref="D303:D306"/>
    <mergeCell ref="A329:A332"/>
    <mergeCell ref="A346:A347"/>
    <mergeCell ref="A303:A306"/>
    <mergeCell ref="D374:D375"/>
    <mergeCell ref="D364:D365"/>
    <mergeCell ref="E364:E365"/>
    <mergeCell ref="E340:E345"/>
    <mergeCell ref="D346:D347"/>
    <mergeCell ref="E350:E353"/>
    <mergeCell ref="D361:D362"/>
    <mergeCell ref="A337:A338"/>
    <mergeCell ref="A364:A365"/>
    <mergeCell ref="A366:A369"/>
    <mergeCell ref="D366:D369"/>
    <mergeCell ref="D350:D353"/>
    <mergeCell ref="E361:E362"/>
    <mergeCell ref="A361:A362"/>
    <mergeCell ref="A350:A353"/>
    <mergeCell ref="E366:E369"/>
    <mergeCell ref="D337:D338"/>
    <mergeCell ref="A1:L2"/>
    <mergeCell ref="H4:L4"/>
    <mergeCell ref="G3:L3"/>
    <mergeCell ref="E26:E27"/>
    <mergeCell ref="D32:D35"/>
    <mergeCell ref="C37:C38"/>
    <mergeCell ref="D37:D41"/>
    <mergeCell ref="E37:E41"/>
    <mergeCell ref="A48:A49"/>
    <mergeCell ref="G4:G5"/>
    <mergeCell ref="B3:B5"/>
    <mergeCell ref="C3:C5"/>
    <mergeCell ref="F3:F5"/>
    <mergeCell ref="A6:A11"/>
    <mergeCell ref="B6:B11"/>
    <mergeCell ref="C6:C11"/>
    <mergeCell ref="D6:D11"/>
    <mergeCell ref="F13:F21"/>
    <mergeCell ref="C13:C21"/>
    <mergeCell ref="B16:B18"/>
    <mergeCell ref="F26:F27"/>
    <mergeCell ref="E28:E31"/>
    <mergeCell ref="F28:F31"/>
    <mergeCell ref="A26:A27"/>
    <mergeCell ref="E6:E11"/>
    <mergeCell ref="A219:A220"/>
    <mergeCell ref="E182:E184"/>
    <mergeCell ref="A197:A199"/>
    <mergeCell ref="E180:E181"/>
    <mergeCell ref="F180:F181"/>
    <mergeCell ref="F298:F299"/>
    <mergeCell ref="F324:F328"/>
    <mergeCell ref="E346:E347"/>
    <mergeCell ref="F320:F323"/>
    <mergeCell ref="E333:E336"/>
    <mergeCell ref="D320:D323"/>
    <mergeCell ref="F303:F306"/>
    <mergeCell ref="D329:D332"/>
    <mergeCell ref="F333:F336"/>
    <mergeCell ref="F337:F338"/>
    <mergeCell ref="D182:D184"/>
    <mergeCell ref="A224:L224"/>
    <mergeCell ref="B270:B271"/>
    <mergeCell ref="F268:F272"/>
    <mergeCell ref="E219:E220"/>
    <mergeCell ref="F178:F179"/>
    <mergeCell ref="E287:E290"/>
    <mergeCell ref="A112:A113"/>
    <mergeCell ref="A178:A179"/>
    <mergeCell ref="D185:D186"/>
    <mergeCell ref="A175:A176"/>
    <mergeCell ref="D175:D176"/>
    <mergeCell ref="K185:K186"/>
    <mergeCell ref="D173:D174"/>
    <mergeCell ref="F170:F172"/>
    <mergeCell ref="A161:A164"/>
    <mergeCell ref="D154:D157"/>
    <mergeCell ref="B185:B186"/>
    <mergeCell ref="A68:A69"/>
    <mergeCell ref="A65:A66"/>
    <mergeCell ref="F107:F108"/>
    <mergeCell ref="A107:A108"/>
    <mergeCell ref="E109:E111"/>
    <mergeCell ref="F182:F184"/>
    <mergeCell ref="A185:A186"/>
    <mergeCell ref="J185:J186"/>
    <mergeCell ref="A180:A181"/>
    <mergeCell ref="C124:C125"/>
    <mergeCell ref="A144:A147"/>
    <mergeCell ref="A124:A125"/>
    <mergeCell ref="H185:H186"/>
    <mergeCell ref="A149:L149"/>
    <mergeCell ref="C144:C147"/>
    <mergeCell ref="F166:F169"/>
    <mergeCell ref="F161:F164"/>
    <mergeCell ref="A158:A160"/>
    <mergeCell ref="C150:C151"/>
    <mergeCell ref="E170:E172"/>
    <mergeCell ref="D170:D172"/>
    <mergeCell ref="F150:F153"/>
    <mergeCell ref="E173:E174"/>
    <mergeCell ref="D178:D179"/>
    <mergeCell ref="M64:M65"/>
    <mergeCell ref="C173:C174"/>
    <mergeCell ref="D76:D79"/>
    <mergeCell ref="E76:E79"/>
    <mergeCell ref="E72:E75"/>
    <mergeCell ref="C122:C123"/>
    <mergeCell ref="F112:F113"/>
    <mergeCell ref="D118:D119"/>
    <mergeCell ref="D122:D123"/>
    <mergeCell ref="D124:D125"/>
    <mergeCell ref="D161:D164"/>
    <mergeCell ref="D158:D160"/>
    <mergeCell ref="I150:I151"/>
    <mergeCell ref="G150:G151"/>
    <mergeCell ref="G166:G167"/>
    <mergeCell ref="C166:C167"/>
    <mergeCell ref="F154:F157"/>
    <mergeCell ref="F173:F174"/>
    <mergeCell ref="F287:F290"/>
    <mergeCell ref="E194:E196"/>
    <mergeCell ref="F72:F75"/>
    <mergeCell ref="E197:E199"/>
    <mergeCell ref="E122:E123"/>
    <mergeCell ref="F194:F196"/>
    <mergeCell ref="D194:D196"/>
    <mergeCell ref="F185:F186"/>
    <mergeCell ref="E161:E164"/>
    <mergeCell ref="A148:L148"/>
    <mergeCell ref="F158:F160"/>
    <mergeCell ref="J150:J151"/>
    <mergeCell ref="A122:A123"/>
    <mergeCell ref="C185:C186"/>
    <mergeCell ref="B144:B147"/>
    <mergeCell ref="L185:L186"/>
    <mergeCell ref="A170:A172"/>
    <mergeCell ref="A173:A174"/>
    <mergeCell ref="A166:A169"/>
    <mergeCell ref="A154:A157"/>
    <mergeCell ref="B150:B151"/>
    <mergeCell ref="D180:D181"/>
    <mergeCell ref="E175:E176"/>
    <mergeCell ref="E178:E179"/>
    <mergeCell ref="E166:E169"/>
    <mergeCell ref="F122:F123"/>
    <mergeCell ref="F124:F125"/>
    <mergeCell ref="F76:F79"/>
    <mergeCell ref="G65:G66"/>
    <mergeCell ref="D150:D153"/>
    <mergeCell ref="E154:E157"/>
    <mergeCell ref="E150:E153"/>
    <mergeCell ref="D84:D87"/>
    <mergeCell ref="D144:D147"/>
    <mergeCell ref="A150:A153"/>
    <mergeCell ref="F509:F511"/>
    <mergeCell ref="E514:E517"/>
    <mergeCell ref="F514:F517"/>
    <mergeCell ref="E505:E508"/>
    <mergeCell ref="A509:A512"/>
    <mergeCell ref="F505:F508"/>
    <mergeCell ref="E543:E544"/>
    <mergeCell ref="E419:E420"/>
    <mergeCell ref="F419:F420"/>
    <mergeCell ref="D419:D420"/>
    <mergeCell ref="D543:D544"/>
    <mergeCell ref="A491:L491"/>
    <mergeCell ref="L150:L151"/>
    <mergeCell ref="A215:A217"/>
    <mergeCell ref="D215:D217"/>
    <mergeCell ref="E215:E217"/>
    <mergeCell ref="D219:D220"/>
    <mergeCell ref="F197:F199"/>
    <mergeCell ref="B215:B216"/>
    <mergeCell ref="F219:F220"/>
    <mergeCell ref="E298:E299"/>
    <mergeCell ref="F316:F319"/>
    <mergeCell ref="D287:D290"/>
    <mergeCell ref="F585:F586"/>
    <mergeCell ref="F573:F574"/>
    <mergeCell ref="F482:F483"/>
    <mergeCell ref="F468:F469"/>
    <mergeCell ref="F445:F446"/>
    <mergeCell ref="A604:L604"/>
    <mergeCell ref="A324:A328"/>
    <mergeCell ref="D324:D328"/>
    <mergeCell ref="E324:E328"/>
    <mergeCell ref="F571:F572"/>
    <mergeCell ref="F579:F580"/>
    <mergeCell ref="A468:A469"/>
    <mergeCell ref="A462:A465"/>
    <mergeCell ref="A333:A336"/>
    <mergeCell ref="A419:A420"/>
    <mergeCell ref="E337:E338"/>
    <mergeCell ref="A378:A379"/>
    <mergeCell ref="F340:F345"/>
    <mergeCell ref="F356:F357"/>
    <mergeCell ref="A482:A483"/>
    <mergeCell ref="D466:D467"/>
    <mergeCell ref="E466:E467"/>
    <mergeCell ref="D480:D481"/>
    <mergeCell ref="D482:D483"/>
    <mergeCell ref="E356:E357"/>
    <mergeCell ref="D354:D355"/>
    <mergeCell ref="E354:E355"/>
    <mergeCell ref="D340:D345"/>
    <mergeCell ref="E316:E319"/>
    <mergeCell ref="F329:F332"/>
    <mergeCell ref="F361:F362"/>
    <mergeCell ref="F575:F576"/>
    <mergeCell ref="F549:F552"/>
    <mergeCell ref="F569:F570"/>
    <mergeCell ref="E320:E323"/>
    <mergeCell ref="F366:F369"/>
    <mergeCell ref="F364:F365"/>
    <mergeCell ref="F346:F347"/>
    <mergeCell ref="F350:F353"/>
    <mergeCell ref="F466:F467"/>
    <mergeCell ref="D549:D552"/>
    <mergeCell ref="A652:L652"/>
    <mergeCell ref="A298:A299"/>
    <mergeCell ref="A292:A295"/>
    <mergeCell ref="A268:A272"/>
    <mergeCell ref="C270:C271"/>
    <mergeCell ref="D268:D272"/>
    <mergeCell ref="B232:B235"/>
    <mergeCell ref="A236:L236"/>
    <mergeCell ref="E232:E235"/>
    <mergeCell ref="F292:F295"/>
    <mergeCell ref="E292:E295"/>
    <mergeCell ref="D292:D295"/>
    <mergeCell ref="E280:E286"/>
    <mergeCell ref="A287:A290"/>
    <mergeCell ref="D280:D286"/>
    <mergeCell ref="F280:F286"/>
    <mergeCell ref="C232:C235"/>
    <mergeCell ref="A232:A235"/>
    <mergeCell ref="D298:D299"/>
    <mergeCell ref="E268:E272"/>
    <mergeCell ref="E641:E642"/>
    <mergeCell ref="F641:F642"/>
    <mergeCell ref="E329:E332"/>
    <mergeCell ref="D316:D319"/>
  </mergeCells>
  <phoneticPr fontId="1" type="noConversion"/>
  <pageMargins left="0.19685039370078741" right="0.19685039370078741" top="1.1811023622047245" bottom="0.19685039370078741" header="0.15748031496062992" footer="0.15748031496062992"/>
  <pageSetup paperSize="9" scale="65" fitToHeight="0" orientation="landscape" r:id="rId1"/>
  <headerFooter alignWithMargins="0"/>
  <rowBreaks count="8" manualBreakCount="8">
    <brk id="64" max="11" man="1"/>
    <brk id="105" max="11" man="1"/>
    <brk id="139" max="11" man="1"/>
    <brk id="186" max="11" man="1"/>
    <brk id="224" max="11" man="1"/>
    <brk id="365" max="11" man="1"/>
    <brk id="395" max="11" man="1"/>
    <brk id="652" max="11" man="1"/>
  </rowBreaks>
  <colBreaks count="1" manualBreakCount="1">
    <brk id="12" max="6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4</vt:i4>
      </vt:variant>
    </vt:vector>
  </HeadingPairs>
  <TitlesOfParts>
    <vt:vector size="7" baseType="lpstr">
      <vt:lpstr>Додаток 1</vt:lpstr>
      <vt:lpstr>Додаток 2</vt:lpstr>
      <vt:lpstr>Додаток 3</vt:lpstr>
      <vt:lpstr>'Додаток 3'!Заголовки_для_друку</vt:lpstr>
      <vt:lpstr>'Додаток 1'!Область_друку</vt:lpstr>
      <vt:lpstr>'Додаток 2'!Область_друку</vt:lpstr>
      <vt:lpstr>'Додаток 3'!Область_друку</vt:lpstr>
    </vt:vector>
  </TitlesOfParts>
  <Company>ДОМ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dc:creator>
  <cp:lastModifiedBy>Y Y</cp:lastModifiedBy>
  <cp:lastPrinted>2024-10-10T11:36:40Z</cp:lastPrinted>
  <dcterms:created xsi:type="dcterms:W3CDTF">2012-09-03T05:49:41Z</dcterms:created>
  <dcterms:modified xsi:type="dcterms:W3CDTF">2024-10-10T11:41:05Z</dcterms:modified>
</cp:coreProperties>
</file>