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Work\Desktop\Виконком 10.10.2024\РІШЕННЯ\1918 фінплан Ритуальні послуги\"/>
    </mc:Choice>
  </mc:AlternateContent>
  <xr:revisionPtr revIDLastSave="0" documentId="13_ncr:1_{7C673FD5-5A71-4552-98B6-9785DEE368A4}" xr6:coauthVersionLast="47" xr6:coauthVersionMax="47" xr10:uidLastSave="{00000000-0000-0000-0000-000000000000}"/>
  <bookViews>
    <workbookView xWindow="-120" yWindow="-120" windowWidth="29040" windowHeight="15840" xr2:uid="{5BCB8069-FB22-47FC-B9E1-A820296B9517}"/>
  </bookViews>
  <sheets>
    <sheet name="ФИН_Змінений" sheetId="1" r:id="rId1"/>
  </sheets>
  <definedNames>
    <definedName name="_xlnm.Print_Titles" localSheetId="0">ФИН_Змінений!$27:$28</definedName>
    <definedName name="_xlnm.Print_Area" localSheetId="0">ФИН_Змінений!$A$1:$I$89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63" i="1"/>
  <c r="E62" i="1"/>
  <c r="I61" i="1"/>
  <c r="I59" i="1" s="1"/>
  <c r="I57" i="1" s="1"/>
  <c r="I40" i="1" s="1"/>
  <c r="I39" i="1" s="1"/>
  <c r="H61" i="1"/>
  <c r="H59" i="1" s="1"/>
  <c r="H57" i="1" s="1"/>
  <c r="G61" i="1"/>
  <c r="F61" i="1"/>
  <c r="E61" i="1" s="1"/>
  <c r="E60" i="1"/>
  <c r="E59" i="1" s="1"/>
  <c r="G59" i="1"/>
  <c r="G57" i="1" s="1"/>
  <c r="G40" i="1" s="1"/>
  <c r="G39" i="1" s="1"/>
  <c r="D59" i="1"/>
  <c r="D57" i="1" s="1"/>
  <c r="C59" i="1"/>
  <c r="E58" i="1"/>
  <c r="C57" i="1"/>
  <c r="E55" i="1"/>
  <c r="E54" i="1"/>
  <c r="E53" i="1"/>
  <c r="E51" i="1"/>
  <c r="E50" i="1"/>
  <c r="E49" i="1"/>
  <c r="I48" i="1"/>
  <c r="I46" i="1" s="1"/>
  <c r="H48" i="1"/>
  <c r="G48" i="1"/>
  <c r="G46" i="1" s="1"/>
  <c r="F48" i="1"/>
  <c r="D48" i="1"/>
  <c r="C48" i="1"/>
  <c r="E47" i="1"/>
  <c r="H46" i="1"/>
  <c r="F46" i="1"/>
  <c r="D46" i="1"/>
  <c r="D66" i="1" s="1"/>
  <c r="C46" i="1"/>
  <c r="C66" i="1" s="1"/>
  <c r="H45" i="1"/>
  <c r="F45" i="1"/>
  <c r="I42" i="1"/>
  <c r="H42" i="1"/>
  <c r="G42" i="1"/>
  <c r="F42" i="1"/>
  <c r="E42" i="1"/>
  <c r="D39" i="1"/>
  <c r="C39" i="1"/>
  <c r="G36" i="1"/>
  <c r="G43" i="1" s="1"/>
  <c r="I32" i="1"/>
  <c r="I30" i="1" s="1"/>
  <c r="I36" i="1" s="1"/>
  <c r="H32" i="1"/>
  <c r="E32" i="1" s="1"/>
  <c r="E31" i="1"/>
  <c r="G30" i="1"/>
  <c r="F30" i="1"/>
  <c r="F36" i="1" s="1"/>
  <c r="D30" i="1"/>
  <c r="D36" i="1" s="1"/>
  <c r="C30" i="1"/>
  <c r="C36" i="1" s="1"/>
  <c r="C43" i="1" l="1"/>
  <c r="G45" i="1"/>
  <c r="G66" i="1"/>
  <c r="G68" i="1" s="1"/>
  <c r="G72" i="1" s="1"/>
  <c r="H40" i="1"/>
  <c r="H39" i="1" s="1"/>
  <c r="H66" i="1"/>
  <c r="I45" i="1"/>
  <c r="I66" i="1"/>
  <c r="D68" i="1"/>
  <c r="D72" i="1" s="1"/>
  <c r="D43" i="1"/>
  <c r="I43" i="1"/>
  <c r="I68" i="1" s="1"/>
  <c r="I72" i="1" s="1"/>
  <c r="F59" i="1"/>
  <c r="F57" i="1" s="1"/>
  <c r="F66" i="1" s="1"/>
  <c r="C45" i="1"/>
  <c r="C68" i="1" s="1"/>
  <c r="C72" i="1" s="1"/>
  <c r="D45" i="1"/>
  <c r="E48" i="1"/>
  <c r="E46" i="1" s="1"/>
  <c r="H30" i="1"/>
  <c r="E45" i="1" l="1"/>
  <c r="C75" i="1"/>
  <c r="C76" i="1"/>
  <c r="G75" i="1"/>
  <c r="G76" i="1" s="1"/>
  <c r="H36" i="1"/>
  <c r="E30" i="1"/>
  <c r="D75" i="1"/>
  <c r="D76" i="1" s="1"/>
  <c r="I75" i="1"/>
  <c r="I76" i="1"/>
  <c r="E57" i="1"/>
  <c r="E66" i="1" s="1"/>
  <c r="F40" i="1"/>
  <c r="D81" i="1" l="1"/>
  <c r="D82" i="1"/>
  <c r="D80" i="1"/>
  <c r="D77" i="1"/>
  <c r="G89" i="1"/>
  <c r="G81" i="1" s="1"/>
  <c r="G80" i="1"/>
  <c r="G77" i="1"/>
  <c r="F39" i="1"/>
  <c r="F43" i="1" s="1"/>
  <c r="E40" i="1"/>
  <c r="E39" i="1" s="1"/>
  <c r="C80" i="1"/>
  <c r="C77" i="1"/>
  <c r="C81" i="1"/>
  <c r="C82" i="1"/>
  <c r="H43" i="1"/>
  <c r="H68" i="1" s="1"/>
  <c r="H72" i="1" s="1"/>
  <c r="E36" i="1"/>
  <c r="I89" i="1"/>
  <c r="I80" i="1"/>
  <c r="I77" i="1"/>
  <c r="I81" i="1"/>
  <c r="I82" i="1"/>
  <c r="G82" i="1" l="1"/>
  <c r="H75" i="1"/>
  <c r="H76" i="1"/>
  <c r="F68" i="1"/>
  <c r="E43" i="1"/>
  <c r="H89" i="1" l="1"/>
  <c r="H80" i="1"/>
  <c r="H77" i="1"/>
  <c r="H81" i="1"/>
  <c r="H82" i="1"/>
  <c r="F72" i="1"/>
  <c r="E68" i="1"/>
  <c r="E72" i="1" s="1"/>
  <c r="F75" i="1" l="1"/>
  <c r="E75" i="1" s="1"/>
  <c r="E76" i="1" s="1"/>
  <c r="E77" i="1" s="1"/>
  <c r="F76" i="1"/>
  <c r="F89" i="1" l="1"/>
  <c r="E89" i="1" s="1"/>
  <c r="F80" i="1"/>
  <c r="E80" i="1" s="1"/>
  <c r="F77" i="1"/>
  <c r="F81" i="1"/>
  <c r="E81" i="1" s="1"/>
  <c r="F82" i="1"/>
  <c r="E82" i="1" s="1"/>
</calcChain>
</file>

<file path=xl/sharedStrings.xml><?xml version="1.0" encoding="utf-8"?>
<sst xmlns="http://schemas.openxmlformats.org/spreadsheetml/2006/main" count="158" uniqueCount="145">
  <si>
    <t xml:space="preserve">Додаток </t>
  </si>
  <si>
    <t xml:space="preserve">Южненської  міської ради 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</si>
  <si>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</si>
  <si>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</si>
  <si>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</si>
  <si>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</si>
  <si>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>КП "Ритуальні послуги"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</si>
  <si>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</si>
  <si>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</si>
  <si>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</si>
  <si>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</si>
  <si>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</si>
  <si>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Южне</t>
  </si>
  <si>
    <t>за КОАТУУ</t>
  </si>
  <si>
    <r>
      <t xml:space="preserve">Орган державного управління  </t>
    </r>
    <r>
      <rPr>
        <b/>
        <i/>
        <sz val="12"/>
        <rFont val="Times New Roman Cyr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</si>
  <si>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</si>
  <si>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</si>
  <si>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</si>
  <si>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</si>
  <si>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>Організування поховань і надання суміжних послуг</t>
  </si>
  <si>
    <t xml:space="preserve">за  КВЕД  </t>
  </si>
  <si>
    <t>96.03</t>
  </si>
  <si>
    <t>Одиниця виміру: тис. грн.</t>
  </si>
  <si>
    <t>Форма власності</t>
  </si>
  <si>
    <t>Комунальна ЖКГ</t>
  </si>
  <si>
    <t>Чисельність працівників</t>
  </si>
  <si>
    <t xml:space="preserve">штатна -18  </t>
  </si>
  <si>
    <t xml:space="preserve">Місцезнаходження  </t>
  </si>
  <si>
    <t>м.Южне вул.Будівельників, 21</t>
  </si>
  <si>
    <t xml:space="preserve">Телефон </t>
  </si>
  <si>
    <t>+380951408095</t>
  </si>
  <si>
    <t xml:space="preserve">Прізвище та ініціали керівника  </t>
  </si>
  <si>
    <t>Романенко Олександр Олександрович</t>
  </si>
  <si>
    <t xml:space="preserve">ВІДКОРИГОВАНИЙ ФІНАНСОВИЙ ПЛАН КОМУНАЛЬНОГО ПІДПРИЄМСТВА </t>
  </si>
  <si>
    <t xml:space="preserve">НА 2024 рік </t>
  </si>
  <si>
    <t>Основні фінансові показники підприємства</t>
  </si>
  <si>
    <t>І. Формування прибутку підприємства</t>
  </si>
  <si>
    <t xml:space="preserve">Код рядка </t>
  </si>
  <si>
    <t>Довідка:</t>
  </si>
  <si>
    <t>Плановий рік (усього)</t>
  </si>
  <si>
    <t xml:space="preserve">У тому числі </t>
  </si>
  <si>
    <t>факт минулого року</t>
  </si>
  <si>
    <t>фінансовий план поточного року</t>
  </si>
  <si>
    <t>І  квартал</t>
  </si>
  <si>
    <t>ІІ  квартал</t>
  </si>
  <si>
    <t>ІІІ  квартал</t>
  </si>
  <si>
    <t>ІV квартал</t>
  </si>
  <si>
    <t>Доходи</t>
  </si>
  <si>
    <r>
      <t xml:space="preserve">Дохід (виручка) від реалізації продукції (товарів, робіт, послуг) </t>
    </r>
    <r>
      <rPr>
        <i/>
        <sz val="12"/>
        <rFont val="Times New Roman Cyr"/>
        <charset val="204"/>
      </rPr>
      <t>За видами послуг (розшифрування):</t>
    </r>
  </si>
  <si>
    <t>001</t>
  </si>
  <si>
    <t xml:space="preserve"> - від надання ритуальних послуг</t>
  </si>
  <si>
    <t xml:space="preserve"> - від реалізації предметів ритуальної належності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</si>
  <si>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</si>
  <si>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</si>
  <si>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</si>
  <si>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</si>
  <si>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2"/>
        <rFont val="Times New Roman Cyr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</si>
  <si>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</si>
  <si>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2"/>
        <rFont val="Times New Roman Cyr"/>
        <family val="1"/>
        <charset val="204"/>
      </rPr>
      <t>(розшифрування)</t>
    </r>
  </si>
  <si>
    <t>005</t>
  </si>
  <si>
    <r>
      <t xml:space="preserve">Інші операційні доходи </t>
    </r>
    <r>
      <rPr>
        <i/>
        <sz val="12"/>
        <rFont val="Times New Roman Cyr"/>
        <family val="1"/>
        <charset val="204"/>
      </rPr>
      <t>(розшифрування)</t>
    </r>
  </si>
  <si>
    <t>006</t>
  </si>
  <si>
    <r>
      <t xml:space="preserve">Інші фінансові доходи </t>
    </r>
    <r>
      <rPr>
        <i/>
        <sz val="12"/>
        <rFont val="Times New Roman Cyr"/>
        <family val="1"/>
        <charset val="204"/>
      </rPr>
      <t>(розшифрування)</t>
    </r>
  </si>
  <si>
    <t>007</t>
  </si>
  <si>
    <t>Дохід із місцевого бюджету за цільовими програмами у т.ч.:</t>
  </si>
  <si>
    <t>007/1</t>
  </si>
  <si>
    <t xml:space="preserve"> - загальний фонд (розшифрування)</t>
  </si>
  <si>
    <t xml:space="preserve"> - спец. фонд (розшифрування)</t>
  </si>
  <si>
    <r>
      <t xml:space="preserve">Інші доходи амортизація активів </t>
    </r>
    <r>
      <rPr>
        <i/>
        <sz val="10"/>
        <rFont val="Times New Roman Cyr"/>
        <family val="1"/>
        <charset val="204"/>
      </rPr>
      <t>(розшифрування)</t>
    </r>
  </si>
  <si>
    <t>008</t>
  </si>
  <si>
    <t>Усього доходів</t>
  </si>
  <si>
    <t>009</t>
  </si>
  <si>
    <t>Витрати</t>
  </si>
  <si>
    <r>
      <t>Собівартість реалізованої продукції (товарів, робіт та послуг)</t>
    </r>
    <r>
      <rPr>
        <i/>
        <sz val="12"/>
        <rFont val="Times New Roman Cyr"/>
        <family val="1"/>
        <charset val="204"/>
      </rPr>
      <t xml:space="preserve"> (розшифрування) (стр.011+017)</t>
    </r>
  </si>
  <si>
    <t>010</t>
  </si>
  <si>
    <t xml:space="preserve"> У тому числі витрати операційної діяльності: (стр.012+013+014+015)</t>
  </si>
  <si>
    <t>011</t>
  </si>
  <si>
    <r>
      <t xml:space="preserve">Матеріальни витрати </t>
    </r>
    <r>
      <rPr>
        <i/>
        <sz val="12"/>
        <rFont val="Times New Roman Cyr"/>
        <charset val="204"/>
      </rPr>
      <t>(розшифрування у додатку)</t>
    </r>
  </si>
  <si>
    <t>012</t>
  </si>
  <si>
    <t>Витрати на оплату праці (згідно додатку), з них:</t>
  </si>
  <si>
    <t>013</t>
  </si>
  <si>
    <t xml:space="preserve"> - адміністративні</t>
  </si>
  <si>
    <t xml:space="preserve"> - загальновиробничі</t>
  </si>
  <si>
    <r>
      <t xml:space="preserve">Витрати на соціальні заходи </t>
    </r>
    <r>
      <rPr>
        <i/>
        <sz val="12"/>
        <rFont val="Times New Roman Cyr"/>
        <charset val="204"/>
      </rPr>
      <t>(розшифрування згідно додатку)</t>
    </r>
  </si>
  <si>
    <t>014</t>
  </si>
  <si>
    <r>
      <t xml:space="preserve">Амортизація </t>
    </r>
    <r>
      <rPr>
        <i/>
        <sz val="12"/>
        <rFont val="Times New Roman Cyr"/>
        <charset val="204"/>
      </rPr>
      <t>(розшифрування згідно додатку)</t>
    </r>
  </si>
  <si>
    <t>015</t>
  </si>
  <si>
    <r>
      <t xml:space="preserve">Витрати на збут </t>
    </r>
    <r>
      <rPr>
        <i/>
        <sz val="12"/>
        <rFont val="Times New Roman Cyr"/>
        <family val="1"/>
        <charset val="204"/>
      </rPr>
      <t>(розшифрування)</t>
    </r>
  </si>
  <si>
    <t>016</t>
  </si>
  <si>
    <r>
      <t xml:space="preserve">Інші операційні витрати </t>
    </r>
    <r>
      <rPr>
        <i/>
        <sz val="12"/>
        <rFont val="Times New Roman Cyr"/>
        <family val="1"/>
        <charset val="204"/>
      </rPr>
      <t>(розшифрування)</t>
    </r>
  </si>
  <si>
    <t>017</t>
  </si>
  <si>
    <r>
      <t xml:space="preserve">Інші фінансові витрати </t>
    </r>
    <r>
      <rPr>
        <i/>
        <sz val="12"/>
        <rFont val="Times New Roman Cyr"/>
        <family val="1"/>
        <charset val="204"/>
      </rPr>
      <t>(розшифрування)</t>
    </r>
  </si>
  <si>
    <t>018</t>
  </si>
  <si>
    <t>Витрати за рахунок доходів із місцевого бюджету за цільовими програмами у т.ч.:</t>
  </si>
  <si>
    <t>018/1</t>
  </si>
  <si>
    <t>Матеріальни витрати</t>
  </si>
  <si>
    <t xml:space="preserve">Витрати на оплату праці (згідно додатку), з них:                                                                                                </t>
  </si>
  <si>
    <t xml:space="preserve"> адміністративні</t>
  </si>
  <si>
    <t xml:space="preserve"> загальновиробничі</t>
  </si>
  <si>
    <t>Витрати на соціальні заходи</t>
  </si>
  <si>
    <t>Інші операційні витрати</t>
  </si>
  <si>
    <r>
      <t xml:space="preserve">Інші витрати </t>
    </r>
    <r>
      <rPr>
        <i/>
        <sz val="12"/>
        <rFont val="Times New Roman Cyr"/>
        <family val="1"/>
        <charset val="204"/>
      </rPr>
      <t>(розшифрування)</t>
    </r>
  </si>
  <si>
    <t>019</t>
  </si>
  <si>
    <t>Усього витрати (стр.011+017+018/1)</t>
  </si>
  <si>
    <t>020</t>
  </si>
  <si>
    <t>Фінансові результати діяльності:</t>
  </si>
  <si>
    <t>021</t>
  </si>
  <si>
    <t>Валовий прибуток (збиток)</t>
  </si>
  <si>
    <t>022</t>
  </si>
  <si>
    <t>Фінансовий результат від операційної діяльності:</t>
  </si>
  <si>
    <t>023</t>
  </si>
  <si>
    <t>прибуток</t>
  </si>
  <si>
    <t>збиток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</si>
  <si>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</si>
  <si>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</si>
  <si>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</t>
  </si>
  <si>
    <t>025</t>
  </si>
  <si>
    <t>Чистий  прибуток (збиток), у тому числі:</t>
  </si>
  <si>
    <t>026</t>
  </si>
  <si>
    <t xml:space="preserve">прибуток </t>
  </si>
  <si>
    <t>026/1</t>
  </si>
  <si>
    <t>026/2</t>
  </si>
  <si>
    <t>ІІ. Розподіл чистого прибутку</t>
  </si>
  <si>
    <t>Фонд розвитку виробництва (30%)</t>
  </si>
  <si>
    <t>027</t>
  </si>
  <si>
    <t>Фонд матеріально заохочення (60%)</t>
  </si>
  <si>
    <t>028</t>
  </si>
  <si>
    <t>Фонд соціального розвитку (10%)</t>
  </si>
  <si>
    <t>029</t>
  </si>
  <si>
    <t>Залишок нерозподіленого прибутку (непокритого збитку) на початок звітного періоду</t>
  </si>
  <si>
    <t>030</t>
  </si>
  <si>
    <t>X</t>
  </si>
  <si>
    <t>ІІІ. Обов’язкові платежі підприємства до бюджету та державних цільових фондів</t>
  </si>
  <si>
    <t>Резервний фонд</t>
  </si>
  <si>
    <t>031</t>
  </si>
  <si>
    <r>
      <t xml:space="preserve">Інші фонди </t>
    </r>
    <r>
      <rPr>
        <b/>
        <i/>
        <sz val="12"/>
        <rFont val="Times New Roman Cyr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</si>
  <si>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</si>
  <si>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</si>
  <si>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</si>
  <si>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</si>
  <si>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</si>
  <si>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r>
      <t xml:space="preserve">інші платежі </t>
    </r>
    <r>
      <rPr>
        <i/>
        <sz val="12"/>
        <rFont val="Times New Roman Cyr"/>
        <family val="1"/>
        <charset val="204"/>
      </rPr>
      <t>(рахування до місцевого бюджету частини чистого прибутку в розмірі 5%)</t>
    </r>
  </si>
  <si>
    <t>035</t>
  </si>
  <si>
    <t>до рішення виконавчого комитету</t>
  </si>
  <si>
    <t>від 10.10.2024  №1918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</si>
</sst>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Arial"/>
      <family val="2"/>
      <charset val="204"/>
    </font>
    <font>
      <u/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"/>
      <family val="2"/>
      <charset val="204"/>
    </font>
    <font>
      <sz val="12"/>
      <color indexed="11"/>
      <name val="Arial"/>
      <family val="2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sz val="14"/>
      <color indexed="10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4"/>
      <name val="Times New Roman Cyr"/>
      <charset val="204"/>
    </font>
    <font>
      <i/>
      <sz val="14"/>
      <name val="Times New Roman Cyr"/>
      <family val="1"/>
      <charset val="204"/>
    </font>
    <font>
      <sz val="11"/>
      <name val="Arial"/>
      <family val="2"/>
      <charset val="204"/>
    </font>
    <font>
      <sz val="12"/>
      <name val="Times New Roman Cyr"/>
      <charset val="204"/>
    </font>
    <font>
      <b/>
      <sz val="8"/>
      <name val="Times New Roman"/>
      <family val="1"/>
      <charset val="204"/>
    </font>
    <font>
      <i/>
      <sz val="12"/>
      <name val="Arial"/>
      <family val="2"/>
      <charset val="204"/>
    </font>
    <font>
      <b/>
      <u/>
      <sz val="12"/>
      <name val="Times New Roman"/>
      <family val="1"/>
      <charset val="204"/>
    </font>
    <font>
      <sz val="9"/>
      <name val="Arial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0" tint="-4.9989318521683403E-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0" fontId="2" fillId="0" borderId="0" xfId="1" applyFont="1" applyAlignment="1">
      <alignment horizontal="left"/>
    </xf>
    <xf numFmtId="2" fontId="3" fillId="0" borderId="0" xfId="1" applyNumberFormat="1" applyFont="1"/>
    <xf numFmtId="0" fontId="3" fillId="0" borderId="0" xfId="1" applyFont="1"/>
    <xf numFmtId="0" fontId="5" fillId="0" borderId="0" xfId="1" applyFont="1"/>
    <xf numFmtId="0" fontId="6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/>
    </xf>
    <xf numFmtId="2" fontId="3" fillId="0" borderId="0" xfId="1" applyNumberFormat="1" applyFont="1" applyAlignment="1">
      <alignment horizontal="left"/>
    </xf>
    <xf numFmtId="2" fontId="5" fillId="0" borderId="0" xfId="1" applyNumberFormat="1" applyFont="1"/>
    <xf numFmtId="0" fontId="7" fillId="0" borderId="0" xfId="1" applyFont="1" applyAlignment="1">
      <alignment horizontal="center"/>
    </xf>
    <xf numFmtId="2" fontId="7" fillId="0" borderId="0" xfId="1" applyNumberFormat="1" applyFont="1" applyAlignment="1">
      <alignment horizontal="center"/>
    </xf>
    <xf numFmtId="2" fontId="3" fillId="0" borderId="2" xfId="1" applyNumberFormat="1" applyFont="1" applyBorder="1" applyAlignment="1">
      <alignment horizontal="center"/>
    </xf>
    <xf numFmtId="0" fontId="8" fillId="0" borderId="0" xfId="1" applyFont="1"/>
    <xf numFmtId="2" fontId="8" fillId="0" borderId="0" xfId="1" applyNumberFormat="1" applyFont="1"/>
    <xf numFmtId="2" fontId="3" fillId="0" borderId="0" xfId="1" applyNumberFormat="1" applyFont="1" applyAlignment="1">
      <alignment horizontal="center"/>
    </xf>
    <xf numFmtId="2" fontId="8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right"/>
    </xf>
    <xf numFmtId="1" fontId="8" fillId="0" borderId="2" xfId="1" applyNumberFormat="1" applyFont="1" applyBorder="1" applyAlignment="1">
      <alignment horizontal="center"/>
    </xf>
    <xf numFmtId="0" fontId="3" fillId="0" borderId="1" xfId="1" applyFont="1" applyBorder="1" applyAlignment="1">
      <alignment wrapText="1"/>
    </xf>
    <xf numFmtId="2" fontId="3" fillId="0" borderId="1" xfId="1" applyNumberFormat="1" applyFont="1" applyBorder="1" applyAlignment="1">
      <alignment horizontal="right"/>
    </xf>
    <xf numFmtId="0" fontId="3" fillId="0" borderId="4" xfId="1" applyFont="1" applyBorder="1"/>
    <xf numFmtId="0" fontId="10" fillId="0" borderId="5" xfId="1" applyFont="1" applyBorder="1" applyAlignment="1">
      <alignment wrapText="1"/>
    </xf>
    <xf numFmtId="0" fontId="3" fillId="0" borderId="6" xfId="1" applyFont="1" applyBorder="1"/>
    <xf numFmtId="2" fontId="10" fillId="0" borderId="5" xfId="1" applyNumberFormat="1" applyFont="1" applyBorder="1" applyAlignment="1">
      <alignment wrapText="1"/>
    </xf>
    <xf numFmtId="0" fontId="3" fillId="0" borderId="7" xfId="1" applyFont="1" applyBorder="1" applyAlignment="1">
      <alignment wrapText="1"/>
    </xf>
    <xf numFmtId="2" fontId="8" fillId="0" borderId="2" xfId="1" applyNumberFormat="1" applyFont="1" applyBorder="1" applyAlignment="1">
      <alignment horizontal="center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2" fontId="12" fillId="0" borderId="1" xfId="1" applyNumberFormat="1" applyFont="1" applyBorder="1" applyAlignment="1">
      <alignment wrapText="1"/>
    </xf>
    <xf numFmtId="2" fontId="3" fillId="0" borderId="8" xfId="1" applyNumberFormat="1" applyFont="1" applyBorder="1" applyAlignment="1">
      <alignment horizontal="right"/>
    </xf>
    <xf numFmtId="0" fontId="3" fillId="0" borderId="5" xfId="1" applyFont="1" applyBorder="1" applyAlignment="1">
      <alignment horizontal="left"/>
    </xf>
    <xf numFmtId="2" fontId="3" fillId="0" borderId="1" xfId="1" applyNumberFormat="1" applyFont="1" applyBorder="1"/>
    <xf numFmtId="2" fontId="3" fillId="0" borderId="3" xfId="1" applyNumberFormat="1" applyFont="1" applyBorder="1"/>
    <xf numFmtId="0" fontId="3" fillId="0" borderId="5" xfId="1" applyFont="1" applyBorder="1"/>
    <xf numFmtId="2" fontId="3" fillId="0" borderId="5" xfId="1" applyNumberFormat="1" applyFont="1" applyBorder="1"/>
    <xf numFmtId="2" fontId="3" fillId="0" borderId="8" xfId="1" applyNumberFormat="1" applyFont="1" applyBorder="1"/>
    <xf numFmtId="0" fontId="5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2" fontId="5" fillId="0" borderId="0" xfId="1" applyNumberFormat="1" applyFont="1" applyAlignment="1">
      <alignment horizontal="left"/>
    </xf>
    <xf numFmtId="0" fontId="1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2" fontId="19" fillId="0" borderId="2" xfId="1" applyNumberFormat="1" applyFont="1" applyBorder="1" applyAlignment="1">
      <alignment horizontal="center" vertical="center"/>
    </xf>
    <xf numFmtId="0" fontId="20" fillId="0" borderId="9" xfId="1" applyFont="1" applyBorder="1" applyAlignment="1">
      <alignment horizontal="left" vertical="center"/>
    </xf>
    <xf numFmtId="0" fontId="3" fillId="0" borderId="9" xfId="1" applyFont="1" applyBorder="1" applyAlignment="1">
      <alignment horizontal="left" wrapText="1"/>
    </xf>
    <xf numFmtId="164" fontId="15" fillId="0" borderId="2" xfId="1" applyNumberFormat="1" applyFont="1" applyBorder="1" applyAlignment="1">
      <alignment horizontal="right"/>
    </xf>
    <xf numFmtId="164" fontId="23" fillId="0" borderId="9" xfId="1" quotePrefix="1" applyNumberFormat="1" applyFont="1" applyBorder="1" applyAlignment="1">
      <alignment horizontal="right"/>
    </xf>
    <xf numFmtId="164" fontId="13" fillId="0" borderId="9" xfId="1" applyNumberFormat="1" applyFont="1" applyBorder="1" applyAlignment="1">
      <alignment horizontal="right"/>
    </xf>
    <xf numFmtId="164" fontId="23" fillId="0" borderId="9" xfId="1" applyNumberFormat="1" applyFont="1" applyBorder="1" applyAlignment="1">
      <alignment horizontal="right"/>
    </xf>
    <xf numFmtId="0" fontId="3" fillId="0" borderId="12" xfId="1" applyFont="1" applyBorder="1" applyAlignment="1">
      <alignment wrapText="1"/>
    </xf>
    <xf numFmtId="164" fontId="17" fillId="0" borderId="2" xfId="1" quotePrefix="1" applyNumberFormat="1" applyFont="1" applyBorder="1" applyAlignment="1">
      <alignment horizontal="right" wrapText="1"/>
    </xf>
    <xf numFmtId="164" fontId="24" fillId="0" borderId="2" xfId="1" quotePrefix="1" applyNumberFormat="1" applyFont="1" applyBorder="1" applyAlignment="1">
      <alignment horizontal="right" wrapText="1"/>
    </xf>
    <xf numFmtId="164" fontId="13" fillId="0" borderId="2" xfId="1" applyNumberFormat="1" applyFont="1" applyBorder="1" applyAlignment="1">
      <alignment horizontal="right"/>
    </xf>
    <xf numFmtId="164" fontId="24" fillId="0" borderId="2" xfId="1" applyNumberFormat="1" applyFont="1" applyBorder="1" applyAlignment="1">
      <alignment horizontal="right"/>
    </xf>
    <xf numFmtId="0" fontId="3" fillId="0" borderId="10" xfId="1" applyFont="1" applyBorder="1" applyAlignment="1">
      <alignment wrapText="1"/>
    </xf>
    <xf numFmtId="0" fontId="3" fillId="0" borderId="2" xfId="1" applyFont="1" applyBorder="1" applyAlignment="1">
      <alignment horizontal="left"/>
    </xf>
    <xf numFmtId="0" fontId="3" fillId="0" borderId="10" xfId="1" quotePrefix="1" applyFont="1" applyBorder="1" applyAlignment="1">
      <alignment horizontal="center"/>
    </xf>
    <xf numFmtId="164" fontId="17" fillId="0" borderId="2" xfId="1" quotePrefix="1" applyNumberFormat="1" applyFont="1" applyBorder="1" applyAlignment="1">
      <alignment horizontal="right"/>
    </xf>
    <xf numFmtId="164" fontId="24" fillId="0" borderId="2" xfId="1" quotePrefix="1" applyNumberFormat="1" applyFont="1" applyBorder="1" applyAlignment="1">
      <alignment horizontal="right"/>
    </xf>
    <xf numFmtId="164" fontId="25" fillId="0" borderId="2" xfId="1" applyNumberFormat="1" applyFont="1" applyBorder="1" applyAlignment="1">
      <alignment horizontal="right"/>
    </xf>
    <xf numFmtId="0" fontId="3" fillId="0" borderId="2" xfId="1" quotePrefix="1" applyFont="1" applyBorder="1" applyAlignment="1">
      <alignment horizontal="center"/>
    </xf>
    <xf numFmtId="0" fontId="2" fillId="0" borderId="2" xfId="1" applyFont="1" applyBorder="1" applyAlignment="1">
      <alignment horizontal="left" wrapText="1"/>
    </xf>
    <xf numFmtId="0" fontId="20" fillId="0" borderId="0" xfId="1" applyFont="1"/>
    <xf numFmtId="0" fontId="3" fillId="0" borderId="2" xfId="1" applyFont="1" applyBorder="1" applyAlignment="1">
      <alignment horizontal="left" wrapText="1"/>
    </xf>
    <xf numFmtId="0" fontId="3" fillId="0" borderId="9" xfId="1" applyFont="1" applyBorder="1" applyAlignment="1">
      <alignment wrapText="1"/>
    </xf>
    <xf numFmtId="164" fontId="27" fillId="0" borderId="2" xfId="1" applyNumberFormat="1" applyFont="1" applyBorder="1" applyAlignment="1">
      <alignment horizontal="right"/>
    </xf>
    <xf numFmtId="0" fontId="8" fillId="0" borderId="10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2" fillId="0" borderId="2" xfId="1" applyFont="1" applyBorder="1" applyAlignment="1">
      <alignment vertical="center" wrapText="1"/>
    </xf>
    <xf numFmtId="2" fontId="28" fillId="0" borderId="7" xfId="1" applyNumberFormat="1" applyFont="1" applyBorder="1" applyAlignment="1">
      <alignment horizontal="right"/>
    </xf>
    <xf numFmtId="2" fontId="28" fillId="0" borderId="5" xfId="1" applyNumberFormat="1" applyFont="1" applyBorder="1" applyAlignment="1">
      <alignment horizontal="right"/>
    </xf>
    <xf numFmtId="2" fontId="28" fillId="0" borderId="8" xfId="1" applyNumberFormat="1" applyFont="1" applyBorder="1" applyAlignment="1">
      <alignment horizontal="right"/>
    </xf>
    <xf numFmtId="0" fontId="3" fillId="0" borderId="2" xfId="1" applyFont="1" applyBorder="1" applyAlignment="1">
      <alignment wrapText="1"/>
    </xf>
    <xf numFmtId="164" fontId="23" fillId="0" borderId="2" xfId="1" applyNumberFormat="1" applyFont="1" applyBorder="1" applyAlignment="1">
      <alignment horizontal="right"/>
    </xf>
    <xf numFmtId="0" fontId="3" fillId="0" borderId="2" xfId="1" applyFont="1" applyBorder="1" applyAlignment="1">
      <alignment vertical="center" wrapText="1"/>
    </xf>
    <xf numFmtId="164" fontId="13" fillId="0" borderId="2" xfId="1" quotePrefix="1" applyNumberFormat="1" applyFont="1" applyBorder="1" applyAlignment="1">
      <alignment horizontal="right" wrapText="1"/>
    </xf>
    <xf numFmtId="0" fontId="29" fillId="0" borderId="0" xfId="1" applyFont="1"/>
    <xf numFmtId="164" fontId="23" fillId="0" borderId="2" xfId="1" applyNumberFormat="1" applyFont="1" applyBorder="1" applyAlignment="1">
      <alignment horizontal="right" wrapText="1"/>
    </xf>
    <xf numFmtId="0" fontId="8" fillId="0" borderId="9" xfId="1" applyFont="1" applyBorder="1" applyAlignment="1">
      <alignment wrapText="1"/>
    </xf>
    <xf numFmtId="2" fontId="15" fillId="0" borderId="2" xfId="1" applyNumberFormat="1" applyFont="1" applyBorder="1" applyAlignment="1">
      <alignment horizontal="right"/>
    </xf>
    <xf numFmtId="2" fontId="24" fillId="0" borderId="2" xfId="1" applyNumberFormat="1" applyFont="1" applyBorder="1" applyAlignment="1">
      <alignment horizontal="right" wrapText="1"/>
    </xf>
    <xf numFmtId="0" fontId="3" fillId="0" borderId="12" xfId="1" applyFont="1" applyBorder="1" applyAlignment="1">
      <alignment horizontal="left" wrapText="1"/>
    </xf>
    <xf numFmtId="164" fontId="23" fillId="0" borderId="2" xfId="1" quotePrefix="1" applyNumberFormat="1" applyFont="1" applyBorder="1" applyAlignment="1">
      <alignment horizontal="right" wrapText="1"/>
    </xf>
    <xf numFmtId="0" fontId="2" fillId="0" borderId="13" xfId="1" applyFont="1" applyBorder="1" applyAlignment="1">
      <alignment wrapText="1"/>
    </xf>
    <xf numFmtId="0" fontId="3" fillId="0" borderId="13" xfId="1" quotePrefix="1" applyFont="1" applyBorder="1" applyAlignment="1">
      <alignment horizontal="center"/>
    </xf>
    <xf numFmtId="164" fontId="15" fillId="0" borderId="13" xfId="1" applyNumberFormat="1" applyFont="1" applyBorder="1" applyAlignment="1">
      <alignment horizontal="right"/>
    </xf>
    <xf numFmtId="164" fontId="13" fillId="0" borderId="13" xfId="1" applyNumberFormat="1" applyFont="1" applyBorder="1" applyAlignment="1">
      <alignment horizontal="right"/>
    </xf>
    <xf numFmtId="0" fontId="2" fillId="0" borderId="10" xfId="1" applyFont="1" applyBorder="1" applyAlignment="1">
      <alignment wrapText="1"/>
    </xf>
    <xf numFmtId="164" fontId="13" fillId="0" borderId="10" xfId="1" applyNumberFormat="1" applyFont="1" applyBorder="1" applyAlignment="1">
      <alignment horizontal="right" wrapText="1"/>
    </xf>
    <xf numFmtId="2" fontId="13" fillId="0" borderId="10" xfId="1" applyNumberFormat="1" applyFont="1" applyBorder="1" applyAlignment="1">
      <alignment horizontal="right" wrapText="1"/>
    </xf>
    <xf numFmtId="164" fontId="13" fillId="0" borderId="9" xfId="1" applyNumberFormat="1" applyFont="1" applyBorder="1" applyAlignment="1">
      <alignment horizontal="right" wrapText="1"/>
    </xf>
    <xf numFmtId="0" fontId="19" fillId="0" borderId="9" xfId="1" applyFont="1" applyBorder="1" applyAlignment="1">
      <alignment horizontal="left" wrapText="1"/>
    </xf>
    <xf numFmtId="164" fontId="24" fillId="0" borderId="6" xfId="1" applyNumberFormat="1" applyFont="1" applyBorder="1" applyAlignment="1">
      <alignment horizontal="right" wrapText="1"/>
    </xf>
    <xf numFmtId="0" fontId="5" fillId="0" borderId="9" xfId="1" applyFont="1" applyBorder="1"/>
    <xf numFmtId="164" fontId="13" fillId="0" borderId="11" xfId="1" applyNumberFormat="1" applyFont="1" applyBorder="1" applyAlignment="1">
      <alignment horizontal="right" wrapText="1"/>
    </xf>
    <xf numFmtId="164" fontId="24" fillId="0" borderId="9" xfId="1" applyNumberFormat="1" applyFont="1" applyBorder="1" applyAlignment="1">
      <alignment horizontal="right" wrapText="1"/>
    </xf>
    <xf numFmtId="0" fontId="19" fillId="0" borderId="12" xfId="1" applyFont="1" applyBorder="1" applyAlignment="1">
      <alignment horizontal="left" wrapText="1"/>
    </xf>
    <xf numFmtId="164" fontId="24" fillId="0" borderId="4" xfId="1" applyNumberFormat="1" applyFont="1" applyBorder="1" applyAlignment="1">
      <alignment horizontal="right" wrapText="1"/>
    </xf>
    <xf numFmtId="164" fontId="24" fillId="0" borderId="12" xfId="1" applyNumberFormat="1" applyFont="1" applyBorder="1" applyAlignment="1">
      <alignment horizontal="right" wrapText="1"/>
    </xf>
    <xf numFmtId="164" fontId="13" fillId="0" borderId="14" xfId="1" applyNumberFormat="1" applyFont="1" applyBorder="1" applyAlignment="1">
      <alignment horizontal="right" wrapText="1"/>
    </xf>
    <xf numFmtId="164" fontId="24" fillId="0" borderId="10" xfId="1" applyNumberFormat="1" applyFont="1" applyBorder="1" applyAlignment="1">
      <alignment horizontal="right" wrapText="1"/>
    </xf>
    <xf numFmtId="164" fontId="23" fillId="0" borderId="9" xfId="1" applyNumberFormat="1" applyFont="1" applyBorder="1" applyAlignment="1">
      <alignment horizontal="right" wrapText="1"/>
    </xf>
    <xf numFmtId="0" fontId="5" fillId="0" borderId="12" xfId="1" applyFont="1" applyBorder="1"/>
    <xf numFmtId="164" fontId="13" fillId="0" borderId="12" xfId="1" applyNumberFormat="1" applyFont="1" applyBorder="1" applyAlignment="1">
      <alignment horizontal="right" wrapText="1"/>
    </xf>
    <xf numFmtId="0" fontId="3" fillId="0" borderId="10" xfId="1" applyFont="1" applyBorder="1" applyAlignment="1">
      <alignment horizontal="left" wrapText="1"/>
    </xf>
    <xf numFmtId="164" fontId="13" fillId="0" borderId="10" xfId="1" applyNumberFormat="1" applyFont="1" applyBorder="1" applyAlignment="1">
      <alignment horizontal="center" wrapText="1"/>
    </xf>
    <xf numFmtId="164" fontId="24" fillId="0" borderId="10" xfId="1" applyNumberFormat="1" applyFont="1" applyBorder="1" applyAlignment="1">
      <alignment horizontal="center" wrapText="1"/>
    </xf>
    <xf numFmtId="2" fontId="24" fillId="0" borderId="10" xfId="1" applyNumberFormat="1" applyFont="1" applyBorder="1" applyAlignment="1">
      <alignment horizontal="right" wrapText="1"/>
    </xf>
    <xf numFmtId="0" fontId="2" fillId="0" borderId="16" xfId="1" applyFont="1" applyBorder="1" applyAlignment="1">
      <alignment horizontal="left" wrapText="1"/>
    </xf>
    <xf numFmtId="0" fontId="2" fillId="0" borderId="13" xfId="1" quotePrefix="1" applyFont="1" applyBorder="1" applyAlignment="1">
      <alignment horizontal="center"/>
    </xf>
    <xf numFmtId="2" fontId="13" fillId="0" borderId="13" xfId="1" applyNumberFormat="1" applyFont="1" applyBorder="1" applyAlignment="1">
      <alignment horizontal="right" wrapText="1"/>
    </xf>
    <xf numFmtId="2" fontId="27" fillId="0" borderId="10" xfId="1" applyNumberFormat="1" applyFont="1" applyBorder="1" applyAlignment="1">
      <alignment horizontal="right" wrapText="1"/>
    </xf>
    <xf numFmtId="2" fontId="13" fillId="0" borderId="2" xfId="1" applyNumberFormat="1" applyFont="1" applyBorder="1" applyAlignment="1">
      <alignment horizontal="right" wrapText="1"/>
    </xf>
    <xf numFmtId="2" fontId="28" fillId="0" borderId="2" xfId="1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/>
    </xf>
    <xf numFmtId="0" fontId="2" fillId="0" borderId="7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2" fontId="13" fillId="0" borderId="5" xfId="1" applyNumberFormat="1" applyFont="1" applyBorder="1" applyAlignment="1">
      <alignment horizontal="right" vertical="center" wrapText="1"/>
    </xf>
    <xf numFmtId="2" fontId="13" fillId="0" borderId="8" xfId="1" applyNumberFormat="1" applyFont="1" applyBorder="1" applyAlignment="1">
      <alignment horizontal="right" vertical="center" wrapText="1"/>
    </xf>
    <xf numFmtId="0" fontId="30" fillId="0" borderId="2" xfId="1" applyFont="1" applyBorder="1" applyAlignment="1">
      <alignment horizontal="left" wrapText="1"/>
    </xf>
    <xf numFmtId="2" fontId="27" fillId="0" borderId="2" xfId="1" applyNumberFormat="1" applyFont="1" applyBorder="1" applyAlignment="1">
      <alignment horizontal="right" wrapText="1"/>
    </xf>
    <xf numFmtId="0" fontId="31" fillId="0" borderId="17" xfId="1" applyFont="1" applyBorder="1" applyAlignment="1">
      <alignment horizontal="left" vertical="center" wrapText="1"/>
    </xf>
    <xf numFmtId="2" fontId="13" fillId="0" borderId="7" xfId="1" applyNumberFormat="1" applyFont="1" applyBorder="1" applyAlignment="1">
      <alignment horizontal="right" wrapText="1"/>
    </xf>
    <xf numFmtId="0" fontId="2" fillId="0" borderId="7" xfId="1" applyFont="1" applyBorder="1" applyAlignment="1">
      <alignment vertical="center"/>
    </xf>
    <xf numFmtId="2" fontId="13" fillId="0" borderId="5" xfId="1" applyNumberFormat="1" applyFont="1" applyBorder="1" applyAlignment="1">
      <alignment vertical="center" wrapText="1"/>
    </xf>
    <xf numFmtId="2" fontId="13" fillId="0" borderId="8" xfId="1" applyNumberFormat="1" applyFont="1" applyBorder="1" applyAlignment="1">
      <alignment vertical="center" wrapText="1"/>
    </xf>
    <xf numFmtId="2" fontId="24" fillId="0" borderId="2" xfId="1" applyNumberFormat="1" applyFont="1" applyBorder="1" applyAlignment="1">
      <alignment horizont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quotePrefix="1" applyFont="1" applyBorder="1" applyAlignment="1">
      <alignment horizontal="center" vertical="center"/>
    </xf>
    <xf numFmtId="2" fontId="13" fillId="0" borderId="2" xfId="1" applyNumberFormat="1" applyFont="1" applyBorder="1" applyAlignment="1">
      <alignment horizontal="right" vertical="center" wrapText="1"/>
    </xf>
    <xf numFmtId="0" fontId="20" fillId="0" borderId="0" xfId="1" applyFont="1" applyAlignment="1">
      <alignment horizontal="center" vertical="center"/>
    </xf>
    <xf numFmtId="0" fontId="30" fillId="0" borderId="2" xfId="1" quotePrefix="1" applyFont="1" applyBorder="1" applyAlignment="1">
      <alignment horizontal="center" vertical="center"/>
    </xf>
    <xf numFmtId="2" fontId="3" fillId="0" borderId="2" xfId="1" applyNumberFormat="1" applyFont="1" applyBorder="1" applyAlignment="1">
      <alignment horizontal="left" wrapText="1"/>
    </xf>
    <xf numFmtId="165" fontId="24" fillId="0" borderId="2" xfId="1" quotePrefix="1" applyNumberFormat="1" applyFont="1" applyBorder="1" applyAlignment="1">
      <alignment horizontal="right" wrapText="1"/>
    </xf>
    <xf numFmtId="165" fontId="27" fillId="0" borderId="2" xfId="1" applyNumberFormat="1" applyFont="1" applyBorder="1" applyAlignment="1">
      <alignment horizontal="right" wrapText="1"/>
    </xf>
    <xf numFmtId="165" fontId="23" fillId="0" borderId="2" xfId="1" applyNumberFormat="1" applyFont="1" applyBorder="1"/>
    <xf numFmtId="0" fontId="5" fillId="0" borderId="0" xfId="1" applyFont="1" applyAlignment="1">
      <alignment horizontal="left" wrapText="1"/>
    </xf>
    <xf numFmtId="0" fontId="5" fillId="0" borderId="0" xfId="1" quotePrefix="1" applyFont="1" applyAlignment="1">
      <alignment horizontal="center"/>
    </xf>
    <xf numFmtId="0" fontId="5" fillId="0" borderId="0" xfId="1" quotePrefix="1" applyFont="1" applyAlignment="1">
      <alignment horizontal="center" vertical="center" wrapText="1"/>
    </xf>
    <xf numFmtId="2" fontId="5" fillId="0" borderId="0" xfId="1" applyNumberFormat="1" applyFont="1" applyAlignment="1">
      <alignment vertical="center"/>
    </xf>
    <xf numFmtId="2" fontId="32" fillId="0" borderId="0" xfId="1" applyNumberFormat="1" applyFont="1" applyAlignment="1">
      <alignment vertical="center"/>
    </xf>
    <xf numFmtId="0" fontId="33" fillId="0" borderId="0" xfId="1" applyFont="1"/>
    <xf numFmtId="0" fontId="34" fillId="0" borderId="0" xfId="1" applyFont="1"/>
    <xf numFmtId="0" fontId="34" fillId="0" borderId="1" xfId="1" applyFont="1" applyBorder="1"/>
    <xf numFmtId="2" fontId="34" fillId="0" borderId="0" xfId="1" applyNumberFormat="1" applyFont="1"/>
    <xf numFmtId="2" fontId="35" fillId="0" borderId="1" xfId="1" applyNumberFormat="1" applyFont="1" applyBorder="1"/>
    <xf numFmtId="0" fontId="36" fillId="0" borderId="0" xfId="1" applyFont="1"/>
    <xf numFmtId="0" fontId="29" fillId="0" borderId="0" xfId="1" applyFont="1" applyAlignment="1">
      <alignment horizontal="center"/>
    </xf>
    <xf numFmtId="0" fontId="29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center"/>
    </xf>
    <xf numFmtId="2" fontId="30" fillId="0" borderId="0" xfId="1" applyNumberFormat="1" applyFont="1" applyAlignment="1">
      <alignment horizontal="left"/>
    </xf>
    <xf numFmtId="2" fontId="37" fillId="0" borderId="0" xfId="1" applyNumberFormat="1" applyFont="1"/>
    <xf numFmtId="0" fontId="11" fillId="0" borderId="5" xfId="1" applyFont="1" applyBorder="1" applyAlignment="1">
      <alignment wrapText="1"/>
    </xf>
    <xf numFmtId="2" fontId="3" fillId="0" borderId="5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2" fontId="30" fillId="0" borderId="0" xfId="1" applyNumberFormat="1" applyFont="1" applyAlignment="1">
      <alignment horizontal="left"/>
    </xf>
    <xf numFmtId="0" fontId="4" fillId="0" borderId="0" xfId="1" applyFont="1" applyAlignment="1">
      <alignment horizontal="center" vertical="top"/>
    </xf>
    <xf numFmtId="2" fontId="7" fillId="0" borderId="0" xfId="1" applyNumberFormat="1" applyFont="1" applyAlignment="1">
      <alignment horizontal="center"/>
    </xf>
    <xf numFmtId="0" fontId="9" fillId="0" borderId="1" xfId="1" applyFont="1" applyBorder="1" applyAlignment="1">
      <alignment wrapText="1"/>
    </xf>
    <xf numFmtId="2" fontId="3" fillId="0" borderId="1" xfId="1" applyNumberFormat="1" applyFont="1" applyBorder="1" applyAlignment="1">
      <alignment horizontal="right"/>
    </xf>
    <xf numFmtId="2" fontId="3" fillId="0" borderId="3" xfId="1" applyNumberFormat="1" applyFont="1" applyBorder="1" applyAlignment="1">
      <alignment horizontal="right"/>
    </xf>
    <xf numFmtId="0" fontId="10" fillId="0" borderId="5" xfId="1" applyFont="1" applyBorder="1" applyAlignment="1">
      <alignment wrapText="1"/>
    </xf>
    <xf numFmtId="2" fontId="37" fillId="0" borderId="1" xfId="1" applyNumberFormat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12" fillId="0" borderId="5" xfId="1" applyFont="1" applyBorder="1" applyAlignment="1">
      <alignment wrapText="1"/>
    </xf>
    <xf numFmtId="0" fontId="10" fillId="0" borderId="5" xfId="1" applyFont="1" applyBorder="1" applyAlignment="1">
      <alignment horizontal="left" wrapText="1"/>
    </xf>
    <xf numFmtId="49" fontId="3" fillId="0" borderId="5" xfId="1" applyNumberFormat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5" fillId="2" borderId="2" xfId="1" applyFont="1" applyFill="1" applyBorder="1" applyAlignment="1">
      <alignment horizontal="center" vertical="top" wrapText="1"/>
    </xf>
    <xf numFmtId="0" fontId="16" fillId="2" borderId="2" xfId="1" applyFont="1" applyFill="1" applyBorder="1" applyAlignment="1">
      <alignment horizontal="center" vertical="top" wrapText="1"/>
    </xf>
    <xf numFmtId="0" fontId="16" fillId="2" borderId="9" xfId="1" applyFont="1" applyFill="1" applyBorder="1" applyAlignment="1">
      <alignment horizontal="center" vertical="top" wrapText="1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2" fontId="8" fillId="0" borderId="8" xfId="1" applyNumberFormat="1" applyFont="1" applyBorder="1" applyAlignment="1">
      <alignment horizontal="center" vertical="center" wrapText="1"/>
    </xf>
    <xf numFmtId="2" fontId="19" fillId="0" borderId="2" xfId="1" applyNumberFormat="1" applyFont="1" applyBorder="1" applyAlignment="1">
      <alignment horizontal="center" wrapText="1"/>
    </xf>
    <xf numFmtId="0" fontId="3" fillId="0" borderId="6" xfId="1" quotePrefix="1" applyFont="1" applyBorder="1" applyAlignment="1">
      <alignment horizontal="center" vertical="center"/>
    </xf>
    <xf numFmtId="0" fontId="3" fillId="0" borderId="4" xfId="1" quotePrefix="1" applyFont="1" applyBorder="1" applyAlignment="1">
      <alignment horizontal="center" vertical="center"/>
    </xf>
    <xf numFmtId="0" fontId="3" fillId="0" borderId="15" xfId="1" quotePrefix="1" applyFont="1" applyBorder="1" applyAlignment="1">
      <alignment horizontal="center" vertical="center"/>
    </xf>
    <xf numFmtId="0" fontId="21" fillId="0" borderId="11" xfId="1" applyFont="1" applyBorder="1" applyAlignment="1">
      <alignment horizontal="center"/>
    </xf>
    <xf numFmtId="0" fontId="21" fillId="0" borderId="9" xfId="1" applyFont="1" applyBorder="1" applyAlignment="1">
      <alignment horizontal="center"/>
    </xf>
    <xf numFmtId="0" fontId="3" fillId="0" borderId="9" xfId="1" quotePrefix="1" applyFont="1" applyBorder="1" applyAlignment="1">
      <alignment horizontal="center" vertical="center"/>
    </xf>
    <xf numFmtId="0" fontId="3" fillId="0" borderId="12" xfId="1" quotePrefix="1" applyFont="1" applyBorder="1" applyAlignment="1">
      <alignment horizontal="center" vertical="center"/>
    </xf>
    <xf numFmtId="0" fontId="3" fillId="0" borderId="10" xfId="1" quotePrefix="1" applyFont="1" applyBorder="1" applyAlignment="1">
      <alignment horizontal="center" vertical="center"/>
    </xf>
    <xf numFmtId="0" fontId="3" fillId="0" borderId="11" xfId="1" quotePrefix="1" applyFont="1" applyBorder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</cellXfs>
  <cellStyles count="2">
    <cellStyle name="Обычный" xfId="0" builtinId="0"/>
    <cellStyle name="Обычный_фин план 2022" xfId="1" xr:uid="{AD058571-A47C-4C78-8C51-B102698945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CD145-261E-472D-A5A6-6D198894A3C5}">
  <sheetPr>
    <tabColor indexed="34"/>
  </sheetPr>
  <dimension ref="A1:R262"/>
  <sheetViews>
    <sheetView tabSelected="1" view="pageBreakPreview" zoomScale="90" zoomScaleNormal="77" zoomScaleSheetLayoutView="90" workbookViewId="0">
      <selection activeCell="N13" sqref="N13"/>
    </sheetView>
  </sheetViews>
  <sheetFormatPr defaultRowHeight="15" outlineLevelRow="1" x14ac:dyDescent="0.2"/>
  <cols>
    <col min="1" max="1" width="50.7109375" style="4" customWidth="1"/>
    <col min="2" max="2" width="8.28515625" style="150" bestFit="1" customWidth="1"/>
    <col min="3" max="3" width="11.7109375" style="150" customWidth="1"/>
    <col min="4" max="4" width="10.7109375" style="150" customWidth="1"/>
    <col min="5" max="5" width="11.28515625" style="9" customWidth="1"/>
    <col min="6" max="9" width="11.7109375" style="9" customWidth="1"/>
    <col min="10" max="256" width="9.140625" style="4"/>
    <col min="257" max="257" width="50.7109375" style="4" customWidth="1"/>
    <col min="258" max="258" width="8.28515625" style="4" bestFit="1" customWidth="1"/>
    <col min="259" max="259" width="11.7109375" style="4" customWidth="1"/>
    <col min="260" max="260" width="10.7109375" style="4" customWidth="1"/>
    <col min="261" max="261" width="11.28515625" style="4" customWidth="1"/>
    <col min="262" max="265" width="11.7109375" style="4" customWidth="1"/>
    <col min="266" max="512" width="9.140625" style="4"/>
    <col min="513" max="513" width="50.7109375" style="4" customWidth="1"/>
    <col min="514" max="514" width="8.28515625" style="4" bestFit="1" customWidth="1"/>
    <col min="515" max="515" width="11.7109375" style="4" customWidth="1"/>
    <col min="516" max="516" width="10.7109375" style="4" customWidth="1"/>
    <col min="517" max="517" width="11.28515625" style="4" customWidth="1"/>
    <col min="518" max="521" width="11.7109375" style="4" customWidth="1"/>
    <col min="522" max="768" width="9.140625" style="4"/>
    <col min="769" max="769" width="50.7109375" style="4" customWidth="1"/>
    <col min="770" max="770" width="8.28515625" style="4" bestFit="1" customWidth="1"/>
    <col min="771" max="771" width="11.7109375" style="4" customWidth="1"/>
    <col min="772" max="772" width="10.7109375" style="4" customWidth="1"/>
    <col min="773" max="773" width="11.28515625" style="4" customWidth="1"/>
    <col min="774" max="777" width="11.7109375" style="4" customWidth="1"/>
    <col min="778" max="1024" width="9.140625" style="4"/>
    <col min="1025" max="1025" width="50.7109375" style="4" customWidth="1"/>
    <col min="1026" max="1026" width="8.28515625" style="4" bestFit="1" customWidth="1"/>
    <col min="1027" max="1027" width="11.7109375" style="4" customWidth="1"/>
    <col min="1028" max="1028" width="10.7109375" style="4" customWidth="1"/>
    <col min="1029" max="1029" width="11.28515625" style="4" customWidth="1"/>
    <col min="1030" max="1033" width="11.7109375" style="4" customWidth="1"/>
    <col min="1034" max="1280" width="9.140625" style="4"/>
    <col min="1281" max="1281" width="50.7109375" style="4" customWidth="1"/>
    <col min="1282" max="1282" width="8.28515625" style="4" bestFit="1" customWidth="1"/>
    <col min="1283" max="1283" width="11.7109375" style="4" customWidth="1"/>
    <col min="1284" max="1284" width="10.7109375" style="4" customWidth="1"/>
    <col min="1285" max="1285" width="11.28515625" style="4" customWidth="1"/>
    <col min="1286" max="1289" width="11.7109375" style="4" customWidth="1"/>
    <col min="1290" max="1536" width="9.140625" style="4"/>
    <col min="1537" max="1537" width="50.7109375" style="4" customWidth="1"/>
    <col min="1538" max="1538" width="8.28515625" style="4" bestFit="1" customWidth="1"/>
    <col min="1539" max="1539" width="11.7109375" style="4" customWidth="1"/>
    <col min="1540" max="1540" width="10.7109375" style="4" customWidth="1"/>
    <col min="1541" max="1541" width="11.28515625" style="4" customWidth="1"/>
    <col min="1542" max="1545" width="11.7109375" style="4" customWidth="1"/>
    <col min="1546" max="1792" width="9.140625" style="4"/>
    <col min="1793" max="1793" width="50.7109375" style="4" customWidth="1"/>
    <col min="1794" max="1794" width="8.28515625" style="4" bestFit="1" customWidth="1"/>
    <col min="1795" max="1795" width="11.7109375" style="4" customWidth="1"/>
    <col min="1796" max="1796" width="10.7109375" style="4" customWidth="1"/>
    <col min="1797" max="1797" width="11.28515625" style="4" customWidth="1"/>
    <col min="1798" max="1801" width="11.7109375" style="4" customWidth="1"/>
    <col min="1802" max="2048" width="9.140625" style="4"/>
    <col min="2049" max="2049" width="50.7109375" style="4" customWidth="1"/>
    <col min="2050" max="2050" width="8.28515625" style="4" bestFit="1" customWidth="1"/>
    <col min="2051" max="2051" width="11.7109375" style="4" customWidth="1"/>
    <col min="2052" max="2052" width="10.7109375" style="4" customWidth="1"/>
    <col min="2053" max="2053" width="11.28515625" style="4" customWidth="1"/>
    <col min="2054" max="2057" width="11.7109375" style="4" customWidth="1"/>
    <col min="2058" max="2304" width="9.140625" style="4"/>
    <col min="2305" max="2305" width="50.7109375" style="4" customWidth="1"/>
    <col min="2306" max="2306" width="8.28515625" style="4" bestFit="1" customWidth="1"/>
    <col min="2307" max="2307" width="11.7109375" style="4" customWidth="1"/>
    <col min="2308" max="2308" width="10.7109375" style="4" customWidth="1"/>
    <col min="2309" max="2309" width="11.28515625" style="4" customWidth="1"/>
    <col min="2310" max="2313" width="11.7109375" style="4" customWidth="1"/>
    <col min="2314" max="2560" width="9.140625" style="4"/>
    <col min="2561" max="2561" width="50.7109375" style="4" customWidth="1"/>
    <col min="2562" max="2562" width="8.28515625" style="4" bestFit="1" customWidth="1"/>
    <col min="2563" max="2563" width="11.7109375" style="4" customWidth="1"/>
    <col min="2564" max="2564" width="10.7109375" style="4" customWidth="1"/>
    <col min="2565" max="2565" width="11.28515625" style="4" customWidth="1"/>
    <col min="2566" max="2569" width="11.7109375" style="4" customWidth="1"/>
    <col min="2570" max="2816" width="9.140625" style="4"/>
    <col min="2817" max="2817" width="50.7109375" style="4" customWidth="1"/>
    <col min="2818" max="2818" width="8.28515625" style="4" bestFit="1" customWidth="1"/>
    <col min="2819" max="2819" width="11.7109375" style="4" customWidth="1"/>
    <col min="2820" max="2820" width="10.7109375" style="4" customWidth="1"/>
    <col min="2821" max="2821" width="11.28515625" style="4" customWidth="1"/>
    <col min="2822" max="2825" width="11.7109375" style="4" customWidth="1"/>
    <col min="2826" max="3072" width="9.140625" style="4"/>
    <col min="3073" max="3073" width="50.7109375" style="4" customWidth="1"/>
    <col min="3074" max="3074" width="8.28515625" style="4" bestFit="1" customWidth="1"/>
    <col min="3075" max="3075" width="11.7109375" style="4" customWidth="1"/>
    <col min="3076" max="3076" width="10.7109375" style="4" customWidth="1"/>
    <col min="3077" max="3077" width="11.28515625" style="4" customWidth="1"/>
    <col min="3078" max="3081" width="11.7109375" style="4" customWidth="1"/>
    <col min="3082" max="3328" width="9.140625" style="4"/>
    <col min="3329" max="3329" width="50.7109375" style="4" customWidth="1"/>
    <col min="3330" max="3330" width="8.28515625" style="4" bestFit="1" customWidth="1"/>
    <col min="3331" max="3331" width="11.7109375" style="4" customWidth="1"/>
    <col min="3332" max="3332" width="10.7109375" style="4" customWidth="1"/>
    <col min="3333" max="3333" width="11.28515625" style="4" customWidth="1"/>
    <col min="3334" max="3337" width="11.7109375" style="4" customWidth="1"/>
    <col min="3338" max="3584" width="9.140625" style="4"/>
    <col min="3585" max="3585" width="50.7109375" style="4" customWidth="1"/>
    <col min="3586" max="3586" width="8.28515625" style="4" bestFit="1" customWidth="1"/>
    <col min="3587" max="3587" width="11.7109375" style="4" customWidth="1"/>
    <col min="3588" max="3588" width="10.7109375" style="4" customWidth="1"/>
    <col min="3589" max="3589" width="11.28515625" style="4" customWidth="1"/>
    <col min="3590" max="3593" width="11.7109375" style="4" customWidth="1"/>
    <col min="3594" max="3840" width="9.140625" style="4"/>
    <col min="3841" max="3841" width="50.7109375" style="4" customWidth="1"/>
    <col min="3842" max="3842" width="8.28515625" style="4" bestFit="1" customWidth="1"/>
    <col min="3843" max="3843" width="11.7109375" style="4" customWidth="1"/>
    <col min="3844" max="3844" width="10.7109375" style="4" customWidth="1"/>
    <col min="3845" max="3845" width="11.28515625" style="4" customWidth="1"/>
    <col min="3846" max="3849" width="11.7109375" style="4" customWidth="1"/>
    <col min="3850" max="4096" width="9.140625" style="4"/>
    <col min="4097" max="4097" width="50.7109375" style="4" customWidth="1"/>
    <col min="4098" max="4098" width="8.28515625" style="4" bestFit="1" customWidth="1"/>
    <col min="4099" max="4099" width="11.7109375" style="4" customWidth="1"/>
    <col min="4100" max="4100" width="10.7109375" style="4" customWidth="1"/>
    <col min="4101" max="4101" width="11.28515625" style="4" customWidth="1"/>
    <col min="4102" max="4105" width="11.7109375" style="4" customWidth="1"/>
    <col min="4106" max="4352" width="9.140625" style="4"/>
    <col min="4353" max="4353" width="50.7109375" style="4" customWidth="1"/>
    <col min="4354" max="4354" width="8.28515625" style="4" bestFit="1" customWidth="1"/>
    <col min="4355" max="4355" width="11.7109375" style="4" customWidth="1"/>
    <col min="4356" max="4356" width="10.7109375" style="4" customWidth="1"/>
    <col min="4357" max="4357" width="11.28515625" style="4" customWidth="1"/>
    <col min="4358" max="4361" width="11.7109375" style="4" customWidth="1"/>
    <col min="4362" max="4608" width="9.140625" style="4"/>
    <col min="4609" max="4609" width="50.7109375" style="4" customWidth="1"/>
    <col min="4610" max="4610" width="8.28515625" style="4" bestFit="1" customWidth="1"/>
    <col min="4611" max="4611" width="11.7109375" style="4" customWidth="1"/>
    <col min="4612" max="4612" width="10.7109375" style="4" customWidth="1"/>
    <col min="4613" max="4613" width="11.28515625" style="4" customWidth="1"/>
    <col min="4614" max="4617" width="11.7109375" style="4" customWidth="1"/>
    <col min="4618" max="4864" width="9.140625" style="4"/>
    <col min="4865" max="4865" width="50.7109375" style="4" customWidth="1"/>
    <col min="4866" max="4866" width="8.28515625" style="4" bestFit="1" customWidth="1"/>
    <col min="4867" max="4867" width="11.7109375" style="4" customWidth="1"/>
    <col min="4868" max="4868" width="10.7109375" style="4" customWidth="1"/>
    <col min="4869" max="4869" width="11.28515625" style="4" customWidth="1"/>
    <col min="4870" max="4873" width="11.7109375" style="4" customWidth="1"/>
    <col min="4874" max="5120" width="9.140625" style="4"/>
    <col min="5121" max="5121" width="50.7109375" style="4" customWidth="1"/>
    <col min="5122" max="5122" width="8.28515625" style="4" bestFit="1" customWidth="1"/>
    <col min="5123" max="5123" width="11.7109375" style="4" customWidth="1"/>
    <col min="5124" max="5124" width="10.7109375" style="4" customWidth="1"/>
    <col min="5125" max="5125" width="11.28515625" style="4" customWidth="1"/>
    <col min="5126" max="5129" width="11.7109375" style="4" customWidth="1"/>
    <col min="5130" max="5376" width="9.140625" style="4"/>
    <col min="5377" max="5377" width="50.7109375" style="4" customWidth="1"/>
    <col min="5378" max="5378" width="8.28515625" style="4" bestFit="1" customWidth="1"/>
    <col min="5379" max="5379" width="11.7109375" style="4" customWidth="1"/>
    <col min="5380" max="5380" width="10.7109375" style="4" customWidth="1"/>
    <col min="5381" max="5381" width="11.28515625" style="4" customWidth="1"/>
    <col min="5382" max="5385" width="11.7109375" style="4" customWidth="1"/>
    <col min="5386" max="5632" width="9.140625" style="4"/>
    <col min="5633" max="5633" width="50.7109375" style="4" customWidth="1"/>
    <col min="5634" max="5634" width="8.28515625" style="4" bestFit="1" customWidth="1"/>
    <col min="5635" max="5635" width="11.7109375" style="4" customWidth="1"/>
    <col min="5636" max="5636" width="10.7109375" style="4" customWidth="1"/>
    <col min="5637" max="5637" width="11.28515625" style="4" customWidth="1"/>
    <col min="5638" max="5641" width="11.7109375" style="4" customWidth="1"/>
    <col min="5642" max="5888" width="9.140625" style="4"/>
    <col min="5889" max="5889" width="50.7109375" style="4" customWidth="1"/>
    <col min="5890" max="5890" width="8.28515625" style="4" bestFit="1" customWidth="1"/>
    <col min="5891" max="5891" width="11.7109375" style="4" customWidth="1"/>
    <col min="5892" max="5892" width="10.7109375" style="4" customWidth="1"/>
    <col min="5893" max="5893" width="11.28515625" style="4" customWidth="1"/>
    <col min="5894" max="5897" width="11.7109375" style="4" customWidth="1"/>
    <col min="5898" max="6144" width="9.140625" style="4"/>
    <col min="6145" max="6145" width="50.7109375" style="4" customWidth="1"/>
    <col min="6146" max="6146" width="8.28515625" style="4" bestFit="1" customWidth="1"/>
    <col min="6147" max="6147" width="11.7109375" style="4" customWidth="1"/>
    <col min="6148" max="6148" width="10.7109375" style="4" customWidth="1"/>
    <col min="6149" max="6149" width="11.28515625" style="4" customWidth="1"/>
    <col min="6150" max="6153" width="11.7109375" style="4" customWidth="1"/>
    <col min="6154" max="6400" width="9.140625" style="4"/>
    <col min="6401" max="6401" width="50.7109375" style="4" customWidth="1"/>
    <col min="6402" max="6402" width="8.28515625" style="4" bestFit="1" customWidth="1"/>
    <col min="6403" max="6403" width="11.7109375" style="4" customWidth="1"/>
    <col min="6404" max="6404" width="10.7109375" style="4" customWidth="1"/>
    <col min="6405" max="6405" width="11.28515625" style="4" customWidth="1"/>
    <col min="6406" max="6409" width="11.7109375" style="4" customWidth="1"/>
    <col min="6410" max="6656" width="9.140625" style="4"/>
    <col min="6657" max="6657" width="50.7109375" style="4" customWidth="1"/>
    <col min="6658" max="6658" width="8.28515625" style="4" bestFit="1" customWidth="1"/>
    <col min="6659" max="6659" width="11.7109375" style="4" customWidth="1"/>
    <col min="6660" max="6660" width="10.7109375" style="4" customWidth="1"/>
    <col min="6661" max="6661" width="11.28515625" style="4" customWidth="1"/>
    <col min="6662" max="6665" width="11.7109375" style="4" customWidth="1"/>
    <col min="6666" max="6912" width="9.140625" style="4"/>
    <col min="6913" max="6913" width="50.7109375" style="4" customWidth="1"/>
    <col min="6914" max="6914" width="8.28515625" style="4" bestFit="1" customWidth="1"/>
    <col min="6915" max="6915" width="11.7109375" style="4" customWidth="1"/>
    <col min="6916" max="6916" width="10.7109375" style="4" customWidth="1"/>
    <col min="6917" max="6917" width="11.28515625" style="4" customWidth="1"/>
    <col min="6918" max="6921" width="11.7109375" style="4" customWidth="1"/>
    <col min="6922" max="7168" width="9.140625" style="4"/>
    <col min="7169" max="7169" width="50.7109375" style="4" customWidth="1"/>
    <col min="7170" max="7170" width="8.28515625" style="4" bestFit="1" customWidth="1"/>
    <col min="7171" max="7171" width="11.7109375" style="4" customWidth="1"/>
    <col min="7172" max="7172" width="10.7109375" style="4" customWidth="1"/>
    <col min="7173" max="7173" width="11.28515625" style="4" customWidth="1"/>
    <col min="7174" max="7177" width="11.7109375" style="4" customWidth="1"/>
    <col min="7178" max="7424" width="9.140625" style="4"/>
    <col min="7425" max="7425" width="50.7109375" style="4" customWidth="1"/>
    <col min="7426" max="7426" width="8.28515625" style="4" bestFit="1" customWidth="1"/>
    <col min="7427" max="7427" width="11.7109375" style="4" customWidth="1"/>
    <col min="7428" max="7428" width="10.7109375" style="4" customWidth="1"/>
    <col min="7429" max="7429" width="11.28515625" style="4" customWidth="1"/>
    <col min="7430" max="7433" width="11.7109375" style="4" customWidth="1"/>
    <col min="7434" max="7680" width="9.140625" style="4"/>
    <col min="7681" max="7681" width="50.7109375" style="4" customWidth="1"/>
    <col min="7682" max="7682" width="8.28515625" style="4" bestFit="1" customWidth="1"/>
    <col min="7683" max="7683" width="11.7109375" style="4" customWidth="1"/>
    <col min="7684" max="7684" width="10.7109375" style="4" customWidth="1"/>
    <col min="7685" max="7685" width="11.28515625" style="4" customWidth="1"/>
    <col min="7686" max="7689" width="11.7109375" style="4" customWidth="1"/>
    <col min="7690" max="7936" width="9.140625" style="4"/>
    <col min="7937" max="7937" width="50.7109375" style="4" customWidth="1"/>
    <col min="7938" max="7938" width="8.28515625" style="4" bestFit="1" customWidth="1"/>
    <col min="7939" max="7939" width="11.7109375" style="4" customWidth="1"/>
    <col min="7940" max="7940" width="10.7109375" style="4" customWidth="1"/>
    <col min="7941" max="7941" width="11.28515625" style="4" customWidth="1"/>
    <col min="7942" max="7945" width="11.7109375" style="4" customWidth="1"/>
    <col min="7946" max="8192" width="9.140625" style="4"/>
    <col min="8193" max="8193" width="50.7109375" style="4" customWidth="1"/>
    <col min="8194" max="8194" width="8.28515625" style="4" bestFit="1" customWidth="1"/>
    <col min="8195" max="8195" width="11.7109375" style="4" customWidth="1"/>
    <col min="8196" max="8196" width="10.7109375" style="4" customWidth="1"/>
    <col min="8197" max="8197" width="11.28515625" style="4" customWidth="1"/>
    <col min="8198" max="8201" width="11.7109375" style="4" customWidth="1"/>
    <col min="8202" max="8448" width="9.140625" style="4"/>
    <col min="8449" max="8449" width="50.7109375" style="4" customWidth="1"/>
    <col min="8450" max="8450" width="8.28515625" style="4" bestFit="1" customWidth="1"/>
    <col min="8451" max="8451" width="11.7109375" style="4" customWidth="1"/>
    <col min="8452" max="8452" width="10.7109375" style="4" customWidth="1"/>
    <col min="8453" max="8453" width="11.28515625" style="4" customWidth="1"/>
    <col min="8454" max="8457" width="11.7109375" style="4" customWidth="1"/>
    <col min="8458" max="8704" width="9.140625" style="4"/>
    <col min="8705" max="8705" width="50.7109375" style="4" customWidth="1"/>
    <col min="8706" max="8706" width="8.28515625" style="4" bestFit="1" customWidth="1"/>
    <col min="8707" max="8707" width="11.7109375" style="4" customWidth="1"/>
    <col min="8708" max="8708" width="10.7109375" style="4" customWidth="1"/>
    <col min="8709" max="8709" width="11.28515625" style="4" customWidth="1"/>
    <col min="8710" max="8713" width="11.7109375" style="4" customWidth="1"/>
    <col min="8714" max="8960" width="9.140625" style="4"/>
    <col min="8961" max="8961" width="50.7109375" style="4" customWidth="1"/>
    <col min="8962" max="8962" width="8.28515625" style="4" bestFit="1" customWidth="1"/>
    <col min="8963" max="8963" width="11.7109375" style="4" customWidth="1"/>
    <col min="8964" max="8964" width="10.7109375" style="4" customWidth="1"/>
    <col min="8965" max="8965" width="11.28515625" style="4" customWidth="1"/>
    <col min="8966" max="8969" width="11.7109375" style="4" customWidth="1"/>
    <col min="8970" max="9216" width="9.140625" style="4"/>
    <col min="9217" max="9217" width="50.7109375" style="4" customWidth="1"/>
    <col min="9218" max="9218" width="8.28515625" style="4" bestFit="1" customWidth="1"/>
    <col min="9219" max="9219" width="11.7109375" style="4" customWidth="1"/>
    <col min="9220" max="9220" width="10.7109375" style="4" customWidth="1"/>
    <col min="9221" max="9221" width="11.28515625" style="4" customWidth="1"/>
    <col min="9222" max="9225" width="11.7109375" style="4" customWidth="1"/>
    <col min="9226" max="9472" width="9.140625" style="4"/>
    <col min="9473" max="9473" width="50.7109375" style="4" customWidth="1"/>
    <col min="9474" max="9474" width="8.28515625" style="4" bestFit="1" customWidth="1"/>
    <col min="9475" max="9475" width="11.7109375" style="4" customWidth="1"/>
    <col min="9476" max="9476" width="10.7109375" style="4" customWidth="1"/>
    <col min="9477" max="9477" width="11.28515625" style="4" customWidth="1"/>
    <col min="9478" max="9481" width="11.7109375" style="4" customWidth="1"/>
    <col min="9482" max="9728" width="9.140625" style="4"/>
    <col min="9729" max="9729" width="50.7109375" style="4" customWidth="1"/>
    <col min="9730" max="9730" width="8.28515625" style="4" bestFit="1" customWidth="1"/>
    <col min="9731" max="9731" width="11.7109375" style="4" customWidth="1"/>
    <col min="9732" max="9732" width="10.7109375" style="4" customWidth="1"/>
    <col min="9733" max="9733" width="11.28515625" style="4" customWidth="1"/>
    <col min="9734" max="9737" width="11.7109375" style="4" customWidth="1"/>
    <col min="9738" max="9984" width="9.140625" style="4"/>
    <col min="9985" max="9985" width="50.7109375" style="4" customWidth="1"/>
    <col min="9986" max="9986" width="8.28515625" style="4" bestFit="1" customWidth="1"/>
    <col min="9987" max="9987" width="11.7109375" style="4" customWidth="1"/>
    <col min="9988" max="9988" width="10.7109375" style="4" customWidth="1"/>
    <col min="9989" max="9989" width="11.28515625" style="4" customWidth="1"/>
    <col min="9990" max="9993" width="11.7109375" style="4" customWidth="1"/>
    <col min="9994" max="10240" width="9.140625" style="4"/>
    <col min="10241" max="10241" width="50.7109375" style="4" customWidth="1"/>
    <col min="10242" max="10242" width="8.28515625" style="4" bestFit="1" customWidth="1"/>
    <col min="10243" max="10243" width="11.7109375" style="4" customWidth="1"/>
    <col min="10244" max="10244" width="10.7109375" style="4" customWidth="1"/>
    <col min="10245" max="10245" width="11.28515625" style="4" customWidth="1"/>
    <col min="10246" max="10249" width="11.7109375" style="4" customWidth="1"/>
    <col min="10250" max="10496" width="9.140625" style="4"/>
    <col min="10497" max="10497" width="50.7109375" style="4" customWidth="1"/>
    <col min="10498" max="10498" width="8.28515625" style="4" bestFit="1" customWidth="1"/>
    <col min="10499" max="10499" width="11.7109375" style="4" customWidth="1"/>
    <col min="10500" max="10500" width="10.7109375" style="4" customWidth="1"/>
    <col min="10501" max="10501" width="11.28515625" style="4" customWidth="1"/>
    <col min="10502" max="10505" width="11.7109375" style="4" customWidth="1"/>
    <col min="10506" max="10752" width="9.140625" style="4"/>
    <col min="10753" max="10753" width="50.7109375" style="4" customWidth="1"/>
    <col min="10754" max="10754" width="8.28515625" style="4" bestFit="1" customWidth="1"/>
    <col min="10755" max="10755" width="11.7109375" style="4" customWidth="1"/>
    <col min="10756" max="10756" width="10.7109375" style="4" customWidth="1"/>
    <col min="10757" max="10757" width="11.28515625" style="4" customWidth="1"/>
    <col min="10758" max="10761" width="11.7109375" style="4" customWidth="1"/>
    <col min="10762" max="11008" width="9.140625" style="4"/>
    <col min="11009" max="11009" width="50.7109375" style="4" customWidth="1"/>
    <col min="11010" max="11010" width="8.28515625" style="4" bestFit="1" customWidth="1"/>
    <col min="11011" max="11011" width="11.7109375" style="4" customWidth="1"/>
    <col min="11012" max="11012" width="10.7109375" style="4" customWidth="1"/>
    <col min="11013" max="11013" width="11.28515625" style="4" customWidth="1"/>
    <col min="11014" max="11017" width="11.7109375" style="4" customWidth="1"/>
    <col min="11018" max="11264" width="9.140625" style="4"/>
    <col min="11265" max="11265" width="50.7109375" style="4" customWidth="1"/>
    <col min="11266" max="11266" width="8.28515625" style="4" bestFit="1" customWidth="1"/>
    <col min="11267" max="11267" width="11.7109375" style="4" customWidth="1"/>
    <col min="11268" max="11268" width="10.7109375" style="4" customWidth="1"/>
    <col min="11269" max="11269" width="11.28515625" style="4" customWidth="1"/>
    <col min="11270" max="11273" width="11.7109375" style="4" customWidth="1"/>
    <col min="11274" max="11520" width="9.140625" style="4"/>
    <col min="11521" max="11521" width="50.7109375" style="4" customWidth="1"/>
    <col min="11522" max="11522" width="8.28515625" style="4" bestFit="1" customWidth="1"/>
    <col min="11523" max="11523" width="11.7109375" style="4" customWidth="1"/>
    <col min="11524" max="11524" width="10.7109375" style="4" customWidth="1"/>
    <col min="11525" max="11525" width="11.28515625" style="4" customWidth="1"/>
    <col min="11526" max="11529" width="11.7109375" style="4" customWidth="1"/>
    <col min="11530" max="11776" width="9.140625" style="4"/>
    <col min="11777" max="11777" width="50.7109375" style="4" customWidth="1"/>
    <col min="11778" max="11778" width="8.28515625" style="4" bestFit="1" customWidth="1"/>
    <col min="11779" max="11779" width="11.7109375" style="4" customWidth="1"/>
    <col min="11780" max="11780" width="10.7109375" style="4" customWidth="1"/>
    <col min="11781" max="11781" width="11.28515625" style="4" customWidth="1"/>
    <col min="11782" max="11785" width="11.7109375" style="4" customWidth="1"/>
    <col min="11786" max="12032" width="9.140625" style="4"/>
    <col min="12033" max="12033" width="50.7109375" style="4" customWidth="1"/>
    <col min="12034" max="12034" width="8.28515625" style="4" bestFit="1" customWidth="1"/>
    <col min="12035" max="12035" width="11.7109375" style="4" customWidth="1"/>
    <col min="12036" max="12036" width="10.7109375" style="4" customWidth="1"/>
    <col min="12037" max="12037" width="11.28515625" style="4" customWidth="1"/>
    <col min="12038" max="12041" width="11.7109375" style="4" customWidth="1"/>
    <col min="12042" max="12288" width="9.140625" style="4"/>
    <col min="12289" max="12289" width="50.7109375" style="4" customWidth="1"/>
    <col min="12290" max="12290" width="8.28515625" style="4" bestFit="1" customWidth="1"/>
    <col min="12291" max="12291" width="11.7109375" style="4" customWidth="1"/>
    <col min="12292" max="12292" width="10.7109375" style="4" customWidth="1"/>
    <col min="12293" max="12293" width="11.28515625" style="4" customWidth="1"/>
    <col min="12294" max="12297" width="11.7109375" style="4" customWidth="1"/>
    <col min="12298" max="12544" width="9.140625" style="4"/>
    <col min="12545" max="12545" width="50.7109375" style="4" customWidth="1"/>
    <col min="12546" max="12546" width="8.28515625" style="4" bestFit="1" customWidth="1"/>
    <col min="12547" max="12547" width="11.7109375" style="4" customWidth="1"/>
    <col min="12548" max="12548" width="10.7109375" style="4" customWidth="1"/>
    <col min="12549" max="12549" width="11.28515625" style="4" customWidth="1"/>
    <col min="12550" max="12553" width="11.7109375" style="4" customWidth="1"/>
    <col min="12554" max="12800" width="9.140625" style="4"/>
    <col min="12801" max="12801" width="50.7109375" style="4" customWidth="1"/>
    <col min="12802" max="12802" width="8.28515625" style="4" bestFit="1" customWidth="1"/>
    <col min="12803" max="12803" width="11.7109375" style="4" customWidth="1"/>
    <col min="12804" max="12804" width="10.7109375" style="4" customWidth="1"/>
    <col min="12805" max="12805" width="11.28515625" style="4" customWidth="1"/>
    <col min="12806" max="12809" width="11.7109375" style="4" customWidth="1"/>
    <col min="12810" max="13056" width="9.140625" style="4"/>
    <col min="13057" max="13057" width="50.7109375" style="4" customWidth="1"/>
    <col min="13058" max="13058" width="8.28515625" style="4" bestFit="1" customWidth="1"/>
    <col min="13059" max="13059" width="11.7109375" style="4" customWidth="1"/>
    <col min="13060" max="13060" width="10.7109375" style="4" customWidth="1"/>
    <col min="13061" max="13061" width="11.28515625" style="4" customWidth="1"/>
    <col min="13062" max="13065" width="11.7109375" style="4" customWidth="1"/>
    <col min="13066" max="13312" width="9.140625" style="4"/>
    <col min="13313" max="13313" width="50.7109375" style="4" customWidth="1"/>
    <col min="13314" max="13314" width="8.28515625" style="4" bestFit="1" customWidth="1"/>
    <col min="13315" max="13315" width="11.7109375" style="4" customWidth="1"/>
    <col min="13316" max="13316" width="10.7109375" style="4" customWidth="1"/>
    <col min="13317" max="13317" width="11.28515625" style="4" customWidth="1"/>
    <col min="13318" max="13321" width="11.7109375" style="4" customWidth="1"/>
    <col min="13322" max="13568" width="9.140625" style="4"/>
    <col min="13569" max="13569" width="50.7109375" style="4" customWidth="1"/>
    <col min="13570" max="13570" width="8.28515625" style="4" bestFit="1" customWidth="1"/>
    <col min="13571" max="13571" width="11.7109375" style="4" customWidth="1"/>
    <col min="13572" max="13572" width="10.7109375" style="4" customWidth="1"/>
    <col min="13573" max="13573" width="11.28515625" style="4" customWidth="1"/>
    <col min="13574" max="13577" width="11.7109375" style="4" customWidth="1"/>
    <col min="13578" max="13824" width="9.140625" style="4"/>
    <col min="13825" max="13825" width="50.7109375" style="4" customWidth="1"/>
    <col min="13826" max="13826" width="8.28515625" style="4" bestFit="1" customWidth="1"/>
    <col min="13827" max="13827" width="11.7109375" style="4" customWidth="1"/>
    <col min="13828" max="13828" width="10.7109375" style="4" customWidth="1"/>
    <col min="13829" max="13829" width="11.28515625" style="4" customWidth="1"/>
    <col min="13830" max="13833" width="11.7109375" style="4" customWidth="1"/>
    <col min="13834" max="14080" width="9.140625" style="4"/>
    <col min="14081" max="14081" width="50.7109375" style="4" customWidth="1"/>
    <col min="14082" max="14082" width="8.28515625" style="4" bestFit="1" customWidth="1"/>
    <col min="14083" max="14083" width="11.7109375" style="4" customWidth="1"/>
    <col min="14084" max="14084" width="10.7109375" style="4" customWidth="1"/>
    <col min="14085" max="14085" width="11.28515625" style="4" customWidth="1"/>
    <col min="14086" max="14089" width="11.7109375" style="4" customWidth="1"/>
    <col min="14090" max="14336" width="9.140625" style="4"/>
    <col min="14337" max="14337" width="50.7109375" style="4" customWidth="1"/>
    <col min="14338" max="14338" width="8.28515625" style="4" bestFit="1" customWidth="1"/>
    <col min="14339" max="14339" width="11.7109375" style="4" customWidth="1"/>
    <col min="14340" max="14340" width="10.7109375" style="4" customWidth="1"/>
    <col min="14341" max="14341" width="11.28515625" style="4" customWidth="1"/>
    <col min="14342" max="14345" width="11.7109375" style="4" customWidth="1"/>
    <col min="14346" max="14592" width="9.140625" style="4"/>
    <col min="14593" max="14593" width="50.7109375" style="4" customWidth="1"/>
    <col min="14594" max="14594" width="8.28515625" style="4" bestFit="1" customWidth="1"/>
    <col min="14595" max="14595" width="11.7109375" style="4" customWidth="1"/>
    <col min="14596" max="14596" width="10.7109375" style="4" customWidth="1"/>
    <col min="14597" max="14597" width="11.28515625" style="4" customWidth="1"/>
    <col min="14598" max="14601" width="11.7109375" style="4" customWidth="1"/>
    <col min="14602" max="14848" width="9.140625" style="4"/>
    <col min="14849" max="14849" width="50.7109375" style="4" customWidth="1"/>
    <col min="14850" max="14850" width="8.28515625" style="4" bestFit="1" customWidth="1"/>
    <col min="14851" max="14851" width="11.7109375" style="4" customWidth="1"/>
    <col min="14852" max="14852" width="10.7109375" style="4" customWidth="1"/>
    <col min="14853" max="14853" width="11.28515625" style="4" customWidth="1"/>
    <col min="14854" max="14857" width="11.7109375" style="4" customWidth="1"/>
    <col min="14858" max="15104" width="9.140625" style="4"/>
    <col min="15105" max="15105" width="50.7109375" style="4" customWidth="1"/>
    <col min="15106" max="15106" width="8.28515625" style="4" bestFit="1" customWidth="1"/>
    <col min="15107" max="15107" width="11.7109375" style="4" customWidth="1"/>
    <col min="15108" max="15108" width="10.7109375" style="4" customWidth="1"/>
    <col min="15109" max="15109" width="11.28515625" style="4" customWidth="1"/>
    <col min="15110" max="15113" width="11.7109375" style="4" customWidth="1"/>
    <col min="15114" max="15360" width="9.140625" style="4"/>
    <col min="15361" max="15361" width="50.7109375" style="4" customWidth="1"/>
    <col min="15362" max="15362" width="8.28515625" style="4" bestFit="1" customWidth="1"/>
    <col min="15363" max="15363" width="11.7109375" style="4" customWidth="1"/>
    <col min="15364" max="15364" width="10.7109375" style="4" customWidth="1"/>
    <col min="15365" max="15365" width="11.28515625" style="4" customWidth="1"/>
    <col min="15366" max="15369" width="11.7109375" style="4" customWidth="1"/>
    <col min="15370" max="15616" width="9.140625" style="4"/>
    <col min="15617" max="15617" width="50.7109375" style="4" customWidth="1"/>
    <col min="15618" max="15618" width="8.28515625" style="4" bestFit="1" customWidth="1"/>
    <col min="15619" max="15619" width="11.7109375" style="4" customWidth="1"/>
    <col min="15620" max="15620" width="10.7109375" style="4" customWidth="1"/>
    <col min="15621" max="15621" width="11.28515625" style="4" customWidth="1"/>
    <col min="15622" max="15625" width="11.7109375" style="4" customWidth="1"/>
    <col min="15626" max="15872" width="9.140625" style="4"/>
    <col min="15873" max="15873" width="50.7109375" style="4" customWidth="1"/>
    <col min="15874" max="15874" width="8.28515625" style="4" bestFit="1" customWidth="1"/>
    <col min="15875" max="15875" width="11.7109375" style="4" customWidth="1"/>
    <col min="15876" max="15876" width="10.7109375" style="4" customWidth="1"/>
    <col min="15877" max="15877" width="11.28515625" style="4" customWidth="1"/>
    <col min="15878" max="15881" width="11.7109375" style="4" customWidth="1"/>
    <col min="15882" max="16128" width="9.140625" style="4"/>
    <col min="16129" max="16129" width="50.7109375" style="4" customWidth="1"/>
    <col min="16130" max="16130" width="8.28515625" style="4" bestFit="1" customWidth="1"/>
    <col min="16131" max="16131" width="11.7109375" style="4" customWidth="1"/>
    <col min="16132" max="16132" width="10.7109375" style="4" customWidth="1"/>
    <col min="16133" max="16133" width="11.28515625" style="4" customWidth="1"/>
    <col min="16134" max="16137" width="11.7109375" style="4" customWidth="1"/>
    <col min="16138" max="16384" width="9.140625" style="4"/>
  </cols>
  <sheetData>
    <row r="1" spans="1:18" ht="15.75" x14ac:dyDescent="0.25">
      <c r="A1" s="155"/>
      <c r="B1" s="155"/>
      <c r="C1" s="1"/>
      <c r="D1" s="1"/>
      <c r="E1" s="2"/>
      <c r="F1" s="156" t="s">
        <v>0</v>
      </c>
      <c r="G1" s="156"/>
      <c r="H1" s="156"/>
      <c r="I1" s="156"/>
      <c r="J1" s="3"/>
      <c r="K1" s="3"/>
      <c r="L1" s="3"/>
      <c r="M1" s="3"/>
      <c r="N1" s="3"/>
      <c r="O1" s="3"/>
      <c r="P1" s="3"/>
      <c r="Q1" s="3"/>
      <c r="R1" s="3"/>
    </row>
    <row r="2" spans="1:18" ht="15.75" x14ac:dyDescent="0.25">
      <c r="A2" s="5"/>
      <c r="B2" s="6"/>
      <c r="C2" s="6"/>
      <c r="D2" s="6"/>
      <c r="E2" s="2"/>
      <c r="F2" s="156" t="s">
        <v>143</v>
      </c>
      <c r="G2" s="156"/>
      <c r="H2" s="156"/>
      <c r="I2" s="156"/>
      <c r="J2" s="3"/>
      <c r="K2" s="3"/>
      <c r="L2" s="3"/>
      <c r="M2" s="3"/>
      <c r="N2" s="3"/>
      <c r="O2" s="3"/>
      <c r="P2" s="3"/>
      <c r="Q2" s="3"/>
      <c r="R2" s="3"/>
    </row>
    <row r="3" spans="1:18" ht="15.75" x14ac:dyDescent="0.25">
      <c r="A3" s="5"/>
      <c r="B3" s="6"/>
      <c r="C3" s="6"/>
      <c r="D3" s="6"/>
      <c r="E3" s="2"/>
      <c r="F3" s="156" t="s">
        <v>1</v>
      </c>
      <c r="G3" s="156"/>
      <c r="H3" s="156"/>
      <c r="I3" s="156"/>
      <c r="J3" s="3"/>
      <c r="K3" s="3"/>
      <c r="L3" s="3"/>
      <c r="M3" s="3"/>
      <c r="N3" s="3"/>
      <c r="O3" s="3"/>
      <c r="P3" s="3"/>
      <c r="Q3" s="3"/>
      <c r="R3" s="3"/>
    </row>
    <row r="4" spans="1:18" ht="15.75" x14ac:dyDescent="0.25">
      <c r="A4" s="5"/>
      <c r="B4" s="6"/>
      <c r="C4" s="6"/>
      <c r="D4" s="6"/>
      <c r="E4" s="2"/>
      <c r="F4" s="151" t="s">
        <v>144</v>
      </c>
      <c r="G4" s="151"/>
      <c r="H4" s="163"/>
      <c r="I4" s="163"/>
      <c r="J4" s="3"/>
      <c r="K4" s="3"/>
      <c r="L4" s="3"/>
      <c r="M4" s="3"/>
      <c r="N4" s="3"/>
      <c r="O4" s="3"/>
      <c r="P4" s="3"/>
      <c r="Q4" s="3"/>
      <c r="R4" s="3"/>
    </row>
    <row r="5" spans="1:18" ht="15.75" x14ac:dyDescent="0.25">
      <c r="A5" s="157"/>
      <c r="B5" s="157"/>
      <c r="C5" s="7"/>
      <c r="D5" s="7"/>
      <c r="E5" s="8"/>
      <c r="H5" s="163"/>
      <c r="I5" s="163"/>
      <c r="J5" s="3"/>
      <c r="K5" s="3"/>
      <c r="L5" s="3"/>
      <c r="M5" s="3"/>
      <c r="N5" s="3"/>
      <c r="O5" s="3"/>
      <c r="P5" s="3"/>
      <c r="Q5" s="3"/>
      <c r="R5" s="3"/>
    </row>
    <row r="6" spans="1:18" ht="11.25" customHeight="1" x14ac:dyDescent="0.25">
      <c r="A6" s="7"/>
      <c r="B6" s="10"/>
      <c r="C6" s="10"/>
      <c r="D6" s="10"/>
      <c r="E6" s="11"/>
      <c r="F6" s="11"/>
      <c r="G6" s="2"/>
      <c r="H6" s="152"/>
      <c r="I6" s="152"/>
      <c r="J6" s="3"/>
      <c r="K6" s="3"/>
      <c r="L6" s="3"/>
      <c r="M6" s="3"/>
      <c r="N6" s="3"/>
      <c r="O6" s="3"/>
      <c r="P6" s="3"/>
      <c r="Q6" s="3"/>
      <c r="R6" s="3"/>
    </row>
    <row r="7" spans="1:18" ht="15.75" x14ac:dyDescent="0.25">
      <c r="A7" s="3"/>
      <c r="B7" s="10"/>
      <c r="C7" s="10"/>
      <c r="D7" s="10"/>
      <c r="E7" s="11"/>
      <c r="F7" s="158"/>
      <c r="G7" s="158"/>
      <c r="H7" s="158"/>
      <c r="I7" s="12" t="s">
        <v>2</v>
      </c>
      <c r="J7" s="3"/>
      <c r="K7" s="3"/>
      <c r="L7" s="3"/>
      <c r="M7" s="3"/>
      <c r="N7" s="3"/>
      <c r="O7" s="3"/>
      <c r="P7" s="3"/>
      <c r="Q7" s="3"/>
      <c r="R7" s="3"/>
    </row>
    <row r="8" spans="1:18" ht="15.75" x14ac:dyDescent="0.25">
      <c r="A8" s="13" t="s">
        <v>3</v>
      </c>
      <c r="B8" s="13"/>
      <c r="C8" s="13"/>
      <c r="D8" s="13"/>
      <c r="E8" s="14"/>
      <c r="F8" s="15"/>
      <c r="G8" s="16"/>
      <c r="H8" s="17" t="s">
        <v>4</v>
      </c>
      <c r="I8" s="18">
        <v>2024</v>
      </c>
      <c r="J8" s="3"/>
      <c r="K8" s="3"/>
      <c r="L8" s="3"/>
      <c r="M8" s="3"/>
      <c r="N8" s="3"/>
      <c r="O8" s="3"/>
      <c r="P8" s="3"/>
      <c r="Q8" s="3"/>
      <c r="R8" s="3"/>
    </row>
    <row r="9" spans="1:18" ht="15.75" x14ac:dyDescent="0.25">
      <c r="A9" s="19" t="s">
        <v>5</v>
      </c>
      <c r="B9" s="159" t="s">
        <v>6</v>
      </c>
      <c r="C9" s="159"/>
      <c r="D9" s="159"/>
      <c r="E9" s="159"/>
      <c r="F9" s="159"/>
      <c r="G9" s="160" t="s">
        <v>7</v>
      </c>
      <c r="H9" s="161"/>
      <c r="I9" s="18">
        <v>31783069</v>
      </c>
      <c r="J9" s="3"/>
      <c r="K9" s="3"/>
      <c r="L9" s="3"/>
      <c r="M9" s="3"/>
      <c r="N9" s="3"/>
      <c r="O9" s="3"/>
      <c r="P9" s="3"/>
      <c r="Q9" s="3"/>
      <c r="R9" s="3"/>
    </row>
    <row r="10" spans="1:18" ht="15.75" x14ac:dyDescent="0.25">
      <c r="A10" s="21" t="s">
        <v>8</v>
      </c>
      <c r="B10" s="162" t="s">
        <v>9</v>
      </c>
      <c r="C10" s="162"/>
      <c r="D10" s="162"/>
      <c r="E10" s="162"/>
      <c r="F10" s="162"/>
      <c r="G10" s="154" t="s">
        <v>10</v>
      </c>
      <c r="H10" s="154"/>
      <c r="I10" s="18">
        <v>150</v>
      </c>
      <c r="J10" s="3"/>
      <c r="K10" s="3"/>
      <c r="L10" s="3"/>
      <c r="M10" s="3"/>
      <c r="N10" s="3"/>
      <c r="O10" s="3"/>
      <c r="P10" s="3"/>
      <c r="Q10" s="3"/>
      <c r="R10" s="3"/>
    </row>
    <row r="11" spans="1:18" ht="15.75" x14ac:dyDescent="0.25">
      <c r="A11" s="23" t="s">
        <v>11</v>
      </c>
      <c r="B11" s="22" t="s">
        <v>12</v>
      </c>
      <c r="C11" s="22"/>
      <c r="D11" s="22"/>
      <c r="E11" s="24"/>
      <c r="F11" s="24"/>
      <c r="G11" s="154" t="s">
        <v>13</v>
      </c>
      <c r="H11" s="154"/>
      <c r="I11" s="18">
        <v>5111700000</v>
      </c>
      <c r="J11" s="3"/>
      <c r="K11" s="3"/>
      <c r="L11" s="3"/>
      <c r="M11" s="3"/>
      <c r="N11" s="3"/>
      <c r="O11" s="3"/>
      <c r="P11" s="3"/>
      <c r="Q11" s="3"/>
      <c r="R11" s="3"/>
    </row>
    <row r="12" spans="1:18" ht="15.75" x14ac:dyDescent="0.25">
      <c r="A12" s="25" t="s">
        <v>14</v>
      </c>
      <c r="B12" s="153"/>
      <c r="C12" s="153"/>
      <c r="D12" s="153"/>
      <c r="E12" s="153"/>
      <c r="F12" s="153"/>
      <c r="G12" s="154" t="s">
        <v>15</v>
      </c>
      <c r="H12" s="154"/>
      <c r="I12" s="18"/>
      <c r="J12" s="3"/>
      <c r="K12" s="3"/>
      <c r="L12" s="3"/>
      <c r="M12" s="3"/>
      <c r="N12" s="3"/>
      <c r="O12" s="3"/>
      <c r="P12" s="3"/>
      <c r="Q12" s="3"/>
      <c r="R12" s="3"/>
    </row>
    <row r="13" spans="1:18" ht="15.75" x14ac:dyDescent="0.25">
      <c r="A13" s="25" t="s">
        <v>16</v>
      </c>
      <c r="B13" s="162"/>
      <c r="C13" s="162"/>
      <c r="D13" s="162"/>
      <c r="E13" s="162"/>
      <c r="F13" s="162"/>
      <c r="G13" s="154" t="s">
        <v>17</v>
      </c>
      <c r="H13" s="154"/>
      <c r="I13" s="26"/>
      <c r="J13" s="3"/>
      <c r="K13" s="3"/>
      <c r="L13" s="3"/>
      <c r="M13" s="3"/>
      <c r="N13" s="3"/>
      <c r="O13" s="3"/>
      <c r="P13" s="3"/>
      <c r="Q13" s="3"/>
      <c r="R13" s="3"/>
    </row>
    <row r="14" spans="1:18" ht="15.75" x14ac:dyDescent="0.25">
      <c r="A14" s="27" t="s">
        <v>18</v>
      </c>
      <c r="B14" s="162" t="s">
        <v>19</v>
      </c>
      <c r="C14" s="162"/>
      <c r="D14" s="162"/>
      <c r="E14" s="162"/>
      <c r="F14" s="162"/>
      <c r="G14" s="154" t="s">
        <v>20</v>
      </c>
      <c r="H14" s="154"/>
      <c r="I14" s="26" t="s">
        <v>21</v>
      </c>
      <c r="J14" s="3"/>
      <c r="K14" s="3"/>
      <c r="L14" s="3"/>
      <c r="M14" s="3"/>
      <c r="N14" s="3"/>
      <c r="O14" s="3"/>
      <c r="P14" s="3"/>
      <c r="Q14" s="3"/>
      <c r="R14" s="3"/>
    </row>
    <row r="15" spans="1:18" ht="15.75" x14ac:dyDescent="0.25">
      <c r="A15" s="27" t="s">
        <v>22</v>
      </c>
      <c r="B15" s="165"/>
      <c r="C15" s="165"/>
      <c r="D15" s="165"/>
      <c r="E15" s="165"/>
      <c r="F15" s="165"/>
      <c r="G15" s="154"/>
      <c r="H15" s="154"/>
      <c r="I15" s="26"/>
      <c r="J15" s="3"/>
      <c r="K15" s="3"/>
      <c r="L15" s="3"/>
      <c r="M15" s="3"/>
      <c r="N15" s="3"/>
      <c r="O15" s="3"/>
      <c r="P15" s="3"/>
      <c r="Q15" s="3"/>
      <c r="R15" s="3"/>
    </row>
    <row r="16" spans="1:18" ht="15.75" x14ac:dyDescent="0.25">
      <c r="A16" s="27" t="s">
        <v>23</v>
      </c>
      <c r="B16" s="162" t="s">
        <v>24</v>
      </c>
      <c r="C16" s="162"/>
      <c r="D16" s="162"/>
      <c r="E16" s="162"/>
      <c r="F16" s="162"/>
      <c r="G16" s="154"/>
      <c r="H16" s="154"/>
      <c r="I16" s="26"/>
      <c r="J16" s="3"/>
      <c r="K16" s="3"/>
      <c r="L16" s="3"/>
      <c r="M16" s="3"/>
      <c r="N16" s="3"/>
      <c r="O16" s="3"/>
      <c r="P16" s="3"/>
      <c r="Q16" s="3"/>
      <c r="R16" s="3"/>
    </row>
    <row r="17" spans="1:18" ht="18" customHeight="1" x14ac:dyDescent="0.25">
      <c r="A17" s="28" t="s">
        <v>25</v>
      </c>
      <c r="B17" s="166" t="s">
        <v>26</v>
      </c>
      <c r="C17" s="166"/>
      <c r="D17" s="166"/>
      <c r="E17" s="166"/>
      <c r="F17" s="29"/>
      <c r="G17" s="20"/>
      <c r="H17" s="30"/>
      <c r="I17" s="16"/>
      <c r="J17" s="3"/>
      <c r="K17" s="3"/>
      <c r="L17" s="3"/>
      <c r="M17" s="3"/>
      <c r="N17" s="3"/>
      <c r="O17" s="3"/>
      <c r="P17" s="3"/>
      <c r="Q17" s="3"/>
      <c r="R17" s="3"/>
    </row>
    <row r="18" spans="1:18" ht="15.75" x14ac:dyDescent="0.25">
      <c r="A18" s="31" t="s">
        <v>27</v>
      </c>
      <c r="B18" s="164" t="s">
        <v>28</v>
      </c>
      <c r="C18" s="164"/>
      <c r="D18" s="164"/>
      <c r="E18" s="164"/>
      <c r="F18" s="164"/>
      <c r="G18" s="32"/>
      <c r="H18" s="33"/>
      <c r="I18" s="2"/>
      <c r="J18" s="3"/>
      <c r="K18" s="3"/>
      <c r="L18" s="3"/>
      <c r="M18" s="3"/>
      <c r="N18" s="3"/>
      <c r="O18" s="3"/>
      <c r="P18" s="3"/>
      <c r="Q18" s="3"/>
      <c r="R18" s="3"/>
    </row>
    <row r="19" spans="1:18" ht="14.25" customHeight="1" x14ac:dyDescent="0.25">
      <c r="A19" s="28" t="s">
        <v>29</v>
      </c>
      <c r="B19" s="167" t="s">
        <v>30</v>
      </c>
      <c r="C19" s="167"/>
      <c r="D19" s="34"/>
      <c r="E19" s="35"/>
      <c r="F19" s="35"/>
      <c r="G19" s="35"/>
      <c r="H19" s="36"/>
      <c r="I19" s="2"/>
      <c r="J19" s="3"/>
      <c r="K19" s="3"/>
      <c r="L19" s="3"/>
      <c r="M19" s="3"/>
      <c r="N19" s="3"/>
      <c r="O19" s="3"/>
      <c r="P19" s="3"/>
      <c r="Q19" s="3"/>
      <c r="R19" s="3"/>
    </row>
    <row r="20" spans="1:18" ht="15.75" x14ac:dyDescent="0.25">
      <c r="A20" s="31" t="s">
        <v>31</v>
      </c>
      <c r="B20" s="164" t="s">
        <v>32</v>
      </c>
      <c r="C20" s="164"/>
      <c r="D20" s="164"/>
      <c r="E20" s="164"/>
      <c r="F20" s="164"/>
      <c r="G20" s="35"/>
      <c r="H20" s="36"/>
      <c r="I20" s="2"/>
      <c r="J20" s="3"/>
      <c r="K20" s="3"/>
      <c r="L20" s="3"/>
      <c r="M20" s="3"/>
      <c r="N20" s="3"/>
      <c r="O20" s="3"/>
      <c r="P20" s="3"/>
      <c r="Q20" s="3"/>
      <c r="R20" s="3"/>
    </row>
    <row r="21" spans="1:18" ht="11.25" customHeight="1" x14ac:dyDescent="0.2">
      <c r="A21" s="37"/>
      <c r="B21" s="4"/>
      <c r="C21" s="4"/>
      <c r="D21" s="4"/>
    </row>
    <row r="22" spans="1:18" ht="7.5" customHeight="1" x14ac:dyDescent="0.2">
      <c r="A22" s="37"/>
      <c r="B22" s="4"/>
      <c r="C22" s="4"/>
      <c r="D22" s="4"/>
    </row>
    <row r="23" spans="1:18" ht="18.75" x14ac:dyDescent="0.3">
      <c r="A23" s="168" t="s">
        <v>33</v>
      </c>
      <c r="B23" s="168"/>
      <c r="C23" s="168"/>
      <c r="D23" s="168"/>
      <c r="E23" s="168"/>
      <c r="F23" s="168"/>
      <c r="G23" s="168"/>
      <c r="H23" s="168"/>
      <c r="I23" s="168"/>
    </row>
    <row r="24" spans="1:18" ht="15.75" x14ac:dyDescent="0.25">
      <c r="B24" s="37"/>
      <c r="C24" s="38" t="s">
        <v>34</v>
      </c>
      <c r="D24" s="37"/>
      <c r="E24" s="39"/>
      <c r="F24" s="39"/>
      <c r="G24" s="39"/>
      <c r="H24" s="39"/>
      <c r="I24" s="39"/>
    </row>
    <row r="25" spans="1:18" ht="18.75" x14ac:dyDescent="0.2">
      <c r="A25" s="169" t="s">
        <v>35</v>
      </c>
      <c r="B25" s="169"/>
      <c r="C25" s="169"/>
      <c r="D25" s="169"/>
      <c r="E25" s="169"/>
      <c r="F25" s="169"/>
      <c r="G25" s="169"/>
      <c r="H25" s="169"/>
      <c r="I25" s="169"/>
    </row>
    <row r="26" spans="1:18" ht="16.5" customHeight="1" x14ac:dyDescent="0.2">
      <c r="A26" s="170" t="s">
        <v>36</v>
      </c>
      <c r="B26" s="170"/>
      <c r="C26" s="171"/>
      <c r="D26" s="171"/>
      <c r="E26" s="170"/>
      <c r="F26" s="170"/>
      <c r="G26" s="170"/>
      <c r="H26" s="170"/>
      <c r="I26" s="170"/>
    </row>
    <row r="27" spans="1:18" ht="18" customHeight="1" x14ac:dyDescent="0.25">
      <c r="A27" s="172"/>
      <c r="B27" s="174" t="s">
        <v>37</v>
      </c>
      <c r="C27" s="40" t="s">
        <v>38</v>
      </c>
      <c r="D27" s="40" t="s">
        <v>38</v>
      </c>
      <c r="E27" s="175" t="s">
        <v>39</v>
      </c>
      <c r="F27" s="176" t="s">
        <v>40</v>
      </c>
      <c r="G27" s="176"/>
      <c r="H27" s="176"/>
      <c r="I27" s="176"/>
    </row>
    <row r="28" spans="1:18" ht="51" x14ac:dyDescent="0.2">
      <c r="A28" s="173"/>
      <c r="B28" s="174"/>
      <c r="C28" s="41" t="s">
        <v>41</v>
      </c>
      <c r="D28" s="41" t="s">
        <v>42</v>
      </c>
      <c r="E28" s="175"/>
      <c r="F28" s="42" t="s">
        <v>43</v>
      </c>
      <c r="G28" s="42" t="s">
        <v>44</v>
      </c>
      <c r="H28" s="42" t="s">
        <v>45</v>
      </c>
      <c r="I28" s="42" t="s">
        <v>46</v>
      </c>
    </row>
    <row r="29" spans="1:18" ht="15.75" customHeight="1" x14ac:dyDescent="0.2">
      <c r="A29" s="43" t="s">
        <v>47</v>
      </c>
      <c r="B29" s="180"/>
      <c r="C29" s="181"/>
      <c r="D29" s="181"/>
      <c r="E29" s="181"/>
      <c r="F29" s="181"/>
      <c r="G29" s="181"/>
      <c r="H29" s="181"/>
      <c r="I29" s="181"/>
    </row>
    <row r="30" spans="1:18" ht="32.25" customHeight="1" x14ac:dyDescent="0.3">
      <c r="A30" s="44" t="s">
        <v>48</v>
      </c>
      <c r="B30" s="182" t="s">
        <v>49</v>
      </c>
      <c r="C30" s="45">
        <f>C32+C31</f>
        <v>1064.4000000000001</v>
      </c>
      <c r="D30" s="46">
        <f>D32+D31</f>
        <v>1552.4</v>
      </c>
      <c r="E30" s="47">
        <f>SUM(F30:I30)</f>
        <v>1600.9999999999998</v>
      </c>
      <c r="F30" s="48">
        <f>F31+F32</f>
        <v>394.7</v>
      </c>
      <c r="G30" s="48">
        <f>G31+G32</f>
        <v>402.6</v>
      </c>
      <c r="H30" s="48">
        <f>H31+H32</f>
        <v>394.4</v>
      </c>
      <c r="I30" s="48">
        <f>I31+I32</f>
        <v>409.29999999999995</v>
      </c>
    </row>
    <row r="31" spans="1:18" ht="17.25" customHeight="1" x14ac:dyDescent="0.3">
      <c r="A31" s="49" t="s">
        <v>50</v>
      </c>
      <c r="B31" s="183"/>
      <c r="C31" s="50">
        <v>650.20000000000005</v>
      </c>
      <c r="D31" s="51">
        <v>495.4</v>
      </c>
      <c r="E31" s="52">
        <f>SUM(F31:I31)</f>
        <v>523.70000000000005</v>
      </c>
      <c r="F31" s="53">
        <v>174</v>
      </c>
      <c r="G31" s="53">
        <v>105.6</v>
      </c>
      <c r="H31" s="53">
        <v>85.5</v>
      </c>
      <c r="I31" s="53">
        <v>158.6</v>
      </c>
    </row>
    <row r="32" spans="1:18" ht="18" customHeight="1" x14ac:dyDescent="0.3">
      <c r="A32" s="54" t="s">
        <v>51</v>
      </c>
      <c r="B32" s="184"/>
      <c r="C32" s="50">
        <v>414.2</v>
      </c>
      <c r="D32" s="51">
        <v>1057</v>
      </c>
      <c r="E32" s="52">
        <f>SUM(F32:I32)</f>
        <v>1077.3</v>
      </c>
      <c r="F32" s="53">
        <v>220.7</v>
      </c>
      <c r="G32" s="53">
        <v>297</v>
      </c>
      <c r="H32" s="53">
        <f>301.9+7</f>
        <v>308.89999999999998</v>
      </c>
      <c r="I32" s="53">
        <f>225.6+25.1</f>
        <v>250.7</v>
      </c>
    </row>
    <row r="33" spans="1:9" ht="15.75" customHeight="1" x14ac:dyDescent="0.3">
      <c r="A33" s="55" t="s">
        <v>52</v>
      </c>
      <c r="B33" s="56" t="s">
        <v>53</v>
      </c>
      <c r="C33" s="57"/>
      <c r="D33" s="58"/>
      <c r="E33" s="52"/>
      <c r="F33" s="59"/>
      <c r="G33" s="59"/>
      <c r="H33" s="59"/>
      <c r="I33" s="59"/>
    </row>
    <row r="34" spans="1:9" ht="15.75" customHeight="1" x14ac:dyDescent="0.3">
      <c r="A34" s="55" t="s">
        <v>54</v>
      </c>
      <c r="B34" s="60" t="s">
        <v>55</v>
      </c>
      <c r="C34" s="57"/>
      <c r="D34" s="58"/>
      <c r="E34" s="52"/>
      <c r="F34" s="53"/>
      <c r="G34" s="53"/>
      <c r="H34" s="53"/>
      <c r="I34" s="53"/>
    </row>
    <row r="35" spans="1:9" ht="15.75" customHeight="1" x14ac:dyDescent="0.3">
      <c r="A35" s="55" t="s">
        <v>56</v>
      </c>
      <c r="B35" s="60" t="s">
        <v>57</v>
      </c>
      <c r="C35" s="57"/>
      <c r="D35" s="58"/>
      <c r="E35" s="52"/>
      <c r="F35" s="53"/>
      <c r="G35" s="53"/>
      <c r="H35" s="53"/>
      <c r="I35" s="53"/>
    </row>
    <row r="36" spans="1:9" s="62" customFormat="1" ht="30.75" customHeight="1" x14ac:dyDescent="0.3">
      <c r="A36" s="61" t="s">
        <v>58</v>
      </c>
      <c r="B36" s="60" t="s">
        <v>59</v>
      </c>
      <c r="C36" s="45">
        <f>C30+C33+C34+C35</f>
        <v>1064.4000000000001</v>
      </c>
      <c r="D36" s="52">
        <f>D30-D33-D34-D35</f>
        <v>1552.4</v>
      </c>
      <c r="E36" s="52">
        <f>SUM(F36:I36)</f>
        <v>1600.9999999999998</v>
      </c>
      <c r="F36" s="52">
        <f>F30-F33-F34-F35</f>
        <v>394.7</v>
      </c>
      <c r="G36" s="52">
        <f>G30-G33-G34-G35</f>
        <v>402.6</v>
      </c>
      <c r="H36" s="52">
        <f>H30-H33-H34-H35</f>
        <v>394.4</v>
      </c>
      <c r="I36" s="52">
        <f>I30-I33-I34-I35</f>
        <v>409.29999999999995</v>
      </c>
    </row>
    <row r="37" spans="1:9" ht="15.75" customHeight="1" x14ac:dyDescent="0.3">
      <c r="A37" s="63" t="s">
        <v>60</v>
      </c>
      <c r="B37" s="60" t="s">
        <v>61</v>
      </c>
      <c r="C37" s="57"/>
      <c r="D37" s="58"/>
      <c r="E37" s="52"/>
      <c r="F37" s="53"/>
      <c r="G37" s="53"/>
      <c r="H37" s="53"/>
      <c r="I37" s="53"/>
    </row>
    <row r="38" spans="1:9" ht="15.75" customHeight="1" x14ac:dyDescent="0.3">
      <c r="A38" s="64" t="s">
        <v>62</v>
      </c>
      <c r="B38" s="60" t="s">
        <v>63</v>
      </c>
      <c r="C38" s="57"/>
      <c r="D38" s="58"/>
      <c r="E38" s="52"/>
      <c r="F38" s="53"/>
      <c r="G38" s="53"/>
      <c r="H38" s="53"/>
      <c r="I38" s="53"/>
    </row>
    <row r="39" spans="1:9" ht="31.5" customHeight="1" x14ac:dyDescent="0.3">
      <c r="A39" s="64" t="s">
        <v>64</v>
      </c>
      <c r="B39" s="185" t="s">
        <v>65</v>
      </c>
      <c r="C39" s="45">
        <f>C41+C40</f>
        <v>1387.8</v>
      </c>
      <c r="D39" s="48">
        <f t="shared" ref="D39:I39" si="0">D40+D41</f>
        <v>2229.6999999999998</v>
      </c>
      <c r="E39" s="48">
        <f t="shared" si="0"/>
        <v>2353.5</v>
      </c>
      <c r="F39" s="48">
        <f t="shared" si="0"/>
        <v>538.70000000000005</v>
      </c>
      <c r="G39" s="48">
        <f t="shared" si="0"/>
        <v>734.7</v>
      </c>
      <c r="H39" s="48">
        <f t="shared" si="0"/>
        <v>527.70000000000005</v>
      </c>
      <c r="I39" s="48">
        <f t="shared" si="0"/>
        <v>552.4</v>
      </c>
    </row>
    <row r="40" spans="1:9" ht="17.25" customHeight="1" x14ac:dyDescent="0.3">
      <c r="A40" s="49" t="s">
        <v>66</v>
      </c>
      <c r="B40" s="186"/>
      <c r="C40" s="50">
        <v>1387.8</v>
      </c>
      <c r="D40" s="51">
        <v>2229.6999999999998</v>
      </c>
      <c r="E40" s="65">
        <f>SUM(F40:I40)</f>
        <v>2353.5</v>
      </c>
      <c r="F40" s="53">
        <f>F57</f>
        <v>538.70000000000005</v>
      </c>
      <c r="G40" s="53">
        <f>G57</f>
        <v>734.7</v>
      </c>
      <c r="H40" s="53">
        <f>H57</f>
        <v>527.70000000000005</v>
      </c>
      <c r="I40" s="53">
        <f>I57</f>
        <v>552.4</v>
      </c>
    </row>
    <row r="41" spans="1:9" ht="18" customHeight="1" x14ac:dyDescent="0.3">
      <c r="A41" s="54" t="s">
        <v>67</v>
      </c>
      <c r="B41" s="187"/>
      <c r="C41" s="50"/>
      <c r="D41" s="51"/>
      <c r="E41" s="52"/>
      <c r="F41" s="53"/>
      <c r="G41" s="53"/>
      <c r="H41" s="53"/>
      <c r="I41" s="53"/>
    </row>
    <row r="42" spans="1:9" ht="15.75" customHeight="1" x14ac:dyDescent="0.3">
      <c r="A42" s="66" t="s">
        <v>68</v>
      </c>
      <c r="B42" s="60" t="s">
        <v>69</v>
      </c>
      <c r="C42" s="57"/>
      <c r="D42" s="58"/>
      <c r="E42" s="52">
        <f>E52</f>
        <v>29.9</v>
      </c>
      <c r="F42" s="53">
        <f>F52</f>
        <v>7.5</v>
      </c>
      <c r="G42" s="53">
        <f>G52</f>
        <v>7.5</v>
      </c>
      <c r="H42" s="53">
        <f>H52</f>
        <v>7.4</v>
      </c>
      <c r="I42" s="53">
        <f>I52</f>
        <v>7.5</v>
      </c>
    </row>
    <row r="43" spans="1:9" ht="15.75" customHeight="1" x14ac:dyDescent="0.3">
      <c r="A43" s="67" t="s">
        <v>70</v>
      </c>
      <c r="B43" s="60" t="s">
        <v>71</v>
      </c>
      <c r="C43" s="45">
        <f>C36+C39</f>
        <v>2452.1999999999998</v>
      </c>
      <c r="D43" s="52">
        <f>D36+D39</f>
        <v>3782.1</v>
      </c>
      <c r="E43" s="52">
        <f>SUM(F43:I43)</f>
        <v>3984.3999999999996</v>
      </c>
      <c r="F43" s="52">
        <f>ROUND(F36+F39+F42,2)</f>
        <v>940.9</v>
      </c>
      <c r="G43" s="52">
        <f>ROUND(G36+G39+G42,2)</f>
        <v>1144.8</v>
      </c>
      <c r="H43" s="52">
        <f>ROUND(SUM(H36+H39+H42),2)</f>
        <v>929.5</v>
      </c>
      <c r="I43" s="52">
        <f>ROUND(SUM(I36+I39+I42),2)</f>
        <v>969.2</v>
      </c>
    </row>
    <row r="44" spans="1:9" ht="15.75" customHeight="1" x14ac:dyDescent="0.3">
      <c r="A44" s="68" t="s">
        <v>72</v>
      </c>
      <c r="B44" s="60"/>
      <c r="C44" s="69"/>
      <c r="D44" s="70"/>
      <c r="E44" s="70"/>
      <c r="F44" s="70"/>
      <c r="G44" s="70"/>
      <c r="H44" s="70"/>
      <c r="I44" s="71"/>
    </row>
    <row r="45" spans="1:9" ht="30" customHeight="1" x14ac:dyDescent="0.3">
      <c r="A45" s="72" t="s">
        <v>73</v>
      </c>
      <c r="B45" s="60" t="s">
        <v>74</v>
      </c>
      <c r="C45" s="45">
        <f t="shared" ref="C45:I45" si="1">C46+C54</f>
        <v>1062.3000000000002</v>
      </c>
      <c r="D45" s="51">
        <f t="shared" si="1"/>
        <v>1549.8999999999999</v>
      </c>
      <c r="E45" s="52">
        <f t="shared" si="1"/>
        <v>1628.3999999999999</v>
      </c>
      <c r="F45" s="73">
        <f t="shared" si="1"/>
        <v>401.6</v>
      </c>
      <c r="G45" s="73">
        <f t="shared" si="1"/>
        <v>409.6</v>
      </c>
      <c r="H45" s="73">
        <f t="shared" si="1"/>
        <v>401.3</v>
      </c>
      <c r="I45" s="73">
        <f t="shared" si="1"/>
        <v>415.90000000000003</v>
      </c>
    </row>
    <row r="46" spans="1:9" ht="31.5" x14ac:dyDescent="0.3">
      <c r="A46" s="74" t="s">
        <v>75</v>
      </c>
      <c r="B46" s="60" t="s">
        <v>76</v>
      </c>
      <c r="C46" s="45">
        <f>C47+C48+C51+C52</f>
        <v>1004.0000000000001</v>
      </c>
      <c r="D46" s="53">
        <f>D48+D47+D51+D52</f>
        <v>1427.6</v>
      </c>
      <c r="E46" s="52">
        <f>E47+E48+E51+E52</f>
        <v>1458.3</v>
      </c>
      <c r="F46" s="73">
        <f>ROUND(SUM(F47:F48,F51:F52),2)</f>
        <v>351.6</v>
      </c>
      <c r="G46" s="73">
        <f>ROUND(G48+G47+G51+G52,2)</f>
        <v>373.1</v>
      </c>
      <c r="H46" s="73">
        <f>ROUND(H48+H47+H51+H52,2)</f>
        <v>360.3</v>
      </c>
      <c r="I46" s="73">
        <f>ROUND(I48+I47+I51+I52,2)</f>
        <v>373.3</v>
      </c>
    </row>
    <row r="47" spans="1:9" s="76" customFormat="1" ht="15.75" customHeight="1" x14ac:dyDescent="0.3">
      <c r="A47" s="63" t="s">
        <v>77</v>
      </c>
      <c r="B47" s="60" t="s">
        <v>78</v>
      </c>
      <c r="C47" s="75">
        <v>43.7</v>
      </c>
      <c r="D47" s="51">
        <v>340.4</v>
      </c>
      <c r="E47" s="52">
        <f>F47+G47+H47+I47</f>
        <v>372.8</v>
      </c>
      <c r="F47" s="73">
        <v>93.2</v>
      </c>
      <c r="G47" s="73">
        <v>93.2</v>
      </c>
      <c r="H47" s="73">
        <v>93.2</v>
      </c>
      <c r="I47" s="73">
        <v>93.2</v>
      </c>
    </row>
    <row r="48" spans="1:9" ht="18.75" customHeight="1" x14ac:dyDescent="0.3">
      <c r="A48" s="64" t="s">
        <v>79</v>
      </c>
      <c r="B48" s="182" t="s">
        <v>80</v>
      </c>
      <c r="C48" s="45">
        <f>C50+C49</f>
        <v>728.2</v>
      </c>
      <c r="D48" s="77">
        <f>D49+D50</f>
        <v>743.6</v>
      </c>
      <c r="E48" s="52">
        <f>SUM(F48:I48)</f>
        <v>865.3</v>
      </c>
      <c r="F48" s="73">
        <f>ROUND(F49+F50,2)</f>
        <v>205.7</v>
      </c>
      <c r="G48" s="73">
        <f>ROUND(G49+G50,2)</f>
        <v>223.3</v>
      </c>
      <c r="H48" s="73">
        <f>ROUND(H49+H50,2)</f>
        <v>212.9</v>
      </c>
      <c r="I48" s="73">
        <f>ROUND(I49+I50,2)</f>
        <v>223.4</v>
      </c>
    </row>
    <row r="49" spans="1:9" ht="18.75" customHeight="1" x14ac:dyDescent="0.3">
      <c r="A49" s="49" t="s">
        <v>81</v>
      </c>
      <c r="B49" s="183"/>
      <c r="C49" s="51">
        <v>379.9</v>
      </c>
      <c r="D49" s="51">
        <v>414.3</v>
      </c>
      <c r="E49" s="65">
        <f>SUM(F49:I49)</f>
        <v>477.9</v>
      </c>
      <c r="F49" s="53">
        <v>108.8</v>
      </c>
      <c r="G49" s="53">
        <v>128.5</v>
      </c>
      <c r="H49" s="53">
        <v>124</v>
      </c>
      <c r="I49" s="53">
        <v>116.6</v>
      </c>
    </row>
    <row r="50" spans="1:9" ht="17.25" customHeight="1" x14ac:dyDescent="0.3">
      <c r="A50" s="54" t="s">
        <v>82</v>
      </c>
      <c r="B50" s="184"/>
      <c r="C50" s="51">
        <v>348.3</v>
      </c>
      <c r="D50" s="51">
        <v>329.3</v>
      </c>
      <c r="E50" s="65">
        <f>SUM(F50:I50)</f>
        <v>387.40000000000003</v>
      </c>
      <c r="F50" s="53">
        <v>96.9</v>
      </c>
      <c r="G50" s="53">
        <v>94.8</v>
      </c>
      <c r="H50" s="53">
        <v>88.9</v>
      </c>
      <c r="I50" s="53">
        <v>106.8</v>
      </c>
    </row>
    <row r="51" spans="1:9" s="76" customFormat="1" ht="33" customHeight="1" x14ac:dyDescent="0.3">
      <c r="A51" s="63" t="s">
        <v>83</v>
      </c>
      <c r="B51" s="60" t="s">
        <v>84</v>
      </c>
      <c r="C51" s="75">
        <v>155.69999999999999</v>
      </c>
      <c r="D51" s="51">
        <v>163.6</v>
      </c>
      <c r="E51" s="52">
        <f>F51+G51+H51+I51</f>
        <v>190.3</v>
      </c>
      <c r="F51" s="73">
        <v>45.2</v>
      </c>
      <c r="G51" s="73">
        <v>49.1</v>
      </c>
      <c r="H51" s="73">
        <v>46.8</v>
      </c>
      <c r="I51" s="73">
        <v>49.2</v>
      </c>
    </row>
    <row r="52" spans="1:9" s="76" customFormat="1" ht="15.75" customHeight="1" x14ac:dyDescent="0.3">
      <c r="A52" s="63" t="s">
        <v>85</v>
      </c>
      <c r="B52" s="60" t="s">
        <v>86</v>
      </c>
      <c r="C52" s="75">
        <v>76.400000000000006</v>
      </c>
      <c r="D52" s="51">
        <v>180</v>
      </c>
      <c r="E52" s="52">
        <v>29.9</v>
      </c>
      <c r="F52" s="73">
        <v>7.5</v>
      </c>
      <c r="G52" s="73">
        <v>7.5</v>
      </c>
      <c r="H52" s="73">
        <v>7.4</v>
      </c>
      <c r="I52" s="73">
        <v>7.5</v>
      </c>
    </row>
    <row r="53" spans="1:9" ht="15.75" customHeight="1" x14ac:dyDescent="0.3">
      <c r="A53" s="72" t="s">
        <v>87</v>
      </c>
      <c r="B53" s="60" t="s">
        <v>88</v>
      </c>
      <c r="C53" s="53"/>
      <c r="D53" s="53"/>
      <c r="E53" s="52">
        <f>SUM(F53:I53)</f>
        <v>0</v>
      </c>
      <c r="F53" s="53"/>
      <c r="G53" s="53"/>
      <c r="H53" s="53"/>
      <c r="I53" s="53"/>
    </row>
    <row r="54" spans="1:9" ht="15.75" customHeight="1" x14ac:dyDescent="0.3">
      <c r="A54" s="72" t="s">
        <v>89</v>
      </c>
      <c r="B54" s="60" t="s">
        <v>90</v>
      </c>
      <c r="C54" s="53">
        <v>58.3</v>
      </c>
      <c r="D54" s="53">
        <v>122.3</v>
      </c>
      <c r="E54" s="52">
        <f>SUM(F54:I54)</f>
        <v>170.1</v>
      </c>
      <c r="F54" s="73">
        <v>50</v>
      </c>
      <c r="G54" s="73">
        <v>36.5</v>
      </c>
      <c r="H54" s="73">
        <v>41</v>
      </c>
      <c r="I54" s="73">
        <v>42.6</v>
      </c>
    </row>
    <row r="55" spans="1:9" ht="15.75" customHeight="1" x14ac:dyDescent="0.3">
      <c r="A55" s="64" t="s">
        <v>91</v>
      </c>
      <c r="B55" s="60" t="s">
        <v>92</v>
      </c>
      <c r="C55" s="53"/>
      <c r="D55" s="53"/>
      <c r="E55" s="52">
        <f>SUM(F55:I55)</f>
        <v>0</v>
      </c>
      <c r="F55" s="53"/>
      <c r="G55" s="53"/>
      <c r="H55" s="53"/>
      <c r="I55" s="53"/>
    </row>
    <row r="56" spans="1:9" ht="31.5" customHeight="1" x14ac:dyDescent="0.3">
      <c r="A56" s="78" t="s">
        <v>93</v>
      </c>
      <c r="B56" s="182" t="s">
        <v>94</v>
      </c>
      <c r="C56" s="79"/>
      <c r="D56" s="80"/>
      <c r="E56" s="52"/>
      <c r="F56" s="53"/>
      <c r="G56" s="53"/>
      <c r="H56" s="53"/>
      <c r="I56" s="53"/>
    </row>
    <row r="57" spans="1:9" ht="18.75" customHeight="1" x14ac:dyDescent="0.3">
      <c r="A57" s="49" t="s">
        <v>66</v>
      </c>
      <c r="B57" s="183"/>
      <c r="C57" s="45">
        <f>C58+C59+C62+C63</f>
        <v>1387.8</v>
      </c>
      <c r="D57" s="52">
        <f>D58+D59+D62+D63</f>
        <v>2229.7000000000003</v>
      </c>
      <c r="E57" s="52">
        <f>SUM(F57:I57)</f>
        <v>2353.5</v>
      </c>
      <c r="F57" s="73">
        <f>ROUND(F58+F59+F62+F63,2)</f>
        <v>538.70000000000005</v>
      </c>
      <c r="G57" s="73">
        <f>ROUND(G58+G59+G62+G63,2)</f>
        <v>734.7</v>
      </c>
      <c r="H57" s="73">
        <f>ROUND(H58+H59+H62+H63,2)</f>
        <v>527.70000000000005</v>
      </c>
      <c r="I57" s="73">
        <f>ROUND(I58+I59+I62+I63,2)</f>
        <v>552.4</v>
      </c>
    </row>
    <row r="58" spans="1:9" ht="17.25" customHeight="1" outlineLevel="1" x14ac:dyDescent="0.3">
      <c r="A58" s="81" t="s">
        <v>95</v>
      </c>
      <c r="B58" s="183"/>
      <c r="C58" s="75">
        <v>35.4</v>
      </c>
      <c r="D58" s="82">
        <v>129</v>
      </c>
      <c r="E58" s="73">
        <f>SUM(F58:I58)</f>
        <v>166.8</v>
      </c>
      <c r="F58" s="73">
        <v>44.7</v>
      </c>
      <c r="G58" s="73">
        <v>94.2</v>
      </c>
      <c r="H58" s="73"/>
      <c r="I58" s="73">
        <v>27.9</v>
      </c>
    </row>
    <row r="59" spans="1:9" ht="21" customHeight="1" outlineLevel="1" x14ac:dyDescent="0.3">
      <c r="A59" s="81" t="s">
        <v>96</v>
      </c>
      <c r="B59" s="183"/>
      <c r="C59" s="45">
        <f>C61+C60</f>
        <v>1084.3</v>
      </c>
      <c r="D59" s="82">
        <f t="shared" ref="D59:I59" si="2">D60+D61</f>
        <v>1538.4</v>
      </c>
      <c r="E59" s="82">
        <f t="shared" si="2"/>
        <v>1665.1</v>
      </c>
      <c r="F59" s="73">
        <f t="shared" si="2"/>
        <v>404.9</v>
      </c>
      <c r="G59" s="73">
        <f t="shared" si="2"/>
        <v>419.9</v>
      </c>
      <c r="H59" s="73">
        <f t="shared" si="2"/>
        <v>427</v>
      </c>
      <c r="I59" s="73">
        <f t="shared" si="2"/>
        <v>413.29999999999995</v>
      </c>
    </row>
    <row r="60" spans="1:9" ht="19.5" customHeight="1" outlineLevel="1" x14ac:dyDescent="0.3">
      <c r="A60" s="81" t="s">
        <v>97</v>
      </c>
      <c r="B60" s="183"/>
      <c r="C60" s="51">
        <v>344.3</v>
      </c>
      <c r="D60" s="51">
        <v>372.4</v>
      </c>
      <c r="E60" s="65">
        <f>SUM(F60:I60)</f>
        <v>420.1</v>
      </c>
      <c r="F60" s="53">
        <v>96.9</v>
      </c>
      <c r="G60" s="53">
        <v>116.7</v>
      </c>
      <c r="H60" s="53">
        <v>109.5</v>
      </c>
      <c r="I60" s="53">
        <v>97</v>
      </c>
    </row>
    <row r="61" spans="1:9" ht="19.5" customHeight="1" outlineLevel="1" x14ac:dyDescent="0.3">
      <c r="A61" s="81" t="s">
        <v>98</v>
      </c>
      <c r="B61" s="183"/>
      <c r="C61" s="51">
        <v>740</v>
      </c>
      <c r="D61" s="51">
        <v>1166</v>
      </c>
      <c r="E61" s="65">
        <f>SUM(F61:I61)</f>
        <v>1245</v>
      </c>
      <c r="F61" s="53">
        <f>293.6+14.4</f>
        <v>308</v>
      </c>
      <c r="G61" s="53">
        <f>296+7.2</f>
        <v>303.2</v>
      </c>
      <c r="H61" s="53">
        <f>295.9+21.6</f>
        <v>317.5</v>
      </c>
      <c r="I61" s="53">
        <f>295.9+20.4</f>
        <v>316.29999999999995</v>
      </c>
    </row>
    <row r="62" spans="1:9" ht="18" customHeight="1" outlineLevel="1" x14ac:dyDescent="0.3">
      <c r="A62" s="81" t="s">
        <v>99</v>
      </c>
      <c r="B62" s="183"/>
      <c r="C62" s="75">
        <v>221.3</v>
      </c>
      <c r="D62" s="82">
        <v>338.4</v>
      </c>
      <c r="E62" s="52">
        <f>SUM(F62:I62)</f>
        <v>366.29999999999995</v>
      </c>
      <c r="F62" s="73">
        <v>89.1</v>
      </c>
      <c r="G62" s="73">
        <v>92.4</v>
      </c>
      <c r="H62" s="73">
        <v>93.9</v>
      </c>
      <c r="I62" s="73">
        <v>90.9</v>
      </c>
    </row>
    <row r="63" spans="1:9" ht="19.5" customHeight="1" outlineLevel="1" x14ac:dyDescent="0.3">
      <c r="A63" s="81" t="s">
        <v>100</v>
      </c>
      <c r="B63" s="183"/>
      <c r="C63" s="75">
        <v>46.8</v>
      </c>
      <c r="D63" s="82">
        <v>223.9</v>
      </c>
      <c r="E63" s="52">
        <f>SUM(F63:I63)</f>
        <v>155.30000000000001</v>
      </c>
      <c r="F63" s="73"/>
      <c r="G63" s="73">
        <v>128.19999999999999</v>
      </c>
      <c r="H63" s="73">
        <v>6.8</v>
      </c>
      <c r="I63" s="73">
        <v>20.3</v>
      </c>
    </row>
    <row r="64" spans="1:9" ht="12.75" customHeight="1" x14ac:dyDescent="0.3">
      <c r="A64" s="54" t="s">
        <v>67</v>
      </c>
      <c r="B64" s="184"/>
      <c r="C64" s="51"/>
      <c r="D64" s="51"/>
      <c r="E64" s="52"/>
      <c r="F64" s="53"/>
      <c r="G64" s="53"/>
      <c r="H64" s="53"/>
      <c r="I64" s="53"/>
    </row>
    <row r="65" spans="1:9" ht="15.75" customHeight="1" x14ac:dyDescent="0.3">
      <c r="A65" s="54" t="s">
        <v>101</v>
      </c>
      <c r="B65" s="60" t="s">
        <v>102</v>
      </c>
      <c r="C65" s="53"/>
      <c r="D65" s="53"/>
      <c r="E65" s="52"/>
      <c r="F65" s="53"/>
      <c r="G65" s="53"/>
      <c r="H65" s="53"/>
      <c r="I65" s="53"/>
    </row>
    <row r="66" spans="1:9" ht="19.5" customHeight="1" thickBot="1" x14ac:dyDescent="0.35">
      <c r="A66" s="83" t="s">
        <v>103</v>
      </c>
      <c r="B66" s="84" t="s">
        <v>104</v>
      </c>
      <c r="C66" s="85">
        <f>C46+C54+C57</f>
        <v>2450.1000000000004</v>
      </c>
      <c r="D66" s="86">
        <f>D46+D54+D57</f>
        <v>3779.6000000000004</v>
      </c>
      <c r="E66" s="86">
        <f>E46+E54+E57</f>
        <v>3981.8999999999996</v>
      </c>
      <c r="F66" s="86">
        <f>ROUND(F46+F54+F57,2)</f>
        <v>940.3</v>
      </c>
      <c r="G66" s="86">
        <f>ROUND(G46+G54+G57,2)</f>
        <v>1144.3</v>
      </c>
      <c r="H66" s="86">
        <f>ROUND(H46+H54+H57,2)</f>
        <v>929</v>
      </c>
      <c r="I66" s="86">
        <f>ROUND(I46+I54+I57,2)</f>
        <v>968.3</v>
      </c>
    </row>
    <row r="67" spans="1:9" ht="15.75" customHeight="1" thickTop="1" x14ac:dyDescent="0.3">
      <c r="A67" s="87" t="s">
        <v>105</v>
      </c>
      <c r="B67" s="60" t="s">
        <v>106</v>
      </c>
      <c r="C67" s="88"/>
      <c r="D67" s="88"/>
      <c r="E67" s="89"/>
      <c r="F67" s="89"/>
      <c r="G67" s="89"/>
      <c r="H67" s="89"/>
      <c r="I67" s="89"/>
    </row>
    <row r="68" spans="1:9" ht="15.75" customHeight="1" x14ac:dyDescent="0.3">
      <c r="A68" s="64" t="s">
        <v>107</v>
      </c>
      <c r="B68" s="60" t="s">
        <v>108</v>
      </c>
      <c r="C68" s="48">
        <f>C36-C45</f>
        <v>2.0999999999999091</v>
      </c>
      <c r="D68" s="73">
        <f>D36-D45</f>
        <v>2.5000000000002274</v>
      </c>
      <c r="E68" s="90">
        <f>F68+G68+H68+I68</f>
        <v>2.5000000000001137</v>
      </c>
      <c r="F68" s="48">
        <f>F43-F66</f>
        <v>0.60000000000002274</v>
      </c>
      <c r="G68" s="48">
        <f>G43-G66</f>
        <v>0.5</v>
      </c>
      <c r="H68" s="48">
        <f>H43-H66</f>
        <v>0.5</v>
      </c>
      <c r="I68" s="48">
        <f>I43-I66</f>
        <v>0.90000000000009095</v>
      </c>
    </row>
    <row r="69" spans="1:9" ht="12" customHeight="1" x14ac:dyDescent="0.3">
      <c r="A69" s="91" t="s">
        <v>109</v>
      </c>
      <c r="B69" s="177" t="s">
        <v>110</v>
      </c>
      <c r="C69" s="92"/>
      <c r="D69" s="93"/>
      <c r="E69" s="94"/>
      <c r="F69" s="95"/>
      <c r="G69" s="95"/>
      <c r="H69" s="95"/>
      <c r="I69" s="95"/>
    </row>
    <row r="70" spans="1:9" ht="12" customHeight="1" x14ac:dyDescent="0.3">
      <c r="A70" s="96" t="s">
        <v>111</v>
      </c>
      <c r="B70" s="178"/>
      <c r="C70" s="97"/>
      <c r="D70" s="98"/>
      <c r="E70" s="99"/>
      <c r="F70" s="98"/>
      <c r="G70" s="98"/>
      <c r="H70" s="98"/>
      <c r="I70" s="98"/>
    </row>
    <row r="71" spans="1:9" ht="12" customHeight="1" x14ac:dyDescent="0.3">
      <c r="A71" s="96" t="s">
        <v>112</v>
      </c>
      <c r="B71" s="179"/>
      <c r="C71" s="97"/>
      <c r="D71" s="100"/>
      <c r="E71" s="99"/>
      <c r="F71" s="98"/>
      <c r="G71" s="98"/>
      <c r="H71" s="98"/>
      <c r="I71" s="98"/>
    </row>
    <row r="72" spans="1:9" ht="34.5" customHeight="1" x14ac:dyDescent="0.3">
      <c r="A72" s="91" t="s">
        <v>113</v>
      </c>
      <c r="B72" s="177" t="s">
        <v>114</v>
      </c>
      <c r="C72" s="101">
        <f>(C68+C38+C42)-C55-C56-C65</f>
        <v>2.0999999999999091</v>
      </c>
      <c r="D72" s="101">
        <f>(D68+D38+D42)-D55-D56-D65</f>
        <v>2.5000000000002274</v>
      </c>
      <c r="E72" s="101">
        <f>(E68+E38+E42)-E52-E55-E65-E56</f>
        <v>2.5000000000001137</v>
      </c>
      <c r="F72" s="101">
        <f>(F68+F38+F42)-F52-F55-F65-F56</f>
        <v>0.60000000000002274</v>
      </c>
      <c r="G72" s="101">
        <f>(G68+G38+G42)-G52-G55-G65-G56</f>
        <v>0.5</v>
      </c>
      <c r="H72" s="101">
        <f>(H68+H38+H42)-H52-H55-H65-H56</f>
        <v>0.5</v>
      </c>
      <c r="I72" s="101">
        <f>(I68+I38+I42)-I52-I55-I65-I56</f>
        <v>0.90000000000009095</v>
      </c>
    </row>
    <row r="73" spans="1:9" ht="16.5" customHeight="1" x14ac:dyDescent="0.3">
      <c r="A73" s="96" t="s">
        <v>111</v>
      </c>
      <c r="B73" s="178"/>
      <c r="C73" s="98"/>
      <c r="D73" s="102"/>
      <c r="E73" s="103"/>
      <c r="F73" s="98"/>
      <c r="G73" s="98"/>
      <c r="H73" s="98"/>
      <c r="I73" s="98"/>
    </row>
    <row r="74" spans="1:9" ht="16.5" customHeight="1" x14ac:dyDescent="0.3">
      <c r="A74" s="104" t="s">
        <v>112</v>
      </c>
      <c r="B74" s="179"/>
      <c r="C74" s="100"/>
      <c r="D74" s="100"/>
      <c r="E74" s="105"/>
      <c r="F74" s="106"/>
      <c r="G74" s="106"/>
      <c r="H74" s="106"/>
      <c r="I74" s="106"/>
    </row>
    <row r="75" spans="1:9" s="76" customFormat="1" ht="15.75" customHeight="1" x14ac:dyDescent="0.3">
      <c r="A75" s="27" t="s">
        <v>115</v>
      </c>
      <c r="B75" s="60" t="s">
        <v>116</v>
      </c>
      <c r="C75" s="107">
        <f>ROUND(C72*18%,2)</f>
        <v>0.38</v>
      </c>
      <c r="D75" s="107">
        <f>ROUND(D72*18%,2)</f>
        <v>0.45</v>
      </c>
      <c r="E75" s="107">
        <f>SUM(F75:I75)</f>
        <v>0.45000000000000007</v>
      </c>
      <c r="F75" s="107">
        <f>ROUND(F72*0.18,2)</f>
        <v>0.11</v>
      </c>
      <c r="G75" s="107">
        <f>ROUND(G72*18%,2)</f>
        <v>0.09</v>
      </c>
      <c r="H75" s="107">
        <f>ROUND(H72*18%,2)</f>
        <v>0.09</v>
      </c>
      <c r="I75" s="107">
        <f>ROUND(I72*18%,2)</f>
        <v>0.16</v>
      </c>
    </row>
    <row r="76" spans="1:9" s="62" customFormat="1" ht="15.75" customHeight="1" thickBot="1" x14ac:dyDescent="0.35">
      <c r="A76" s="108" t="s">
        <v>117</v>
      </c>
      <c r="B76" s="109" t="s">
        <v>118</v>
      </c>
      <c r="C76" s="110">
        <f t="shared" ref="C76:I76" si="3">C72-C75</f>
        <v>1.7199999999999092</v>
      </c>
      <c r="D76" s="110">
        <f t="shared" si="3"/>
        <v>2.0500000000002272</v>
      </c>
      <c r="E76" s="110">
        <f t="shared" si="3"/>
        <v>2.0500000000001135</v>
      </c>
      <c r="F76" s="110">
        <f t="shared" si="3"/>
        <v>0.49000000000002275</v>
      </c>
      <c r="G76" s="110">
        <f t="shared" si="3"/>
        <v>0.41000000000000003</v>
      </c>
      <c r="H76" s="110">
        <f t="shared" si="3"/>
        <v>0.41000000000000003</v>
      </c>
      <c r="I76" s="110">
        <f t="shared" si="3"/>
        <v>0.74000000000009092</v>
      </c>
    </row>
    <row r="77" spans="1:9" s="76" customFormat="1" ht="15.75" customHeight="1" thickTop="1" x14ac:dyDescent="0.3">
      <c r="A77" s="104" t="s">
        <v>119</v>
      </c>
      <c r="B77" s="56" t="s">
        <v>120</v>
      </c>
      <c r="C77" s="111">
        <f t="shared" ref="C77:I77" si="4">C76</f>
        <v>1.7199999999999092</v>
      </c>
      <c r="D77" s="111">
        <f t="shared" si="4"/>
        <v>2.0500000000002272</v>
      </c>
      <c r="E77" s="107">
        <f t="shared" si="4"/>
        <v>2.0500000000001135</v>
      </c>
      <c r="F77" s="111">
        <f t="shared" si="4"/>
        <v>0.49000000000002275</v>
      </c>
      <c r="G77" s="111">
        <f t="shared" si="4"/>
        <v>0.41000000000000003</v>
      </c>
      <c r="H77" s="111">
        <f t="shared" si="4"/>
        <v>0.41000000000000003</v>
      </c>
      <c r="I77" s="111">
        <f t="shared" si="4"/>
        <v>0.74000000000009092</v>
      </c>
    </row>
    <row r="78" spans="1:9" s="76" customFormat="1" ht="15.75" customHeight="1" x14ac:dyDescent="0.3">
      <c r="A78" s="63" t="s">
        <v>112</v>
      </c>
      <c r="B78" s="60" t="s">
        <v>121</v>
      </c>
      <c r="C78" s="80"/>
      <c r="D78" s="80"/>
      <c r="E78" s="112">
        <f>F78+G78+H78+I78</f>
        <v>0</v>
      </c>
      <c r="F78" s="113"/>
      <c r="G78" s="113"/>
      <c r="H78" s="113"/>
      <c r="I78" s="114"/>
    </row>
    <row r="79" spans="1:9" ht="16.149999999999999" customHeight="1" x14ac:dyDescent="0.2">
      <c r="A79" s="115" t="s">
        <v>122</v>
      </c>
      <c r="B79" s="116"/>
      <c r="C79" s="117"/>
      <c r="D79" s="117"/>
      <c r="E79" s="117"/>
      <c r="F79" s="117"/>
      <c r="G79" s="117"/>
      <c r="H79" s="117"/>
      <c r="I79" s="118"/>
    </row>
    <row r="80" spans="1:9" s="62" customFormat="1" ht="18.75" x14ac:dyDescent="0.3">
      <c r="A80" s="119" t="s">
        <v>123</v>
      </c>
      <c r="B80" s="60" t="s">
        <v>124</v>
      </c>
      <c r="C80" s="89">
        <f>ROUND(C76*30%,2)</f>
        <v>0.52</v>
      </c>
      <c r="D80" s="89">
        <f>ROUNDDOWN(D76*30%,2)</f>
        <v>0.61</v>
      </c>
      <c r="E80" s="112">
        <f>F80+G80+H80+I80</f>
        <v>0.59</v>
      </c>
      <c r="F80" s="89">
        <f>ROUND((F76-F89)*0.3,2)</f>
        <v>0.14000000000000001</v>
      </c>
      <c r="G80" s="89">
        <f>ROUND((G76-G89)*0.3,2)</f>
        <v>0.12</v>
      </c>
      <c r="H80" s="89">
        <f>ROUND((H76-H89)*0.3,2)</f>
        <v>0.12</v>
      </c>
      <c r="I80" s="89">
        <f>ROUND((I76-I89)*0.3,2)</f>
        <v>0.21</v>
      </c>
    </row>
    <row r="81" spans="1:9" ht="18.75" x14ac:dyDescent="0.3">
      <c r="A81" s="119" t="s">
        <v>125</v>
      </c>
      <c r="B81" s="60" t="s">
        <v>126</v>
      </c>
      <c r="C81" s="80">
        <f>C76*60%</f>
        <v>1.0319999999999454</v>
      </c>
      <c r="D81" s="80">
        <f>D76*60%</f>
        <v>1.2300000000001363</v>
      </c>
      <c r="E81" s="112">
        <f>(F81+G81+H81+I81)</f>
        <v>1.1599999999999999</v>
      </c>
      <c r="F81" s="89">
        <f>ROUND((F76-F89)*0.6,2)</f>
        <v>0.28000000000000003</v>
      </c>
      <c r="G81" s="89">
        <f>ROUND((G76-G89)*0.6,2)</f>
        <v>0.23</v>
      </c>
      <c r="H81" s="89">
        <f>ROUND((H76-H89)*0.6,2)</f>
        <v>0.23</v>
      </c>
      <c r="I81" s="89">
        <f>ROUND((I76-I89)*0.6,2)</f>
        <v>0.42</v>
      </c>
    </row>
    <row r="82" spans="1:9" ht="18.75" x14ac:dyDescent="0.3">
      <c r="A82" s="63" t="s">
        <v>127</v>
      </c>
      <c r="B82" s="60" t="s">
        <v>128</v>
      </c>
      <c r="C82" s="120">
        <f>C76*10%</f>
        <v>0.17199999999999094</v>
      </c>
      <c r="D82" s="120">
        <f>D76*10%</f>
        <v>0.20500000000002272</v>
      </c>
      <c r="E82" s="112">
        <f>(F82+G82+H82+I82)</f>
        <v>0.2</v>
      </c>
      <c r="F82" s="89">
        <f>ROUND((F76-F89)*0.1,2)</f>
        <v>0.05</v>
      </c>
      <c r="G82" s="89">
        <f>ROUND((G76-G89)*0.1,2)</f>
        <v>0.04</v>
      </c>
      <c r="H82" s="89">
        <f>ROUND((H76-H89)*0.1,2)</f>
        <v>0.04</v>
      </c>
      <c r="I82" s="89">
        <f>ROUND((I76-I89)*0.1,2)</f>
        <v>7.0000000000000007E-2</v>
      </c>
    </row>
    <row r="83" spans="1:9" ht="29.45" customHeight="1" x14ac:dyDescent="0.3">
      <c r="A83" s="121" t="s">
        <v>129</v>
      </c>
      <c r="B83" s="60" t="s">
        <v>130</v>
      </c>
      <c r="C83" s="80"/>
      <c r="D83" s="80"/>
      <c r="E83" s="122"/>
      <c r="F83" s="112" t="s">
        <v>131</v>
      </c>
      <c r="G83" s="112" t="s">
        <v>131</v>
      </c>
      <c r="H83" s="112" t="s">
        <v>131</v>
      </c>
      <c r="I83" s="112" t="s">
        <v>131</v>
      </c>
    </row>
    <row r="84" spans="1:9" ht="18" customHeight="1" x14ac:dyDescent="0.2">
      <c r="A84" s="123" t="s">
        <v>132</v>
      </c>
      <c r="B84" s="116"/>
      <c r="C84" s="124"/>
      <c r="D84" s="124"/>
      <c r="E84" s="124"/>
      <c r="F84" s="124"/>
      <c r="G84" s="124"/>
      <c r="H84" s="124"/>
      <c r="I84" s="125"/>
    </row>
    <row r="85" spans="1:9" ht="15.75" customHeight="1" x14ac:dyDescent="0.3">
      <c r="A85" s="61" t="s">
        <v>133</v>
      </c>
      <c r="B85" s="60" t="s">
        <v>134</v>
      </c>
      <c r="C85" s="126"/>
      <c r="D85" s="126"/>
      <c r="E85" s="112"/>
      <c r="F85" s="112" t="s">
        <v>131</v>
      </c>
      <c r="G85" s="112" t="s">
        <v>131</v>
      </c>
      <c r="H85" s="112" t="s">
        <v>131</v>
      </c>
      <c r="I85" s="112" t="s">
        <v>131</v>
      </c>
    </row>
    <row r="86" spans="1:9" ht="15.75" customHeight="1" x14ac:dyDescent="0.3">
      <c r="A86" s="61" t="s">
        <v>135</v>
      </c>
      <c r="B86" s="60" t="s">
        <v>136</v>
      </c>
      <c r="C86" s="126"/>
      <c r="D86" s="126"/>
      <c r="E86" s="112"/>
      <c r="F86" s="80"/>
      <c r="G86" s="80"/>
      <c r="H86" s="80"/>
      <c r="I86" s="80"/>
    </row>
    <row r="87" spans="1:9" s="130" customFormat="1" ht="18.75" x14ac:dyDescent="0.3">
      <c r="A87" s="127" t="s">
        <v>137</v>
      </c>
      <c r="B87" s="128" t="s">
        <v>138</v>
      </c>
      <c r="C87" s="129"/>
      <c r="E87" s="112"/>
      <c r="F87" s="129"/>
      <c r="G87" s="129"/>
      <c r="H87" s="129"/>
      <c r="I87" s="129"/>
    </row>
    <row r="88" spans="1:9" s="76" customFormat="1" ht="15.75" customHeight="1" x14ac:dyDescent="0.3">
      <c r="A88" s="63" t="s">
        <v>139</v>
      </c>
      <c r="B88" s="131" t="s">
        <v>140</v>
      </c>
      <c r="C88" s="80"/>
      <c r="D88" s="129"/>
      <c r="E88" s="112"/>
      <c r="F88" s="80"/>
      <c r="G88" s="80"/>
      <c r="H88" s="80"/>
      <c r="I88" s="80"/>
    </row>
    <row r="89" spans="1:9" s="76" customFormat="1" ht="33" customHeight="1" x14ac:dyDescent="0.3">
      <c r="A89" s="132" t="s">
        <v>141</v>
      </c>
      <c r="B89" s="131" t="s">
        <v>142</v>
      </c>
      <c r="C89" s="133">
        <v>8.2000000000000003E-2</v>
      </c>
      <c r="D89" s="133">
        <v>0.10299999999999999</v>
      </c>
      <c r="E89" s="134">
        <f>F89+G89+H89+I89</f>
        <v>0.1025000000000057</v>
      </c>
      <c r="F89" s="135">
        <f>F76*5%</f>
        <v>2.4500000000001139E-2</v>
      </c>
      <c r="G89" s="135">
        <f>G76*5%</f>
        <v>2.0500000000000004E-2</v>
      </c>
      <c r="H89" s="135">
        <f>H76*5%</f>
        <v>2.0500000000000004E-2</v>
      </c>
      <c r="I89" s="135">
        <f>I76*5%</f>
        <v>3.700000000000455E-2</v>
      </c>
    </row>
    <row r="90" spans="1:9" ht="16.5" customHeight="1" x14ac:dyDescent="0.2">
      <c r="A90" s="136"/>
      <c r="B90" s="137"/>
      <c r="C90" s="138"/>
      <c r="D90" s="138"/>
      <c r="E90" s="139"/>
      <c r="F90" s="140"/>
      <c r="G90" s="140"/>
      <c r="H90" s="140"/>
      <c r="I90" s="140"/>
    </row>
    <row r="91" spans="1:9" x14ac:dyDescent="0.2">
      <c r="B91" s="4"/>
      <c r="C91" s="4"/>
      <c r="D91" s="4"/>
    </row>
    <row r="92" spans="1:9" s="142" customFormat="1" ht="15.75" x14ac:dyDescent="0.25">
      <c r="A92" s="141"/>
      <c r="C92" s="143"/>
      <c r="D92" s="143"/>
      <c r="E92" s="144"/>
      <c r="F92" s="145"/>
      <c r="G92" s="145"/>
      <c r="H92" s="144"/>
      <c r="I92" s="144"/>
    </row>
    <row r="93" spans="1:9" s="142" customFormat="1" ht="15.75" x14ac:dyDescent="0.25">
      <c r="A93" s="146"/>
      <c r="E93" s="144"/>
      <c r="F93" s="144"/>
      <c r="G93" s="144"/>
      <c r="H93" s="144"/>
      <c r="I93" s="144"/>
    </row>
    <row r="94" spans="1:9" x14ac:dyDescent="0.2">
      <c r="B94" s="147"/>
      <c r="C94" s="147"/>
      <c r="D94" s="147"/>
    </row>
    <row r="95" spans="1:9" x14ac:dyDescent="0.2">
      <c r="A95" s="148"/>
      <c r="B95" s="147"/>
      <c r="C95" s="147"/>
      <c r="D95" s="147"/>
    </row>
    <row r="96" spans="1:9" x14ac:dyDescent="0.2">
      <c r="A96" s="148"/>
      <c r="B96" s="147"/>
      <c r="C96" s="147"/>
      <c r="D96" s="147"/>
    </row>
    <row r="97" spans="1:4" x14ac:dyDescent="0.2">
      <c r="A97" s="148"/>
      <c r="B97" s="147"/>
      <c r="C97" s="147"/>
      <c r="D97" s="147"/>
    </row>
    <row r="98" spans="1:4" x14ac:dyDescent="0.2">
      <c r="A98" s="148"/>
      <c r="B98" s="147"/>
      <c r="C98" s="147"/>
      <c r="D98" s="147"/>
    </row>
    <row r="99" spans="1:4" x14ac:dyDescent="0.2">
      <c r="A99" s="148"/>
      <c r="B99" s="147"/>
      <c r="C99" s="147"/>
      <c r="D99" s="147"/>
    </row>
    <row r="100" spans="1:4" x14ac:dyDescent="0.2">
      <c r="A100" s="148"/>
      <c r="B100" s="147"/>
      <c r="C100" s="147"/>
      <c r="D100" s="147"/>
    </row>
    <row r="101" spans="1:4" x14ac:dyDescent="0.2">
      <c r="A101" s="148"/>
      <c r="B101" s="147"/>
      <c r="C101" s="147"/>
      <c r="D101" s="147"/>
    </row>
    <row r="102" spans="1:4" x14ac:dyDescent="0.2">
      <c r="A102" s="148"/>
      <c r="B102" s="147"/>
      <c r="C102" s="147"/>
      <c r="D102" s="147"/>
    </row>
    <row r="103" spans="1:4" x14ac:dyDescent="0.2">
      <c r="A103" s="148"/>
      <c r="B103" s="147"/>
      <c r="C103" s="147"/>
      <c r="D103" s="147"/>
    </row>
    <row r="104" spans="1:4" x14ac:dyDescent="0.2">
      <c r="A104" s="148"/>
      <c r="B104" s="147"/>
      <c r="C104" s="147"/>
      <c r="D104" s="147"/>
    </row>
    <row r="105" spans="1:4" x14ac:dyDescent="0.2">
      <c r="A105" s="148"/>
      <c r="B105" s="147"/>
      <c r="C105" s="147"/>
      <c r="D105" s="147"/>
    </row>
    <row r="106" spans="1:4" x14ac:dyDescent="0.2">
      <c r="A106" s="148"/>
      <c r="B106" s="147"/>
      <c r="C106" s="147"/>
      <c r="D106" s="147"/>
    </row>
    <row r="107" spans="1:4" x14ac:dyDescent="0.2">
      <c r="A107" s="148"/>
      <c r="B107" s="147"/>
      <c r="C107" s="147"/>
      <c r="D107" s="147"/>
    </row>
    <row r="108" spans="1:4" x14ac:dyDescent="0.2">
      <c r="A108" s="148"/>
      <c r="B108" s="147"/>
      <c r="C108" s="147"/>
      <c r="D108" s="147"/>
    </row>
    <row r="109" spans="1:4" x14ac:dyDescent="0.2">
      <c r="A109" s="148"/>
      <c r="B109" s="147"/>
      <c r="C109" s="147"/>
      <c r="D109" s="147"/>
    </row>
    <row r="110" spans="1:4" x14ac:dyDescent="0.2">
      <c r="A110" s="149"/>
    </row>
    <row r="111" spans="1:4" x14ac:dyDescent="0.2">
      <c r="A111" s="149"/>
    </row>
    <row r="112" spans="1:4" x14ac:dyDescent="0.2">
      <c r="A112" s="149"/>
    </row>
    <row r="113" spans="1:1" x14ac:dyDescent="0.2">
      <c r="A113" s="149"/>
    </row>
    <row r="114" spans="1:1" x14ac:dyDescent="0.2">
      <c r="A114" s="149"/>
    </row>
    <row r="115" spans="1:1" x14ac:dyDescent="0.2">
      <c r="A115" s="149"/>
    </row>
    <row r="116" spans="1:1" x14ac:dyDescent="0.2">
      <c r="A116" s="149"/>
    </row>
    <row r="117" spans="1:1" x14ac:dyDescent="0.2">
      <c r="A117" s="149"/>
    </row>
    <row r="118" spans="1:1" x14ac:dyDescent="0.2">
      <c r="A118" s="149"/>
    </row>
    <row r="119" spans="1:1" x14ac:dyDescent="0.2">
      <c r="A119" s="149"/>
    </row>
    <row r="120" spans="1:1" x14ac:dyDescent="0.2">
      <c r="A120" s="149"/>
    </row>
    <row r="121" spans="1:1" x14ac:dyDescent="0.2">
      <c r="A121" s="149"/>
    </row>
    <row r="122" spans="1:1" x14ac:dyDescent="0.2">
      <c r="A122" s="149"/>
    </row>
    <row r="123" spans="1:1" x14ac:dyDescent="0.2">
      <c r="A123" s="149"/>
    </row>
    <row r="124" spans="1:1" x14ac:dyDescent="0.2">
      <c r="A124" s="149"/>
    </row>
    <row r="125" spans="1:1" x14ac:dyDescent="0.2">
      <c r="A125" s="149"/>
    </row>
    <row r="126" spans="1:1" x14ac:dyDescent="0.2">
      <c r="A126" s="149"/>
    </row>
    <row r="127" spans="1:1" x14ac:dyDescent="0.2">
      <c r="A127" s="149"/>
    </row>
    <row r="128" spans="1:1" x14ac:dyDescent="0.2">
      <c r="A128" s="149"/>
    </row>
    <row r="129" spans="1:1" x14ac:dyDescent="0.2">
      <c r="A129" s="149"/>
    </row>
    <row r="130" spans="1:1" x14ac:dyDescent="0.2">
      <c r="A130" s="149"/>
    </row>
    <row r="131" spans="1:1" x14ac:dyDescent="0.2">
      <c r="A131" s="149"/>
    </row>
    <row r="132" spans="1:1" x14ac:dyDescent="0.2">
      <c r="A132" s="149"/>
    </row>
    <row r="133" spans="1:1" x14ac:dyDescent="0.2">
      <c r="A133" s="149"/>
    </row>
    <row r="134" spans="1:1" x14ac:dyDescent="0.2">
      <c r="A134" s="149"/>
    </row>
    <row r="135" spans="1:1" x14ac:dyDescent="0.2">
      <c r="A135" s="149"/>
    </row>
    <row r="136" spans="1:1" x14ac:dyDescent="0.2">
      <c r="A136" s="149"/>
    </row>
    <row r="137" spans="1:1" x14ac:dyDescent="0.2">
      <c r="A137" s="149"/>
    </row>
    <row r="138" spans="1:1" x14ac:dyDescent="0.2">
      <c r="A138" s="149"/>
    </row>
    <row r="139" spans="1:1" x14ac:dyDescent="0.2">
      <c r="A139" s="149"/>
    </row>
    <row r="140" spans="1:1" x14ac:dyDescent="0.2">
      <c r="A140" s="149"/>
    </row>
    <row r="141" spans="1:1" x14ac:dyDescent="0.2">
      <c r="A141" s="149"/>
    </row>
    <row r="142" spans="1:1" x14ac:dyDescent="0.2">
      <c r="A142" s="149"/>
    </row>
    <row r="143" spans="1:1" x14ac:dyDescent="0.2">
      <c r="A143" s="149"/>
    </row>
    <row r="144" spans="1:1" x14ac:dyDescent="0.2">
      <c r="A144" s="149"/>
    </row>
    <row r="145" spans="1:1" x14ac:dyDescent="0.2">
      <c r="A145" s="149"/>
    </row>
    <row r="146" spans="1:1" x14ac:dyDescent="0.2">
      <c r="A146" s="149"/>
    </row>
    <row r="147" spans="1:1" x14ac:dyDescent="0.2">
      <c r="A147" s="149"/>
    </row>
    <row r="148" spans="1:1" x14ac:dyDescent="0.2">
      <c r="A148" s="149"/>
    </row>
    <row r="149" spans="1:1" x14ac:dyDescent="0.2">
      <c r="A149" s="149"/>
    </row>
    <row r="150" spans="1:1" x14ac:dyDescent="0.2">
      <c r="A150" s="149"/>
    </row>
    <row r="151" spans="1:1" x14ac:dyDescent="0.2">
      <c r="A151" s="149"/>
    </row>
    <row r="152" spans="1:1" x14ac:dyDescent="0.2">
      <c r="A152" s="149"/>
    </row>
    <row r="153" spans="1:1" x14ac:dyDescent="0.2">
      <c r="A153" s="149"/>
    </row>
    <row r="154" spans="1:1" x14ac:dyDescent="0.2">
      <c r="A154" s="149"/>
    </row>
    <row r="155" spans="1:1" x14ac:dyDescent="0.2">
      <c r="A155" s="149"/>
    </row>
    <row r="156" spans="1:1" x14ac:dyDescent="0.2">
      <c r="A156" s="149"/>
    </row>
    <row r="157" spans="1:1" x14ac:dyDescent="0.2">
      <c r="A157" s="149"/>
    </row>
    <row r="158" spans="1:1" x14ac:dyDescent="0.2">
      <c r="A158" s="149"/>
    </row>
    <row r="159" spans="1:1" x14ac:dyDescent="0.2">
      <c r="A159" s="149"/>
    </row>
    <row r="160" spans="1:1" x14ac:dyDescent="0.2">
      <c r="A160" s="149"/>
    </row>
    <row r="161" spans="1:1" x14ac:dyDescent="0.2">
      <c r="A161" s="149"/>
    </row>
    <row r="162" spans="1:1" x14ac:dyDescent="0.2">
      <c r="A162" s="149"/>
    </row>
    <row r="163" spans="1:1" x14ac:dyDescent="0.2">
      <c r="A163" s="149"/>
    </row>
    <row r="164" spans="1:1" x14ac:dyDescent="0.2">
      <c r="A164" s="149"/>
    </row>
    <row r="165" spans="1:1" x14ac:dyDescent="0.2">
      <c r="A165" s="149"/>
    </row>
    <row r="166" spans="1:1" x14ac:dyDescent="0.2">
      <c r="A166" s="149"/>
    </row>
    <row r="167" spans="1:1" x14ac:dyDescent="0.2">
      <c r="A167" s="149"/>
    </row>
    <row r="168" spans="1:1" x14ac:dyDescent="0.2">
      <c r="A168" s="149"/>
    </row>
    <row r="169" spans="1:1" x14ac:dyDescent="0.2">
      <c r="A169" s="149"/>
    </row>
    <row r="170" spans="1:1" x14ac:dyDescent="0.2">
      <c r="A170" s="149"/>
    </row>
    <row r="171" spans="1:1" x14ac:dyDescent="0.2">
      <c r="A171" s="149"/>
    </row>
    <row r="172" spans="1:1" x14ac:dyDescent="0.2">
      <c r="A172" s="149"/>
    </row>
    <row r="173" spans="1:1" x14ac:dyDescent="0.2">
      <c r="A173" s="149"/>
    </row>
    <row r="174" spans="1:1" x14ac:dyDescent="0.2">
      <c r="A174" s="149"/>
    </row>
    <row r="175" spans="1:1" x14ac:dyDescent="0.2">
      <c r="A175" s="149"/>
    </row>
    <row r="176" spans="1:1" x14ac:dyDescent="0.2">
      <c r="A176" s="149"/>
    </row>
    <row r="177" spans="1:1" x14ac:dyDescent="0.2">
      <c r="A177" s="149"/>
    </row>
    <row r="178" spans="1:1" x14ac:dyDescent="0.2">
      <c r="A178" s="149"/>
    </row>
    <row r="179" spans="1:1" x14ac:dyDescent="0.2">
      <c r="A179" s="149"/>
    </row>
    <row r="180" spans="1:1" x14ac:dyDescent="0.2">
      <c r="A180" s="149"/>
    </row>
    <row r="181" spans="1:1" x14ac:dyDescent="0.2">
      <c r="A181" s="149"/>
    </row>
    <row r="182" spans="1:1" x14ac:dyDescent="0.2">
      <c r="A182" s="149"/>
    </row>
    <row r="183" spans="1:1" x14ac:dyDescent="0.2">
      <c r="A183" s="149"/>
    </row>
    <row r="184" spans="1:1" x14ac:dyDescent="0.2">
      <c r="A184" s="149"/>
    </row>
    <row r="185" spans="1:1" x14ac:dyDescent="0.2">
      <c r="A185" s="149"/>
    </row>
    <row r="186" spans="1:1" x14ac:dyDescent="0.2">
      <c r="A186" s="149"/>
    </row>
    <row r="187" spans="1:1" x14ac:dyDescent="0.2">
      <c r="A187" s="149"/>
    </row>
    <row r="188" spans="1:1" x14ac:dyDescent="0.2">
      <c r="A188" s="149"/>
    </row>
    <row r="189" spans="1:1" x14ac:dyDescent="0.2">
      <c r="A189" s="149"/>
    </row>
    <row r="190" spans="1:1" x14ac:dyDescent="0.2">
      <c r="A190" s="149"/>
    </row>
    <row r="191" spans="1:1" x14ac:dyDescent="0.2">
      <c r="A191" s="149"/>
    </row>
    <row r="192" spans="1:1" x14ac:dyDescent="0.2">
      <c r="A192" s="149"/>
    </row>
    <row r="193" spans="1:1" x14ac:dyDescent="0.2">
      <c r="A193" s="149"/>
    </row>
    <row r="194" spans="1:1" x14ac:dyDescent="0.2">
      <c r="A194" s="149"/>
    </row>
    <row r="195" spans="1:1" x14ac:dyDescent="0.2">
      <c r="A195" s="149"/>
    </row>
    <row r="196" spans="1:1" x14ac:dyDescent="0.2">
      <c r="A196" s="149"/>
    </row>
    <row r="197" spans="1:1" x14ac:dyDescent="0.2">
      <c r="A197" s="149"/>
    </row>
    <row r="198" spans="1:1" x14ac:dyDescent="0.2">
      <c r="A198" s="149"/>
    </row>
    <row r="199" spans="1:1" x14ac:dyDescent="0.2">
      <c r="A199" s="149"/>
    </row>
    <row r="200" spans="1:1" x14ac:dyDescent="0.2">
      <c r="A200" s="149"/>
    </row>
    <row r="201" spans="1:1" x14ac:dyDescent="0.2">
      <c r="A201" s="149"/>
    </row>
    <row r="202" spans="1:1" x14ac:dyDescent="0.2">
      <c r="A202" s="149"/>
    </row>
    <row r="203" spans="1:1" x14ac:dyDescent="0.2">
      <c r="A203" s="149"/>
    </row>
    <row r="204" spans="1:1" x14ac:dyDescent="0.2">
      <c r="A204" s="149"/>
    </row>
    <row r="205" spans="1:1" x14ac:dyDescent="0.2">
      <c r="A205" s="149"/>
    </row>
    <row r="206" spans="1:1" x14ac:dyDescent="0.2">
      <c r="A206" s="149"/>
    </row>
    <row r="207" spans="1:1" x14ac:dyDescent="0.2">
      <c r="A207" s="149"/>
    </row>
    <row r="208" spans="1:1" x14ac:dyDescent="0.2">
      <c r="A208" s="149"/>
    </row>
    <row r="209" spans="1:1" x14ac:dyDescent="0.2">
      <c r="A209" s="149"/>
    </row>
    <row r="210" spans="1:1" x14ac:dyDescent="0.2">
      <c r="A210" s="149"/>
    </row>
    <row r="211" spans="1:1" x14ac:dyDescent="0.2">
      <c r="A211" s="149"/>
    </row>
    <row r="212" spans="1:1" x14ac:dyDescent="0.2">
      <c r="A212" s="149"/>
    </row>
    <row r="213" spans="1:1" x14ac:dyDescent="0.2">
      <c r="A213" s="149"/>
    </row>
    <row r="214" spans="1:1" x14ac:dyDescent="0.2">
      <c r="A214" s="149"/>
    </row>
    <row r="215" spans="1:1" x14ac:dyDescent="0.2">
      <c r="A215" s="149"/>
    </row>
    <row r="216" spans="1:1" x14ac:dyDescent="0.2">
      <c r="A216" s="149"/>
    </row>
    <row r="217" spans="1:1" x14ac:dyDescent="0.2">
      <c r="A217" s="149"/>
    </row>
    <row r="218" spans="1:1" x14ac:dyDescent="0.2">
      <c r="A218" s="149"/>
    </row>
    <row r="219" spans="1:1" x14ac:dyDescent="0.2">
      <c r="A219" s="149"/>
    </row>
    <row r="220" spans="1:1" x14ac:dyDescent="0.2">
      <c r="A220" s="149"/>
    </row>
    <row r="221" spans="1:1" x14ac:dyDescent="0.2">
      <c r="A221" s="149"/>
    </row>
    <row r="222" spans="1:1" x14ac:dyDescent="0.2">
      <c r="A222" s="149"/>
    </row>
    <row r="223" spans="1:1" x14ac:dyDescent="0.2">
      <c r="A223" s="149"/>
    </row>
    <row r="224" spans="1:1" x14ac:dyDescent="0.2">
      <c r="A224" s="149"/>
    </row>
    <row r="225" spans="1:1" x14ac:dyDescent="0.2">
      <c r="A225" s="149"/>
    </row>
    <row r="226" spans="1:1" x14ac:dyDescent="0.2">
      <c r="A226" s="149"/>
    </row>
    <row r="227" spans="1:1" x14ac:dyDescent="0.2">
      <c r="A227" s="149"/>
    </row>
    <row r="228" spans="1:1" x14ac:dyDescent="0.2">
      <c r="A228" s="149"/>
    </row>
    <row r="229" spans="1:1" x14ac:dyDescent="0.2">
      <c r="A229" s="149"/>
    </row>
    <row r="230" spans="1:1" x14ac:dyDescent="0.2">
      <c r="A230" s="149"/>
    </row>
    <row r="231" spans="1:1" x14ac:dyDescent="0.2">
      <c r="A231" s="149"/>
    </row>
    <row r="232" spans="1:1" x14ac:dyDescent="0.2">
      <c r="A232" s="149"/>
    </row>
    <row r="233" spans="1:1" x14ac:dyDescent="0.2">
      <c r="A233" s="149"/>
    </row>
    <row r="234" spans="1:1" x14ac:dyDescent="0.2">
      <c r="A234" s="149"/>
    </row>
    <row r="235" spans="1:1" x14ac:dyDescent="0.2">
      <c r="A235" s="149"/>
    </row>
    <row r="236" spans="1:1" x14ac:dyDescent="0.2">
      <c r="A236" s="149"/>
    </row>
    <row r="237" spans="1:1" x14ac:dyDescent="0.2">
      <c r="A237" s="149"/>
    </row>
    <row r="238" spans="1:1" x14ac:dyDescent="0.2">
      <c r="A238" s="149"/>
    </row>
    <row r="239" spans="1:1" x14ac:dyDescent="0.2">
      <c r="A239" s="149"/>
    </row>
    <row r="240" spans="1:1" x14ac:dyDescent="0.2">
      <c r="A240" s="149"/>
    </row>
    <row r="241" spans="1:1" x14ac:dyDescent="0.2">
      <c r="A241" s="149"/>
    </row>
    <row r="242" spans="1:1" x14ac:dyDescent="0.2">
      <c r="A242" s="149"/>
    </row>
    <row r="243" spans="1:1" x14ac:dyDescent="0.2">
      <c r="A243" s="149"/>
    </row>
    <row r="244" spans="1:1" x14ac:dyDescent="0.2">
      <c r="A244" s="149"/>
    </row>
    <row r="245" spans="1:1" x14ac:dyDescent="0.2">
      <c r="A245" s="149"/>
    </row>
    <row r="246" spans="1:1" x14ac:dyDescent="0.2">
      <c r="A246" s="149"/>
    </row>
    <row r="247" spans="1:1" x14ac:dyDescent="0.2">
      <c r="A247" s="149"/>
    </row>
    <row r="248" spans="1:1" x14ac:dyDescent="0.2">
      <c r="A248" s="149"/>
    </row>
    <row r="249" spans="1:1" x14ac:dyDescent="0.2">
      <c r="A249" s="149"/>
    </row>
    <row r="250" spans="1:1" x14ac:dyDescent="0.2">
      <c r="A250" s="149"/>
    </row>
    <row r="251" spans="1:1" x14ac:dyDescent="0.2">
      <c r="A251" s="149"/>
    </row>
    <row r="252" spans="1:1" x14ac:dyDescent="0.2">
      <c r="A252" s="149"/>
    </row>
    <row r="253" spans="1:1" x14ac:dyDescent="0.2">
      <c r="A253" s="149"/>
    </row>
    <row r="254" spans="1:1" x14ac:dyDescent="0.2">
      <c r="A254" s="149"/>
    </row>
    <row r="255" spans="1:1" x14ac:dyDescent="0.2">
      <c r="A255" s="149"/>
    </row>
    <row r="256" spans="1:1" x14ac:dyDescent="0.2">
      <c r="A256" s="149"/>
    </row>
    <row r="257" spans="1:1" x14ac:dyDescent="0.2">
      <c r="A257" s="149"/>
    </row>
    <row r="258" spans="1:1" x14ac:dyDescent="0.2">
      <c r="A258" s="149"/>
    </row>
    <row r="259" spans="1:1" x14ac:dyDescent="0.2">
      <c r="A259" s="149"/>
    </row>
    <row r="260" spans="1:1" x14ac:dyDescent="0.2">
      <c r="A260" s="149"/>
    </row>
    <row r="261" spans="1:1" x14ac:dyDescent="0.2">
      <c r="A261" s="149"/>
    </row>
    <row r="262" spans="1:1" x14ac:dyDescent="0.2">
      <c r="A262" s="149"/>
    </row>
  </sheetData>
  <mergeCells count="40">
    <mergeCell ref="B72:B74"/>
    <mergeCell ref="B29:I29"/>
    <mergeCell ref="B30:B32"/>
    <mergeCell ref="B39:B41"/>
    <mergeCell ref="B48:B50"/>
    <mergeCell ref="B56:B64"/>
    <mergeCell ref="B69:B71"/>
    <mergeCell ref="A23:I23"/>
    <mergeCell ref="A25:I25"/>
    <mergeCell ref="A26:I26"/>
    <mergeCell ref="A27:A28"/>
    <mergeCell ref="B27:B28"/>
    <mergeCell ref="E27:E28"/>
    <mergeCell ref="F27:I27"/>
    <mergeCell ref="B20:F20"/>
    <mergeCell ref="B13:F13"/>
    <mergeCell ref="G13:H13"/>
    <mergeCell ref="B14:F14"/>
    <mergeCell ref="G14:H14"/>
    <mergeCell ref="B15:F15"/>
    <mergeCell ref="G15:H15"/>
    <mergeCell ref="B16:F16"/>
    <mergeCell ref="G16:H16"/>
    <mergeCell ref="B17:E17"/>
    <mergeCell ref="B18:F18"/>
    <mergeCell ref="B19:C19"/>
    <mergeCell ref="B12:F12"/>
    <mergeCell ref="G12:H12"/>
    <mergeCell ref="A1:B1"/>
    <mergeCell ref="F1:I1"/>
    <mergeCell ref="F2:I2"/>
    <mergeCell ref="F3:I3"/>
    <mergeCell ref="A5:B5"/>
    <mergeCell ref="F7:H7"/>
    <mergeCell ref="B9:F9"/>
    <mergeCell ref="G9:H9"/>
    <mergeCell ref="B10:F10"/>
    <mergeCell ref="G10:H10"/>
    <mergeCell ref="G11:H11"/>
    <mergeCell ref="H4:I5"/>
  </mergeCells>
  <pageMargins left="0.86614173228346458" right="0" top="0.27559055118110237" bottom="0" header="0.19685039370078741" footer="0"/>
  <pageSetup paperSize="9" scale="65" fitToHeight="13" orientation="portrait" blackAndWhite="1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ФИН_Змінений</vt:lpstr>
      <vt:lpstr>ФИН_Змінений!Заголовки_для_печати</vt:lpstr>
      <vt:lpstr>ФИН_Змінений!Область_печати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Work</cp:lastModifiedBy>
  <cp:lastPrinted>2024-10-10T12:27:00Z</cp:lastPrinted>
  <dcterms:created xsi:type="dcterms:W3CDTF">2024-09-04T08:35:07Z</dcterms:created>
  <dcterms:modified xsi:type="dcterms:W3CDTF">2024-10-10T12:27:30Z</dcterms:modified>
</cp:coreProperties>
</file>