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nya\виконком\РІШЕННЯ\2024\11.12.2024\2035 фінплан мунварта\"/>
    </mc:Choice>
  </mc:AlternateContent>
  <xr:revisionPtr revIDLastSave="0" documentId="13_ncr:1_{6384DDA0-D602-49ED-AD97-2741569F0346}" xr6:coauthVersionLast="47" xr6:coauthVersionMax="47" xr10:uidLastSave="{00000000-0000-0000-0000-000000000000}"/>
  <bookViews>
    <workbookView xWindow="-120" yWindow="-120" windowWidth="29040" windowHeight="15840" tabRatio="711" xr2:uid="{00000000-000D-0000-FFFF-FFFF00000000}"/>
  </bookViews>
  <sheets>
    <sheet name="ФІН.ПЛАН 2025" sheetId="9" r:id="rId1"/>
    <sheet name="помісячний" sheetId="18" r:id="rId2"/>
    <sheet name="розрахунок_2025" sheetId="16" r:id="rId3"/>
    <sheet name="ФОП_2025" sheetId="13" r:id="rId4"/>
    <sheet name="штат_8230_2025" sheetId="14" r:id="rId5"/>
  </sheets>
  <definedNames>
    <definedName name="_xlnm.Print_Titles" localSheetId="1">помісячний!$4:$5</definedName>
    <definedName name="_xlnm.Print_Titles" localSheetId="0">'ФІН.ПЛАН 2025'!$27:$28</definedName>
    <definedName name="_xlnm.Print_Area" localSheetId="0">'ФІН.ПЛАН 2025'!$A$1:$I$90</definedName>
    <definedName name="_xlnm.Print_Area" localSheetId="3">ФОП_2025!$A$1:$Q$37</definedName>
  </definedNames>
  <calcPr calcId="191029"/>
</workbook>
</file>

<file path=xl/calcChain.xml><?xml version="1.0" encoding="utf-8"?>
<calcChain xmlns="http://schemas.openxmlformats.org/spreadsheetml/2006/main">
  <c r="S59" i="18" l="1"/>
  <c r="R59" i="18"/>
  <c r="Q59" i="18"/>
  <c r="P59" i="18"/>
  <c r="O59" i="18"/>
  <c r="O57" i="18" s="1"/>
  <c r="O56" i="18" s="1"/>
  <c r="N59" i="18"/>
  <c r="K59" i="18"/>
  <c r="K57" i="18" s="1"/>
  <c r="K56" i="18" s="1"/>
  <c r="J59" i="18"/>
  <c r="M59" i="18" s="1"/>
  <c r="M57" i="18" s="1"/>
  <c r="M56" i="18" s="1"/>
  <c r="I59" i="18"/>
  <c r="L59" i="18" s="1"/>
  <c r="L57" i="18" s="1"/>
  <c r="L56" i="18" s="1"/>
  <c r="G59" i="18"/>
  <c r="S58" i="18"/>
  <c r="S57" i="18" s="1"/>
  <c r="S56" i="18" s="1"/>
  <c r="R58" i="18"/>
  <c r="Q58" i="18"/>
  <c r="Q57" i="18" s="1"/>
  <c r="Q56" i="18" s="1"/>
  <c r="J58" i="18"/>
  <c r="I58" i="18"/>
  <c r="I57" i="18" s="1"/>
  <c r="I56" i="18" s="1"/>
  <c r="G58" i="18"/>
  <c r="R57" i="18"/>
  <c r="P57" i="18"/>
  <c r="N57" i="18"/>
  <c r="J57" i="18"/>
  <c r="H57" i="18"/>
  <c r="G57" i="18"/>
  <c r="G56" i="18" s="1"/>
  <c r="R56" i="18"/>
  <c r="P56" i="18"/>
  <c r="N56" i="18"/>
  <c r="J56" i="18"/>
  <c r="H56" i="18"/>
  <c r="G55" i="18"/>
  <c r="S54" i="18"/>
  <c r="R54" i="18"/>
  <c r="Q54" i="18"/>
  <c r="P54" i="18"/>
  <c r="O54" i="18"/>
  <c r="N54" i="18"/>
  <c r="M54" i="18"/>
  <c r="L54" i="18"/>
  <c r="K54" i="18"/>
  <c r="J54" i="18"/>
  <c r="I54" i="18"/>
  <c r="H54" i="18"/>
  <c r="G54" i="18"/>
  <c r="S53" i="18"/>
  <c r="R53" i="18"/>
  <c r="Q53" i="18"/>
  <c r="P53" i="18"/>
  <c r="O53" i="18"/>
  <c r="N53" i="18"/>
  <c r="M53" i="18"/>
  <c r="L53" i="18"/>
  <c r="K53" i="18"/>
  <c r="J53" i="18"/>
  <c r="I53" i="18"/>
  <c r="G53" i="18"/>
  <c r="S52" i="18"/>
  <c r="R52" i="18"/>
  <c r="Q52" i="18"/>
  <c r="P52" i="18"/>
  <c r="O52" i="18"/>
  <c r="N52" i="18"/>
  <c r="M52" i="18"/>
  <c r="L52" i="18"/>
  <c r="K52" i="18"/>
  <c r="J52" i="18"/>
  <c r="I52" i="18"/>
  <c r="G52" i="18"/>
  <c r="S51" i="18"/>
  <c r="R51" i="18"/>
  <c r="Q51" i="18"/>
  <c r="P51" i="18"/>
  <c r="O51" i="18"/>
  <c r="N51" i="18"/>
  <c r="M51" i="18"/>
  <c r="L51" i="18"/>
  <c r="K51" i="18"/>
  <c r="J51" i="18"/>
  <c r="I51" i="18"/>
  <c r="G51" i="18"/>
  <c r="G50" i="18" s="1"/>
  <c r="S50" i="18"/>
  <c r="R50" i="18"/>
  <c r="Q50" i="18"/>
  <c r="P50" i="18"/>
  <c r="O50" i="18"/>
  <c r="N50" i="18"/>
  <c r="M50" i="18"/>
  <c r="L50" i="18"/>
  <c r="K50" i="18"/>
  <c r="J50" i="18"/>
  <c r="I50" i="18"/>
  <c r="H50" i="18"/>
  <c r="G49" i="18"/>
  <c r="S48" i="18"/>
  <c r="R48" i="18"/>
  <c r="Q48" i="18"/>
  <c r="P48" i="18"/>
  <c r="O48" i="18"/>
  <c r="N48" i="18"/>
  <c r="M48" i="18"/>
  <c r="L48" i="18"/>
  <c r="K48" i="18"/>
  <c r="J48" i="18"/>
  <c r="I48" i="18"/>
  <c r="G48" i="18"/>
  <c r="S47" i="18"/>
  <c r="R47" i="18"/>
  <c r="Q47" i="18"/>
  <c r="P47" i="18"/>
  <c r="O47" i="18"/>
  <c r="N47" i="18"/>
  <c r="M47" i="18"/>
  <c r="L47" i="18"/>
  <c r="K47" i="18"/>
  <c r="J47" i="18"/>
  <c r="I47" i="18"/>
  <c r="G47" i="18"/>
  <c r="G46" i="18" s="1"/>
  <c r="S46" i="18"/>
  <c r="R46" i="18"/>
  <c r="Q46" i="18"/>
  <c r="P46" i="18"/>
  <c r="O46" i="18"/>
  <c r="N46" i="18"/>
  <c r="M46" i="18"/>
  <c r="L46" i="18"/>
  <c r="K46" i="18"/>
  <c r="J46" i="18"/>
  <c r="I46" i="18"/>
  <c r="H46" i="18"/>
  <c r="S45" i="18"/>
  <c r="R45" i="18"/>
  <c r="Q45" i="18"/>
  <c r="P45" i="18"/>
  <c r="O45" i="18"/>
  <c r="N45" i="18"/>
  <c r="M45" i="18"/>
  <c r="L45" i="18"/>
  <c r="K45" i="18"/>
  <c r="J45" i="18"/>
  <c r="I45" i="18"/>
  <c r="H45" i="18"/>
  <c r="G45" i="18"/>
  <c r="G44" i="18" s="1"/>
  <c r="G43" i="18"/>
  <c r="G42" i="18"/>
  <c r="G41" i="18"/>
  <c r="G40" i="18"/>
  <c r="S39" i="18"/>
  <c r="S38" i="18" s="1"/>
  <c r="R39" i="18"/>
  <c r="Q39" i="18"/>
  <c r="Q38" i="18" s="1"/>
  <c r="P39" i="18"/>
  <c r="O39" i="18"/>
  <c r="O38" i="18" s="1"/>
  <c r="N39" i="18"/>
  <c r="M39" i="18"/>
  <c r="M38" i="18" s="1"/>
  <c r="L39" i="18"/>
  <c r="K39" i="18"/>
  <c r="K38" i="18" s="1"/>
  <c r="J39" i="18"/>
  <c r="I39" i="18"/>
  <c r="I38" i="18" s="1"/>
  <c r="H39" i="18"/>
  <c r="G39" i="18"/>
  <c r="R38" i="18"/>
  <c r="P38" i="18"/>
  <c r="N38" i="18"/>
  <c r="L38" i="18"/>
  <c r="J38" i="18"/>
  <c r="H38" i="18"/>
  <c r="R37" i="18"/>
  <c r="O37" i="18"/>
  <c r="L37" i="18"/>
  <c r="I37" i="18"/>
  <c r="G37" i="18"/>
  <c r="R36" i="18"/>
  <c r="O36" i="18"/>
  <c r="L36" i="18"/>
  <c r="I36" i="18"/>
  <c r="I35" i="18" s="1"/>
  <c r="G36" i="18"/>
  <c r="O35" i="18"/>
  <c r="G35" i="18"/>
  <c r="G34" i="18"/>
  <c r="G33" i="18" s="1"/>
  <c r="I33" i="18"/>
  <c r="G32" i="18"/>
  <c r="G31" i="18"/>
  <c r="G30" i="18"/>
  <c r="G29" i="18"/>
  <c r="G28" i="18"/>
  <c r="G27" i="18"/>
  <c r="G26" i="18"/>
  <c r="G25" i="18"/>
  <c r="G24" i="18"/>
  <c r="G23" i="18"/>
  <c r="G22" i="18"/>
  <c r="G21" i="18"/>
  <c r="G20" i="18" s="1"/>
  <c r="I20" i="18"/>
  <c r="S19" i="18"/>
  <c r="Q19" i="18"/>
  <c r="P19" i="18"/>
  <c r="O19" i="18"/>
  <c r="N19" i="18"/>
  <c r="M19" i="18"/>
  <c r="K19" i="18"/>
  <c r="J19" i="18"/>
  <c r="H19" i="18"/>
  <c r="S15" i="18"/>
  <c r="P15" i="18"/>
  <c r="Q15" i="18" s="1"/>
  <c r="R15" i="18" s="1"/>
  <c r="R14" i="18" s="1"/>
  <c r="I15" i="18"/>
  <c r="J15" i="18" s="1"/>
  <c r="S14" i="18"/>
  <c r="Q14" i="18"/>
  <c r="P14" i="18"/>
  <c r="O14" i="18"/>
  <c r="H14" i="18"/>
  <c r="G14" i="18"/>
  <c r="S13" i="18"/>
  <c r="I13" i="18"/>
  <c r="J13" i="18" s="1"/>
  <c r="K13" i="18" s="1"/>
  <c r="L13" i="18" s="1"/>
  <c r="M13" i="18" s="1"/>
  <c r="N13" i="18" s="1"/>
  <c r="O13" i="18" s="1"/>
  <c r="P13" i="18" s="1"/>
  <c r="Q13" i="18" s="1"/>
  <c r="R13" i="18" s="1"/>
  <c r="F13" i="18"/>
  <c r="H12" i="18"/>
  <c r="G12" i="18"/>
  <c r="S11" i="18"/>
  <c r="J11" i="18"/>
  <c r="K11" i="18" s="1"/>
  <c r="L11" i="18" s="1"/>
  <c r="M11" i="18" s="1"/>
  <c r="N11" i="18" s="1"/>
  <c r="O11" i="18" s="1"/>
  <c r="P11" i="18" s="1"/>
  <c r="Q11" i="18" s="1"/>
  <c r="R11" i="18" s="1"/>
  <c r="I11" i="18"/>
  <c r="F11" i="18"/>
  <c r="S10" i="18"/>
  <c r="I10" i="18"/>
  <c r="J10" i="18" s="1"/>
  <c r="K10" i="18" s="1"/>
  <c r="L10" i="18" s="1"/>
  <c r="M10" i="18" s="1"/>
  <c r="N10" i="18" s="1"/>
  <c r="O10" i="18" s="1"/>
  <c r="P10" i="18" s="1"/>
  <c r="Q10" i="18" s="1"/>
  <c r="R10" i="18" s="1"/>
  <c r="F10" i="18"/>
  <c r="S9" i="18"/>
  <c r="J9" i="18"/>
  <c r="K9" i="18" s="1"/>
  <c r="L9" i="18" s="1"/>
  <c r="M9" i="18" s="1"/>
  <c r="N9" i="18" s="1"/>
  <c r="O9" i="18" s="1"/>
  <c r="P9" i="18" s="1"/>
  <c r="Q9" i="18" s="1"/>
  <c r="R9" i="18" s="1"/>
  <c r="I9" i="18"/>
  <c r="F9" i="18"/>
  <c r="S8" i="18"/>
  <c r="S12" i="18" s="1"/>
  <c r="S7" i="18" s="1"/>
  <c r="I8" i="18"/>
  <c r="F8" i="18"/>
  <c r="H7" i="18"/>
  <c r="G7" i="18"/>
  <c r="I19" i="18" l="1"/>
  <c r="G38" i="18"/>
  <c r="I12" i="18"/>
  <c r="I7" i="18" s="1"/>
  <c r="I14" i="18"/>
  <c r="L35" i="18"/>
  <c r="L19" i="18" s="1"/>
  <c r="S60" i="18"/>
  <c r="H60" i="18"/>
  <c r="G19" i="18"/>
  <c r="G60" i="18" s="1"/>
  <c r="R35" i="18"/>
  <c r="R19" i="18" s="1"/>
  <c r="K15" i="18"/>
  <c r="J14" i="18"/>
  <c r="J8" i="18"/>
  <c r="I60" i="18" l="1"/>
  <c r="L15" i="18"/>
  <c r="K14" i="18"/>
  <c r="J12" i="18"/>
  <c r="J7" i="18" s="1"/>
  <c r="J60" i="18" s="1"/>
  <c r="K8" i="18"/>
  <c r="K12" i="18" l="1"/>
  <c r="K7" i="18" s="1"/>
  <c r="K60" i="18" s="1"/>
  <c r="L8" i="18"/>
  <c r="M15" i="18"/>
  <c r="L14" i="18"/>
  <c r="N15" i="18" l="1"/>
  <c r="N14" i="18" s="1"/>
  <c r="M14" i="18"/>
  <c r="L12" i="18"/>
  <c r="L7" i="18" s="1"/>
  <c r="L60" i="18" s="1"/>
  <c r="M8" i="18"/>
  <c r="M12" i="18" l="1"/>
  <c r="M7" i="18" s="1"/>
  <c r="M60" i="18" s="1"/>
  <c r="N8" i="18"/>
  <c r="N12" i="18" l="1"/>
  <c r="N7" i="18" s="1"/>
  <c r="N60" i="18" s="1"/>
  <c r="O8" i="18"/>
  <c r="O12" i="18" l="1"/>
  <c r="O7" i="18" s="1"/>
  <c r="O60" i="18" s="1"/>
  <c r="P8" i="18"/>
  <c r="P12" i="18" l="1"/>
  <c r="P7" i="18" s="1"/>
  <c r="P60" i="18" s="1"/>
  <c r="Q8" i="18"/>
  <c r="Q12" i="18" l="1"/>
  <c r="Q7" i="18" s="1"/>
  <c r="Q60" i="18" s="1"/>
  <c r="R8" i="18"/>
  <c r="R12" i="18" s="1"/>
  <c r="R7" i="18" s="1"/>
  <c r="R60" i="18" s="1"/>
  <c r="G63" i="16" l="1"/>
  <c r="G62" i="16"/>
  <c r="G61" i="16" s="1"/>
  <c r="G60" i="16" s="1"/>
  <c r="G59" i="16"/>
  <c r="G58" i="16" s="1"/>
  <c r="G57" i="16"/>
  <c r="G56" i="16"/>
  <c r="G55" i="16"/>
  <c r="G54" i="16" s="1"/>
  <c r="G53" i="16"/>
  <c r="G52" i="16"/>
  <c r="G51" i="16"/>
  <c r="G49" i="16"/>
  <c r="G48" i="16" s="1"/>
  <c r="G47" i="16"/>
  <c r="G46" i="16"/>
  <c r="G45" i="16"/>
  <c r="G44" i="16"/>
  <c r="G41" i="16"/>
  <c r="G40" i="16"/>
  <c r="G38" i="16"/>
  <c r="G37" i="16" s="1"/>
  <c r="G36" i="16"/>
  <c r="G35" i="16"/>
  <c r="G34" i="16"/>
  <c r="G33" i="16"/>
  <c r="G32" i="16"/>
  <c r="G31" i="16"/>
  <c r="G30" i="16"/>
  <c r="G29" i="16"/>
  <c r="G28" i="16"/>
  <c r="G27" i="16"/>
  <c r="G26" i="16"/>
  <c r="G25" i="16"/>
  <c r="G18" i="16"/>
  <c r="F17" i="16"/>
  <c r="G16" i="16"/>
  <c r="G11" i="16" s="1"/>
  <c r="F15" i="16"/>
  <c r="F14" i="16"/>
  <c r="F13" i="16"/>
  <c r="F12" i="16"/>
  <c r="G50" i="16" l="1"/>
  <c r="G43" i="16"/>
  <c r="G24" i="16"/>
  <c r="G39" i="16"/>
  <c r="G23" i="16" l="1"/>
  <c r="G42" i="16"/>
  <c r="G10" i="16" l="1"/>
  <c r="G64" i="16"/>
  <c r="E59" i="9" l="1"/>
  <c r="G58" i="9"/>
  <c r="H58" i="9"/>
  <c r="F58" i="9"/>
  <c r="E58" i="9" l="1"/>
  <c r="E57" i="9"/>
  <c r="F50" i="9"/>
  <c r="G50" i="9"/>
  <c r="H50" i="9"/>
  <c r="I50" i="9"/>
  <c r="E39" i="9"/>
  <c r="E50" i="9" s="1"/>
  <c r="I56" i="9" l="1"/>
  <c r="I44" i="9" s="1"/>
  <c r="I43" i="9" s="1"/>
  <c r="I65" i="9" s="1"/>
  <c r="I37" i="9" l="1"/>
  <c r="I41" i="9" s="1"/>
  <c r="I55" i="9"/>
  <c r="I54" i="9" s="1"/>
  <c r="E60" i="9" l="1"/>
  <c r="E61" i="9"/>
  <c r="G56" i="9"/>
  <c r="H56" i="9"/>
  <c r="F56" i="9"/>
  <c r="F55" i="9" s="1"/>
  <c r="F54" i="9" s="1"/>
  <c r="I25" i="13"/>
  <c r="I24" i="13"/>
  <c r="G44" i="9" l="1"/>
  <c r="G43" i="9" s="1"/>
  <c r="G55" i="9"/>
  <c r="G54" i="9" s="1"/>
  <c r="F44" i="9"/>
  <c r="F37" i="9"/>
  <c r="H44" i="9"/>
  <c r="H43" i="9" s="1"/>
  <c r="H55" i="9"/>
  <c r="H54" i="9" s="1"/>
  <c r="F43" i="9"/>
  <c r="E56" i="9"/>
  <c r="E55" i="9" s="1"/>
  <c r="E54" i="9" s="1"/>
  <c r="H65" i="9" l="1"/>
  <c r="H37" i="9"/>
  <c r="H41" i="9" s="1"/>
  <c r="G65" i="9"/>
  <c r="G37" i="9"/>
  <c r="G41" i="9" s="1"/>
  <c r="E44" i="9"/>
  <c r="E43" i="9" s="1"/>
  <c r="F41" i="9"/>
  <c r="F65" i="9"/>
  <c r="E37" i="9" l="1"/>
  <c r="E41" i="9" s="1"/>
  <c r="E65" i="9"/>
  <c r="J29" i="13"/>
  <c r="G29" i="13"/>
  <c r="I21" i="13" l="1"/>
  <c r="I20" i="13"/>
  <c r="I26" i="13" l="1"/>
  <c r="I27" i="13"/>
  <c r="P27" i="13"/>
  <c r="L27" i="13"/>
  <c r="P26" i="13"/>
  <c r="L26" i="13"/>
  <c r="I29" i="13" l="1"/>
  <c r="M26" i="13"/>
  <c r="N26" i="13" s="1"/>
  <c r="M27" i="13"/>
  <c r="N27" i="13" s="1"/>
  <c r="O27" i="13" s="1"/>
  <c r="I22" i="14"/>
  <c r="K21" i="14"/>
  <c r="L21" i="14" s="1"/>
  <c r="J21" i="14"/>
  <c r="K20" i="14"/>
  <c r="L20" i="14" s="1"/>
  <c r="J20" i="14"/>
  <c r="K19" i="14"/>
  <c r="L19" i="14" s="1"/>
  <c r="J19" i="14"/>
  <c r="I17" i="14"/>
  <c r="K16" i="14"/>
  <c r="L16" i="14" s="1"/>
  <c r="J16" i="14"/>
  <c r="K15" i="14"/>
  <c r="L15" i="14" s="1"/>
  <c r="J15" i="14"/>
  <c r="L14" i="14"/>
  <c r="I13" i="14"/>
  <c r="I23" i="14" s="1"/>
  <c r="K12" i="14"/>
  <c r="L12" i="14" s="1"/>
  <c r="J12" i="14"/>
  <c r="K11" i="14"/>
  <c r="L11" i="14" s="1"/>
  <c r="J11" i="14"/>
  <c r="J10" i="14"/>
  <c r="Q27" i="13" l="1"/>
  <c r="O26" i="13"/>
  <c r="Q26" i="13" s="1"/>
  <c r="L10" i="14"/>
  <c r="L23" i="14" s="1"/>
  <c r="K10" i="14"/>
  <c r="J17" i="14"/>
  <c r="J22" i="14"/>
  <c r="J13" i="14"/>
  <c r="J23" i="14" l="1"/>
  <c r="J30" i="13"/>
  <c r="C29" i="13"/>
  <c r="P28" i="13"/>
  <c r="L28" i="13"/>
  <c r="M28" i="13" s="1"/>
  <c r="N28" i="13" s="1"/>
  <c r="O28" i="13" s="1"/>
  <c r="P25" i="13"/>
  <c r="L25" i="13"/>
  <c r="M25" i="13" s="1"/>
  <c r="P24" i="13"/>
  <c r="L24" i="13"/>
  <c r="I22" i="13"/>
  <c r="G22" i="13"/>
  <c r="C22" i="13"/>
  <c r="P21" i="13"/>
  <c r="L21" i="13"/>
  <c r="M21" i="13" s="1"/>
  <c r="N21" i="13" s="1"/>
  <c r="O21" i="13" s="1"/>
  <c r="P20" i="13"/>
  <c r="L20" i="13"/>
  <c r="G18" i="13"/>
  <c r="P17" i="13"/>
  <c r="L17" i="13"/>
  <c r="M17" i="13" s="1"/>
  <c r="N17" i="13" s="1"/>
  <c r="O17" i="13" s="1"/>
  <c r="P16" i="13"/>
  <c r="L16" i="13"/>
  <c r="P15" i="13"/>
  <c r="N15" i="13"/>
  <c r="O15" i="13" s="1"/>
  <c r="G30" i="13" l="1"/>
  <c r="L22" i="13"/>
  <c r="N25" i="13"/>
  <c r="O25" i="13" s="1"/>
  <c r="Q25" i="13" s="1"/>
  <c r="M24" i="13"/>
  <c r="N24" i="13" s="1"/>
  <c r="N29" i="13" s="1"/>
  <c r="L29" i="13"/>
  <c r="Q28" i="13"/>
  <c r="P18" i="13"/>
  <c r="L18" i="13"/>
  <c r="Q17" i="13"/>
  <c r="P22" i="13"/>
  <c r="M20" i="13"/>
  <c r="N20" i="13" s="1"/>
  <c r="O20" i="13" s="1"/>
  <c r="Q20" i="13" s="1"/>
  <c r="Q21" i="13"/>
  <c r="I30" i="13"/>
  <c r="Q15" i="13"/>
  <c r="M16" i="13"/>
  <c r="N16" i="13" s="1"/>
  <c r="O16" i="13" s="1"/>
  <c r="Q16" i="13" s="1"/>
  <c r="C30" i="13"/>
  <c r="P29" i="13"/>
  <c r="L30" i="13" l="1"/>
  <c r="Q22" i="13"/>
  <c r="O24" i="13"/>
  <c r="O29" i="13" s="1"/>
  <c r="O22" i="13"/>
  <c r="P30" i="13"/>
  <c r="N22" i="13"/>
  <c r="Q18" i="13"/>
  <c r="O18" i="13"/>
  <c r="N18" i="13"/>
  <c r="Q24" i="13" l="1"/>
  <c r="Q29" i="13" s="1"/>
  <c r="N30" i="13"/>
  <c r="D33" i="13"/>
  <c r="Q30" i="13"/>
  <c r="O30" i="13"/>
  <c r="D32" i="13" s="1"/>
  <c r="N32" i="13" l="1"/>
  <c r="N33" i="13" s="1"/>
  <c r="E80" i="9" l="1"/>
  <c r="F80" i="9"/>
  <c r="G80" i="9"/>
  <c r="H80" i="9"/>
  <c r="I80" i="9"/>
  <c r="C50" i="9" l="1"/>
  <c r="C65" i="9" s="1"/>
  <c r="C41" i="9"/>
  <c r="D80" i="9"/>
  <c r="K1" i="9"/>
  <c r="I1" i="9"/>
  <c r="F1" i="9"/>
  <c r="C1" i="9"/>
  <c r="C67" i="9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O13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204"/>
          </rPr>
          <t xml:space="preserve">Автор:
</t>
        </r>
      </text>
    </comment>
  </commentList>
</comments>
</file>

<file path=xl/sharedStrings.xml><?xml version="1.0" encoding="utf-8"?>
<sst xmlns="http://schemas.openxmlformats.org/spreadsheetml/2006/main" count="577" uniqueCount="357">
  <si>
    <t>X</t>
  </si>
  <si>
    <t>030</t>
  </si>
  <si>
    <t xml:space="preserve">                                                                                                                                  </t>
  </si>
  <si>
    <t xml:space="preserve">за ЄДРПОУ </t>
  </si>
  <si>
    <t xml:space="preserve">за  КВЕД  </t>
  </si>
  <si>
    <t>022</t>
  </si>
  <si>
    <t>023</t>
  </si>
  <si>
    <t>024</t>
  </si>
  <si>
    <t>025</t>
  </si>
  <si>
    <t>026</t>
  </si>
  <si>
    <t>027</t>
  </si>
  <si>
    <t>028</t>
  </si>
  <si>
    <t>029</t>
  </si>
  <si>
    <t>за КОПФГ</t>
  </si>
  <si>
    <t>001</t>
  </si>
  <si>
    <t>002</t>
  </si>
  <si>
    <t>003</t>
  </si>
  <si>
    <t>004</t>
  </si>
  <si>
    <t>Усього витрати</t>
  </si>
  <si>
    <t xml:space="preserve">Місцезнаходження  </t>
  </si>
  <si>
    <t xml:space="preserve">Телефон </t>
  </si>
  <si>
    <t xml:space="preserve">Прізвище та ініціали керівника  </t>
  </si>
  <si>
    <t xml:space="preserve">Організаційно-правова форма </t>
  </si>
  <si>
    <t xml:space="preserve">Вид економічної діяльності    </t>
  </si>
  <si>
    <t xml:space="preserve">Галузь     </t>
  </si>
  <si>
    <t xml:space="preserve">Код рядка </t>
  </si>
  <si>
    <t>011</t>
  </si>
  <si>
    <t>012</t>
  </si>
  <si>
    <t>013</t>
  </si>
  <si>
    <t>014</t>
  </si>
  <si>
    <t>015</t>
  </si>
  <si>
    <t>податок на додану вартість</t>
  </si>
  <si>
    <t>016</t>
  </si>
  <si>
    <t>Усього доходів</t>
  </si>
  <si>
    <t>коди</t>
  </si>
  <si>
    <t>Рік</t>
  </si>
  <si>
    <t>Територія</t>
  </si>
  <si>
    <t>за КОАТУУ</t>
  </si>
  <si>
    <t>Форма власності</t>
  </si>
  <si>
    <t>Чисельність працівників</t>
  </si>
  <si>
    <t>Основні фінансові показники підприємства</t>
  </si>
  <si>
    <t>І. Формування прибутку підприємства</t>
  </si>
  <si>
    <t>Дохід (виручка) від реалізації продукції (товарів, робіт, послуг)</t>
  </si>
  <si>
    <t>інші непрямі податки</t>
  </si>
  <si>
    <t>005</t>
  </si>
  <si>
    <t>006</t>
  </si>
  <si>
    <t>007</t>
  </si>
  <si>
    <t>008</t>
  </si>
  <si>
    <t>009</t>
  </si>
  <si>
    <t>017</t>
  </si>
  <si>
    <t>018</t>
  </si>
  <si>
    <t>019</t>
  </si>
  <si>
    <t>Доходи</t>
  </si>
  <si>
    <t>Витрати</t>
  </si>
  <si>
    <t>Фінансові результати діяльності:</t>
  </si>
  <si>
    <t>Валовий прибуток (збиток)</t>
  </si>
  <si>
    <t>Чистий  прибуток (збиток), у тому числі:</t>
  </si>
  <si>
    <t xml:space="preserve">прибуток </t>
  </si>
  <si>
    <t>збиток</t>
  </si>
  <si>
    <t>ІІ. Розподіл чистого прибутку</t>
  </si>
  <si>
    <t xml:space="preserve">Відрахування частини прибутку:  </t>
  </si>
  <si>
    <t>Резервний фонд</t>
  </si>
  <si>
    <t>031</t>
  </si>
  <si>
    <t>032</t>
  </si>
  <si>
    <t>ІІІ. Обов’язкові платежі підприємства до бюджету та державних цільових фондів</t>
  </si>
  <si>
    <t>033</t>
  </si>
  <si>
    <t>034</t>
  </si>
  <si>
    <t>035</t>
  </si>
  <si>
    <t>місцеві податки та збори</t>
  </si>
  <si>
    <t>І  квартал</t>
  </si>
  <si>
    <t>ІІ  квартал</t>
  </si>
  <si>
    <t>ІІІ  квартал</t>
  </si>
  <si>
    <t>ІV квартал</t>
  </si>
  <si>
    <t>Залишок нерозподіленого прибутку (непокритого збитку) на кінець звітного періоду</t>
  </si>
  <si>
    <t>Комунальне підприємство</t>
  </si>
  <si>
    <t>84.11</t>
  </si>
  <si>
    <t>007/1</t>
  </si>
  <si>
    <t>018/1</t>
  </si>
  <si>
    <t xml:space="preserve">Фонд розвитку виробництва (%)  </t>
  </si>
  <si>
    <t>Обов’язкові платежі, у тому числі:</t>
  </si>
  <si>
    <t>інші платежі (розшифрувати)</t>
  </si>
  <si>
    <t>до Порядку затвердження фінансового плану</t>
  </si>
  <si>
    <t>Комунальних підпрприємств</t>
  </si>
  <si>
    <t>м. Южне</t>
  </si>
  <si>
    <t>Витрати за рахунок доходів із місцевого бюджету за цільовими програмами, у т.ч:</t>
  </si>
  <si>
    <t>018/2</t>
  </si>
  <si>
    <t>018/3</t>
  </si>
  <si>
    <t>018/4</t>
  </si>
  <si>
    <t>018/5</t>
  </si>
  <si>
    <t>018/6</t>
  </si>
  <si>
    <t>018/7</t>
  </si>
  <si>
    <t xml:space="preserve"> - інши витрати </t>
  </si>
  <si>
    <t>018/8</t>
  </si>
  <si>
    <t>018/9</t>
  </si>
  <si>
    <t xml:space="preserve"> - адміністративні     </t>
  </si>
  <si>
    <t xml:space="preserve"> - загальновиробничі </t>
  </si>
  <si>
    <t>Чистий дохід (виручка) від реалізації   продукції (товарів, робіт, послуг) (розшифрування)</t>
  </si>
  <si>
    <t xml:space="preserve">  - спец.фонд:  </t>
  </si>
  <si>
    <t>007/2</t>
  </si>
  <si>
    <r>
      <t xml:space="preserve">Орган  управління  </t>
    </r>
    <r>
      <rPr>
        <b/>
        <i/>
        <sz val="12"/>
        <rFont val="Times New Roman Cyr"/>
        <family val="1"/>
        <charset val="204"/>
      </rPr>
      <t xml:space="preserve"> </t>
    </r>
  </si>
  <si>
    <t>Охорона діяльність</t>
  </si>
  <si>
    <t xml:space="preserve">Одиниця виміру: </t>
  </si>
  <si>
    <t>тис.грн</t>
  </si>
  <si>
    <t>комунальна</t>
  </si>
  <si>
    <r>
      <rPr>
        <sz val="12"/>
        <rFont val="Times New Roman"/>
        <family val="1"/>
        <charset val="204"/>
      </rPr>
      <t>Втрати на збут</t>
    </r>
    <r>
      <rPr>
        <i/>
        <sz val="12"/>
        <rFont val="Times New Roman"/>
        <family val="1"/>
        <charset val="204"/>
      </rPr>
      <t xml:space="preserve"> (розшифрування)</t>
    </r>
  </si>
  <si>
    <t>У тому числі поквартально</t>
  </si>
  <si>
    <t xml:space="preserve">Дохід з місцевого бюджету за цільовими програмами,  у т.ч.   - загальний фонд                                                                    </t>
  </si>
  <si>
    <t>010</t>
  </si>
  <si>
    <t>011/1</t>
  </si>
  <si>
    <t xml:space="preserve"> - заробітна плата (згідно додатку)</t>
  </si>
  <si>
    <t xml:space="preserve"> - нарахування ЄСВ (згідно додатку)</t>
  </si>
  <si>
    <t xml:space="preserve"> - матеріальні витрати  (згідно додатку)</t>
  </si>
  <si>
    <t xml:space="preserve"> - спеціального фонду:  </t>
  </si>
  <si>
    <t xml:space="preserve">Фінансовий результат від операційної діяльності       прибуток                                                                       </t>
  </si>
  <si>
    <t xml:space="preserve">   збиток</t>
  </si>
  <si>
    <t xml:space="preserve">Фінансовий результат від звичайної діяльності до оподаткування   прибуток               </t>
  </si>
  <si>
    <t>Податок на прибуток від звичайної діяльності</t>
  </si>
  <si>
    <t>Фонд матеріального заохочення (%)</t>
  </si>
  <si>
    <r>
      <t xml:space="preserve">Інші вирахування з доходу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</si>
  <si>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операційні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</si>
  <si>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фінансові доходи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</si>
  <si>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 </t>
    </r>
    <r>
      <rPr>
        <i/>
        <sz val="12"/>
        <rFont val="Times New Roman"/>
        <family val="1"/>
        <charset val="204"/>
      </rPr>
      <t>Дохід від безкоштовно отриманих активів (розшифрування)</t>
    </r>
  </si>
  <si>
    <r>
      <t xml:space="preserve">Інші доходи </t>
    </r>
    <r>
      <rPr>
        <i/>
        <sz val="12"/>
        <rFont val="Times New Roman"/>
        <family val="1"/>
        <charset val="204"/>
      </rPr>
      <t xml:space="preserve"> </t>
    </r>
  </si>
  <si>
    <r>
      <t>Собівартість реалізованої продукції (товарів, робіт та послуг)</t>
    </r>
    <r>
      <rPr>
        <i/>
        <sz val="12"/>
        <rFont val="Times New Roman"/>
        <family val="1"/>
        <charset val="204"/>
      </rPr>
      <t xml:space="preserve"> </t>
    </r>
  </si>
  <si>
    <r>
      <t xml:space="preserve">У   тому числі витрат операційної діяльності,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</si>
  <si>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Матеріальні  витрати </t>
    </r>
    <r>
      <rPr>
        <i/>
        <sz val="12"/>
        <rFont val="Times New Roman"/>
        <family val="1"/>
        <charset val="204"/>
      </rPr>
      <t>(згідно додатку)</t>
    </r>
  </si>
  <si>
    <r>
      <t xml:space="preserve">Витрати на оплату праці </t>
    </r>
    <r>
      <rPr>
        <i/>
        <sz val="12"/>
        <rFont val="Times New Roman"/>
        <family val="1"/>
        <charset val="204"/>
      </rPr>
      <t xml:space="preserve">(згідно додатку),з них:                                                                     </t>
    </r>
  </si>
  <si>
    <r>
      <t xml:space="preserve">Витрати на соціальні заходи </t>
    </r>
    <r>
      <rPr>
        <i/>
        <sz val="12"/>
        <rFont val="Times New Roman"/>
        <family val="1"/>
        <charset val="204"/>
      </rPr>
      <t>(згідно додатку)</t>
    </r>
  </si>
  <si>
    <r>
      <rPr>
        <sz val="12"/>
        <rFont val="Times New Roman"/>
        <family val="1"/>
        <charset val="204"/>
      </rPr>
      <t xml:space="preserve">Амортизація </t>
    </r>
    <r>
      <rPr>
        <i/>
        <sz val="12"/>
        <rFont val="Times New Roman"/>
        <family val="1"/>
        <charset val="204"/>
      </rPr>
      <t>від безкоштовно отриманих активів  (згідно додатку)</t>
    </r>
  </si>
  <si>
    <r>
      <t xml:space="preserve">Інші операційні витрати </t>
    </r>
    <r>
      <rPr>
        <i/>
        <sz val="12"/>
        <rFont val="Times New Roman"/>
        <family val="1"/>
        <charset val="204"/>
      </rPr>
      <t>(розшифрування)</t>
    </r>
  </si>
  <si>
    <r>
      <t>Інші фінансові витрати (</t>
    </r>
    <r>
      <rPr>
        <i/>
        <sz val="12"/>
        <rFont val="Times New Roman"/>
        <family val="1"/>
        <charset val="204"/>
      </rPr>
      <t>згідно додатку)</t>
    </r>
  </si>
  <si>
    <r>
      <t xml:space="preserve"> </t>
    </r>
    <r>
      <rPr>
        <b/>
        <sz val="12"/>
        <rFont val="Times New Roman"/>
        <family val="1"/>
        <charset val="204"/>
      </rPr>
      <t>-</t>
    </r>
    <r>
      <rPr>
        <b/>
        <i/>
        <sz val="12"/>
        <rFont val="Times New Roman"/>
        <family val="1"/>
        <charset val="204"/>
      </rPr>
      <t xml:space="preserve"> загального фонду:</t>
    </r>
    <r>
      <rPr>
        <b/>
        <sz val="12"/>
        <rFont val="Times New Roman"/>
        <family val="1"/>
        <charset val="204"/>
      </rPr>
      <t xml:space="preserve">  </t>
    </r>
    <r>
      <rPr>
        <sz val="12"/>
        <rFont val="Times New Roman"/>
        <family val="1"/>
        <charset val="204"/>
      </rPr>
      <t xml:space="preserve">                                                               </t>
    </r>
  </si>
  <si>
    <r>
      <t xml:space="preserve"> - інші операційні витрати,(</t>
    </r>
    <r>
      <rPr>
        <b/>
        <i/>
        <sz val="12"/>
        <rFont val="Times New Roman"/>
        <family val="1"/>
        <charset val="204"/>
      </rPr>
      <t>оплата послуг крім комунальних</t>
    </r>
    <r>
      <rPr>
        <i/>
        <sz val="12"/>
        <rFont val="Times New Roman"/>
        <family val="1"/>
        <charset val="204"/>
      </rPr>
      <t xml:space="preserve"> (розшифрування))</t>
    </r>
  </si>
  <si>
    <r>
      <t xml:space="preserve"> - </t>
    </r>
    <r>
      <rPr>
        <b/>
        <i/>
        <sz val="12"/>
        <rFont val="Times New Roman"/>
        <family val="1"/>
        <charset val="204"/>
      </rPr>
      <t>оплата комунальних послуг,</t>
    </r>
    <r>
      <rPr>
        <i/>
        <sz val="12"/>
        <rFont val="Times New Roman"/>
        <family val="1"/>
        <charset val="204"/>
      </rPr>
      <t xml:space="preserve"> (згідно додатку)</t>
    </r>
  </si>
  <si>
    <r>
      <t xml:space="preserve">Інші витрати </t>
    </r>
    <r>
      <rPr>
        <i/>
        <sz val="12"/>
        <rFont val="Times New Roman"/>
        <family val="1"/>
        <charset val="204"/>
      </rPr>
      <t>(розшифрування)</t>
    </r>
  </si>
  <si>
    <r>
      <t xml:space="preserve">Інші фонди </t>
    </r>
    <r>
      <rPr>
        <b/>
        <i/>
        <sz val="12"/>
        <rFont val="Times New Roman"/>
        <family val="1"/>
        <charset val="204"/>
      </rPr>
      <t>(розшифрувати)</t>
    </r>
  </si>
  <si>
    <t>Підприємство  ЮЖНЕНСЬКЕ  КОМУНАЛЬНЕ ПІДПРИЄМСТВО "МУНІЦИПАЛЬНА ВАРТА"</t>
  </si>
  <si>
    <t>030/1</t>
  </si>
  <si>
    <t>030/2</t>
  </si>
  <si>
    <t>036</t>
  </si>
  <si>
    <t>037</t>
  </si>
  <si>
    <t>038</t>
  </si>
  <si>
    <t>039</t>
  </si>
  <si>
    <t>(посада)</t>
  </si>
  <si>
    <t>(підпис)</t>
  </si>
  <si>
    <t>М.П.</t>
  </si>
  <si>
    <t>грн.</t>
  </si>
  <si>
    <t>№ з/п</t>
  </si>
  <si>
    <t>Назва послуг, матеріалів, інше</t>
  </si>
  <si>
    <t>Од.ви-міру</t>
  </si>
  <si>
    <t>К-ть штатних одиниць</t>
  </si>
  <si>
    <t>Середньмісячна зарплата за місяць</t>
  </si>
  <si>
    <t>1.</t>
  </si>
  <si>
    <t>Заробітна плата</t>
  </si>
  <si>
    <t>Посадовий оклад</t>
  </si>
  <si>
    <t>шт.од.</t>
  </si>
  <si>
    <t xml:space="preserve">Фонд преміювання </t>
  </si>
  <si>
    <t>Нічні</t>
  </si>
  <si>
    <t>Надбавка за виконання особливо важливої роботи на певний термін (до 50%)</t>
  </si>
  <si>
    <t>Матеріальна допомога на оздоровлення в розмірі середньомісячної заробітної плати</t>
  </si>
  <si>
    <t>2.</t>
  </si>
  <si>
    <t>Нарахування на оплату праці</t>
  </si>
  <si>
    <t>Згідно Закону України від 08.07.2010 року № 2464-VІ «Про збір та облік єдиного внеску на загальнообов’язкове державне соціальне страхування» (22%)</t>
  </si>
  <si>
    <t>К-ть</t>
  </si>
  <si>
    <t>Ціна</t>
  </si>
  <si>
    <t>Сума</t>
  </si>
  <si>
    <t>3.</t>
  </si>
  <si>
    <t>Предмети, матеріали, обладнання та інвентар</t>
  </si>
  <si>
    <t>3.1</t>
  </si>
  <si>
    <t>Канцелярські товари</t>
  </si>
  <si>
    <t>шт</t>
  </si>
  <si>
    <t>4.</t>
  </si>
  <si>
    <t>Оплата послуг (крім комунальних)</t>
  </si>
  <si>
    <t>4.1</t>
  </si>
  <si>
    <t>Перезарядка спеціальних тонер-картриджів збільшеної ємності</t>
  </si>
  <si>
    <t>посл.</t>
  </si>
  <si>
    <t>Відновлення тонер-картриджів</t>
  </si>
  <si>
    <t>4.2</t>
  </si>
  <si>
    <t>Відшкодування експлуатаційних витрат</t>
  </si>
  <si>
    <t>Відшкодування експлуатаційних витрат (30 м.кв.*18,00 грн*12 міс)</t>
  </si>
  <si>
    <t>м.кв</t>
  </si>
  <si>
    <t>4.3</t>
  </si>
  <si>
    <t>4.4</t>
  </si>
  <si>
    <t>Телекомунікаційні послуги</t>
  </si>
  <si>
    <t>міс.</t>
  </si>
  <si>
    <t xml:space="preserve">Налаштування обладнання </t>
  </si>
  <si>
    <t>Оплата комунальних послуг та енергоносіїв</t>
  </si>
  <si>
    <t>Оплата теплопостачання</t>
  </si>
  <si>
    <t>Теплопостачання</t>
  </si>
  <si>
    <t>Гкал</t>
  </si>
  <si>
    <t xml:space="preserve">Начальник ЮКП  “МУНІЦИПАЛЬНА ВАРТА”  </t>
  </si>
  <si>
    <t>Бухгалтер</t>
  </si>
  <si>
    <t xml:space="preserve">ЗАГАЛЬНИЙ ФОНД </t>
  </si>
  <si>
    <t xml:space="preserve">КЕКВ </t>
  </si>
  <si>
    <t xml:space="preserve"> «Субсидії та поточні трансферти підприємствам (установам, організаціям)»</t>
  </si>
  <si>
    <t>3.2</t>
  </si>
  <si>
    <t>3.3</t>
  </si>
  <si>
    <t>Перезарядка тонер-картриджів стандартної ємності</t>
  </si>
  <si>
    <t>Технічне обслуговування копіювальних апаратів та принтерів</t>
  </si>
  <si>
    <t xml:space="preserve">Абонплата згідно тарифу «ІНТЕРНЕТ ДЛЯ БІЗНЕСУ 100» швидкість 100/100 Мбіт/с </t>
  </si>
  <si>
    <t>Постійна ІР-адреса</t>
  </si>
  <si>
    <t>Плата за абонентське обслуговування</t>
  </si>
  <si>
    <t>ПОГОДЖЕНО</t>
  </si>
  <si>
    <t>ЗАТВЕРДЖЕНО</t>
  </si>
  <si>
    <t>Южненський міський голова Одеського району Одеської області</t>
  </si>
  <si>
    <t>Начальник ЮКП "МУНІЦИПАЛЬНА ВАРТА"</t>
  </si>
  <si>
    <t>Володимир НОВАЦЬКИЙ</t>
  </si>
  <si>
    <t xml:space="preserve">                           Володимир ПАНЧЕНКО</t>
  </si>
  <si>
    <t>___________</t>
  </si>
  <si>
    <t>___________________________________2024р.</t>
  </si>
  <si>
    <t>2024р.</t>
  </si>
  <si>
    <t>прож.мінім.</t>
  </si>
  <si>
    <t>Найменування посади</t>
  </si>
  <si>
    <t>Код</t>
  </si>
  <si>
    <t xml:space="preserve">Кількість штатних одиниць </t>
  </si>
  <si>
    <t>Коефіцієнт співвідношення до мінімальної тарифної ставки робітника 1 розряду</t>
  </si>
  <si>
    <t>Посадовий оклад (тарифна ставка)</t>
  </si>
  <si>
    <t>Надбавка за виконання особливо важливої роботи на певний термін (до 50 %)</t>
  </si>
  <si>
    <t>Відповідно до ст.108 КЗпП</t>
  </si>
  <si>
    <t xml:space="preserve">Премія щомісячна, </t>
  </si>
  <si>
    <t>Фонд оплати праці  за посадами        (в місяць на 1 шт.од.)</t>
  </si>
  <si>
    <t>Фонд оплати праці  за посадами на місяць</t>
  </si>
  <si>
    <t>Матеріальна допомога на оздоровлення</t>
  </si>
  <si>
    <t>Коефіцієнт робітника    1 розряду</t>
  </si>
  <si>
    <t>Коефіцієнт за видами робіт</t>
  </si>
  <si>
    <t>Коефіцієнт за професією/ розрядом</t>
  </si>
  <si>
    <t xml:space="preserve"> Нічні що місячно</t>
  </si>
  <si>
    <t>9                                     (7*8)</t>
  </si>
  <si>
    <t>12                           (7*11)</t>
  </si>
  <si>
    <t>13                           (7+9+10+12)</t>
  </si>
  <si>
    <t xml:space="preserve">    14                                                  (3*13)</t>
  </si>
  <si>
    <t>15                                      (14*12 міс)</t>
  </si>
  <si>
    <t>17                                 (15+16)</t>
  </si>
  <si>
    <t>%</t>
  </si>
  <si>
    <t xml:space="preserve">Начальник </t>
  </si>
  <si>
    <t>1210.1</t>
  </si>
  <si>
    <t>Згідно контракту</t>
  </si>
  <si>
    <t>Бухгалтер ( з дипломом спеціаліста)</t>
  </si>
  <si>
    <t>2411.2</t>
  </si>
  <si>
    <t>Юрисконсульт</t>
  </si>
  <si>
    <t>Всього:</t>
  </si>
  <si>
    <t>Відділ інспекції з благоустрою</t>
  </si>
  <si>
    <t xml:space="preserve">Начальник відділу </t>
  </si>
  <si>
    <t>5-50</t>
  </si>
  <si>
    <t xml:space="preserve">Інспектор </t>
  </si>
  <si>
    <t xml:space="preserve">Всього відділ інспекції з благоустрою: </t>
  </si>
  <si>
    <t>Відділ муніципальної охорони (безпеки)</t>
  </si>
  <si>
    <t xml:space="preserve">Начальник відділу  </t>
  </si>
  <si>
    <t xml:space="preserve">Інспектор                                </t>
  </si>
  <si>
    <t>Інженер з охорони праці</t>
  </si>
  <si>
    <t>2149.2</t>
  </si>
  <si>
    <t xml:space="preserve">Всього відділ муніципальної охорони (безпеки):            </t>
  </si>
  <si>
    <t>Всього по підприємству:</t>
  </si>
  <si>
    <t>Начальник ЮКП «МУНІЦИПАЛЬНА ВАРТА»</t>
  </si>
  <si>
    <r>
      <t>Назва підприємства</t>
    </r>
    <r>
      <rPr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ЮЖНЕНСЬКЕ КОМУНАЛЬНЕ ПІДПРИЄМСТВО «МУНІЦИПАЛЬНА</t>
    </r>
    <r>
      <rPr>
        <b/>
        <u/>
        <sz val="11"/>
        <color rgb="FF000000"/>
        <rFont val="Times New Roman"/>
        <family val="1"/>
        <charset val="204"/>
      </rPr>
      <t xml:space="preserve"> </t>
    </r>
    <r>
      <rPr>
        <b/>
        <u/>
        <sz val="10"/>
        <color rgb="FF000000"/>
        <rFont val="Times New Roman"/>
        <family val="1"/>
        <charset val="204"/>
      </rPr>
      <t>ВАРТА»</t>
    </r>
  </si>
  <si>
    <r>
      <t xml:space="preserve">Прожитковий мінімум – 3 028,00 грн.                     </t>
    </r>
    <r>
      <rPr>
        <sz val="8"/>
        <color rgb="FF000000"/>
        <rFont val="Times New Roman"/>
        <family val="1"/>
        <charset val="204"/>
      </rPr>
      <t xml:space="preserve"> (назва комунального  підприємства)</t>
    </r>
  </si>
  <si>
    <t>Назва структурного підрозділу та посад</t>
  </si>
  <si>
    <t>Код за класіфікатором професії</t>
  </si>
  <si>
    <t>Розряд</t>
  </si>
  <si>
    <t>Кількість штатних одиниць</t>
  </si>
  <si>
    <t xml:space="preserve">Фонд заробітної плати на місяць, (грн.) </t>
  </si>
  <si>
    <t>Коефіцієнт робітника 1 розряду</t>
  </si>
  <si>
    <t>1.1</t>
  </si>
  <si>
    <t>згідно контракту</t>
  </si>
  <si>
    <t>1.2</t>
  </si>
  <si>
    <t>Бухгалтер (з дипломом спеціаліст)</t>
  </si>
  <si>
    <t>1.3</t>
  </si>
  <si>
    <t>Усього:</t>
  </si>
  <si>
    <t>2.1</t>
  </si>
  <si>
    <t>Начальник відділу</t>
  </si>
  <si>
    <t>2.2</t>
  </si>
  <si>
    <t>Інспектор</t>
  </si>
  <si>
    <t>Усього по відділу інспекції з благоустрою:</t>
  </si>
  <si>
    <t>Усього по відділу муніципальної охорони (безпеки):</t>
  </si>
  <si>
    <t xml:space="preserve">Усього по підприємству: </t>
  </si>
  <si>
    <t>-</t>
  </si>
  <si>
    <t>Фонд соціального розвітку (%)</t>
  </si>
  <si>
    <t>Технічне обслуговування системи відеоспостереження</t>
  </si>
  <si>
    <t>Обслуговування Cloud-платформи системи відеоспостереження</t>
  </si>
  <si>
    <t>Обслуговування каналів зв'язку системи відеоспостереження</t>
  </si>
  <si>
    <t>Обслуговування вузлів відеоспостереження</t>
  </si>
  <si>
    <t>Сур'єв Іван Костянтинович</t>
  </si>
  <si>
    <t>Іван СУР'ЄВ</t>
  </si>
  <si>
    <t>Факт минулого 2023 року</t>
  </si>
  <si>
    <t>План поточного 2024 року (усього)</t>
  </si>
  <si>
    <t>Плановий на 2025 рік (усього)</t>
  </si>
  <si>
    <t>з 01.01.2025 р. по 31.12.2025 р.</t>
  </si>
  <si>
    <t>з 01.01.2025 по 31.12.2025 рік</t>
  </si>
  <si>
    <t xml:space="preserve">ФОП на 2025 рік </t>
  </si>
  <si>
    <t>Папір офісний А4 Maestro Standart</t>
  </si>
  <si>
    <t>Олівець чорнографітовий без гумки</t>
  </si>
  <si>
    <t>Ручка кулькова синя</t>
  </si>
  <si>
    <t>Папка швидкозшивач сірий 0,35/50</t>
  </si>
  <si>
    <t>Запчастини для автомобіля</t>
  </si>
  <si>
    <t>Шина 215/65R17 99V Goodyear Ultra Grip Performance SUV Gen-1 зима</t>
  </si>
  <si>
    <t>ПММ</t>
  </si>
  <si>
    <t>л</t>
  </si>
  <si>
    <t>___________________    Іван СУР'ЄВ</t>
  </si>
  <si>
    <t>Фонд оплати праці всього за період з 01.01.2025 по 31.12.2025</t>
  </si>
  <si>
    <t>Фонд оплати праці всього, у т.ч. матеріальна допомога на оздоровлення за період з 01.01.2025 по 31.12.2025</t>
  </si>
  <si>
    <t>Всього з 01.01.2025р. по 31.12.2025р.</t>
  </si>
  <si>
    <t>Матеріальна допомога на оздоровлення з 01.01.2025р. по 31.12.2025р.</t>
  </si>
  <si>
    <t>Нарахування ЄСВ, 22% з 01.01.2025р. по 31.12.2025р.</t>
  </si>
  <si>
    <t>РАЗОМ з 01.01.2025р. по 31.12.2025р.</t>
  </si>
  <si>
    <t xml:space="preserve">ЮКП "МУНІЦИПАЛЬНА ВАРТА" НА 2025рік </t>
  </si>
  <si>
    <t xml:space="preserve">ФІНАНСОВИЙ ПЛАН КОМУНАЛЬНОГО ПІДПРИЄМСТВА  </t>
  </si>
  <si>
    <t xml:space="preserve">ПРОЕКТ ШТАТННОГО  РОЗПИСУ на 2025 рік   </t>
  </si>
  <si>
    <t>Дизельне пальне</t>
  </si>
  <si>
    <t>Автомобільний бензин А-95</t>
  </si>
  <si>
    <t>6.1</t>
  </si>
  <si>
    <t>Наталія МЕШКАЛА</t>
  </si>
  <si>
    <t xml:space="preserve">Розрахунок фонду оплати праці  </t>
  </si>
  <si>
    <t>ЮЖНЕНСЬКОГО КОМУНАЛЬНОГО ПІДПРИЄМСТВА "МУНІЦИПАЛЬНА ВАРТА"</t>
  </si>
  <si>
    <t xml:space="preserve">ЮЖНЕНСЬКОГО КОМУНАЛЬНОГО ПІДПРИЄМСТВА "МУНІЦИПАЛЬНА ВАРТА" </t>
  </si>
  <si>
    <t xml:space="preserve">  КПКВК 0218230 «Інші заходи громадського порядку та безпеки» </t>
  </si>
  <si>
    <t xml:space="preserve">за програмою забезпечення діяльності ЮЖНЕНСЬОГО КОМУНАЛЬНОГО ПІДПРИЄМСТВА «МУНІЦИПАЛЬНА ВАРТА»                               на 2025-2027 роки </t>
  </si>
  <si>
    <t>Нитка прошивальна 150 гр. поліамідна</t>
  </si>
  <si>
    <t>пач</t>
  </si>
  <si>
    <t>Папка для нотаток Elite White 90*90*40мм</t>
  </si>
  <si>
    <t>Діловий щоденник А5 143*202</t>
  </si>
  <si>
    <t>Клей-олівець 21г Economix</t>
  </si>
  <si>
    <t>Затиск для паперу 51мм, чорний Axent</t>
  </si>
  <si>
    <t>Папка-планшетА4 Axent Xepter, чорна</t>
  </si>
  <si>
    <t>Папка А5 40мм на 2 кольца синя</t>
  </si>
  <si>
    <t>Чорнило Epson L100 WWW (E64/B) Black200г</t>
  </si>
  <si>
    <t>Відновлення та заправка картриджів</t>
  </si>
  <si>
    <t>5.</t>
  </si>
  <si>
    <t>Орендна плата</t>
  </si>
  <si>
    <t>Плата з оренди приміщення</t>
  </si>
  <si>
    <t>6.</t>
  </si>
  <si>
    <t>6.1.</t>
  </si>
  <si>
    <t>УСЬОГО</t>
  </si>
  <si>
    <t>_____________________ Наталія МЕШКАЛА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</si>
  <si>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</si>
  <si>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</si>
  <si>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</si>
  <si>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</si>
  <si>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</si>
  <si>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</si>
  <si>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</si>
  <si>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</si>
  <si>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</si>
  <si>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</si>
  <si>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</si>
  <si>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</si>
  <si>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 xml:space="preserve">Розрахунок до фінансового плану на 2025 рік                              </t>
  </si>
  <si>
    <t xml:space="preserve">ЮЖНЕНСЬКОГО КОМУНАЛЬНОГО ПІДПРИЄМСТВА «МУНІЦИПАЛЬНА ВАРТА» </t>
  </si>
  <si>
    <t>Надбавка за виконання особливо важливої роботи на певний термін                                       (до 50%)</t>
  </si>
  <si>
    <t>___________________     Іван СУР'ЄВ</t>
  </si>
  <si>
    <r>
      <rPr>
        <b/>
        <u/>
        <sz val="20"/>
        <color indexed="8"/>
        <rFont val="Times New Roman"/>
        <family val="1"/>
        <charset val="204"/>
      </rPr>
      <t>Помісячний розрахунок до ФІНАНСОВОГО ПЛАНУ на 2025 рік</t>
    </r>
    <r>
      <rPr>
        <b/>
        <sz val="20"/>
        <color indexed="8"/>
        <rFont val="Times New Roman"/>
        <family val="1"/>
        <charset val="204"/>
      </rPr>
      <t xml:space="preserve">                  </t>
    </r>
  </si>
  <si>
    <t>Програма забезпечення діяльності  Южненського комунального підприємства "Муніципальна варта " на 2025-2027 роки</t>
  </si>
  <si>
    <t>м. Південне</t>
  </si>
  <si>
    <t>Виконавчий комітет Південнівської міської ради</t>
  </si>
  <si>
    <t>м. Південне, просп. Миру, 17</t>
  </si>
  <si>
    <t>Керуючий справами виконавчого комітету</t>
  </si>
  <si>
    <t>Владислав ТЕРЕЩЕНКО</t>
  </si>
  <si>
    <t xml:space="preserve">Додаток                                              до рішення виконавчого комітету    Південнівської міської ради                                         від 11.12.2024 № 2035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</si>
</sst>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&quot;₴&quot;_-;\-* #,##0.00\ &quot;₴&quot;_-;_-* &quot;-&quot;??\ &quot;₴&quot;_-;_-@_-"/>
    <numFmt numFmtId="165" formatCode="0.0"/>
    <numFmt numFmtId="166" formatCode="#,##0.0"/>
  </numFmts>
  <fonts count="77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name val="Times New Roman Cyr"/>
      <family val="1"/>
      <charset val="204"/>
    </font>
    <font>
      <i/>
      <sz val="12"/>
      <name val="Times New Roman Cyr"/>
      <family val="1"/>
      <charset val="204"/>
    </font>
    <font>
      <b/>
      <i/>
      <sz val="12"/>
      <name val="Times New Roman Cyr"/>
      <family val="1"/>
      <charset val="204"/>
    </font>
    <font>
      <u/>
      <sz val="12"/>
      <name val="Times New Roman Cyr"/>
      <family val="1"/>
      <charset val="204"/>
    </font>
    <font>
      <i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color indexed="8"/>
      <name val="Arial Cyr"/>
      <family val="2"/>
    </font>
    <font>
      <sz val="12"/>
      <name val="Arial Cyr"/>
      <charset val="204"/>
    </font>
    <font>
      <i/>
      <sz val="12"/>
      <name val="Times New Roman Cyr"/>
      <charset val="204"/>
    </font>
    <font>
      <sz val="12"/>
      <name val="Times New Roman Cyr"/>
      <charset val="204"/>
    </font>
    <font>
      <b/>
      <sz val="16"/>
      <name val="Times New Roman"/>
      <family val="1"/>
      <charset val="204"/>
    </font>
    <font>
      <sz val="13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name val="Times New Roman"/>
      <family val="1"/>
      <charset val="204"/>
    </font>
    <font>
      <b/>
      <sz val="1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8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b/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1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u/>
      <sz val="12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u/>
      <sz val="10"/>
      <color rgb="FF000000"/>
      <name val="Times New Roman"/>
      <family val="1"/>
      <charset val="204"/>
    </font>
    <font>
      <b/>
      <u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0"/>
      <name val="Arial Cyr"/>
      <family val="2"/>
    </font>
    <font>
      <sz val="11"/>
      <name val="Calibri"/>
      <family val="2"/>
      <charset val="204"/>
    </font>
    <font>
      <b/>
      <sz val="13"/>
      <color indexed="8"/>
      <name val="Calibri"/>
      <family val="2"/>
      <charset val="204"/>
    </font>
    <font>
      <sz val="10"/>
      <name val="Verdana"/>
      <family val="2"/>
      <charset val="204"/>
    </font>
    <font>
      <sz val="9"/>
      <name val="Times New Roman"/>
      <family val="1"/>
      <charset val="204"/>
    </font>
    <font>
      <b/>
      <sz val="20"/>
      <color indexed="8"/>
      <name val="Times New Roman"/>
      <family val="1"/>
      <charset val="204"/>
    </font>
    <font>
      <b/>
      <u/>
      <sz val="20"/>
      <color indexed="8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b/>
      <sz val="18"/>
      <color indexed="8"/>
      <name val="Times New Roman"/>
      <family val="1"/>
      <charset val="204"/>
    </font>
    <font>
      <sz val="18"/>
      <color indexed="8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8"/>
      <color theme="1"/>
      <name val="Calibri"/>
      <family val="2"/>
      <charset val="204"/>
      <scheme val="minor"/>
    </font>
    <font>
      <b/>
      <i/>
      <sz val="18"/>
      <color indexed="8"/>
      <name val="Times New Roman"/>
      <family val="1"/>
      <charset val="204"/>
    </font>
    <font>
      <b/>
      <i/>
      <sz val="18"/>
      <name val="Times New Roman"/>
      <family val="1"/>
      <charset val="204"/>
    </font>
    <font>
      <sz val="18"/>
      <name val="Calibri"/>
      <family val="2"/>
      <charset val="204"/>
    </font>
    <font>
      <b/>
      <sz val="18"/>
      <color indexed="8"/>
      <name val="Calibri"/>
      <family val="2"/>
      <charset val="204"/>
    </font>
    <font>
      <sz val="18"/>
      <name val="Verdana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8">
    <xf numFmtId="0" fontId="0" fillId="0" borderId="0"/>
    <xf numFmtId="0" fontId="18" fillId="0" borderId="0"/>
    <xf numFmtId="0" fontId="6" fillId="0" borderId="0"/>
    <xf numFmtId="0" fontId="5" fillId="0" borderId="0"/>
    <xf numFmtId="0" fontId="5" fillId="0" borderId="0"/>
    <xf numFmtId="0" fontId="18" fillId="0" borderId="0"/>
    <xf numFmtId="0" fontId="4" fillId="0" borderId="0"/>
    <xf numFmtId="0" fontId="3" fillId="0" borderId="0"/>
    <xf numFmtId="164" fontId="3" fillId="0" borderId="0" applyFon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9" fontId="3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60" fillId="0" borderId="0"/>
    <xf numFmtId="0" fontId="57" fillId="0" borderId="0"/>
    <xf numFmtId="0" fontId="1" fillId="0" borderId="0"/>
    <xf numFmtId="0" fontId="1" fillId="0" borderId="0"/>
  </cellStyleXfs>
  <cellXfs count="585">
    <xf numFmtId="0" fontId="0" fillId="0" borderId="0" xfId="0"/>
    <xf numFmtId="0" fontId="12" fillId="0" borderId="1" xfId="0" applyFont="1" applyBorder="1" applyAlignment="1">
      <alignment horizontal="center"/>
    </xf>
    <xf numFmtId="0" fontId="12" fillId="0" borderId="3" xfId="0" applyFont="1" applyBorder="1" applyAlignment="1">
      <alignment horizontal="right"/>
    </xf>
    <xf numFmtId="0" fontId="12" fillId="0" borderId="3" xfId="0" applyFont="1" applyBorder="1"/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20" fillId="0" borderId="3" xfId="0" applyFont="1" applyBorder="1" applyAlignment="1">
      <alignment horizontal="center" wrapText="1"/>
    </xf>
    <xf numFmtId="0" fontId="19" fillId="0" borderId="0" xfId="0" applyFont="1"/>
    <xf numFmtId="0" fontId="12" fillId="0" borderId="0" xfId="0" applyFont="1"/>
    <xf numFmtId="0" fontId="7" fillId="0" borderId="0" xfId="0" applyFont="1"/>
    <xf numFmtId="0" fontId="12" fillId="0" borderId="0" xfId="0" applyFont="1" applyAlignment="1">
      <alignment horizontal="right"/>
    </xf>
    <xf numFmtId="0" fontId="12" fillId="0" borderId="1" xfId="0" applyFont="1" applyBorder="1" applyAlignment="1">
      <alignment horizontal="left" wrapText="1"/>
    </xf>
    <xf numFmtId="0" fontId="8" fillId="0" borderId="0" xfId="0" applyFont="1"/>
    <xf numFmtId="0" fontId="7" fillId="0" borderId="0" xfId="0" applyFont="1" applyAlignment="1">
      <alignment horizontal="left" wrapText="1"/>
    </xf>
    <xf numFmtId="0" fontId="7" fillId="0" borderId="0" xfId="0" quotePrefix="1" applyFont="1" applyAlignment="1">
      <alignment horizontal="center"/>
    </xf>
    <xf numFmtId="0" fontId="7" fillId="0" borderId="0" xfId="0" quotePrefix="1" applyFont="1" applyAlignment="1">
      <alignment horizontal="center" vertical="center" wrapText="1"/>
    </xf>
    <xf numFmtId="3" fontId="9" fillId="0" borderId="0" xfId="0" applyNumberFormat="1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4" fontId="7" fillId="0" borderId="0" xfId="0" applyNumberFormat="1" applyFont="1"/>
    <xf numFmtId="4" fontId="10" fillId="0" borderId="1" xfId="0" applyNumberFormat="1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22" fillId="0" borderId="0" xfId="0" applyFont="1"/>
    <xf numFmtId="0" fontId="20" fillId="0" borderId="2" xfId="0" applyFont="1" applyBorder="1" applyAlignment="1">
      <alignment horizontal="center" wrapText="1"/>
    </xf>
    <xf numFmtId="0" fontId="20" fillId="0" borderId="3" xfId="0" applyFont="1" applyBorder="1" applyAlignment="1">
      <alignment wrapText="1"/>
    </xf>
    <xf numFmtId="0" fontId="12" fillId="0" borderId="1" xfId="0" applyFont="1" applyBorder="1"/>
    <xf numFmtId="0" fontId="7" fillId="0" borderId="0" xfId="0" applyFont="1" applyAlignment="1">
      <alignment horizontal="left"/>
    </xf>
    <xf numFmtId="0" fontId="17" fillId="0" borderId="10" xfId="0" applyFont="1" applyBorder="1" applyAlignment="1">
      <alignment horizontal="left" wrapText="1"/>
    </xf>
    <xf numFmtId="0" fontId="17" fillId="0" borderId="11" xfId="0" quotePrefix="1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center" vertical="center"/>
    </xf>
    <xf numFmtId="4" fontId="17" fillId="0" borderId="12" xfId="0" applyNumberFormat="1" applyFont="1" applyBorder="1" applyAlignment="1">
      <alignment horizontal="right" vertical="center"/>
    </xf>
    <xf numFmtId="4" fontId="17" fillId="0" borderId="13" xfId="0" applyNumberFormat="1" applyFont="1" applyBorder="1" applyAlignment="1">
      <alignment horizontal="right" vertical="center"/>
    </xf>
    <xf numFmtId="0" fontId="17" fillId="0" borderId="14" xfId="0" applyFont="1" applyBorder="1" applyAlignment="1">
      <alignment horizontal="left"/>
    </xf>
    <xf numFmtId="0" fontId="17" fillId="0" borderId="15" xfId="0" quotePrefix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center" vertical="center"/>
    </xf>
    <xf numFmtId="4" fontId="17" fillId="0" borderId="1" xfId="0" applyNumberFormat="1" applyFont="1" applyBorder="1" applyAlignment="1">
      <alignment horizontal="right" vertical="center"/>
    </xf>
    <xf numFmtId="4" fontId="17" fillId="0" borderId="8" xfId="0" applyNumberFormat="1" applyFont="1" applyBorder="1" applyAlignment="1">
      <alignment horizontal="right" vertical="center"/>
    </xf>
    <xf numFmtId="0" fontId="17" fillId="0" borderId="14" xfId="0" applyFont="1" applyBorder="1" applyAlignment="1">
      <alignment horizontal="left" wrapText="1"/>
    </xf>
    <xf numFmtId="0" fontId="10" fillId="0" borderId="14" xfId="0" applyFont="1" applyBorder="1" applyAlignment="1">
      <alignment horizontal="left" wrapText="1"/>
    </xf>
    <xf numFmtId="4" fontId="10" fillId="0" borderId="1" xfId="0" applyNumberFormat="1" applyFont="1" applyBorder="1" applyAlignment="1">
      <alignment horizontal="right" vertical="center"/>
    </xf>
    <xf numFmtId="0" fontId="17" fillId="0" borderId="15" xfId="0" quotePrefix="1" applyFont="1" applyBorder="1" applyAlignment="1">
      <alignment horizontal="center"/>
    </xf>
    <xf numFmtId="4" fontId="10" fillId="0" borderId="8" xfId="0" applyNumberFormat="1" applyFont="1" applyBorder="1" applyAlignment="1">
      <alignment horizontal="right" vertical="center"/>
    </xf>
    <xf numFmtId="0" fontId="10" fillId="0" borderId="15" xfId="0" quotePrefix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right" vertical="center"/>
    </xf>
    <xf numFmtId="4" fontId="17" fillId="0" borderId="1" xfId="0" applyNumberFormat="1" applyFont="1" applyBorder="1" applyAlignment="1">
      <alignment horizontal="right"/>
    </xf>
    <xf numFmtId="4" fontId="10" fillId="0" borderId="5" xfId="0" applyNumberFormat="1" applyFont="1" applyBorder="1" applyAlignment="1">
      <alignment horizontal="center" vertical="center"/>
    </xf>
    <xf numFmtId="4" fontId="10" fillId="0" borderId="5" xfId="0" applyNumberFormat="1" applyFont="1" applyBorder="1" applyAlignment="1">
      <alignment horizontal="right" vertical="center"/>
    </xf>
    <xf numFmtId="0" fontId="17" fillId="0" borderId="11" xfId="0" quotePrefix="1" applyFont="1" applyBorder="1" applyAlignment="1">
      <alignment horizontal="center"/>
    </xf>
    <xf numFmtId="4" fontId="10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right" vertical="center" wrapText="1"/>
    </xf>
    <xf numFmtId="4" fontId="17" fillId="0" borderId="8" xfId="0" applyNumberFormat="1" applyFont="1" applyBorder="1" applyAlignment="1">
      <alignment horizontal="right" vertical="center" wrapText="1"/>
    </xf>
    <xf numFmtId="4" fontId="17" fillId="0" borderId="1" xfId="0" applyNumberFormat="1" applyFont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 wrapText="1"/>
    </xf>
    <xf numFmtId="4" fontId="10" fillId="0" borderId="1" xfId="0" applyNumberFormat="1" applyFont="1" applyBorder="1" applyAlignment="1">
      <alignment horizontal="center" wrapText="1"/>
    </xf>
    <xf numFmtId="0" fontId="17" fillId="0" borderId="7" xfId="0" quotePrefix="1" applyFont="1" applyBorder="1" applyAlignment="1">
      <alignment horizontal="center"/>
    </xf>
    <xf numFmtId="4" fontId="17" fillId="0" borderId="23" xfId="0" applyNumberFormat="1" applyFont="1" applyBorder="1" applyAlignment="1">
      <alignment horizontal="right" vertical="center" wrapText="1"/>
    </xf>
    <xf numFmtId="4" fontId="17" fillId="0" borderId="24" xfId="0" applyNumberFormat="1" applyFont="1" applyBorder="1" applyAlignment="1">
      <alignment horizontal="right" vertical="center" wrapText="1"/>
    </xf>
    <xf numFmtId="4" fontId="17" fillId="0" borderId="6" xfId="0" applyNumberFormat="1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wrapText="1"/>
    </xf>
    <xf numFmtId="166" fontId="17" fillId="0" borderId="5" xfId="0" applyNumberFormat="1" applyFont="1" applyBorder="1" applyAlignment="1">
      <alignment horizontal="center" wrapText="1"/>
    </xf>
    <xf numFmtId="0" fontId="10" fillId="0" borderId="5" xfId="0" applyFont="1" applyBorder="1" applyAlignment="1">
      <alignment horizontal="center" wrapText="1"/>
    </xf>
    <xf numFmtId="4" fontId="17" fillId="0" borderId="23" xfId="0" applyNumberFormat="1" applyFont="1" applyBorder="1" applyAlignment="1">
      <alignment horizontal="center" vertical="center" wrapText="1"/>
    </xf>
    <xf numFmtId="4" fontId="17" fillId="0" borderId="25" xfId="0" applyNumberFormat="1" applyFont="1" applyBorder="1" applyAlignment="1">
      <alignment horizontal="right" vertical="center" wrapText="1"/>
    </xf>
    <xf numFmtId="0" fontId="17" fillId="0" borderId="20" xfId="0" applyFont="1" applyBorder="1" applyAlignment="1">
      <alignment horizontal="left" wrapText="1"/>
    </xf>
    <xf numFmtId="0" fontId="23" fillId="0" borderId="0" xfId="0" applyFont="1" applyAlignment="1">
      <alignment horizontal="left"/>
    </xf>
    <xf numFmtId="4" fontId="22" fillId="0" borderId="0" xfId="0" applyNumberFormat="1" applyFont="1" applyAlignment="1">
      <alignment horizontal="left"/>
    </xf>
    <xf numFmtId="0" fontId="15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2" fillId="0" borderId="0" xfId="0" applyFont="1" applyAlignment="1">
      <alignment horizontal="left"/>
    </xf>
    <xf numFmtId="0" fontId="10" fillId="0" borderId="18" xfId="0" applyFont="1" applyBorder="1" applyAlignment="1">
      <alignment horizontal="left"/>
    </xf>
    <xf numFmtId="0" fontId="17" fillId="0" borderId="16" xfId="0" applyFont="1" applyBorder="1" applyAlignment="1">
      <alignment horizontal="left" wrapText="1"/>
    </xf>
    <xf numFmtId="0" fontId="17" fillId="0" borderId="17" xfId="0" applyFont="1" applyBorder="1" applyAlignment="1">
      <alignment horizontal="left" wrapText="1"/>
    </xf>
    <xf numFmtId="0" fontId="11" fillId="0" borderId="17" xfId="0" applyFont="1" applyBorder="1" applyAlignment="1">
      <alignment horizontal="left" wrapText="1"/>
    </xf>
    <xf numFmtId="0" fontId="16" fillId="0" borderId="14" xfId="0" applyFont="1" applyBorder="1" applyAlignment="1">
      <alignment horizontal="left" wrapText="1"/>
    </xf>
    <xf numFmtId="0" fontId="11" fillId="0" borderId="14" xfId="0" applyFont="1" applyBorder="1" applyAlignment="1">
      <alignment horizontal="left" wrapText="1"/>
    </xf>
    <xf numFmtId="4" fontId="10" fillId="0" borderId="4" xfId="0" applyNumberFormat="1" applyFont="1" applyBorder="1" applyAlignment="1">
      <alignment horizontal="center" vertical="center"/>
    </xf>
    <xf numFmtId="4" fontId="17" fillId="0" borderId="4" xfId="0" applyNumberFormat="1" applyFont="1" applyBorder="1" applyAlignment="1">
      <alignment horizontal="center" vertical="center"/>
    </xf>
    <xf numFmtId="4" fontId="16" fillId="0" borderId="21" xfId="0" applyNumberFormat="1" applyFont="1" applyBorder="1" applyAlignment="1">
      <alignment horizontal="right" vertical="center"/>
    </xf>
    <xf numFmtId="4" fontId="16" fillId="0" borderId="1" xfId="0" applyNumberFormat="1" applyFont="1" applyBorder="1" applyAlignment="1">
      <alignment horizontal="right" vertical="center"/>
    </xf>
    <xf numFmtId="4" fontId="17" fillId="3" borderId="1" xfId="0" applyNumberFormat="1" applyFont="1" applyFill="1" applyBorder="1" applyAlignment="1">
      <alignment horizontal="right" vertical="center"/>
    </xf>
    <xf numFmtId="4" fontId="17" fillId="0" borderId="8" xfId="0" applyNumberFormat="1" applyFont="1" applyBorder="1" applyAlignment="1">
      <alignment horizontal="center" wrapText="1"/>
    </xf>
    <xf numFmtId="4" fontId="10" fillId="0" borderId="22" xfId="0" applyNumberFormat="1" applyFont="1" applyBorder="1" applyAlignment="1">
      <alignment horizontal="right" vertical="center"/>
    </xf>
    <xf numFmtId="0" fontId="17" fillId="0" borderId="40" xfId="0" applyFont="1" applyBorder="1" applyAlignment="1">
      <alignment horizontal="left" wrapText="1"/>
    </xf>
    <xf numFmtId="0" fontId="17" fillId="0" borderId="41" xfId="0" applyFont="1" applyBorder="1" applyAlignment="1">
      <alignment horizontal="left" wrapText="1"/>
    </xf>
    <xf numFmtId="0" fontId="10" fillId="0" borderId="42" xfId="0" applyFont="1" applyBorder="1" applyAlignment="1">
      <alignment horizontal="left" wrapText="1"/>
    </xf>
    <xf numFmtId="0" fontId="10" fillId="0" borderId="40" xfId="0" applyFont="1" applyBorder="1" applyAlignment="1">
      <alignment horizontal="left" vertical="center" wrapText="1"/>
    </xf>
    <xf numFmtId="166" fontId="10" fillId="0" borderId="1" xfId="0" applyNumberFormat="1" applyFont="1" applyBorder="1" applyAlignment="1">
      <alignment horizontal="center" vertical="center"/>
    </xf>
    <xf numFmtId="0" fontId="37" fillId="0" borderId="0" xfId="7" applyFont="1"/>
    <xf numFmtId="0" fontId="39" fillId="0" borderId="0" xfId="7" applyFont="1"/>
    <xf numFmtId="0" fontId="39" fillId="0" borderId="3" xfId="7" applyFont="1" applyBorder="1"/>
    <xf numFmtId="0" fontId="37" fillId="0" borderId="3" xfId="7" applyFont="1" applyBorder="1"/>
    <xf numFmtId="0" fontId="28" fillId="0" borderId="0" xfId="7" applyFont="1"/>
    <xf numFmtId="0" fontId="33" fillId="0" borderId="0" xfId="7" applyFont="1" applyAlignment="1">
      <alignment horizontal="left" vertical="top"/>
    </xf>
    <xf numFmtId="0" fontId="39" fillId="0" borderId="0" xfId="7" applyFont="1" applyAlignment="1">
      <alignment horizontal="center" vertical="center"/>
    </xf>
    <xf numFmtId="0" fontId="28" fillId="0" borderId="0" xfId="7" applyFont="1" applyAlignment="1">
      <alignment horizontal="center"/>
    </xf>
    <xf numFmtId="0" fontId="39" fillId="0" borderId="0" xfId="7" applyFont="1" applyAlignment="1">
      <alignment horizontal="left" vertical="center"/>
    </xf>
    <xf numFmtId="0" fontId="28" fillId="0" borderId="3" xfId="7" applyFont="1" applyBorder="1" applyAlignment="1">
      <alignment horizontal="center"/>
    </xf>
    <xf numFmtId="0" fontId="28" fillId="0" borderId="3" xfId="7" applyFont="1" applyBorder="1"/>
    <xf numFmtId="0" fontId="36" fillId="0" borderId="0" xfId="7" applyFont="1"/>
    <xf numFmtId="0" fontId="35" fillId="0" borderId="0" xfId="7" applyFont="1" applyAlignment="1">
      <alignment vertical="center"/>
    </xf>
    <xf numFmtId="0" fontId="35" fillId="0" borderId="0" xfId="1" applyFont="1" applyAlignment="1">
      <alignment vertical="center"/>
    </xf>
    <xf numFmtId="4" fontId="36" fillId="0" borderId="0" xfId="1" applyNumberFormat="1" applyFont="1" applyAlignment="1">
      <alignment vertical="center" wrapText="1"/>
    </xf>
    <xf numFmtId="0" fontId="35" fillId="0" borderId="0" xfId="1" applyFont="1" applyAlignment="1">
      <alignment horizontal="center" vertical="center"/>
    </xf>
    <xf numFmtId="0" fontId="10" fillId="0" borderId="1" xfId="9" applyFont="1" applyBorder="1" applyAlignment="1" applyProtection="1">
      <alignment horizontal="center" vertical="center" wrapText="1"/>
    </xf>
    <xf numFmtId="0" fontId="10" fillId="0" borderId="1" xfId="7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top" wrapText="1"/>
    </xf>
    <xf numFmtId="1" fontId="42" fillId="0" borderId="1" xfId="1" applyNumberFormat="1" applyFont="1" applyBorder="1" applyAlignment="1">
      <alignment horizontal="center" vertical="top" wrapText="1"/>
    </xf>
    <xf numFmtId="0" fontId="42" fillId="0" borderId="43" xfId="1" applyFont="1" applyBorder="1" applyAlignment="1">
      <alignment vertical="top" wrapText="1"/>
    </xf>
    <xf numFmtId="1" fontId="43" fillId="0" borderId="1" xfId="1" applyNumberFormat="1" applyFont="1" applyBorder="1" applyAlignment="1">
      <alignment horizontal="center" vertical="top" wrapText="1"/>
    </xf>
    <xf numFmtId="0" fontId="44" fillId="0" borderId="1" xfId="1" applyFont="1" applyBorder="1" applyAlignment="1">
      <alignment horizontal="justify" vertical="center"/>
    </xf>
    <xf numFmtId="0" fontId="36" fillId="0" borderId="1" xfId="1" applyFont="1" applyBorder="1" applyAlignment="1">
      <alignment horizontal="center" vertical="center"/>
    </xf>
    <xf numFmtId="4" fontId="36" fillId="0" borderId="1" xfId="1" applyNumberFormat="1" applyFont="1" applyBorder="1" applyAlignment="1">
      <alignment horizontal="center" vertical="center"/>
    </xf>
    <xf numFmtId="4" fontId="17" fillId="0" borderId="1" xfId="1" applyNumberFormat="1" applyFont="1" applyBorder="1" applyAlignment="1">
      <alignment horizontal="center" vertical="center"/>
    </xf>
    <xf numFmtId="4" fontId="29" fillId="0" borderId="1" xfId="7" applyNumberFormat="1" applyFont="1" applyBorder="1" applyAlignment="1">
      <alignment vertical="center"/>
    </xf>
    <xf numFmtId="0" fontId="44" fillId="0" borderId="1" xfId="1" applyFont="1" applyBorder="1" applyAlignment="1">
      <alignment vertical="center" wrapText="1"/>
    </xf>
    <xf numFmtId="165" fontId="36" fillId="0" borderId="1" xfId="7" applyNumberFormat="1" applyFont="1" applyBorder="1" applyAlignment="1">
      <alignment horizontal="center" vertical="center"/>
    </xf>
    <xf numFmtId="2" fontId="36" fillId="0" borderId="1" xfId="7" applyNumberFormat="1" applyFont="1" applyBorder="1" applyAlignment="1">
      <alignment horizontal="center" vertical="center"/>
    </xf>
    <xf numFmtId="1" fontId="36" fillId="0" borderId="1" xfId="1" applyNumberFormat="1" applyFont="1" applyBorder="1" applyAlignment="1">
      <alignment horizontal="center" vertical="center"/>
    </xf>
    <xf numFmtId="9" fontId="17" fillId="0" borderId="1" xfId="1" applyNumberFormat="1" applyFont="1" applyBorder="1" applyAlignment="1">
      <alignment horizontal="center" vertical="center"/>
    </xf>
    <xf numFmtId="2" fontId="17" fillId="0" borderId="1" xfId="1" applyNumberFormat="1" applyFont="1" applyBorder="1" applyAlignment="1">
      <alignment horizontal="center" vertical="center"/>
    </xf>
    <xf numFmtId="9" fontId="36" fillId="0" borderId="1" xfId="10" applyFont="1" applyFill="1" applyBorder="1" applyAlignment="1">
      <alignment horizontal="center" vertical="center"/>
    </xf>
    <xf numFmtId="0" fontId="44" fillId="3" borderId="1" xfId="1" applyFont="1" applyFill="1" applyBorder="1" applyAlignment="1">
      <alignment vertical="center" wrapText="1"/>
    </xf>
    <xf numFmtId="0" fontId="29" fillId="3" borderId="1" xfId="1" applyFont="1" applyFill="1" applyBorder="1" applyAlignment="1">
      <alignment horizontal="center"/>
    </xf>
    <xf numFmtId="0" fontId="29" fillId="3" borderId="1" xfId="1" applyFont="1" applyFill="1" applyBorder="1" applyAlignment="1">
      <alignment horizontal="center" vertical="center"/>
    </xf>
    <xf numFmtId="165" fontId="29" fillId="3" borderId="1" xfId="7" applyNumberFormat="1" applyFont="1" applyFill="1" applyBorder="1" applyAlignment="1">
      <alignment horizontal="center" vertical="center"/>
    </xf>
    <xf numFmtId="2" fontId="29" fillId="3" borderId="1" xfId="7" applyNumberFormat="1" applyFont="1" applyFill="1" applyBorder="1" applyAlignment="1">
      <alignment horizontal="center" vertical="center"/>
    </xf>
    <xf numFmtId="165" fontId="29" fillId="3" borderId="1" xfId="1" applyNumberFormat="1" applyFont="1" applyFill="1" applyBorder="1" applyAlignment="1">
      <alignment horizontal="center" vertical="center"/>
    </xf>
    <xf numFmtId="4" fontId="29" fillId="3" borderId="1" xfId="1" applyNumberFormat="1" applyFont="1" applyFill="1" applyBorder="1" applyAlignment="1">
      <alignment horizontal="center" vertical="center"/>
    </xf>
    <xf numFmtId="9" fontId="10" fillId="3" borderId="1" xfId="1" applyNumberFormat="1" applyFont="1" applyFill="1" applyBorder="1" applyAlignment="1">
      <alignment horizontal="center" vertical="center"/>
    </xf>
    <xf numFmtId="2" fontId="10" fillId="3" borderId="1" xfId="1" applyNumberFormat="1" applyFont="1" applyFill="1" applyBorder="1" applyAlignment="1">
      <alignment horizontal="center" vertical="center"/>
    </xf>
    <xf numFmtId="4" fontId="10" fillId="3" borderId="1" xfId="1" applyNumberFormat="1" applyFont="1" applyFill="1" applyBorder="1" applyAlignment="1">
      <alignment horizontal="center" vertical="center"/>
    </xf>
    <xf numFmtId="9" fontId="29" fillId="3" borderId="1" xfId="10" applyFont="1" applyFill="1" applyBorder="1" applyAlignment="1">
      <alignment horizontal="center" vertical="center"/>
    </xf>
    <xf numFmtId="4" fontId="29" fillId="3" borderId="1" xfId="7" applyNumberFormat="1" applyFont="1" applyFill="1" applyBorder="1" applyAlignment="1">
      <alignment vertical="center"/>
    </xf>
    <xf numFmtId="0" fontId="44" fillId="3" borderId="1" xfId="1" applyFont="1" applyFill="1" applyBorder="1" applyAlignment="1">
      <alignment horizontal="justify" vertical="center" wrapText="1"/>
    </xf>
    <xf numFmtId="0" fontId="36" fillId="3" borderId="1" xfId="1" applyFont="1" applyFill="1" applyBorder="1" applyAlignment="1">
      <alignment horizontal="center" vertical="center"/>
    </xf>
    <xf numFmtId="165" fontId="36" fillId="3" borderId="1" xfId="7" applyNumberFormat="1" applyFont="1" applyFill="1" applyBorder="1" applyAlignment="1">
      <alignment horizontal="center" vertical="center"/>
    </xf>
    <xf numFmtId="2" fontId="36" fillId="3" borderId="1" xfId="7" applyNumberFormat="1" applyFont="1" applyFill="1" applyBorder="1" applyAlignment="1">
      <alignment horizontal="center" vertical="center"/>
    </xf>
    <xf numFmtId="165" fontId="36" fillId="3" borderId="1" xfId="1" applyNumberFormat="1" applyFont="1" applyFill="1" applyBorder="1" applyAlignment="1">
      <alignment horizontal="center" vertical="center"/>
    </xf>
    <xf numFmtId="4" fontId="36" fillId="3" borderId="1" xfId="1" applyNumberFormat="1" applyFont="1" applyFill="1" applyBorder="1" applyAlignment="1">
      <alignment horizontal="center" vertical="center"/>
    </xf>
    <xf numFmtId="49" fontId="36" fillId="3" borderId="1" xfId="1" applyNumberFormat="1" applyFont="1" applyFill="1" applyBorder="1" applyAlignment="1">
      <alignment horizontal="center" vertical="center"/>
    </xf>
    <xf numFmtId="4" fontId="17" fillId="3" borderId="1" xfId="1" applyNumberFormat="1" applyFont="1" applyFill="1" applyBorder="1" applyAlignment="1">
      <alignment horizontal="center" vertical="center"/>
    </xf>
    <xf numFmtId="9" fontId="36" fillId="3" borderId="1" xfId="1" applyNumberFormat="1" applyFont="1" applyFill="1" applyBorder="1" applyAlignment="1">
      <alignment horizontal="center" vertical="center"/>
    </xf>
    <xf numFmtId="9" fontId="36" fillId="3" borderId="1" xfId="10" applyFont="1" applyFill="1" applyBorder="1" applyAlignment="1">
      <alignment horizontal="center" vertical="center"/>
    </xf>
    <xf numFmtId="2" fontId="36" fillId="3" borderId="1" xfId="1" applyNumberFormat="1" applyFont="1" applyFill="1" applyBorder="1" applyAlignment="1">
      <alignment horizontal="center" vertical="center"/>
    </xf>
    <xf numFmtId="1" fontId="36" fillId="3" borderId="1" xfId="1" applyNumberFormat="1" applyFont="1" applyFill="1" applyBorder="1" applyAlignment="1">
      <alignment horizontal="center" vertical="center"/>
    </xf>
    <xf numFmtId="9" fontId="17" fillId="3" borderId="1" xfId="1" applyNumberFormat="1" applyFont="1" applyFill="1" applyBorder="1" applyAlignment="1">
      <alignment horizontal="center" vertical="center"/>
    </xf>
    <xf numFmtId="2" fontId="17" fillId="3" borderId="1" xfId="1" applyNumberFormat="1" applyFont="1" applyFill="1" applyBorder="1" applyAlignment="1">
      <alignment horizontal="center" vertical="center"/>
    </xf>
    <xf numFmtId="3" fontId="29" fillId="3" borderId="1" xfId="1" applyNumberFormat="1" applyFont="1" applyFill="1" applyBorder="1" applyAlignment="1">
      <alignment horizontal="center" vertical="center"/>
    </xf>
    <xf numFmtId="0" fontId="29" fillId="3" borderId="0" xfId="1" applyFont="1" applyFill="1" applyAlignment="1">
      <alignment horizontal="left" vertical="center" wrapText="1"/>
    </xf>
    <xf numFmtId="0" fontId="29" fillId="3" borderId="0" xfId="1" applyFont="1" applyFill="1" applyAlignment="1">
      <alignment horizontal="center" vertical="center"/>
    </xf>
    <xf numFmtId="0" fontId="36" fillId="3" borderId="0" xfId="1" applyFont="1" applyFill="1" applyAlignment="1">
      <alignment horizontal="center" vertical="center"/>
    </xf>
    <xf numFmtId="3" fontId="29" fillId="3" borderId="0" xfId="1" applyNumberFormat="1" applyFont="1" applyFill="1" applyAlignment="1">
      <alignment horizontal="center" vertical="center"/>
    </xf>
    <xf numFmtId="0" fontId="22" fillId="0" borderId="0" xfId="1" applyFont="1" applyAlignment="1">
      <alignment vertical="center"/>
    </xf>
    <xf numFmtId="0" fontId="22" fillId="0" borderId="0" xfId="7" applyFont="1" applyAlignment="1">
      <alignment vertical="center"/>
    </xf>
    <xf numFmtId="0" fontId="10" fillId="0" borderId="0" xfId="1" applyFont="1" applyAlignment="1">
      <alignment horizontal="left" vertical="center"/>
    </xf>
    <xf numFmtId="4" fontId="22" fillId="0" borderId="0" xfId="1" applyNumberFormat="1" applyFont="1" applyAlignment="1">
      <alignment horizontal="left" vertical="center"/>
    </xf>
    <xf numFmtId="2" fontId="22" fillId="0" borderId="0" xfId="1" applyNumberFormat="1" applyFont="1" applyAlignment="1">
      <alignment horizontal="right" vertical="center" wrapText="1"/>
    </xf>
    <xf numFmtId="165" fontId="29" fillId="0" borderId="0" xfId="7" applyNumberFormat="1" applyFont="1" applyAlignment="1">
      <alignment vertical="center"/>
    </xf>
    <xf numFmtId="165" fontId="22" fillId="0" borderId="0" xfId="7" applyNumberFormat="1" applyFont="1" applyAlignment="1">
      <alignment vertical="center"/>
    </xf>
    <xf numFmtId="4" fontId="35" fillId="0" borderId="0" xfId="7" applyNumberFormat="1" applyFont="1" applyAlignment="1">
      <alignment vertical="center"/>
    </xf>
    <xf numFmtId="9" fontId="22" fillId="0" borderId="0" xfId="7" applyNumberFormat="1" applyFont="1" applyAlignment="1">
      <alignment vertical="center"/>
    </xf>
    <xf numFmtId="4" fontId="22" fillId="0" borderId="0" xfId="1" applyNumberFormat="1" applyFont="1" applyAlignment="1">
      <alignment vertical="center"/>
    </xf>
    <xf numFmtId="4" fontId="10" fillId="0" borderId="0" xfId="1" applyNumberFormat="1" applyFont="1" applyAlignment="1">
      <alignment vertical="center"/>
    </xf>
    <xf numFmtId="3" fontId="22" fillId="0" borderId="0" xfId="1" applyNumberFormat="1" applyFont="1" applyAlignment="1">
      <alignment horizontal="center" vertical="center"/>
    </xf>
    <xf numFmtId="0" fontId="45" fillId="0" borderId="0" xfId="7" applyFont="1"/>
    <xf numFmtId="0" fontId="22" fillId="0" borderId="0" xfId="1" applyFont="1" applyAlignment="1">
      <alignment horizontal="left" vertical="center"/>
    </xf>
    <xf numFmtId="0" fontId="17" fillId="0" borderId="9" xfId="0" quotePrefix="1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2" fillId="0" borderId="0" xfId="11"/>
    <xf numFmtId="0" fontId="54" fillId="0" borderId="1" xfId="11" applyFont="1" applyBorder="1" applyAlignment="1">
      <alignment horizontal="center" vertical="center" wrapText="1"/>
    </xf>
    <xf numFmtId="0" fontId="54" fillId="0" borderId="1" xfId="11" applyFont="1" applyBorder="1" applyAlignment="1">
      <alignment horizontal="center" vertical="center"/>
    </xf>
    <xf numFmtId="49" fontId="31" fillId="0" borderId="1" xfId="11" applyNumberFormat="1" applyFont="1" applyBorder="1" applyAlignment="1">
      <alignment horizontal="center" vertical="center"/>
    </xf>
    <xf numFmtId="0" fontId="31" fillId="0" borderId="1" xfId="11" applyFont="1" applyBorder="1"/>
    <xf numFmtId="0" fontId="31" fillId="0" borderId="1" xfId="11" applyFont="1" applyBorder="1" applyAlignment="1">
      <alignment horizontal="center" vertical="center"/>
    </xf>
    <xf numFmtId="4" fontId="31" fillId="0" borderId="1" xfId="11" applyNumberFormat="1" applyFont="1" applyBorder="1" applyAlignment="1">
      <alignment horizontal="center" vertical="center"/>
    </xf>
    <xf numFmtId="2" fontId="2" fillId="0" borderId="0" xfId="11" applyNumberFormat="1"/>
    <xf numFmtId="0" fontId="31" fillId="0" borderId="0" xfId="11" applyFont="1" applyAlignment="1">
      <alignment wrapText="1"/>
    </xf>
    <xf numFmtId="0" fontId="31" fillId="0" borderId="1" xfId="11" applyFont="1" applyBorder="1" applyAlignment="1">
      <alignment wrapText="1"/>
    </xf>
    <xf numFmtId="0" fontId="30" fillId="0" borderId="1" xfId="11" applyFont="1" applyBorder="1" applyAlignment="1">
      <alignment horizontal="center" vertical="center"/>
    </xf>
    <xf numFmtId="4" fontId="30" fillId="0" borderId="1" xfId="11" applyNumberFormat="1" applyFont="1" applyBorder="1" applyAlignment="1">
      <alignment horizontal="center" vertical="center"/>
    </xf>
    <xf numFmtId="2" fontId="47" fillId="0" borderId="0" xfId="11" applyNumberFormat="1" applyFont="1"/>
    <xf numFmtId="0" fontId="31" fillId="0" borderId="0" xfId="11" applyFont="1" applyAlignment="1">
      <alignment horizontal="center" vertical="center"/>
    </xf>
    <xf numFmtId="0" fontId="30" fillId="0" borderId="0" xfId="11" applyFont="1"/>
    <xf numFmtId="0" fontId="30" fillId="0" borderId="0" xfId="11" applyFont="1" applyAlignment="1">
      <alignment horizontal="center" vertical="center"/>
    </xf>
    <xf numFmtId="0" fontId="2" fillId="0" borderId="0" xfId="11" applyAlignment="1">
      <alignment horizontal="center" vertical="center"/>
    </xf>
    <xf numFmtId="0" fontId="55" fillId="0" borderId="0" xfId="11" applyFont="1"/>
    <xf numFmtId="0" fontId="17" fillId="0" borderId="18" xfId="0" quotePrefix="1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3" borderId="6" xfId="0" quotePrefix="1" applyFont="1" applyFill="1" applyBorder="1" applyAlignment="1">
      <alignment horizontal="center" vertical="center"/>
    </xf>
    <xf numFmtId="0" fontId="17" fillId="0" borderId="6" xfId="0" quotePrefix="1" applyFont="1" applyBorder="1" applyAlignment="1">
      <alignment horizontal="center" vertical="center"/>
    </xf>
    <xf numFmtId="0" fontId="10" fillId="0" borderId="17" xfId="0" applyFont="1" applyBorder="1" applyAlignment="1">
      <alignment horizontal="left" wrapText="1"/>
    </xf>
    <xf numFmtId="0" fontId="17" fillId="0" borderId="17" xfId="0" quotePrefix="1" applyFont="1" applyBorder="1" applyAlignment="1">
      <alignment horizontal="center"/>
    </xf>
    <xf numFmtId="4" fontId="16" fillId="0" borderId="34" xfId="0" applyNumberFormat="1" applyFont="1" applyBorder="1" applyAlignment="1">
      <alignment horizontal="center" vertical="center"/>
    </xf>
    <xf numFmtId="4" fontId="11" fillId="0" borderId="34" xfId="0" applyNumberFormat="1" applyFont="1" applyBorder="1" applyAlignment="1">
      <alignment horizontal="center" vertical="center"/>
    </xf>
    <xf numFmtId="4" fontId="16" fillId="0" borderId="34" xfId="0" applyNumberFormat="1" applyFont="1" applyBorder="1" applyAlignment="1">
      <alignment horizontal="right" vertical="center"/>
    </xf>
    <xf numFmtId="4" fontId="16" fillId="0" borderId="26" xfId="0" applyNumberFormat="1" applyFont="1" applyBorder="1" applyAlignment="1">
      <alignment horizontal="right" vertical="center"/>
    </xf>
    <xf numFmtId="0" fontId="10" fillId="0" borderId="47" xfId="0" applyFont="1" applyBorder="1" applyAlignment="1">
      <alignment horizontal="left" wrapText="1"/>
    </xf>
    <xf numFmtId="0" fontId="17" fillId="3" borderId="35" xfId="0" quotePrefix="1" applyFont="1" applyFill="1" applyBorder="1" applyAlignment="1">
      <alignment horizontal="center" vertical="center"/>
    </xf>
    <xf numFmtId="4" fontId="10" fillId="0" borderId="43" xfId="0" applyNumberFormat="1" applyFont="1" applyBorder="1" applyAlignment="1">
      <alignment horizontal="center" vertical="center" wrapText="1"/>
    </xf>
    <xf numFmtId="4" fontId="10" fillId="0" borderId="43" xfId="0" applyNumberFormat="1" applyFont="1" applyBorder="1" applyAlignment="1">
      <alignment horizontal="right" vertical="center" wrapText="1"/>
    </xf>
    <xf numFmtId="4" fontId="10" fillId="0" borderId="44" xfId="0" applyNumberFormat="1" applyFont="1" applyBorder="1" applyAlignment="1">
      <alignment horizontal="right" vertical="center" wrapText="1"/>
    </xf>
    <xf numFmtId="0" fontId="17" fillId="0" borderId="42" xfId="0" applyFont="1" applyBorder="1" applyAlignment="1">
      <alignment horizontal="left" wrapText="1"/>
    </xf>
    <xf numFmtId="0" fontId="17" fillId="0" borderId="46" xfId="0" quotePrefix="1" applyFont="1" applyBorder="1" applyAlignment="1">
      <alignment horizontal="center" vertical="center"/>
    </xf>
    <xf numFmtId="4" fontId="17" fillId="0" borderId="5" xfId="0" applyNumberFormat="1" applyFont="1" applyBorder="1" applyAlignment="1">
      <alignment horizontal="right" vertical="center" wrapText="1"/>
    </xf>
    <xf numFmtId="4" fontId="17" fillId="0" borderId="22" xfId="0" applyNumberFormat="1" applyFont="1" applyBorder="1" applyAlignment="1">
      <alignment horizontal="right" vertical="center" wrapText="1"/>
    </xf>
    <xf numFmtId="0" fontId="10" fillId="0" borderId="20" xfId="0" applyFont="1" applyBorder="1" applyAlignment="1">
      <alignment horizontal="left" wrapText="1"/>
    </xf>
    <xf numFmtId="0" fontId="17" fillId="0" borderId="31" xfId="0" applyFont="1" applyBorder="1" applyAlignment="1">
      <alignment horizontal="center" wrapText="1"/>
    </xf>
    <xf numFmtId="4" fontId="17" fillId="0" borderId="43" xfId="0" applyNumberFormat="1" applyFont="1" applyBorder="1" applyAlignment="1">
      <alignment horizontal="center" vertical="center" wrapText="1"/>
    </xf>
    <xf numFmtId="4" fontId="17" fillId="0" borderId="43" xfId="0" applyNumberFormat="1" applyFont="1" applyBorder="1" applyAlignment="1">
      <alignment horizontal="right" vertical="center" wrapText="1"/>
    </xf>
    <xf numFmtId="4" fontId="17" fillId="0" borderId="35" xfId="0" applyNumberFormat="1" applyFont="1" applyBorder="1" applyAlignment="1">
      <alignment horizontal="right" vertical="center" wrapText="1"/>
    </xf>
    <xf numFmtId="4" fontId="17" fillId="0" borderId="44" xfId="0" applyNumberFormat="1" applyFont="1" applyBorder="1" applyAlignment="1">
      <alignment horizontal="right" vertical="center" wrapText="1"/>
    </xf>
    <xf numFmtId="0" fontId="17" fillId="0" borderId="31" xfId="0" quotePrefix="1" applyFont="1" applyBorder="1" applyAlignment="1">
      <alignment horizontal="center"/>
    </xf>
    <xf numFmtId="166" fontId="17" fillId="0" borderId="43" xfId="0" applyNumberFormat="1" applyFont="1" applyBorder="1" applyAlignment="1">
      <alignment horizontal="center" wrapText="1"/>
    </xf>
    <xf numFmtId="0" fontId="10" fillId="0" borderId="43" xfId="0" applyFont="1" applyBorder="1" applyAlignment="1">
      <alignment horizontal="center" wrapText="1"/>
    </xf>
    <xf numFmtId="0" fontId="10" fillId="0" borderId="44" xfId="0" applyFont="1" applyBorder="1" applyAlignment="1">
      <alignment horizontal="center" wrapText="1"/>
    </xf>
    <xf numFmtId="0" fontId="23" fillId="0" borderId="0" xfId="0" applyFont="1"/>
    <xf numFmtId="0" fontId="17" fillId="0" borderId="41" xfId="0" applyFont="1" applyBorder="1" applyAlignment="1">
      <alignment horizontal="left" vertical="center" wrapText="1"/>
    </xf>
    <xf numFmtId="3" fontId="22" fillId="0" borderId="0" xfId="1" applyNumberFormat="1" applyFont="1" applyAlignment="1">
      <alignment vertical="center"/>
    </xf>
    <xf numFmtId="3" fontId="22" fillId="0" borderId="0" xfId="1" applyNumberFormat="1" applyFont="1" applyAlignment="1">
      <alignment horizontal="left" vertical="center"/>
    </xf>
    <xf numFmtId="4" fontId="7" fillId="3" borderId="0" xfId="0" applyNumberFormat="1" applyFont="1" applyFill="1"/>
    <xf numFmtId="2" fontId="17" fillId="0" borderId="1" xfId="0" applyNumberFormat="1" applyFont="1" applyBorder="1" applyAlignment="1">
      <alignment horizontal="right" vertical="center"/>
    </xf>
    <xf numFmtId="2" fontId="17" fillId="0" borderId="8" xfId="0" applyNumberFormat="1" applyFont="1" applyBorder="1" applyAlignment="1">
      <alignment horizontal="right" vertical="center"/>
    </xf>
    <xf numFmtId="2" fontId="17" fillId="3" borderId="1" xfId="0" applyNumberFormat="1" applyFont="1" applyFill="1" applyBorder="1" applyAlignment="1">
      <alignment horizontal="right" vertical="center"/>
    </xf>
    <xf numFmtId="165" fontId="12" fillId="0" borderId="0" xfId="0" applyNumberFormat="1" applyFont="1"/>
    <xf numFmtId="165" fontId="12" fillId="0" borderId="0" xfId="0" applyNumberFormat="1" applyFont="1" applyAlignment="1">
      <alignment horizontal="center"/>
    </xf>
    <xf numFmtId="165" fontId="20" fillId="0" borderId="3" xfId="0" applyNumberFormat="1" applyFont="1" applyBorder="1" applyAlignment="1">
      <alignment wrapText="1"/>
    </xf>
    <xf numFmtId="165" fontId="7" fillId="0" borderId="0" xfId="0" applyNumberFormat="1" applyFont="1"/>
    <xf numFmtId="4" fontId="10" fillId="0" borderId="19" xfId="0" applyNumberFormat="1" applyFont="1" applyBorder="1" applyAlignment="1">
      <alignment horizontal="right" vertical="center"/>
    </xf>
    <xf numFmtId="4" fontId="11" fillId="0" borderId="34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4" fontId="10" fillId="0" borderId="1" xfId="0" applyNumberFormat="1" applyFont="1" applyBorder="1" applyAlignment="1">
      <alignment horizontal="right" vertical="center" wrapText="1"/>
    </xf>
    <xf numFmtId="165" fontId="10" fillId="0" borderId="43" xfId="0" applyNumberFormat="1" applyFont="1" applyBorder="1" applyAlignment="1">
      <alignment horizontal="right" wrapText="1"/>
    </xf>
    <xf numFmtId="165" fontId="10" fillId="0" borderId="5" xfId="0" applyNumberFormat="1" applyFont="1" applyBorder="1" applyAlignment="1">
      <alignment horizontal="right" wrapText="1"/>
    </xf>
    <xf numFmtId="165" fontId="7" fillId="0" borderId="0" xfId="0" applyNumberFormat="1" applyFont="1" applyAlignment="1">
      <alignment vertical="center"/>
    </xf>
    <xf numFmtId="4" fontId="10" fillId="0" borderId="19" xfId="0" applyNumberFormat="1" applyFont="1" applyBorder="1" applyAlignment="1">
      <alignment horizontal="center" vertical="center"/>
    </xf>
    <xf numFmtId="4" fontId="17" fillId="0" borderId="21" xfId="0" applyNumberFormat="1" applyFont="1" applyBorder="1" applyAlignment="1">
      <alignment horizontal="right" vertical="center"/>
    </xf>
    <xf numFmtId="0" fontId="10" fillId="4" borderId="17" xfId="0" applyFont="1" applyFill="1" applyBorder="1" applyAlignment="1">
      <alignment horizontal="left" wrapText="1"/>
    </xf>
    <xf numFmtId="0" fontId="17" fillId="4" borderId="18" xfId="0" quotePrefix="1" applyFont="1" applyFill="1" applyBorder="1" applyAlignment="1">
      <alignment horizontal="center"/>
    </xf>
    <xf numFmtId="4" fontId="10" fillId="4" borderId="19" xfId="0" applyNumberFormat="1" applyFont="1" applyFill="1" applyBorder="1" applyAlignment="1">
      <alignment horizontal="center" vertical="center"/>
    </xf>
    <xf numFmtId="4" fontId="10" fillId="4" borderId="19" xfId="0" applyNumberFormat="1" applyFont="1" applyFill="1" applyBorder="1" applyAlignment="1">
      <alignment horizontal="right" vertical="center"/>
    </xf>
    <xf numFmtId="4" fontId="7" fillId="4" borderId="0" xfId="0" applyNumberFormat="1" applyFont="1" applyFill="1" applyAlignment="1">
      <alignment horizontal="right"/>
    </xf>
    <xf numFmtId="0" fontId="7" fillId="4" borderId="0" xfId="0" applyFont="1" applyFill="1"/>
    <xf numFmtId="4" fontId="7" fillId="4" borderId="0" xfId="0" applyNumberFormat="1" applyFont="1" applyFill="1"/>
    <xf numFmtId="0" fontId="10" fillId="0" borderId="0" xfId="1" applyFont="1" applyAlignment="1">
      <alignment horizontal="left" vertical="center" wrapText="1"/>
    </xf>
    <xf numFmtId="3" fontId="22" fillId="0" borderId="0" xfId="7" applyNumberFormat="1" applyFont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" fillId="0" borderId="0" xfId="12"/>
    <xf numFmtId="0" fontId="31" fillId="0" borderId="0" xfId="12" applyFont="1" applyAlignment="1">
      <alignment horizontal="right"/>
    </xf>
    <xf numFmtId="0" fontId="29" fillId="0" borderId="0" xfId="13" applyFont="1" applyAlignment="1">
      <alignment horizontal="center" vertical="center"/>
    </xf>
    <xf numFmtId="0" fontId="32" fillId="0" borderId="0" xfId="13" applyFont="1" applyAlignment="1">
      <alignment horizontal="center" vertical="center" wrapText="1"/>
    </xf>
    <xf numFmtId="0" fontId="10" fillId="5" borderId="15" xfId="13" applyFont="1" applyFill="1" applyBorder="1" applyAlignment="1">
      <alignment horizontal="center" vertical="center" wrapText="1"/>
    </xf>
    <xf numFmtId="0" fontId="10" fillId="5" borderId="1" xfId="13" applyFont="1" applyFill="1" applyBorder="1" applyAlignment="1">
      <alignment horizontal="center" vertical="center" wrapText="1"/>
    </xf>
    <xf numFmtId="0" fontId="10" fillId="5" borderId="1" xfId="13" applyFont="1" applyFill="1" applyBorder="1" applyAlignment="1">
      <alignment horizontal="left" vertical="center" wrapText="1"/>
    </xf>
    <xf numFmtId="4" fontId="29" fillId="5" borderId="8" xfId="13" applyNumberFormat="1" applyFont="1" applyFill="1" applyBorder="1" applyAlignment="1">
      <alignment horizontal="center" vertical="center" wrapText="1"/>
    </xf>
    <xf numFmtId="0" fontId="32" fillId="5" borderId="15" xfId="13" applyFont="1" applyFill="1" applyBorder="1" applyAlignment="1">
      <alignment wrapText="1"/>
    </xf>
    <xf numFmtId="0" fontId="32" fillId="5" borderId="1" xfId="13" applyFont="1" applyFill="1" applyBorder="1"/>
    <xf numFmtId="0" fontId="33" fillId="5" borderId="1" xfId="13" applyFont="1" applyFill="1" applyBorder="1" applyAlignment="1">
      <alignment horizontal="center" vertical="center" wrapText="1"/>
    </xf>
    <xf numFmtId="0" fontId="33" fillId="5" borderId="1" xfId="13" applyFont="1" applyFill="1" applyBorder="1" applyAlignment="1">
      <alignment horizontal="center" vertical="center"/>
    </xf>
    <xf numFmtId="4" fontId="32" fillId="5" borderId="8" xfId="13" applyNumberFormat="1" applyFont="1" applyFill="1" applyBorder="1" applyAlignment="1">
      <alignment horizontal="center" vertical="center"/>
    </xf>
    <xf numFmtId="0" fontId="31" fillId="0" borderId="15" xfId="13" applyFont="1" applyBorder="1"/>
    <xf numFmtId="0" fontId="17" fillId="0" borderId="1" xfId="13" applyFont="1" applyBorder="1" applyAlignment="1">
      <alignment horizontal="center" vertical="center"/>
    </xf>
    <xf numFmtId="0" fontId="32" fillId="0" borderId="1" xfId="13" applyFont="1" applyBorder="1"/>
    <xf numFmtId="0" fontId="32" fillId="0" borderId="1" xfId="13" applyFont="1" applyBorder="1" applyAlignment="1">
      <alignment horizontal="center" vertical="center" wrapText="1"/>
    </xf>
    <xf numFmtId="0" fontId="32" fillId="0" borderId="1" xfId="13" applyFont="1" applyBorder="1" applyAlignment="1">
      <alignment horizontal="center" vertical="center"/>
    </xf>
    <xf numFmtId="4" fontId="32" fillId="0" borderId="1" xfId="13" applyNumberFormat="1" applyFont="1" applyBorder="1" applyAlignment="1">
      <alignment horizontal="center" vertical="center"/>
    </xf>
    <xf numFmtId="4" fontId="32" fillId="0" borderId="8" xfId="13" applyNumberFormat="1" applyFont="1" applyBorder="1" applyAlignment="1">
      <alignment horizontal="center" vertical="center"/>
    </xf>
    <xf numFmtId="0" fontId="32" fillId="0" borderId="1" xfId="13" applyFont="1" applyBorder="1" applyAlignment="1">
      <alignment wrapText="1"/>
    </xf>
    <xf numFmtId="0" fontId="30" fillId="5" borderId="15" xfId="13" applyFont="1" applyFill="1" applyBorder="1"/>
    <xf numFmtId="0" fontId="10" fillId="5" borderId="1" xfId="13" applyFont="1" applyFill="1" applyBorder="1" applyAlignment="1">
      <alignment horizontal="center" vertical="center"/>
    </xf>
    <xf numFmtId="0" fontId="32" fillId="5" borderId="1" xfId="13" applyFont="1" applyFill="1" applyBorder="1" applyAlignment="1">
      <alignment wrapText="1"/>
    </xf>
    <xf numFmtId="0" fontId="30" fillId="5" borderId="1" xfId="13" applyFont="1" applyFill="1" applyBorder="1" applyAlignment="1">
      <alignment horizontal="center" vertical="center" wrapText="1"/>
    </xf>
    <xf numFmtId="0" fontId="30" fillId="5" borderId="1" xfId="13" applyFont="1" applyFill="1" applyBorder="1" applyAlignment="1">
      <alignment horizontal="center" vertical="center"/>
    </xf>
    <xf numFmtId="4" fontId="32" fillId="5" borderId="1" xfId="13" applyNumberFormat="1" applyFont="1" applyFill="1" applyBorder="1" applyAlignment="1">
      <alignment horizontal="center" vertical="center"/>
    </xf>
    <xf numFmtId="4" fontId="30" fillId="5" borderId="8" xfId="13" applyNumberFormat="1" applyFont="1" applyFill="1" applyBorder="1" applyAlignment="1">
      <alignment horizontal="center" vertical="center"/>
    </xf>
    <xf numFmtId="0" fontId="30" fillId="0" borderId="1" xfId="13" applyFont="1" applyBorder="1" applyAlignment="1">
      <alignment horizontal="center" vertical="center"/>
    </xf>
    <xf numFmtId="4" fontId="30" fillId="0" borderId="8" xfId="13" applyNumberFormat="1" applyFont="1" applyBorder="1" applyAlignment="1">
      <alignment horizontal="center" vertical="center"/>
    </xf>
    <xf numFmtId="0" fontId="32" fillId="5" borderId="15" xfId="13" applyFont="1" applyFill="1" applyBorder="1"/>
    <xf numFmtId="0" fontId="32" fillId="5" borderId="1" xfId="13" applyFont="1" applyFill="1" applyBorder="1" applyAlignment="1">
      <alignment horizontal="center" vertical="center" wrapText="1"/>
    </xf>
    <xf numFmtId="0" fontId="32" fillId="5" borderId="1" xfId="13" applyFont="1" applyFill="1" applyBorder="1" applyAlignment="1">
      <alignment horizontal="center" vertical="center"/>
    </xf>
    <xf numFmtId="49" fontId="32" fillId="0" borderId="1" xfId="13" applyNumberFormat="1" applyFont="1" applyBorder="1" applyAlignment="1">
      <alignment horizontal="left" wrapText="1"/>
    </xf>
    <xf numFmtId="0" fontId="30" fillId="0" borderId="1" xfId="13" applyFont="1" applyBorder="1" applyAlignment="1">
      <alignment horizontal="center" vertical="center" wrapText="1"/>
    </xf>
    <xf numFmtId="0" fontId="32" fillId="5" borderId="15" xfId="13" applyFont="1" applyFill="1" applyBorder="1" applyAlignment="1">
      <alignment vertical="center"/>
    </xf>
    <xf numFmtId="0" fontId="32" fillId="5" borderId="1" xfId="13" applyFont="1" applyFill="1" applyBorder="1" applyAlignment="1">
      <alignment vertical="center" wrapText="1"/>
    </xf>
    <xf numFmtId="49" fontId="59" fillId="5" borderId="15" xfId="13" applyNumberFormat="1" applyFont="1" applyFill="1" applyBorder="1" applyAlignment="1">
      <alignment vertical="center"/>
    </xf>
    <xf numFmtId="0" fontId="11" fillId="5" borderId="1" xfId="13" applyFont="1" applyFill="1" applyBorder="1" applyAlignment="1">
      <alignment horizontal="center" vertical="center"/>
    </xf>
    <xf numFmtId="0" fontId="59" fillId="5" borderId="1" xfId="13" applyFont="1" applyFill="1" applyBorder="1" applyAlignment="1">
      <alignment vertical="center" wrapText="1"/>
    </xf>
    <xf numFmtId="0" fontId="59" fillId="5" borderId="1" xfId="13" applyFont="1" applyFill="1" applyBorder="1" applyAlignment="1">
      <alignment horizontal="center" vertical="center" wrapText="1"/>
    </xf>
    <xf numFmtId="0" fontId="59" fillId="5" borderId="1" xfId="13" applyFont="1" applyFill="1" applyBorder="1" applyAlignment="1">
      <alignment horizontal="center" vertical="center"/>
    </xf>
    <xf numFmtId="4" fontId="59" fillId="5" borderId="8" xfId="13" applyNumberFormat="1" applyFont="1" applyFill="1" applyBorder="1" applyAlignment="1">
      <alignment horizontal="center" vertical="center"/>
    </xf>
    <xf numFmtId="49" fontId="32" fillId="0" borderId="15" xfId="13" applyNumberFormat="1" applyFont="1" applyBorder="1" applyAlignment="1">
      <alignment vertical="center"/>
    </xf>
    <xf numFmtId="0" fontId="10" fillId="0" borderId="1" xfId="13" applyFont="1" applyBorder="1" applyAlignment="1">
      <alignment horizontal="center" vertical="center"/>
    </xf>
    <xf numFmtId="0" fontId="32" fillId="0" borderId="1" xfId="13" applyFont="1" applyBorder="1" applyAlignment="1">
      <alignment vertical="center" wrapText="1"/>
    </xf>
    <xf numFmtId="2" fontId="32" fillId="0" borderId="1" xfId="13" applyNumberFormat="1" applyFont="1" applyBorder="1" applyAlignment="1">
      <alignment horizontal="center" vertical="center"/>
    </xf>
    <xf numFmtId="49" fontId="33" fillId="0" borderId="15" xfId="13" applyNumberFormat="1" applyFont="1" applyBorder="1"/>
    <xf numFmtId="49" fontId="10" fillId="0" borderId="1" xfId="13" applyNumberFormat="1" applyFont="1" applyBorder="1" applyAlignment="1">
      <alignment horizontal="center" vertical="center"/>
    </xf>
    <xf numFmtId="49" fontId="10" fillId="0" borderId="1" xfId="13" applyNumberFormat="1" applyFont="1" applyBorder="1" applyAlignment="1">
      <alignment horizontal="left" vertical="center" wrapText="1"/>
    </xf>
    <xf numFmtId="2" fontId="10" fillId="0" borderId="1" xfId="13" applyNumberFormat="1" applyFont="1" applyBorder="1" applyAlignment="1">
      <alignment horizontal="center" vertical="center"/>
    </xf>
    <xf numFmtId="4" fontId="10" fillId="0" borderId="1" xfId="13" applyNumberFormat="1" applyFont="1" applyBorder="1" applyAlignment="1">
      <alignment horizontal="center" vertical="center"/>
    </xf>
    <xf numFmtId="0" fontId="32" fillId="5" borderId="15" xfId="13" applyFont="1" applyFill="1" applyBorder="1" applyAlignment="1">
      <alignment horizontal="center" vertical="center"/>
    </xf>
    <xf numFmtId="0" fontId="32" fillId="5" borderId="1" xfId="13" applyFont="1" applyFill="1" applyBorder="1" applyAlignment="1">
      <alignment horizontal="left" vertical="center"/>
    </xf>
    <xf numFmtId="49" fontId="32" fillId="5" borderId="15" xfId="13" applyNumberFormat="1" applyFont="1" applyFill="1" applyBorder="1" applyAlignment="1">
      <alignment horizontal="center" vertical="center"/>
    </xf>
    <xf numFmtId="49" fontId="11" fillId="5" borderId="1" xfId="13" applyNumberFormat="1" applyFont="1" applyFill="1" applyBorder="1" applyAlignment="1">
      <alignment horizontal="left" vertical="center" wrapText="1"/>
    </xf>
    <xf numFmtId="4" fontId="11" fillId="5" borderId="8" xfId="13" applyNumberFormat="1" applyFont="1" applyFill="1" applyBorder="1" applyAlignment="1">
      <alignment horizontal="center" vertical="center"/>
    </xf>
    <xf numFmtId="49" fontId="32" fillId="0" borderId="15" xfId="13" applyNumberFormat="1" applyFont="1" applyBorder="1" applyAlignment="1">
      <alignment horizontal="center" vertical="center"/>
    </xf>
    <xf numFmtId="4" fontId="10" fillId="0" borderId="8" xfId="13" applyNumberFormat="1" applyFont="1" applyBorder="1" applyAlignment="1">
      <alignment horizontal="center" vertical="center"/>
    </xf>
    <xf numFmtId="49" fontId="32" fillId="0" borderId="1" xfId="13" applyNumberFormat="1" applyFont="1" applyBorder="1" applyAlignment="1">
      <alignment horizontal="justify" wrapText="1"/>
    </xf>
    <xf numFmtId="4" fontId="10" fillId="5" borderId="1" xfId="13" applyNumberFormat="1" applyFont="1" applyFill="1" applyBorder="1" applyAlignment="1">
      <alignment horizontal="center" vertical="center"/>
    </xf>
    <xf numFmtId="49" fontId="32" fillId="3" borderId="15" xfId="13" applyNumberFormat="1" applyFont="1" applyFill="1" applyBorder="1" applyAlignment="1">
      <alignment horizontal="center" vertical="center"/>
    </xf>
    <xf numFmtId="0" fontId="10" fillId="3" borderId="1" xfId="13" applyFont="1" applyFill="1" applyBorder="1" applyAlignment="1">
      <alignment horizontal="center" vertical="center"/>
    </xf>
    <xf numFmtId="4" fontId="30" fillId="3" borderId="1" xfId="14" applyNumberFormat="1" applyFont="1" applyFill="1" applyBorder="1" applyAlignment="1">
      <alignment horizontal="left" vertical="center" wrapText="1"/>
    </xf>
    <xf numFmtId="4" fontId="10" fillId="3" borderId="1" xfId="13" applyNumberFormat="1" applyFont="1" applyFill="1" applyBorder="1" applyAlignment="1">
      <alignment horizontal="center" vertical="center"/>
    </xf>
    <xf numFmtId="4" fontId="10" fillId="3" borderId="8" xfId="13" applyNumberFormat="1" applyFont="1" applyFill="1" applyBorder="1" applyAlignment="1">
      <alignment horizontal="center" vertical="center"/>
    </xf>
    <xf numFmtId="4" fontId="30" fillId="3" borderId="1" xfId="14" applyNumberFormat="1" applyFont="1" applyFill="1" applyBorder="1" applyAlignment="1">
      <alignment horizontal="left" wrapText="1"/>
    </xf>
    <xf numFmtId="0" fontId="32" fillId="5" borderId="1" xfId="13" applyFont="1" applyFill="1" applyBorder="1" applyAlignment="1">
      <alignment vertical="center"/>
    </xf>
    <xf numFmtId="49" fontId="10" fillId="5" borderId="15" xfId="13" applyNumberFormat="1" applyFont="1" applyFill="1" applyBorder="1" applyAlignment="1">
      <alignment horizontal="center"/>
    </xf>
    <xf numFmtId="2" fontId="11" fillId="5" borderId="1" xfId="13" applyNumberFormat="1" applyFont="1" applyFill="1" applyBorder="1" applyAlignment="1">
      <alignment wrapText="1"/>
    </xf>
    <xf numFmtId="0" fontId="17" fillId="5" borderId="1" xfId="13" applyFont="1" applyFill="1" applyBorder="1" applyAlignment="1">
      <alignment horizontal="center" vertical="center"/>
    </xf>
    <xf numFmtId="0" fontId="17" fillId="5" borderId="1" xfId="13" applyFont="1" applyFill="1" applyBorder="1" applyAlignment="1">
      <alignment horizontal="center" vertical="center" wrapText="1"/>
    </xf>
    <xf numFmtId="4" fontId="11" fillId="5" borderId="8" xfId="13" applyNumberFormat="1" applyFont="1" applyFill="1" applyBorder="1" applyAlignment="1">
      <alignment horizontal="center" vertical="center" wrapText="1"/>
    </xf>
    <xf numFmtId="49" fontId="10" fillId="6" borderId="15" xfId="13" applyNumberFormat="1" applyFont="1" applyFill="1" applyBorder="1" applyAlignment="1">
      <alignment horizontal="center"/>
    </xf>
    <xf numFmtId="0" fontId="10" fillId="0" borderId="1" xfId="13" applyFont="1" applyBorder="1" applyAlignment="1">
      <alignment wrapText="1"/>
    </xf>
    <xf numFmtId="0" fontId="10" fillId="0" borderId="1" xfId="13" applyFont="1" applyBorder="1" applyAlignment="1">
      <alignment horizontal="center" vertical="center" wrapText="1"/>
    </xf>
    <xf numFmtId="4" fontId="10" fillId="0" borderId="1" xfId="13" applyNumberFormat="1" applyFont="1" applyBorder="1" applyAlignment="1">
      <alignment horizontal="center" vertical="center" wrapText="1"/>
    </xf>
    <xf numFmtId="4" fontId="10" fillId="0" borderId="8" xfId="13" applyNumberFormat="1" applyFont="1" applyBorder="1" applyAlignment="1">
      <alignment horizontal="center" vertical="center" wrapText="1"/>
    </xf>
    <xf numFmtId="2" fontId="10" fillId="0" borderId="1" xfId="13" applyNumberFormat="1" applyFont="1" applyBorder="1" applyAlignment="1">
      <alignment horizontal="center" vertical="center" wrapText="1"/>
    </xf>
    <xf numFmtId="0" fontId="26" fillId="0" borderId="7" xfId="13" applyFont="1" applyBorder="1"/>
    <xf numFmtId="0" fontId="37" fillId="0" borderId="23" xfId="13" applyFont="1" applyBorder="1" applyAlignment="1">
      <alignment horizontal="center" vertical="center"/>
    </xf>
    <xf numFmtId="0" fontId="34" fillId="0" borderId="23" xfId="13" applyFont="1" applyBorder="1"/>
    <xf numFmtId="0" fontId="26" fillId="0" borderId="23" xfId="13" applyFont="1" applyBorder="1"/>
    <xf numFmtId="4" fontId="27" fillId="0" borderId="24" xfId="13" applyNumberFormat="1" applyFont="1" applyBorder="1" applyAlignment="1">
      <alignment horizontal="center"/>
    </xf>
    <xf numFmtId="0" fontId="26" fillId="0" borderId="0" xfId="13" applyFont="1"/>
    <xf numFmtId="0" fontId="37" fillId="0" borderId="0" xfId="13" applyFont="1" applyAlignment="1">
      <alignment horizontal="center" vertical="center"/>
    </xf>
    <xf numFmtId="0" fontId="34" fillId="0" borderId="0" xfId="13" applyFont="1"/>
    <xf numFmtId="2" fontId="34" fillId="0" borderId="0" xfId="13" applyNumberFormat="1" applyFont="1"/>
    <xf numFmtId="0" fontId="1" fillId="0" borderId="0" xfId="13"/>
    <xf numFmtId="0" fontId="61" fillId="0" borderId="0" xfId="13" applyFont="1" applyAlignment="1">
      <alignment horizontal="center" vertical="center"/>
    </xf>
    <xf numFmtId="0" fontId="24" fillId="0" borderId="0" xfId="13" applyFont="1"/>
    <xf numFmtId="0" fontId="25" fillId="0" borderId="0" xfId="13" applyFont="1" applyAlignment="1">
      <alignment horizontal="center"/>
    </xf>
    <xf numFmtId="2" fontId="62" fillId="0" borderId="0" xfId="13" applyNumberFormat="1" applyFont="1" applyAlignment="1">
      <alignment horizontal="center"/>
    </xf>
    <xf numFmtId="0" fontId="36" fillId="0" borderId="0" xfId="13" applyFont="1"/>
    <xf numFmtId="0" fontId="33" fillId="0" borderId="0" xfId="13" applyFont="1"/>
    <xf numFmtId="0" fontId="35" fillId="0" borderId="0" xfId="13" applyFont="1" applyAlignment="1">
      <alignment horizontal="left" wrapText="1"/>
    </xf>
    <xf numFmtId="0" fontId="35" fillId="0" borderId="0" xfId="13" applyFont="1" applyAlignment="1">
      <alignment horizontal="left"/>
    </xf>
    <xf numFmtId="0" fontId="64" fillId="0" borderId="0" xfId="13" applyFont="1" applyAlignment="1">
      <alignment vertical="top"/>
    </xf>
    <xf numFmtId="0" fontId="33" fillId="0" borderId="0" xfId="13" applyFont="1" applyAlignment="1">
      <alignment horizontal="center"/>
    </xf>
    <xf numFmtId="0" fontId="33" fillId="0" borderId="0" xfId="13" applyFont="1" applyAlignment="1">
      <alignment horizontal="left"/>
    </xf>
    <xf numFmtId="0" fontId="1" fillId="0" borderId="0" xfId="17"/>
    <xf numFmtId="0" fontId="22" fillId="0" borderId="0" xfId="13" applyFont="1" applyAlignment="1">
      <alignment horizontal="center" vertical="center"/>
    </xf>
    <xf numFmtId="0" fontId="56" fillId="0" borderId="0" xfId="17" applyFont="1"/>
    <xf numFmtId="0" fontId="34" fillId="0" borderId="0" xfId="13" applyFont="1" applyAlignment="1">
      <alignment horizontal="center" vertical="center" wrapText="1"/>
    </xf>
    <xf numFmtId="0" fontId="38" fillId="5" borderId="1" xfId="13" applyFont="1" applyFill="1" applyBorder="1" applyAlignment="1">
      <alignment horizontal="center" vertical="center" wrapText="1"/>
    </xf>
    <xf numFmtId="0" fontId="38" fillId="5" borderId="1" xfId="13" applyFont="1" applyFill="1" applyBorder="1" applyAlignment="1">
      <alignment horizontal="left" vertical="center" wrapText="1"/>
    </xf>
    <xf numFmtId="4" fontId="38" fillId="5" borderId="1" xfId="13" applyNumberFormat="1" applyFont="1" applyFill="1" applyBorder="1" applyAlignment="1">
      <alignment horizontal="center" vertical="center" wrapText="1"/>
    </xf>
    <xf numFmtId="0" fontId="68" fillId="5" borderId="1" xfId="13" applyFont="1" applyFill="1" applyBorder="1" applyAlignment="1">
      <alignment wrapText="1"/>
    </xf>
    <xf numFmtId="0" fontId="68" fillId="5" borderId="1" xfId="13" applyFont="1" applyFill="1" applyBorder="1"/>
    <xf numFmtId="0" fontId="69" fillId="5" borderId="1" xfId="13" applyFont="1" applyFill="1" applyBorder="1" applyAlignment="1">
      <alignment horizontal="center" vertical="center" wrapText="1"/>
    </xf>
    <xf numFmtId="0" fontId="69" fillId="5" borderId="1" xfId="13" applyFont="1" applyFill="1" applyBorder="1" applyAlignment="1">
      <alignment horizontal="center" vertical="center"/>
    </xf>
    <xf numFmtId="4" fontId="68" fillId="5" borderId="1" xfId="13" applyNumberFormat="1" applyFont="1" applyFill="1" applyBorder="1" applyAlignment="1">
      <alignment horizontal="center" vertical="center"/>
    </xf>
    <xf numFmtId="0" fontId="70" fillId="0" borderId="1" xfId="13" applyFont="1" applyBorder="1"/>
    <xf numFmtId="0" fontId="40" fillId="0" borderId="1" xfId="13" applyFont="1" applyBorder="1" applyAlignment="1">
      <alignment horizontal="center" vertical="center"/>
    </xf>
    <xf numFmtId="0" fontId="68" fillId="0" borderId="1" xfId="13" applyFont="1" applyBorder="1"/>
    <xf numFmtId="0" fontId="68" fillId="0" borderId="1" xfId="13" applyFont="1" applyBorder="1" applyAlignment="1">
      <alignment horizontal="center" vertical="center" wrapText="1"/>
    </xf>
    <xf numFmtId="0" fontId="68" fillId="0" borderId="1" xfId="13" applyFont="1" applyBorder="1" applyAlignment="1">
      <alignment horizontal="center" vertical="center"/>
    </xf>
    <xf numFmtId="4" fontId="68" fillId="0" borderId="1" xfId="13" applyNumberFormat="1" applyFont="1" applyBorder="1" applyAlignment="1">
      <alignment horizontal="center" vertical="center"/>
    </xf>
    <xf numFmtId="4" fontId="69" fillId="0" borderId="1" xfId="13" applyNumberFormat="1" applyFont="1" applyBorder="1" applyAlignment="1">
      <alignment horizontal="center" vertical="center"/>
    </xf>
    <xf numFmtId="0" fontId="68" fillId="0" borderId="1" xfId="13" applyFont="1" applyBorder="1" applyAlignment="1">
      <alignment wrapText="1"/>
    </xf>
    <xf numFmtId="0" fontId="67" fillId="5" borderId="1" xfId="13" applyFont="1" applyFill="1" applyBorder="1"/>
    <xf numFmtId="0" fontId="38" fillId="5" borderId="1" xfId="13" applyFont="1" applyFill="1" applyBorder="1" applyAlignment="1">
      <alignment horizontal="center" vertical="center"/>
    </xf>
    <xf numFmtId="0" fontId="67" fillId="5" borderId="1" xfId="13" applyFont="1" applyFill="1" applyBorder="1" applyAlignment="1">
      <alignment horizontal="center" vertical="center" wrapText="1"/>
    </xf>
    <xf numFmtId="0" fontId="67" fillId="5" borderId="1" xfId="13" applyFont="1" applyFill="1" applyBorder="1" applyAlignment="1">
      <alignment horizontal="center" vertical="center"/>
    </xf>
    <xf numFmtId="4" fontId="67" fillId="5" borderId="1" xfId="13" applyNumberFormat="1" applyFont="1" applyFill="1" applyBorder="1" applyAlignment="1">
      <alignment horizontal="center" vertical="center"/>
    </xf>
    <xf numFmtId="0" fontId="68" fillId="0" borderId="1" xfId="13" applyFont="1" applyBorder="1" applyAlignment="1">
      <alignment vertical="center" wrapText="1"/>
    </xf>
    <xf numFmtId="0" fontId="67" fillId="0" borderId="1" xfId="13" applyFont="1" applyBorder="1" applyAlignment="1">
      <alignment horizontal="center" vertical="center"/>
    </xf>
    <xf numFmtId="4" fontId="67" fillId="0" borderId="1" xfId="13" applyNumberFormat="1" applyFont="1" applyBorder="1" applyAlignment="1">
      <alignment horizontal="center" vertical="center"/>
    </xf>
    <xf numFmtId="0" fontId="68" fillId="5" borderId="1" xfId="13" applyFont="1" applyFill="1" applyBorder="1" applyAlignment="1">
      <alignment horizontal="center" vertical="center" wrapText="1"/>
    </xf>
    <xf numFmtId="0" fontId="68" fillId="5" borderId="1" xfId="13" applyFont="1" applyFill="1" applyBorder="1" applyAlignment="1">
      <alignment horizontal="center" vertical="center"/>
    </xf>
    <xf numFmtId="49" fontId="68" fillId="0" borderId="1" xfId="13" applyNumberFormat="1" applyFont="1" applyBorder="1" applyAlignment="1">
      <alignment horizontal="left" wrapText="1"/>
    </xf>
    <xf numFmtId="0" fontId="67" fillId="0" borderId="1" xfId="13" applyFont="1" applyBorder="1" applyAlignment="1">
      <alignment horizontal="center" vertical="center" wrapText="1"/>
    </xf>
    <xf numFmtId="4" fontId="70" fillId="0" borderId="1" xfId="13" applyNumberFormat="1" applyFont="1" applyBorder="1" applyAlignment="1">
      <alignment horizontal="center" vertical="center"/>
    </xf>
    <xf numFmtId="0" fontId="71" fillId="0" borderId="1" xfId="17" applyFont="1" applyBorder="1"/>
    <xf numFmtId="0" fontId="68" fillId="5" borderId="1" xfId="13" applyFont="1" applyFill="1" applyBorder="1" applyAlignment="1">
      <alignment vertical="center"/>
    </xf>
    <xf numFmtId="0" fontId="68" fillId="5" borderId="1" xfId="13" applyFont="1" applyFill="1" applyBorder="1" applyAlignment="1">
      <alignment vertical="center" wrapText="1"/>
    </xf>
    <xf numFmtId="49" fontId="72" fillId="5" borderId="1" xfId="13" applyNumberFormat="1" applyFont="1" applyFill="1" applyBorder="1" applyAlignment="1">
      <alignment vertical="center"/>
    </xf>
    <xf numFmtId="0" fontId="73" fillId="5" borderId="1" xfId="13" applyFont="1" applyFill="1" applyBorder="1" applyAlignment="1">
      <alignment horizontal="center" vertical="center"/>
    </xf>
    <xf numFmtId="0" fontId="72" fillId="5" borderId="1" xfId="13" applyFont="1" applyFill="1" applyBorder="1" applyAlignment="1">
      <alignment vertical="center" wrapText="1"/>
    </xf>
    <xf numFmtId="0" fontId="72" fillId="5" borderId="1" xfId="13" applyFont="1" applyFill="1" applyBorder="1" applyAlignment="1">
      <alignment horizontal="center" vertical="center" wrapText="1"/>
    </xf>
    <xf numFmtId="0" fontId="72" fillId="5" borderId="1" xfId="13" applyFont="1" applyFill="1" applyBorder="1" applyAlignment="1">
      <alignment horizontal="center" vertical="center"/>
    </xf>
    <xf numFmtId="4" fontId="72" fillId="5" borderId="1" xfId="13" applyNumberFormat="1" applyFont="1" applyFill="1" applyBorder="1" applyAlignment="1">
      <alignment horizontal="center" vertical="center"/>
    </xf>
    <xf numFmtId="49" fontId="68" fillId="0" borderId="1" xfId="13" applyNumberFormat="1" applyFont="1" applyBorder="1" applyAlignment="1">
      <alignment vertical="center"/>
    </xf>
    <xf numFmtId="0" fontId="38" fillId="0" borderId="1" xfId="13" applyFont="1" applyBorder="1" applyAlignment="1">
      <alignment horizontal="center" vertical="center"/>
    </xf>
    <xf numFmtId="2" fontId="68" fillId="0" borderId="1" xfId="13" applyNumberFormat="1" applyFont="1" applyBorder="1" applyAlignment="1">
      <alignment horizontal="center" vertical="center"/>
    </xf>
    <xf numFmtId="4" fontId="70" fillId="0" borderId="1" xfId="14" applyNumberFormat="1" applyFont="1" applyBorder="1" applyAlignment="1">
      <alignment horizontal="center" vertical="center"/>
    </xf>
    <xf numFmtId="4" fontId="67" fillId="0" borderId="1" xfId="14" applyNumberFormat="1" applyFont="1" applyBorder="1" applyAlignment="1">
      <alignment horizontal="center" vertical="center"/>
    </xf>
    <xf numFmtId="49" fontId="69" fillId="0" borderId="1" xfId="13" applyNumberFormat="1" applyFont="1" applyBorder="1"/>
    <xf numFmtId="49" fontId="38" fillId="0" borderId="1" xfId="13" applyNumberFormat="1" applyFont="1" applyBorder="1" applyAlignment="1">
      <alignment horizontal="center" vertical="center"/>
    </xf>
    <xf numFmtId="49" fontId="38" fillId="0" borderId="1" xfId="13" applyNumberFormat="1" applyFont="1" applyBorder="1" applyAlignment="1">
      <alignment horizontal="left" vertical="center" wrapText="1"/>
    </xf>
    <xf numFmtId="2" fontId="38" fillId="0" borderId="1" xfId="13" applyNumberFormat="1" applyFont="1" applyBorder="1" applyAlignment="1">
      <alignment horizontal="center" vertical="center"/>
    </xf>
    <xf numFmtId="4" fontId="67" fillId="3" borderId="1" xfId="14" applyNumberFormat="1" applyFont="1" applyFill="1" applyBorder="1" applyAlignment="1">
      <alignment horizontal="center" vertical="center"/>
    </xf>
    <xf numFmtId="4" fontId="70" fillId="3" borderId="1" xfId="14" applyNumberFormat="1" applyFont="1" applyFill="1" applyBorder="1" applyAlignment="1">
      <alignment horizontal="center" vertical="center"/>
    </xf>
    <xf numFmtId="4" fontId="38" fillId="0" borderId="1" xfId="13" applyNumberFormat="1" applyFont="1" applyBorder="1" applyAlignment="1">
      <alignment horizontal="center" vertical="center"/>
    </xf>
    <xf numFmtId="3" fontId="38" fillId="0" borderId="1" xfId="13" applyNumberFormat="1" applyFont="1" applyBorder="1" applyAlignment="1">
      <alignment horizontal="center" vertical="center"/>
    </xf>
    <xf numFmtId="0" fontId="68" fillId="5" borderId="1" xfId="13" applyFont="1" applyFill="1" applyBorder="1" applyAlignment="1">
      <alignment horizontal="left" vertical="center"/>
    </xf>
    <xf numFmtId="49" fontId="68" fillId="5" borderId="1" xfId="13" applyNumberFormat="1" applyFont="1" applyFill="1" applyBorder="1" applyAlignment="1">
      <alignment horizontal="center" vertical="center"/>
    </xf>
    <xf numFmtId="49" fontId="73" fillId="5" borderId="1" xfId="13" applyNumberFormat="1" applyFont="1" applyFill="1" applyBorder="1" applyAlignment="1">
      <alignment horizontal="left" vertical="center" wrapText="1"/>
    </xf>
    <xf numFmtId="4" fontId="73" fillId="5" borderId="1" xfId="13" applyNumberFormat="1" applyFont="1" applyFill="1" applyBorder="1" applyAlignment="1">
      <alignment horizontal="center" vertical="center"/>
    </xf>
    <xf numFmtId="49" fontId="68" fillId="0" borderId="1" xfId="13" applyNumberFormat="1" applyFont="1" applyBorder="1" applyAlignment="1">
      <alignment horizontal="center" vertical="center"/>
    </xf>
    <xf numFmtId="49" fontId="69" fillId="0" borderId="1" xfId="13" applyNumberFormat="1" applyFont="1" applyBorder="1" applyAlignment="1">
      <alignment horizontal="left" wrapText="1"/>
    </xf>
    <xf numFmtId="49" fontId="69" fillId="0" borderId="1" xfId="13" applyNumberFormat="1" applyFont="1" applyBorder="1" applyAlignment="1">
      <alignment horizontal="justify" wrapText="1"/>
    </xf>
    <xf numFmtId="4" fontId="40" fillId="0" borderId="1" xfId="13" applyNumberFormat="1" applyFont="1" applyBorder="1" applyAlignment="1">
      <alignment horizontal="center" vertical="center"/>
    </xf>
    <xf numFmtId="4" fontId="38" fillId="5" borderId="1" xfId="13" applyNumberFormat="1" applyFont="1" applyFill="1" applyBorder="1" applyAlignment="1">
      <alignment horizontal="center" vertical="center"/>
    </xf>
    <xf numFmtId="49" fontId="68" fillId="3" borderId="1" xfId="13" applyNumberFormat="1" applyFont="1" applyFill="1" applyBorder="1" applyAlignment="1">
      <alignment horizontal="center" vertical="center"/>
    </xf>
    <xf numFmtId="0" fontId="38" fillId="3" borderId="1" xfId="13" applyFont="1" applyFill="1" applyBorder="1" applyAlignment="1">
      <alignment horizontal="center" vertical="center"/>
    </xf>
    <xf numFmtId="4" fontId="70" fillId="3" borderId="1" xfId="14" applyNumberFormat="1" applyFont="1" applyFill="1" applyBorder="1" applyAlignment="1">
      <alignment horizontal="left" vertical="center" wrapText="1"/>
    </xf>
    <xf numFmtId="4" fontId="38" fillId="3" borderId="1" xfId="13" applyNumberFormat="1" applyFont="1" applyFill="1" applyBorder="1" applyAlignment="1">
      <alignment horizontal="center" vertical="center"/>
    </xf>
    <xf numFmtId="4" fontId="40" fillId="3" borderId="1" xfId="13" applyNumberFormat="1" applyFont="1" applyFill="1" applyBorder="1" applyAlignment="1">
      <alignment horizontal="center" vertical="center"/>
    </xf>
    <xf numFmtId="4" fontId="70" fillId="3" borderId="1" xfId="14" applyNumberFormat="1" applyFont="1" applyFill="1" applyBorder="1" applyAlignment="1">
      <alignment horizontal="left" wrapText="1"/>
    </xf>
    <xf numFmtId="49" fontId="68" fillId="5" borderId="1" xfId="13" applyNumberFormat="1" applyFont="1" applyFill="1" applyBorder="1" applyAlignment="1">
      <alignment horizontal="center"/>
    </xf>
    <xf numFmtId="2" fontId="73" fillId="5" borderId="1" xfId="13" applyNumberFormat="1" applyFont="1" applyFill="1" applyBorder="1" applyAlignment="1">
      <alignment wrapText="1"/>
    </xf>
    <xf numFmtId="0" fontId="40" fillId="5" borderId="1" xfId="13" applyFont="1" applyFill="1" applyBorder="1" applyAlignment="1">
      <alignment horizontal="center" vertical="center"/>
    </xf>
    <xf numFmtId="0" fontId="40" fillId="5" borderId="1" xfId="13" applyFont="1" applyFill="1" applyBorder="1" applyAlignment="1">
      <alignment horizontal="center" vertical="center" wrapText="1"/>
    </xf>
    <xf numFmtId="4" fontId="73" fillId="5" borderId="1" xfId="13" applyNumberFormat="1" applyFont="1" applyFill="1" applyBorder="1" applyAlignment="1">
      <alignment horizontal="center" vertical="center" wrapText="1"/>
    </xf>
    <xf numFmtId="49" fontId="68" fillId="6" borderId="1" xfId="13" applyNumberFormat="1" applyFont="1" applyFill="1" applyBorder="1" applyAlignment="1">
      <alignment horizontal="center"/>
    </xf>
    <xf numFmtId="0" fontId="38" fillId="0" borderId="1" xfId="13" applyFont="1" applyBorder="1" applyAlignment="1">
      <alignment wrapText="1"/>
    </xf>
    <xf numFmtId="0" fontId="38" fillId="0" borderId="1" xfId="13" applyFont="1" applyBorder="1" applyAlignment="1">
      <alignment horizontal="center" vertical="center" wrapText="1"/>
    </xf>
    <xf numFmtId="4" fontId="38" fillId="0" borderId="1" xfId="13" applyNumberFormat="1" applyFont="1" applyBorder="1" applyAlignment="1">
      <alignment horizontal="center" vertical="center" wrapText="1"/>
    </xf>
    <xf numFmtId="4" fontId="40" fillId="0" borderId="1" xfId="13" applyNumberFormat="1" applyFont="1" applyBorder="1" applyAlignment="1">
      <alignment horizontal="center" vertical="center" wrapText="1"/>
    </xf>
    <xf numFmtId="2" fontId="38" fillId="0" borderId="1" xfId="13" applyNumberFormat="1" applyFont="1" applyBorder="1" applyAlignment="1">
      <alignment horizontal="center" vertical="center" wrapText="1"/>
    </xf>
    <xf numFmtId="4" fontId="68" fillId="0" borderId="1" xfId="13" applyNumberFormat="1" applyFont="1" applyBorder="1" applyAlignment="1">
      <alignment horizontal="center"/>
    </xf>
    <xf numFmtId="0" fontId="70" fillId="0" borderId="0" xfId="13" applyFont="1"/>
    <xf numFmtId="0" fontId="40" fillId="0" borderId="0" xfId="13" applyFont="1" applyAlignment="1">
      <alignment horizontal="center" vertical="center"/>
    </xf>
    <xf numFmtId="0" fontId="68" fillId="0" borderId="0" xfId="13" applyFont="1"/>
    <xf numFmtId="2" fontId="68" fillId="0" borderId="0" xfId="13" applyNumberFormat="1" applyFont="1"/>
    <xf numFmtId="0" fontId="71" fillId="0" borderId="0" xfId="17" applyFont="1"/>
    <xf numFmtId="0" fontId="71" fillId="0" borderId="0" xfId="13" applyFont="1"/>
    <xf numFmtId="0" fontId="74" fillId="0" borderId="0" xfId="13" applyFont="1" applyAlignment="1">
      <alignment horizontal="center" vertical="center"/>
    </xf>
    <xf numFmtId="0" fontId="75" fillId="0" borderId="0" xfId="13" applyFont="1"/>
    <xf numFmtId="0" fontId="75" fillId="0" borderId="0" xfId="13" applyFont="1" applyAlignment="1">
      <alignment horizontal="center"/>
    </xf>
    <xf numFmtId="2" fontId="75" fillId="0" borderId="0" xfId="13" applyNumberFormat="1" applyFont="1" applyAlignment="1">
      <alignment horizontal="center"/>
    </xf>
    <xf numFmtId="0" fontId="40" fillId="0" borderId="0" xfId="13" applyFont="1"/>
    <xf numFmtId="0" fontId="69" fillId="0" borderId="0" xfId="13" applyFont="1"/>
    <xf numFmtId="0" fontId="40" fillId="0" borderId="0" xfId="13" applyFont="1" applyAlignment="1">
      <alignment horizontal="left" wrapText="1"/>
    </xf>
    <xf numFmtId="0" fontId="40" fillId="0" borderId="0" xfId="13" applyFont="1" applyAlignment="1">
      <alignment horizontal="left"/>
    </xf>
    <xf numFmtId="0" fontId="40" fillId="0" borderId="0" xfId="13" applyFont="1" applyAlignment="1">
      <alignment vertical="top"/>
    </xf>
    <xf numFmtId="0" fontId="69" fillId="0" borderId="0" xfId="13" applyFont="1" applyAlignment="1">
      <alignment horizontal="center"/>
    </xf>
    <xf numFmtId="0" fontId="69" fillId="0" borderId="0" xfId="13" applyFont="1" applyAlignment="1">
      <alignment horizontal="left"/>
    </xf>
    <xf numFmtId="0" fontId="17" fillId="0" borderId="14" xfId="0" applyFont="1" applyBorder="1" applyAlignment="1">
      <alignment horizontal="left" vertical="center" wrapText="1"/>
    </xf>
    <xf numFmtId="4" fontId="10" fillId="4" borderId="48" xfId="0" applyNumberFormat="1" applyFont="1" applyFill="1" applyBorder="1" applyAlignment="1">
      <alignment horizontal="right" vertical="center"/>
    </xf>
    <xf numFmtId="4" fontId="10" fillId="0" borderId="48" xfId="0" applyNumberFormat="1" applyFont="1" applyBorder="1" applyAlignment="1">
      <alignment horizontal="right" vertical="center"/>
    </xf>
    <xf numFmtId="4" fontId="11" fillId="0" borderId="8" xfId="0" applyNumberFormat="1" applyFont="1" applyBorder="1" applyAlignment="1">
      <alignment horizontal="right" vertical="center"/>
    </xf>
    <xf numFmtId="4" fontId="17" fillId="3" borderId="8" xfId="0" applyNumberFormat="1" applyFont="1" applyFill="1" applyBorder="1" applyAlignment="1">
      <alignment horizontal="right" vertical="center"/>
    </xf>
    <xf numFmtId="0" fontId="17" fillId="0" borderId="0" xfId="0" applyFont="1"/>
    <xf numFmtId="0" fontId="17" fillId="0" borderId="0" xfId="0" applyFont="1" applyAlignment="1">
      <alignment horizontal="right"/>
    </xf>
    <xf numFmtId="0" fontId="23" fillId="0" borderId="0" xfId="0" applyFont="1" applyAlignment="1">
      <alignment horizontal="right"/>
    </xf>
    <xf numFmtId="0" fontId="20" fillId="0" borderId="2" xfId="0" applyFont="1" applyBorder="1" applyAlignment="1">
      <alignment wrapText="1"/>
    </xf>
    <xf numFmtId="0" fontId="12" fillId="0" borderId="2" xfId="0" applyFont="1" applyBorder="1" applyAlignment="1">
      <alignment horizontal="right"/>
    </xf>
    <xf numFmtId="0" fontId="13" fillId="0" borderId="2" xfId="0" applyFont="1" applyBorder="1" applyAlignment="1">
      <alignment wrapText="1"/>
    </xf>
    <xf numFmtId="0" fontId="20" fillId="0" borderId="2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2" fillId="0" borderId="0" xfId="0" applyFont="1" applyAlignment="1">
      <alignment horizontal="center"/>
    </xf>
    <xf numFmtId="0" fontId="22" fillId="0" borderId="3" xfId="0" applyFont="1" applyBorder="1" applyAlignment="1">
      <alignment horizontal="center"/>
    </xf>
    <xf numFmtId="0" fontId="10" fillId="2" borderId="33" xfId="0" applyFont="1" applyFill="1" applyBorder="1" applyAlignment="1">
      <alignment horizontal="center" vertical="top" wrapText="1"/>
    </xf>
    <xf numFmtId="0" fontId="10" fillId="2" borderId="37" xfId="0" applyFont="1" applyFill="1" applyBorder="1" applyAlignment="1">
      <alignment horizontal="center" vertical="top" wrapText="1"/>
    </xf>
    <xf numFmtId="0" fontId="10" fillId="2" borderId="39" xfId="0" applyFont="1" applyFill="1" applyBorder="1" applyAlignment="1">
      <alignment horizontal="center" vertical="top" wrapText="1"/>
    </xf>
    <xf numFmtId="0" fontId="12" fillId="0" borderId="3" xfId="0" applyFont="1" applyBorder="1" applyAlignment="1">
      <alignment horizontal="center" wrapText="1"/>
    </xf>
    <xf numFmtId="0" fontId="12" fillId="0" borderId="3" xfId="0" applyFont="1" applyBorder="1" applyAlignment="1">
      <alignment horizontal="right"/>
    </xf>
    <xf numFmtId="0" fontId="12" fillId="0" borderId="35" xfId="0" applyFont="1" applyBorder="1" applyAlignment="1">
      <alignment horizontal="right"/>
    </xf>
    <xf numFmtId="0" fontId="13" fillId="0" borderId="2" xfId="0" applyFont="1" applyBorder="1" applyAlignment="1">
      <alignment horizontal="left" wrapText="1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6" fillId="0" borderId="4" xfId="0" applyFont="1" applyBorder="1" applyAlignment="1">
      <alignment horizontal="left"/>
    </xf>
    <xf numFmtId="0" fontId="16" fillId="0" borderId="2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20" fillId="0" borderId="4" xfId="0" applyFont="1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10" fillId="2" borderId="17" xfId="0" applyFont="1" applyFill="1" applyBorder="1" applyAlignment="1">
      <alignment horizontal="center" vertical="top" wrapText="1"/>
    </xf>
    <xf numFmtId="0" fontId="10" fillId="2" borderId="34" xfId="0" applyFont="1" applyFill="1" applyBorder="1" applyAlignment="1">
      <alignment horizontal="center" vertical="top" wrapText="1"/>
    </xf>
    <xf numFmtId="0" fontId="10" fillId="2" borderId="26" xfId="0" applyFont="1" applyFill="1" applyBorder="1" applyAlignment="1">
      <alignment horizontal="center" vertical="top" wrapText="1"/>
    </xf>
    <xf numFmtId="0" fontId="17" fillId="0" borderId="32" xfId="0" applyFont="1" applyBorder="1" applyAlignment="1">
      <alignment horizontal="center" wrapText="1"/>
    </xf>
    <xf numFmtId="0" fontId="17" fillId="0" borderId="3" xfId="0" applyFont="1" applyBorder="1" applyAlignment="1">
      <alignment horizontal="center" wrapText="1"/>
    </xf>
    <xf numFmtId="0" fontId="17" fillId="0" borderId="27" xfId="0" applyFont="1" applyBorder="1" applyAlignment="1">
      <alignment horizontal="center" wrapText="1"/>
    </xf>
    <xf numFmtId="0" fontId="17" fillId="0" borderId="30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0" fontId="17" fillId="0" borderId="26" xfId="0" applyFont="1" applyBorder="1" applyAlignment="1">
      <alignment horizontal="center"/>
    </xf>
    <xf numFmtId="0" fontId="17" fillId="0" borderId="36" xfId="0" applyFont="1" applyBorder="1" applyAlignment="1">
      <alignment horizontal="left"/>
    </xf>
    <xf numFmtId="0" fontId="17" fillId="0" borderId="28" xfId="0" applyFont="1" applyBorder="1" applyAlignment="1">
      <alignment horizontal="center" vertical="center" wrapText="1"/>
    </xf>
    <xf numFmtId="0" fontId="17" fillId="0" borderId="38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wrapText="1"/>
    </xf>
    <xf numFmtId="165" fontId="17" fillId="0" borderId="38" xfId="0" applyNumberFormat="1" applyFont="1" applyBorder="1" applyAlignment="1">
      <alignment horizontal="center" vertical="center" wrapText="1"/>
    </xf>
    <xf numFmtId="165" fontId="17" fillId="0" borderId="29" xfId="0" applyNumberFormat="1" applyFont="1" applyBorder="1" applyAlignment="1">
      <alignment horizontal="center" vertical="center" wrapText="1"/>
    </xf>
    <xf numFmtId="0" fontId="17" fillId="0" borderId="36" xfId="0" quotePrefix="1" applyFont="1" applyBorder="1" applyAlignment="1">
      <alignment horizontal="center" vertical="center"/>
    </xf>
    <xf numFmtId="0" fontId="17" fillId="0" borderId="31" xfId="0" quotePrefix="1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 wrapText="1"/>
    </xf>
    <xf numFmtId="0" fontId="10" fillId="2" borderId="34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7" fillId="0" borderId="0" xfId="0" applyFont="1" applyAlignment="1">
      <alignment horizontal="center"/>
    </xf>
    <xf numFmtId="0" fontId="40" fillId="0" borderId="0" xfId="13" applyFont="1" applyAlignment="1">
      <alignment horizontal="left" wrapText="1"/>
    </xf>
    <xf numFmtId="0" fontId="76" fillId="0" borderId="0" xfId="13" applyFont="1" applyAlignment="1">
      <alignment horizontal="center" vertical="top"/>
    </xf>
    <xf numFmtId="0" fontId="67" fillId="0" borderId="1" xfId="14" applyFont="1" applyBorder="1" applyAlignment="1">
      <alignment horizontal="center" vertical="center" wrapText="1"/>
    </xf>
    <xf numFmtId="0" fontId="70" fillId="0" borderId="1" xfId="13" applyFont="1" applyBorder="1" applyAlignment="1">
      <alignment horizontal="center"/>
    </xf>
    <xf numFmtId="0" fontId="67" fillId="0" borderId="1" xfId="13" applyFont="1" applyBorder="1" applyAlignment="1">
      <alignment horizontal="center" vertical="center" wrapText="1"/>
    </xf>
    <xf numFmtId="0" fontId="67" fillId="0" borderId="1" xfId="13" applyFont="1" applyBorder="1" applyAlignment="1">
      <alignment wrapText="1"/>
    </xf>
    <xf numFmtId="0" fontId="38" fillId="0" borderId="1" xfId="13" applyFont="1" applyBorder="1" applyAlignment="1">
      <alignment horizontal="center" vertical="center" wrapText="1"/>
    </xf>
    <xf numFmtId="0" fontId="67" fillId="0" borderId="1" xfId="13" applyFont="1" applyBorder="1"/>
    <xf numFmtId="0" fontId="67" fillId="0" borderId="1" xfId="13" applyFont="1" applyBorder="1" applyAlignment="1">
      <alignment horizontal="center" vertical="center"/>
    </xf>
    <xf numFmtId="0" fontId="65" fillId="0" borderId="0" xfId="13" applyFont="1" applyAlignment="1">
      <alignment horizontal="center" vertical="center" wrapText="1"/>
    </xf>
    <xf numFmtId="0" fontId="66" fillId="0" borderId="0" xfId="13" applyFont="1" applyAlignment="1">
      <alignment horizontal="center" vertical="center" wrapText="1"/>
    </xf>
    <xf numFmtId="0" fontId="35" fillId="0" borderId="0" xfId="13" applyFont="1" applyAlignment="1">
      <alignment horizontal="left" wrapText="1"/>
    </xf>
    <xf numFmtId="0" fontId="63" fillId="0" borderId="0" xfId="13" applyFont="1" applyAlignment="1">
      <alignment horizontal="center" vertical="top"/>
    </xf>
    <xf numFmtId="0" fontId="58" fillId="0" borderId="43" xfId="13" applyFont="1" applyBorder="1" applyAlignment="1">
      <alignment horizontal="center" vertical="center" wrapText="1"/>
    </xf>
    <xf numFmtId="0" fontId="58" fillId="0" borderId="1" xfId="13" applyFont="1" applyBorder="1" applyAlignment="1">
      <alignment horizontal="center" vertical="center" wrapText="1"/>
    </xf>
    <xf numFmtId="0" fontId="58" fillId="0" borderId="44" xfId="13" applyFont="1" applyBorder="1" applyAlignment="1">
      <alignment horizontal="center" vertical="center" wrapText="1"/>
    </xf>
    <xf numFmtId="0" fontId="58" fillId="0" borderId="8" xfId="13" applyFont="1" applyBorder="1" applyAlignment="1">
      <alignment horizontal="center" vertical="center" wrapText="1"/>
    </xf>
    <xf numFmtId="0" fontId="31" fillId="0" borderId="15" xfId="13" applyFont="1" applyBorder="1" applyAlignment="1">
      <alignment horizontal="center"/>
    </xf>
    <xf numFmtId="0" fontId="31" fillId="0" borderId="1" xfId="13" applyFont="1" applyBorder="1" applyAlignment="1">
      <alignment horizontal="center"/>
    </xf>
    <xf numFmtId="0" fontId="31" fillId="0" borderId="8" xfId="13" applyFont="1" applyBorder="1" applyAlignment="1">
      <alignment horizontal="center"/>
    </xf>
    <xf numFmtId="0" fontId="30" fillId="0" borderId="15" xfId="13" applyFont="1" applyBorder="1" applyAlignment="1">
      <alignment horizontal="center" vertical="center" wrapText="1"/>
    </xf>
    <xf numFmtId="0" fontId="30" fillId="0" borderId="15" xfId="13" applyFont="1" applyBorder="1" applyAlignment="1">
      <alignment wrapText="1"/>
    </xf>
    <xf numFmtId="0" fontId="10" fillId="0" borderId="43" xfId="13" applyFont="1" applyBorder="1" applyAlignment="1">
      <alignment horizontal="center" vertical="center" wrapText="1"/>
    </xf>
    <xf numFmtId="0" fontId="10" fillId="0" borderId="1" xfId="13" applyFont="1" applyBorder="1" applyAlignment="1">
      <alignment horizontal="center" vertical="center" wrapText="1"/>
    </xf>
    <xf numFmtId="0" fontId="30" fillId="0" borderId="1" xfId="13" applyFont="1" applyBorder="1" applyAlignment="1">
      <alignment horizontal="center" vertical="center" wrapText="1"/>
    </xf>
    <xf numFmtId="0" fontId="30" fillId="0" borderId="1" xfId="13" applyFont="1" applyBorder="1"/>
    <xf numFmtId="0" fontId="30" fillId="0" borderId="1" xfId="13" applyFont="1" applyBorder="1" applyAlignment="1">
      <alignment horizontal="center" vertical="center"/>
    </xf>
    <xf numFmtId="0" fontId="30" fillId="0" borderId="8" xfId="13" applyFont="1" applyBorder="1" applyAlignment="1">
      <alignment horizontal="center" vertical="center"/>
    </xf>
    <xf numFmtId="0" fontId="58" fillId="0" borderId="31" xfId="13" applyFont="1" applyBorder="1" applyAlignment="1">
      <alignment horizontal="center" vertical="center" wrapText="1"/>
    </xf>
    <xf numFmtId="0" fontId="58" fillId="0" borderId="15" xfId="13" applyFont="1" applyBorder="1" applyAlignment="1">
      <alignment wrapText="1"/>
    </xf>
    <xf numFmtId="0" fontId="42" fillId="0" borderId="43" xfId="13" applyFont="1" applyBorder="1" applyAlignment="1">
      <alignment horizontal="center" vertical="center" wrapText="1"/>
    </xf>
    <xf numFmtId="0" fontId="42" fillId="0" borderId="1" xfId="13" applyFont="1" applyBorder="1" applyAlignment="1">
      <alignment horizontal="center" vertical="center" wrapText="1"/>
    </xf>
    <xf numFmtId="0" fontId="58" fillId="0" borderId="1" xfId="13" applyFont="1" applyBorder="1"/>
    <xf numFmtId="0" fontId="32" fillId="0" borderId="0" xfId="13" applyFont="1" applyAlignment="1">
      <alignment horizontal="center" vertical="center" wrapText="1"/>
    </xf>
    <xf numFmtId="0" fontId="32" fillId="0" borderId="0" xfId="13" applyFont="1" applyAlignment="1">
      <alignment horizontal="center" wrapText="1"/>
    </xf>
    <xf numFmtId="0" fontId="10" fillId="0" borderId="0" xfId="12" applyFont="1" applyAlignment="1">
      <alignment horizontal="center" vertical="center"/>
    </xf>
    <xf numFmtId="0" fontId="10" fillId="0" borderId="0" xfId="12" applyFont="1" applyAlignment="1">
      <alignment horizontal="center" vertical="center" wrapText="1"/>
    </xf>
    <xf numFmtId="0" fontId="27" fillId="0" borderId="17" xfId="13" applyFont="1" applyBorder="1" applyAlignment="1">
      <alignment horizontal="center" vertical="center" wrapText="1"/>
    </xf>
    <xf numFmtId="0" fontId="27" fillId="0" borderId="34" xfId="13" applyFont="1" applyBorder="1" applyAlignment="1">
      <alignment horizontal="center" vertical="center" wrapText="1"/>
    </xf>
    <xf numFmtId="0" fontId="27" fillId="0" borderId="26" xfId="13" applyFont="1" applyBorder="1" applyAlignment="1">
      <alignment horizontal="center" vertical="center" wrapText="1"/>
    </xf>
    <xf numFmtId="0" fontId="10" fillId="0" borderId="0" xfId="1" applyFont="1" applyAlignment="1">
      <alignment horizontal="left" vertical="center" wrapText="1"/>
    </xf>
    <xf numFmtId="3" fontId="22" fillId="0" borderId="0" xfId="7" applyNumberFormat="1" applyFont="1" applyAlignment="1">
      <alignment horizontal="center" vertical="center"/>
    </xf>
    <xf numFmtId="0" fontId="10" fillId="0" borderId="1" xfId="1" applyFont="1" applyBorder="1" applyAlignment="1">
      <alignment horizontal="center" vertical="center" wrapText="1"/>
    </xf>
    <xf numFmtId="0" fontId="42" fillId="0" borderId="1" xfId="1" applyFont="1" applyBorder="1" applyAlignment="1">
      <alignment horizontal="center" vertical="top" wrapText="1"/>
    </xf>
    <xf numFmtId="165" fontId="36" fillId="0" borderId="4" xfId="7" applyNumberFormat="1" applyFont="1" applyBorder="1" applyAlignment="1">
      <alignment horizontal="center" vertical="center"/>
    </xf>
    <xf numFmtId="165" fontId="36" fillId="0" borderId="2" xfId="7" applyNumberFormat="1" applyFont="1" applyBorder="1" applyAlignment="1">
      <alignment horizontal="center" vertical="center"/>
    </xf>
    <xf numFmtId="165" fontId="36" fillId="0" borderId="6" xfId="7" applyNumberFormat="1" applyFont="1" applyBorder="1" applyAlignment="1">
      <alignment horizontal="center" vertical="center"/>
    </xf>
    <xf numFmtId="0" fontId="10" fillId="3" borderId="4" xfId="1" applyFont="1" applyFill="1" applyBorder="1" applyAlignment="1">
      <alignment horizontal="center" vertical="center" wrapText="1"/>
    </xf>
    <xf numFmtId="0" fontId="10" fillId="3" borderId="2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  <xf numFmtId="0" fontId="10" fillId="0" borderId="45" xfId="7" applyFont="1" applyBorder="1" applyAlignment="1">
      <alignment horizontal="center" vertical="center" wrapText="1"/>
    </xf>
    <xf numFmtId="0" fontId="10" fillId="0" borderId="46" xfId="7" applyFont="1" applyBorder="1" applyAlignment="1">
      <alignment horizontal="center" vertical="center" wrapText="1"/>
    </xf>
    <xf numFmtId="0" fontId="10" fillId="0" borderId="32" xfId="7" applyFont="1" applyBorder="1" applyAlignment="1">
      <alignment horizontal="center" vertical="center" wrapText="1"/>
    </xf>
    <xf numFmtId="0" fontId="10" fillId="0" borderId="35" xfId="7" applyFont="1" applyBorder="1" applyAlignment="1">
      <alignment horizontal="center" vertical="center" wrapText="1"/>
    </xf>
    <xf numFmtId="0" fontId="29" fillId="3" borderId="4" xfId="1" applyFont="1" applyFill="1" applyBorder="1" applyAlignment="1">
      <alignment horizontal="left" vertical="center" wrapText="1"/>
    </xf>
    <xf numFmtId="0" fontId="29" fillId="3" borderId="6" xfId="1" applyFont="1" applyFill="1" applyBorder="1" applyAlignment="1">
      <alignment horizontal="left" vertical="center" wrapText="1"/>
    </xf>
    <xf numFmtId="0" fontId="10" fillId="0" borderId="0" xfId="1" applyFont="1" applyAlignment="1">
      <alignment horizontal="left" vertical="center"/>
    </xf>
    <xf numFmtId="0" fontId="33" fillId="0" borderId="0" xfId="7" applyFont="1" applyAlignment="1">
      <alignment horizontal="left" vertical="top"/>
    </xf>
    <xf numFmtId="164" fontId="38" fillId="0" borderId="0" xfId="8" applyFont="1" applyFill="1" applyBorder="1" applyAlignment="1">
      <alignment horizontal="center" vertical="center" wrapText="1"/>
    </xf>
    <xf numFmtId="0" fontId="40" fillId="0" borderId="0" xfId="1" applyFont="1" applyAlignment="1">
      <alignment horizontal="center" vertical="center"/>
    </xf>
    <xf numFmtId="0" fontId="10" fillId="0" borderId="1" xfId="7" applyFont="1" applyBorder="1" applyAlignment="1">
      <alignment horizontal="center" vertical="center" wrapText="1"/>
    </xf>
    <xf numFmtId="3" fontId="22" fillId="0" borderId="0" xfId="1" applyNumberFormat="1" applyFont="1" applyAlignment="1">
      <alignment horizontal="center" vertical="center"/>
    </xf>
    <xf numFmtId="0" fontId="28" fillId="0" borderId="0" xfId="7" applyFont="1" applyAlignment="1">
      <alignment horizontal="left"/>
    </xf>
    <xf numFmtId="0" fontId="36" fillId="0" borderId="3" xfId="7" applyFont="1" applyBorder="1" applyAlignment="1">
      <alignment horizontal="left" vertical="center"/>
    </xf>
    <xf numFmtId="0" fontId="31" fillId="0" borderId="0" xfId="7" applyFont="1" applyAlignment="1">
      <alignment horizontal="center" vertical="top"/>
    </xf>
    <xf numFmtId="0" fontId="33" fillId="0" borderId="0" xfId="7" applyFont="1" applyAlignment="1">
      <alignment horizontal="center" vertical="top"/>
    </xf>
    <xf numFmtId="0" fontId="28" fillId="0" borderId="3" xfId="7" applyFont="1" applyBorder="1" applyAlignment="1">
      <alignment horizontal="right"/>
    </xf>
    <xf numFmtId="0" fontId="39" fillId="0" borderId="3" xfId="7" applyFont="1" applyBorder="1" applyAlignment="1">
      <alignment horizontal="right"/>
    </xf>
    <xf numFmtId="0" fontId="30" fillId="0" borderId="4" xfId="11" applyFont="1" applyBorder="1" applyAlignment="1">
      <alignment horizontal="center" vertical="center"/>
    </xf>
    <xf numFmtId="0" fontId="30" fillId="0" borderId="2" xfId="11" applyFont="1" applyBorder="1" applyAlignment="1">
      <alignment horizontal="center" vertical="center"/>
    </xf>
    <xf numFmtId="0" fontId="30" fillId="0" borderId="6" xfId="11" applyFont="1" applyBorder="1" applyAlignment="1">
      <alignment horizontal="center" vertical="center"/>
    </xf>
    <xf numFmtId="0" fontId="30" fillId="0" borderId="4" xfId="11" applyFont="1" applyBorder="1" applyAlignment="1">
      <alignment horizontal="left" vertical="center" wrapText="1"/>
    </xf>
    <xf numFmtId="0" fontId="30" fillId="0" borderId="6" xfId="11" applyFont="1" applyBorder="1" applyAlignment="1">
      <alignment horizontal="left" vertical="center" wrapText="1"/>
    </xf>
    <xf numFmtId="0" fontId="30" fillId="0" borderId="4" xfId="11" applyFont="1" applyBorder="1" applyAlignment="1">
      <alignment horizontal="left"/>
    </xf>
    <xf numFmtId="0" fontId="30" fillId="0" borderId="6" xfId="11" applyFont="1" applyBorder="1" applyAlignment="1">
      <alignment horizontal="left"/>
    </xf>
    <xf numFmtId="0" fontId="54" fillId="0" borderId="1" xfId="11" applyFont="1" applyBorder="1" applyAlignment="1">
      <alignment horizontal="center" vertical="center" wrapText="1"/>
    </xf>
    <xf numFmtId="0" fontId="31" fillId="0" borderId="1" xfId="11" applyFont="1" applyBorder="1" applyAlignment="1">
      <alignment horizontal="center" vertical="center"/>
    </xf>
    <xf numFmtId="0" fontId="30" fillId="0" borderId="4" xfId="11" applyFont="1" applyBorder="1" applyAlignment="1">
      <alignment horizontal="left" vertical="center"/>
    </xf>
    <xf numFmtId="0" fontId="30" fillId="0" borderId="2" xfId="11" applyFont="1" applyBorder="1" applyAlignment="1">
      <alignment horizontal="left" vertical="center"/>
    </xf>
    <xf numFmtId="0" fontId="48" fillId="0" borderId="0" xfId="11" applyFont="1" applyAlignment="1">
      <alignment horizontal="center"/>
    </xf>
    <xf numFmtId="0" fontId="49" fillId="0" borderId="0" xfId="11" applyFont="1" applyAlignment="1">
      <alignment horizontal="center"/>
    </xf>
    <xf numFmtId="0" fontId="50" fillId="0" borderId="0" xfId="11" applyFont="1" applyAlignment="1">
      <alignment horizontal="center"/>
    </xf>
    <xf numFmtId="0" fontId="51" fillId="0" borderId="0" xfId="11" applyFont="1" applyAlignment="1">
      <alignment horizontal="left"/>
    </xf>
    <xf numFmtId="0" fontId="54" fillId="0" borderId="1" xfId="11" applyFont="1" applyBorder="1" applyAlignment="1">
      <alignment horizontal="center" vertical="center"/>
    </xf>
  </cellXfs>
  <cellStyles count="18">
    <cellStyle name="Excel Built-in Normal" xfId="5" xr:uid="{00000000-0005-0000-0000-000000000000}"/>
    <cellStyle name="Excel Built-in Normal 1" xfId="1" xr:uid="{00000000-0005-0000-0000-000001000000}"/>
    <cellStyle name="Гіперпосилання" xfId="9" builtinId="8"/>
    <cellStyle name="Денежный 2" xfId="8" xr:uid="{00000000-0005-0000-0000-000003000000}"/>
    <cellStyle name="Звичайний" xfId="0" builtinId="0"/>
    <cellStyle name="Обычный 2" xfId="2" xr:uid="{00000000-0005-0000-0000-000005000000}"/>
    <cellStyle name="Обычный 2 2" xfId="4" xr:uid="{00000000-0005-0000-0000-000006000000}"/>
    <cellStyle name="Обычный 2 2 2" xfId="17" xr:uid="{00000000-0005-0000-0000-000007000000}"/>
    <cellStyle name="Обычный 2 3" xfId="15" xr:uid="{00000000-0005-0000-0000-000008000000}"/>
    <cellStyle name="Обычный 3" xfId="3" xr:uid="{00000000-0005-0000-0000-000009000000}"/>
    <cellStyle name="Обычный 3 2" xfId="14" xr:uid="{00000000-0005-0000-0000-00000A000000}"/>
    <cellStyle name="Обычный 3 3" xfId="16" xr:uid="{00000000-0005-0000-0000-00000B000000}"/>
    <cellStyle name="Обычный 4" xfId="6" xr:uid="{00000000-0005-0000-0000-00000C000000}"/>
    <cellStyle name="Обычный 4 2" xfId="13" xr:uid="{00000000-0005-0000-0000-00000D000000}"/>
    <cellStyle name="Обычный 5" xfId="7" xr:uid="{00000000-0005-0000-0000-00000E000000}"/>
    <cellStyle name="Обычный 6" xfId="11" xr:uid="{00000000-0005-0000-0000-00000F000000}"/>
    <cellStyle name="Обычный 7" xfId="12" xr:uid="{00000000-0005-0000-0000-000010000000}"/>
    <cellStyle name="Процентный 2" xfId="10" xr:uid="{00000000-0005-0000-0000-00001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M96"/>
  <sheetViews>
    <sheetView tabSelected="1" view="pageBreakPreview" topLeftCell="A75" zoomScaleNormal="75" zoomScaleSheetLayoutView="100" workbookViewId="0">
      <selection activeCell="G6" sqref="G6:I6"/>
    </sheetView>
  </sheetViews>
  <sheetFormatPr defaultColWidth="11" defaultRowHeight="15" x14ac:dyDescent="0.2"/>
  <cols>
    <col min="1" max="1" width="34.140625" style="27" customWidth="1"/>
    <col min="2" max="2" width="8.28515625" style="4" customWidth="1"/>
    <col min="3" max="3" width="11" style="4" customWidth="1"/>
    <col min="4" max="4" width="11.42578125" style="4" customWidth="1"/>
    <col min="5" max="5" width="12.140625" style="230" customWidth="1"/>
    <col min="6" max="6" width="11.140625" style="9" customWidth="1"/>
    <col min="7" max="7" width="11" style="9" customWidth="1"/>
    <col min="8" max="8" width="10.85546875" style="9" customWidth="1"/>
    <col min="9" max="9" width="12.85546875" style="9" customWidth="1"/>
    <col min="10" max="10" width="33" style="9" customWidth="1"/>
    <col min="11" max="16384" width="11" style="9"/>
  </cols>
  <sheetData>
    <row r="1" spans="1:13" ht="15.75" hidden="1" customHeight="1" x14ac:dyDescent="0.3">
      <c r="A1" s="67"/>
      <c r="B1" s="22"/>
      <c r="C1" s="22" t="e">
        <f>#REF!/1000</f>
        <v>#REF!</v>
      </c>
      <c r="D1" s="22"/>
      <c r="E1" s="23"/>
      <c r="F1" s="23" t="e">
        <f>#REF!/1000</f>
        <v>#REF!</v>
      </c>
      <c r="G1" s="23"/>
      <c r="H1" s="23"/>
      <c r="I1" s="23" t="e">
        <f>#REF!/1000</f>
        <v>#REF!</v>
      </c>
      <c r="J1" s="23"/>
      <c r="K1" s="23" t="e">
        <f>#REF!/1000</f>
        <v>#REF!</v>
      </c>
      <c r="L1" s="23"/>
      <c r="M1" s="23"/>
    </row>
    <row r="2" spans="1:13" ht="15.75" hidden="1" customHeight="1" x14ac:dyDescent="0.25">
      <c r="A2" s="68"/>
      <c r="B2" s="5"/>
      <c r="C2" s="5"/>
      <c r="D2" s="5"/>
      <c r="E2" s="227"/>
      <c r="F2" s="471" t="s">
        <v>81</v>
      </c>
      <c r="G2" s="471"/>
      <c r="H2" s="471"/>
      <c r="I2" s="471"/>
    </row>
    <row r="3" spans="1:13" ht="15.75" hidden="1" customHeight="1" x14ac:dyDescent="0.25">
      <c r="A3" s="68"/>
      <c r="B3" s="5"/>
      <c r="C3" s="5"/>
      <c r="D3" s="5"/>
      <c r="E3" s="227"/>
      <c r="F3" s="471" t="s">
        <v>82</v>
      </c>
      <c r="G3" s="471"/>
      <c r="H3" s="471"/>
      <c r="I3" s="471"/>
    </row>
    <row r="4" spans="1:13" ht="15.75" hidden="1" customHeight="1" x14ac:dyDescent="0.25">
      <c r="A4" s="68"/>
      <c r="B4" s="5"/>
      <c r="C4" s="5"/>
      <c r="D4" s="5"/>
      <c r="E4" s="227"/>
      <c r="F4" s="471" t="s">
        <v>83</v>
      </c>
      <c r="G4" s="471"/>
      <c r="H4" s="471"/>
      <c r="I4" s="471"/>
    </row>
    <row r="5" spans="1:13" ht="11.25" hidden="1" customHeight="1" x14ac:dyDescent="0.25">
      <c r="A5" s="69"/>
      <c r="B5" s="5"/>
      <c r="C5" s="5"/>
      <c r="D5" s="5"/>
      <c r="E5" s="228"/>
      <c r="F5" s="5"/>
      <c r="G5" s="8"/>
      <c r="H5" s="8"/>
      <c r="I5" s="8"/>
    </row>
    <row r="6" spans="1:13" ht="66.75" customHeight="1" x14ac:dyDescent="0.25">
      <c r="A6" s="69"/>
      <c r="B6" s="5"/>
      <c r="C6" s="5"/>
      <c r="D6" s="5"/>
      <c r="E6" s="228"/>
      <c r="F6" s="5"/>
      <c r="G6" s="472" t="s">
        <v>356</v>
      </c>
      <c r="H6" s="472"/>
      <c r="I6" s="472"/>
    </row>
    <row r="7" spans="1:13" ht="9.75" customHeight="1" x14ac:dyDescent="0.25">
      <c r="A7" s="69"/>
      <c r="B7" s="5"/>
      <c r="C7" s="5"/>
      <c r="D7" s="5"/>
      <c r="E7" s="228"/>
      <c r="F7" s="5"/>
      <c r="G7" s="249"/>
      <c r="H7" s="249"/>
      <c r="I7" s="249"/>
    </row>
    <row r="8" spans="1:13" ht="15.75" x14ac:dyDescent="0.25">
      <c r="A8" s="70"/>
      <c r="B8" s="5"/>
      <c r="C8" s="5"/>
      <c r="D8" s="5"/>
      <c r="E8" s="228"/>
      <c r="F8" s="471"/>
      <c r="G8" s="471"/>
      <c r="H8" s="471"/>
      <c r="I8" s="1" t="s">
        <v>34</v>
      </c>
    </row>
    <row r="9" spans="1:13" ht="15.75" x14ac:dyDescent="0.25">
      <c r="A9" s="70" t="s">
        <v>2</v>
      </c>
      <c r="B9" s="5"/>
      <c r="C9" s="5"/>
      <c r="D9" s="5"/>
      <c r="E9" s="227"/>
      <c r="F9" s="5"/>
      <c r="G9" s="5"/>
      <c r="H9" s="10" t="s">
        <v>35</v>
      </c>
      <c r="I9" s="1">
        <v>2025</v>
      </c>
    </row>
    <row r="10" spans="1:13" ht="36" customHeight="1" x14ac:dyDescent="0.25">
      <c r="A10" s="467" t="s">
        <v>136</v>
      </c>
      <c r="B10" s="467"/>
      <c r="C10" s="467"/>
      <c r="D10" s="467"/>
      <c r="E10" s="467"/>
      <c r="F10" s="467"/>
      <c r="G10" s="468" t="s">
        <v>3</v>
      </c>
      <c r="H10" s="469"/>
      <c r="I10" s="1">
        <v>41779965</v>
      </c>
    </row>
    <row r="11" spans="1:13" ht="15.75" x14ac:dyDescent="0.25">
      <c r="A11" s="11" t="s">
        <v>22</v>
      </c>
      <c r="B11" s="459" t="s">
        <v>74</v>
      </c>
      <c r="C11" s="459"/>
      <c r="D11" s="459"/>
      <c r="E11" s="459"/>
      <c r="F11" s="459"/>
      <c r="G11" s="458" t="s">
        <v>13</v>
      </c>
      <c r="H11" s="458"/>
      <c r="I11" s="1">
        <v>150</v>
      </c>
    </row>
    <row r="12" spans="1:13" ht="15.75" x14ac:dyDescent="0.25">
      <c r="A12" s="11" t="s">
        <v>36</v>
      </c>
      <c r="B12" s="470" t="s">
        <v>351</v>
      </c>
      <c r="C12" s="470"/>
      <c r="D12" s="470"/>
      <c r="E12" s="470"/>
      <c r="F12" s="470"/>
      <c r="G12" s="458" t="s">
        <v>37</v>
      </c>
      <c r="H12" s="458"/>
      <c r="I12" s="1">
        <v>511700000</v>
      </c>
    </row>
    <row r="13" spans="1:13" ht="15.75" x14ac:dyDescent="0.25">
      <c r="A13" s="11" t="s">
        <v>99</v>
      </c>
      <c r="B13" s="457" t="s">
        <v>352</v>
      </c>
      <c r="C13" s="457"/>
      <c r="D13" s="457"/>
      <c r="E13" s="457"/>
      <c r="F13" s="457"/>
      <c r="G13" s="458"/>
      <c r="H13" s="458"/>
      <c r="I13" s="1"/>
    </row>
    <row r="14" spans="1:13" ht="15.75" x14ac:dyDescent="0.25">
      <c r="A14" s="11" t="s">
        <v>24</v>
      </c>
      <c r="B14" s="459" t="s">
        <v>100</v>
      </c>
      <c r="C14" s="459"/>
      <c r="D14" s="459"/>
      <c r="E14" s="459"/>
      <c r="F14" s="459"/>
      <c r="G14" s="458"/>
      <c r="H14" s="458"/>
      <c r="I14" s="1"/>
    </row>
    <row r="15" spans="1:13" ht="15.75" x14ac:dyDescent="0.25">
      <c r="A15" s="11" t="s">
        <v>23</v>
      </c>
      <c r="B15" s="459"/>
      <c r="C15" s="459"/>
      <c r="D15" s="459"/>
      <c r="E15" s="459"/>
      <c r="F15" s="459"/>
      <c r="G15" s="458" t="s">
        <v>4</v>
      </c>
      <c r="H15" s="458"/>
      <c r="I15" s="1" t="s">
        <v>75</v>
      </c>
    </row>
    <row r="16" spans="1:13" ht="15.75" x14ac:dyDescent="0.25">
      <c r="A16" s="11" t="s">
        <v>101</v>
      </c>
      <c r="B16" s="459" t="s">
        <v>102</v>
      </c>
      <c r="C16" s="459"/>
      <c r="D16" s="459"/>
      <c r="E16" s="459"/>
      <c r="F16" s="459"/>
      <c r="G16" s="458"/>
      <c r="H16" s="458"/>
      <c r="I16" s="1"/>
    </row>
    <row r="17" spans="1:9" ht="15.75" x14ac:dyDescent="0.25">
      <c r="A17" s="11" t="s">
        <v>38</v>
      </c>
      <c r="B17" s="459" t="s">
        <v>103</v>
      </c>
      <c r="C17" s="459"/>
      <c r="D17" s="459"/>
      <c r="E17" s="459"/>
      <c r="F17" s="459"/>
      <c r="G17" s="458"/>
      <c r="H17" s="458"/>
      <c r="I17" s="1"/>
    </row>
    <row r="18" spans="1:9" ht="15.75" x14ac:dyDescent="0.25">
      <c r="A18" s="11" t="s">
        <v>39</v>
      </c>
      <c r="B18" s="24">
        <v>49</v>
      </c>
      <c r="C18" s="6"/>
      <c r="D18" s="6"/>
      <c r="E18" s="229"/>
      <c r="F18" s="25"/>
      <c r="G18" s="2"/>
      <c r="H18" s="2"/>
      <c r="I18" s="1"/>
    </row>
    <row r="19" spans="1:9" ht="15.75" x14ac:dyDescent="0.25">
      <c r="A19" s="11" t="s">
        <v>19</v>
      </c>
      <c r="B19" s="460" t="s">
        <v>353</v>
      </c>
      <c r="C19" s="461"/>
      <c r="D19" s="461"/>
      <c r="E19" s="461"/>
      <c r="F19" s="461"/>
      <c r="G19" s="3"/>
      <c r="H19" s="3"/>
      <c r="I19" s="26"/>
    </row>
    <row r="20" spans="1:9" ht="15.75" x14ac:dyDescent="0.25">
      <c r="A20" s="11" t="s">
        <v>20</v>
      </c>
      <c r="B20" s="476"/>
      <c r="C20" s="477"/>
      <c r="D20" s="477"/>
      <c r="E20" s="477"/>
      <c r="F20" s="477"/>
      <c r="G20" s="477"/>
      <c r="H20" s="478"/>
      <c r="I20" s="26"/>
    </row>
    <row r="21" spans="1:9" ht="15.75" x14ac:dyDescent="0.25">
      <c r="A21" s="11" t="s">
        <v>21</v>
      </c>
      <c r="B21" s="473" t="s">
        <v>281</v>
      </c>
      <c r="C21" s="474"/>
      <c r="D21" s="474"/>
      <c r="E21" s="474"/>
      <c r="F21" s="474"/>
      <c r="G21" s="474"/>
      <c r="H21" s="475"/>
      <c r="I21" s="26"/>
    </row>
    <row r="22" spans="1:9" ht="11.25" customHeight="1" x14ac:dyDescent="0.2"/>
    <row r="23" spans="1:9" ht="20.25" x14ac:dyDescent="0.3">
      <c r="A23" s="462" t="s">
        <v>305</v>
      </c>
      <c r="B23" s="462"/>
      <c r="C23" s="462"/>
      <c r="D23" s="462"/>
      <c r="E23" s="462"/>
      <c r="F23" s="462"/>
      <c r="G23" s="462"/>
      <c r="H23" s="462"/>
      <c r="I23" s="462"/>
    </row>
    <row r="24" spans="1:9" ht="21" thickBot="1" x14ac:dyDescent="0.35">
      <c r="A24" s="463" t="s">
        <v>304</v>
      </c>
      <c r="B24" s="463"/>
      <c r="C24" s="463"/>
      <c r="D24" s="463"/>
      <c r="E24" s="463"/>
      <c r="F24" s="463"/>
      <c r="G24" s="463"/>
      <c r="H24" s="463"/>
      <c r="I24" s="463"/>
    </row>
    <row r="25" spans="1:9" ht="18.75" customHeight="1" thickBot="1" x14ac:dyDescent="0.25">
      <c r="A25" s="464" t="s">
        <v>40</v>
      </c>
      <c r="B25" s="465"/>
      <c r="C25" s="465"/>
      <c r="D25" s="465"/>
      <c r="E25" s="465"/>
      <c r="F25" s="465"/>
      <c r="G25" s="465"/>
      <c r="H25" s="465"/>
      <c r="I25" s="466"/>
    </row>
    <row r="26" spans="1:9" ht="16.5" customHeight="1" thickBot="1" x14ac:dyDescent="0.25">
      <c r="A26" s="479" t="s">
        <v>41</v>
      </c>
      <c r="B26" s="480"/>
      <c r="C26" s="480"/>
      <c r="D26" s="480"/>
      <c r="E26" s="480"/>
      <c r="F26" s="480"/>
      <c r="G26" s="480"/>
      <c r="H26" s="480"/>
      <c r="I26" s="481"/>
    </row>
    <row r="27" spans="1:9" ht="18.600000000000001" customHeight="1" x14ac:dyDescent="0.25">
      <c r="A27" s="488"/>
      <c r="B27" s="489" t="s">
        <v>25</v>
      </c>
      <c r="C27" s="490" t="s">
        <v>283</v>
      </c>
      <c r="D27" s="490" t="s">
        <v>284</v>
      </c>
      <c r="E27" s="492" t="s">
        <v>285</v>
      </c>
      <c r="F27" s="482" t="s">
        <v>105</v>
      </c>
      <c r="G27" s="483"/>
      <c r="H27" s="483"/>
      <c r="I27" s="484"/>
    </row>
    <row r="28" spans="1:9" ht="42.75" customHeight="1" thickBot="1" x14ac:dyDescent="0.25">
      <c r="A28" s="488"/>
      <c r="B28" s="489"/>
      <c r="C28" s="491"/>
      <c r="D28" s="491"/>
      <c r="E28" s="493"/>
      <c r="F28" s="170" t="s">
        <v>69</v>
      </c>
      <c r="G28" s="170" t="s">
        <v>70</v>
      </c>
      <c r="H28" s="170" t="s">
        <v>71</v>
      </c>
      <c r="I28" s="171" t="s">
        <v>72</v>
      </c>
    </row>
    <row r="29" spans="1:9" ht="18.600000000000001" customHeight="1" thickBot="1" x14ac:dyDescent="0.3">
      <c r="A29" s="71" t="s">
        <v>52</v>
      </c>
      <c r="B29" s="485"/>
      <c r="C29" s="486"/>
      <c r="D29" s="486"/>
      <c r="E29" s="486"/>
      <c r="F29" s="486"/>
      <c r="G29" s="486"/>
      <c r="H29" s="486"/>
      <c r="I29" s="487"/>
    </row>
    <row r="30" spans="1:9" ht="30" customHeight="1" x14ac:dyDescent="0.25">
      <c r="A30" s="28" t="s">
        <v>42</v>
      </c>
      <c r="B30" s="29" t="s">
        <v>14</v>
      </c>
      <c r="C30" s="30"/>
      <c r="D30" s="30"/>
      <c r="E30" s="31"/>
      <c r="F30" s="31"/>
      <c r="G30" s="31"/>
      <c r="H30" s="31"/>
      <c r="I30" s="32"/>
    </row>
    <row r="31" spans="1:9" ht="18.75" customHeight="1" x14ac:dyDescent="0.25">
      <c r="A31" s="33" t="s">
        <v>31</v>
      </c>
      <c r="B31" s="34" t="s">
        <v>15</v>
      </c>
      <c r="C31" s="35"/>
      <c r="D31" s="35"/>
      <c r="E31" s="36"/>
      <c r="F31" s="36"/>
      <c r="G31" s="36"/>
      <c r="H31" s="36"/>
      <c r="I31" s="37"/>
    </row>
    <row r="32" spans="1:9" ht="18.75" customHeight="1" x14ac:dyDescent="0.25">
      <c r="A32" s="33" t="s">
        <v>43</v>
      </c>
      <c r="B32" s="34" t="s">
        <v>16</v>
      </c>
      <c r="C32" s="35"/>
      <c r="D32" s="35"/>
      <c r="E32" s="36"/>
      <c r="F32" s="36"/>
      <c r="G32" s="36"/>
      <c r="H32" s="36"/>
      <c r="I32" s="37"/>
    </row>
    <row r="33" spans="1:10" ht="29.25" customHeight="1" x14ac:dyDescent="0.25">
      <c r="A33" s="38" t="s">
        <v>118</v>
      </c>
      <c r="B33" s="34" t="s">
        <v>17</v>
      </c>
      <c r="C33" s="35"/>
      <c r="D33" s="35"/>
      <c r="E33" s="36"/>
      <c r="F33" s="36"/>
      <c r="G33" s="36"/>
      <c r="H33" s="36"/>
      <c r="I33" s="37"/>
    </row>
    <row r="34" spans="1:10" s="12" customFormat="1" ht="47.45" customHeight="1" x14ac:dyDescent="0.25">
      <c r="A34" s="39" t="s">
        <v>96</v>
      </c>
      <c r="B34" s="34" t="s">
        <v>44</v>
      </c>
      <c r="C34" s="35"/>
      <c r="D34" s="35"/>
      <c r="E34" s="36"/>
      <c r="F34" s="36"/>
      <c r="G34" s="36"/>
      <c r="H34" s="36"/>
      <c r="I34" s="37"/>
    </row>
    <row r="35" spans="1:10" ht="30" customHeight="1" x14ac:dyDescent="0.25">
      <c r="A35" s="38" t="s">
        <v>119</v>
      </c>
      <c r="B35" s="34" t="s">
        <v>45</v>
      </c>
      <c r="C35" s="35"/>
      <c r="D35" s="35"/>
      <c r="E35" s="36"/>
      <c r="F35" s="36"/>
      <c r="G35" s="36"/>
      <c r="H35" s="36"/>
      <c r="I35" s="37"/>
    </row>
    <row r="36" spans="1:10" ht="31.5" x14ac:dyDescent="0.25">
      <c r="A36" s="38" t="s">
        <v>120</v>
      </c>
      <c r="B36" s="34" t="s">
        <v>46</v>
      </c>
      <c r="C36" s="35"/>
      <c r="D36" s="35"/>
      <c r="E36" s="36"/>
      <c r="F36" s="36"/>
      <c r="G36" s="36"/>
      <c r="H36" s="36"/>
      <c r="I36" s="37"/>
    </row>
    <row r="37" spans="1:10" ht="47.25" x14ac:dyDescent="0.25">
      <c r="A37" s="38" t="s">
        <v>106</v>
      </c>
      <c r="B37" s="191" t="s">
        <v>76</v>
      </c>
      <c r="C37" s="21">
        <v>16390.54</v>
      </c>
      <c r="D37" s="21">
        <v>20069.400000000001</v>
      </c>
      <c r="E37" s="40">
        <f>E43</f>
        <v>20158.708199999997</v>
      </c>
      <c r="F37" s="36">
        <f>F54</f>
        <v>5070.1593999999996</v>
      </c>
      <c r="G37" s="36">
        <f t="shared" ref="G37:I37" si="0">G43</f>
        <v>5027.6893999999993</v>
      </c>
      <c r="H37" s="36">
        <f t="shared" si="0"/>
        <v>5026.2993999999999</v>
      </c>
      <c r="I37" s="37">
        <f t="shared" si="0"/>
        <v>5034.57</v>
      </c>
      <c r="J37" s="20"/>
    </row>
    <row r="38" spans="1:10" ht="15.75" customHeight="1" x14ac:dyDescent="0.2">
      <c r="A38" s="449" t="s">
        <v>97</v>
      </c>
      <c r="B38" s="191" t="s">
        <v>98</v>
      </c>
      <c r="C38" s="21"/>
      <c r="D38" s="21">
        <v>900</v>
      </c>
      <c r="E38" s="40"/>
      <c r="F38" s="36"/>
      <c r="G38" s="36"/>
      <c r="H38" s="36"/>
      <c r="I38" s="37"/>
    </row>
    <row r="39" spans="1:10" ht="47.25" x14ac:dyDescent="0.25">
      <c r="A39" s="38" t="s">
        <v>121</v>
      </c>
      <c r="B39" s="34" t="s">
        <v>47</v>
      </c>
      <c r="C39" s="21">
        <v>2007.9</v>
      </c>
      <c r="D39" s="21">
        <v>531.89</v>
      </c>
      <c r="E39" s="40">
        <f>F39+G39+H39+I39</f>
        <v>631.12</v>
      </c>
      <c r="F39" s="80">
        <v>157.78</v>
      </c>
      <c r="G39" s="80">
        <v>157.78</v>
      </c>
      <c r="H39" s="80">
        <v>157.78</v>
      </c>
      <c r="I39" s="79">
        <v>157.78</v>
      </c>
    </row>
    <row r="40" spans="1:10" ht="16.5" thickBot="1" x14ac:dyDescent="0.3">
      <c r="A40" s="72" t="s">
        <v>122</v>
      </c>
      <c r="B40" s="169" t="s">
        <v>48</v>
      </c>
      <c r="C40" s="35"/>
      <c r="D40" s="35"/>
      <c r="E40" s="36"/>
      <c r="F40" s="36"/>
      <c r="G40" s="36"/>
      <c r="H40" s="36"/>
      <c r="I40" s="37"/>
    </row>
    <row r="41" spans="1:10" s="245" customFormat="1" ht="23.45" customHeight="1" thickBot="1" x14ac:dyDescent="0.3">
      <c r="A41" s="240" t="s">
        <v>33</v>
      </c>
      <c r="B41" s="241" t="s">
        <v>107</v>
      </c>
      <c r="C41" s="242">
        <f>C37+C34+C39</f>
        <v>18398.440000000002</v>
      </c>
      <c r="D41" s="242">
        <v>21501.29</v>
      </c>
      <c r="E41" s="243">
        <f>E37+E38+E39</f>
        <v>20789.828199999996</v>
      </c>
      <c r="F41" s="243">
        <f t="shared" ref="F41:I41" si="1">F37+F38+F39</f>
        <v>5227.9393999999993</v>
      </c>
      <c r="G41" s="243">
        <f t="shared" si="1"/>
        <v>5185.469399999999</v>
      </c>
      <c r="H41" s="243">
        <f t="shared" si="1"/>
        <v>5184.0793999999996</v>
      </c>
      <c r="I41" s="450">
        <f t="shared" si="1"/>
        <v>5192.3499999999995</v>
      </c>
      <c r="J41" s="246"/>
    </row>
    <row r="42" spans="1:10" ht="22.9" customHeight="1" thickBot="1" x14ac:dyDescent="0.3">
      <c r="A42" s="194" t="s">
        <v>53</v>
      </c>
      <c r="B42" s="195"/>
      <c r="C42" s="196"/>
      <c r="D42" s="197"/>
      <c r="E42" s="232"/>
      <c r="F42" s="198"/>
      <c r="G42" s="198"/>
      <c r="H42" s="198"/>
      <c r="I42" s="199"/>
    </row>
    <row r="43" spans="1:10" ht="33.75" customHeight="1" thickBot="1" x14ac:dyDescent="0.3">
      <c r="A43" s="73" t="s">
        <v>123</v>
      </c>
      <c r="B43" s="190" t="s">
        <v>26</v>
      </c>
      <c r="C43" s="238">
        <v>18398.439999999999</v>
      </c>
      <c r="D43" s="238">
        <v>20969.2</v>
      </c>
      <c r="E43" s="231">
        <f>E44</f>
        <v>20158.708199999997</v>
      </c>
      <c r="F43" s="231">
        <f t="shared" ref="F43" si="2">F44</f>
        <v>5070.1593999999996</v>
      </c>
      <c r="G43" s="231">
        <f t="shared" ref="G43" si="3">G44</f>
        <v>5027.6893999999993</v>
      </c>
      <c r="H43" s="231">
        <f t="shared" ref="H43" si="4">H44</f>
        <v>5026.2993999999999</v>
      </c>
      <c r="I43" s="451">
        <f t="shared" ref="I43" si="5">I44</f>
        <v>5034.57</v>
      </c>
      <c r="J43" s="20"/>
    </row>
    <row r="44" spans="1:10" ht="46.5" customHeight="1" thickBot="1" x14ac:dyDescent="0.3">
      <c r="A44" s="74" t="s">
        <v>124</v>
      </c>
      <c r="B44" s="190" t="s">
        <v>108</v>
      </c>
      <c r="C44" s="238">
        <v>18398.439999999999</v>
      </c>
      <c r="D44" s="238">
        <v>20969.2</v>
      </c>
      <c r="E44" s="231">
        <f>E54</f>
        <v>20158.708199999997</v>
      </c>
      <c r="F44" s="231">
        <f>F54</f>
        <v>5070.1593999999996</v>
      </c>
      <c r="G44" s="231">
        <f>G56</f>
        <v>5027.6893999999993</v>
      </c>
      <c r="H44" s="231">
        <f t="shared" ref="H44:I44" si="6">H56</f>
        <v>5026.2993999999999</v>
      </c>
      <c r="I44" s="451">
        <f t="shared" si="6"/>
        <v>5034.57</v>
      </c>
    </row>
    <row r="45" spans="1:10" ht="31.5" x14ac:dyDescent="0.25">
      <c r="A45" s="28" t="s">
        <v>125</v>
      </c>
      <c r="B45" s="49" t="s">
        <v>27</v>
      </c>
      <c r="C45" s="30"/>
      <c r="D45" s="30"/>
      <c r="E45" s="31"/>
      <c r="F45" s="31"/>
      <c r="G45" s="31"/>
      <c r="H45" s="31"/>
      <c r="I45" s="32"/>
    </row>
    <row r="46" spans="1:10" ht="31.5" x14ac:dyDescent="0.25">
      <c r="A46" s="38" t="s">
        <v>126</v>
      </c>
      <c r="B46" s="169" t="s">
        <v>28</v>
      </c>
      <c r="C46" s="35"/>
      <c r="D46" s="35"/>
      <c r="E46" s="36"/>
      <c r="F46" s="36"/>
      <c r="G46" s="36"/>
      <c r="H46" s="36"/>
      <c r="I46" s="37"/>
    </row>
    <row r="47" spans="1:10" ht="15.75" x14ac:dyDescent="0.25">
      <c r="A47" s="75" t="s">
        <v>94</v>
      </c>
      <c r="B47" s="494" t="s">
        <v>28</v>
      </c>
      <c r="C47" s="35"/>
      <c r="D47" s="35"/>
      <c r="E47" s="36"/>
      <c r="F47" s="36"/>
      <c r="G47" s="36"/>
      <c r="H47" s="36"/>
      <c r="I47" s="37"/>
    </row>
    <row r="48" spans="1:10" ht="15.75" x14ac:dyDescent="0.25">
      <c r="A48" s="75" t="s">
        <v>95</v>
      </c>
      <c r="B48" s="495"/>
      <c r="C48" s="35"/>
      <c r="D48" s="35"/>
      <c r="E48" s="36"/>
      <c r="F48" s="36"/>
      <c r="G48" s="36"/>
      <c r="H48" s="36"/>
      <c r="I48" s="37"/>
    </row>
    <row r="49" spans="1:10" ht="31.5" x14ac:dyDescent="0.25">
      <c r="A49" s="38" t="s">
        <v>127</v>
      </c>
      <c r="B49" s="34" t="s">
        <v>29</v>
      </c>
      <c r="C49" s="35"/>
      <c r="D49" s="35"/>
      <c r="E49" s="36"/>
      <c r="F49" s="36"/>
      <c r="G49" s="36"/>
      <c r="H49" s="36"/>
      <c r="I49" s="37"/>
    </row>
    <row r="50" spans="1:10" ht="47.25" x14ac:dyDescent="0.25">
      <c r="A50" s="75" t="s">
        <v>128</v>
      </c>
      <c r="B50" s="34" t="s">
        <v>30</v>
      </c>
      <c r="C50" s="77">
        <f>C39</f>
        <v>2007.9</v>
      </c>
      <c r="D50" s="21">
        <v>531.89</v>
      </c>
      <c r="E50" s="40">
        <f>E39</f>
        <v>631.12</v>
      </c>
      <c r="F50" s="40">
        <f t="shared" ref="F50:I50" si="7">F39</f>
        <v>157.78</v>
      </c>
      <c r="G50" s="40">
        <f t="shared" si="7"/>
        <v>157.78</v>
      </c>
      <c r="H50" s="40">
        <f t="shared" si="7"/>
        <v>157.78</v>
      </c>
      <c r="I50" s="42">
        <f t="shared" si="7"/>
        <v>157.78</v>
      </c>
    </row>
    <row r="51" spans="1:10" ht="15.75" x14ac:dyDescent="0.25">
      <c r="A51" s="75" t="s">
        <v>104</v>
      </c>
      <c r="B51" s="41" t="s">
        <v>32</v>
      </c>
      <c r="C51" s="78"/>
      <c r="D51" s="35"/>
      <c r="E51" s="36"/>
      <c r="F51" s="36"/>
      <c r="G51" s="36"/>
      <c r="H51" s="36"/>
      <c r="I51" s="239"/>
    </row>
    <row r="52" spans="1:10" ht="31.5" x14ac:dyDescent="0.25">
      <c r="A52" s="65" t="s">
        <v>129</v>
      </c>
      <c r="B52" s="34" t="s">
        <v>49</v>
      </c>
      <c r="C52" s="78"/>
      <c r="D52" s="35"/>
      <c r="E52" s="36"/>
      <c r="F52" s="36"/>
      <c r="G52" s="36"/>
      <c r="H52" s="36"/>
      <c r="I52" s="239"/>
    </row>
    <row r="53" spans="1:10" ht="31.5" x14ac:dyDescent="0.25">
      <c r="A53" s="38" t="s">
        <v>130</v>
      </c>
      <c r="B53" s="34" t="s">
        <v>50</v>
      </c>
      <c r="C53" s="36"/>
      <c r="D53" s="36"/>
      <c r="E53" s="36"/>
      <c r="F53" s="36"/>
      <c r="G53" s="36"/>
      <c r="H53" s="36"/>
      <c r="I53" s="239"/>
    </row>
    <row r="54" spans="1:10" ht="45.75" customHeight="1" x14ac:dyDescent="0.25">
      <c r="A54" s="39" t="s">
        <v>84</v>
      </c>
      <c r="B54" s="43" t="s">
        <v>77</v>
      </c>
      <c r="C54" s="40">
        <v>16390.54</v>
      </c>
      <c r="D54" s="40">
        <v>20969.400000000001</v>
      </c>
      <c r="E54" s="40">
        <f>E55</f>
        <v>20158.708199999997</v>
      </c>
      <c r="F54" s="40">
        <f t="shared" ref="F54:I54" si="8">F55</f>
        <v>5070.1593999999996</v>
      </c>
      <c r="G54" s="40">
        <f t="shared" si="8"/>
        <v>5027.6893999999993</v>
      </c>
      <c r="H54" s="40">
        <f t="shared" si="8"/>
        <v>5026.2993999999999</v>
      </c>
      <c r="I54" s="42">
        <f t="shared" si="8"/>
        <v>5034.57</v>
      </c>
    </row>
    <row r="55" spans="1:10" ht="82.5" customHeight="1" x14ac:dyDescent="0.25">
      <c r="A55" s="39" t="s">
        <v>350</v>
      </c>
      <c r="B55" s="43" t="s">
        <v>77</v>
      </c>
      <c r="C55" s="21">
        <v>16390.54</v>
      </c>
      <c r="D55" s="40">
        <v>20969.400000000001</v>
      </c>
      <c r="E55" s="40">
        <f>E56</f>
        <v>20158.708199999997</v>
      </c>
      <c r="F55" s="40">
        <f t="shared" ref="F55:I55" si="9">F56</f>
        <v>5070.1593999999996</v>
      </c>
      <c r="G55" s="40">
        <f t="shared" si="9"/>
        <v>5027.6893999999993</v>
      </c>
      <c r="H55" s="40">
        <f t="shared" si="9"/>
        <v>5026.2993999999999</v>
      </c>
      <c r="I55" s="42">
        <f t="shared" si="9"/>
        <v>5034.57</v>
      </c>
    </row>
    <row r="56" spans="1:10" ht="19.5" customHeight="1" x14ac:dyDescent="0.2">
      <c r="A56" s="449" t="s">
        <v>131</v>
      </c>
      <c r="B56" s="34" t="s">
        <v>85</v>
      </c>
      <c r="C56" s="44">
        <v>16390.54</v>
      </c>
      <c r="D56" s="45">
        <v>20969.400000000001</v>
      </c>
      <c r="E56" s="45">
        <f>E57+E58+E59+E60+E61</f>
        <v>20158.708199999997</v>
      </c>
      <c r="F56" s="45">
        <f t="shared" ref="F56:I56" si="10">F57+F58+F59+F60+F61</f>
        <v>5070.1593999999996</v>
      </c>
      <c r="G56" s="45">
        <f t="shared" si="10"/>
        <v>5027.6893999999993</v>
      </c>
      <c r="H56" s="45">
        <f t="shared" si="10"/>
        <v>5026.2993999999999</v>
      </c>
      <c r="I56" s="452">
        <f t="shared" si="10"/>
        <v>5034.57</v>
      </c>
      <c r="J56" s="20"/>
    </row>
    <row r="57" spans="1:10" ht="31.5" x14ac:dyDescent="0.25">
      <c r="A57" s="75" t="s">
        <v>109</v>
      </c>
      <c r="B57" s="34" t="s">
        <v>86</v>
      </c>
      <c r="C57" s="21">
        <v>13428</v>
      </c>
      <c r="D57" s="21">
        <v>14946.08</v>
      </c>
      <c r="E57" s="40">
        <f>F57+G57+H57+I57</f>
        <v>14761.07</v>
      </c>
      <c r="F57" s="36">
        <v>3690.27</v>
      </c>
      <c r="G57" s="36">
        <v>3690.27</v>
      </c>
      <c r="H57" s="36">
        <v>3690.27</v>
      </c>
      <c r="I57" s="37">
        <v>3690.26</v>
      </c>
      <c r="J57" s="223"/>
    </row>
    <row r="58" spans="1:10" ht="31.5" x14ac:dyDescent="0.25">
      <c r="A58" s="75" t="s">
        <v>110</v>
      </c>
      <c r="B58" s="34" t="s">
        <v>87</v>
      </c>
      <c r="C58" s="21">
        <v>2915.51</v>
      </c>
      <c r="D58" s="21">
        <v>3224.91</v>
      </c>
      <c r="E58" s="40">
        <f>F58+G58+H58+I58</f>
        <v>3247.4382000000001</v>
      </c>
      <c r="F58" s="81">
        <f>F57*22/100</f>
        <v>811.85940000000005</v>
      </c>
      <c r="G58" s="81">
        <f t="shared" ref="G58:H58" si="11">G57*22/100</f>
        <v>811.85940000000005</v>
      </c>
      <c r="H58" s="81">
        <f t="shared" si="11"/>
        <v>811.85940000000005</v>
      </c>
      <c r="I58" s="453">
        <v>811.86</v>
      </c>
      <c r="J58" s="20"/>
    </row>
    <row r="59" spans="1:10" ht="31.5" x14ac:dyDescent="0.25">
      <c r="A59" s="75" t="s">
        <v>111</v>
      </c>
      <c r="B59" s="34" t="s">
        <v>88</v>
      </c>
      <c r="C59" s="21">
        <v>12.77</v>
      </c>
      <c r="D59" s="21">
        <v>1181.9100000000001</v>
      </c>
      <c r="E59" s="233">
        <f>F59+G59+H59+I59-0.01</f>
        <v>316.53000000000003</v>
      </c>
      <c r="F59" s="224">
        <v>105.82</v>
      </c>
      <c r="G59" s="224">
        <v>70.239999999999995</v>
      </c>
      <c r="H59" s="224">
        <v>70.239999999999995</v>
      </c>
      <c r="I59" s="225">
        <v>70.239999999999995</v>
      </c>
    </row>
    <row r="60" spans="1:10" ht="47.25" x14ac:dyDescent="0.25">
      <c r="A60" s="75" t="s">
        <v>132</v>
      </c>
      <c r="B60" s="34" t="s">
        <v>89</v>
      </c>
      <c r="C60" s="21">
        <v>20.97</v>
      </c>
      <c r="D60" s="21">
        <v>654.15</v>
      </c>
      <c r="E60" s="40">
        <f t="shared" ref="E60:E61" si="12">F60+G60+H60+I60</f>
        <v>1822.87</v>
      </c>
      <c r="F60" s="226">
        <v>456.9</v>
      </c>
      <c r="G60" s="224">
        <v>455.23</v>
      </c>
      <c r="H60" s="224">
        <v>453.84</v>
      </c>
      <c r="I60" s="225">
        <v>456.9</v>
      </c>
    </row>
    <row r="61" spans="1:10" ht="31.5" x14ac:dyDescent="0.25">
      <c r="A61" s="75" t="s">
        <v>133</v>
      </c>
      <c r="B61" s="34" t="s">
        <v>90</v>
      </c>
      <c r="C61" s="21">
        <v>13.29</v>
      </c>
      <c r="D61" s="21">
        <v>14.95</v>
      </c>
      <c r="E61" s="233">
        <f t="shared" si="12"/>
        <v>10.799999999999999</v>
      </c>
      <c r="F61" s="224">
        <v>5.31</v>
      </c>
      <c r="G61" s="224">
        <v>0.09</v>
      </c>
      <c r="H61" s="224">
        <v>0.09</v>
      </c>
      <c r="I61" s="225">
        <v>5.31</v>
      </c>
    </row>
    <row r="62" spans="1:10" s="12" customFormat="1" ht="15.75" x14ac:dyDescent="0.25">
      <c r="A62" s="75" t="s">
        <v>91</v>
      </c>
      <c r="B62" s="34" t="s">
        <v>92</v>
      </c>
      <c r="C62" s="21"/>
      <c r="D62" s="21">
        <v>47.4</v>
      </c>
      <c r="E62" s="40"/>
      <c r="F62" s="36"/>
      <c r="G62" s="46"/>
      <c r="H62" s="36"/>
      <c r="I62" s="37"/>
      <c r="J62" s="9"/>
    </row>
    <row r="63" spans="1:10" ht="15.75" x14ac:dyDescent="0.25">
      <c r="A63" s="76" t="s">
        <v>112</v>
      </c>
      <c r="B63" s="34" t="s">
        <v>93</v>
      </c>
      <c r="C63" s="88"/>
      <c r="D63" s="21">
        <v>900</v>
      </c>
      <c r="E63" s="40"/>
      <c r="F63" s="40"/>
      <c r="G63" s="40"/>
      <c r="H63" s="40"/>
      <c r="I63" s="42"/>
    </row>
    <row r="64" spans="1:10" ht="16.5" thickBot="1" x14ac:dyDescent="0.3">
      <c r="A64" s="72" t="s">
        <v>134</v>
      </c>
      <c r="B64" s="169" t="s">
        <v>51</v>
      </c>
      <c r="C64" s="47"/>
      <c r="D64" s="47"/>
      <c r="E64" s="48"/>
      <c r="F64" s="48"/>
      <c r="G64" s="48"/>
      <c r="H64" s="48"/>
      <c r="I64" s="83"/>
    </row>
    <row r="65" spans="1:10" s="245" customFormat="1" ht="21" customHeight="1" thickBot="1" x14ac:dyDescent="0.3">
      <c r="A65" s="240" t="s">
        <v>18</v>
      </c>
      <c r="B65" s="241" t="s">
        <v>5</v>
      </c>
      <c r="C65" s="242">
        <f>C57+C58+C59+C60+C61+C62+C63+C45+C46+C49+C50</f>
        <v>18398.440000000002</v>
      </c>
      <c r="D65" s="243">
        <v>21501.29</v>
      </c>
      <c r="E65" s="243">
        <f>E63+E43+E39</f>
        <v>20789.828199999996</v>
      </c>
      <c r="F65" s="243">
        <f>F63+F39+F43</f>
        <v>5227.9393999999993</v>
      </c>
      <c r="G65" s="243">
        <f t="shared" ref="G65:I65" si="13">G63+G39+G43</f>
        <v>5185.469399999999</v>
      </c>
      <c r="H65" s="243">
        <f t="shared" si="13"/>
        <v>5184.0793999999996</v>
      </c>
      <c r="I65" s="450">
        <f t="shared" si="13"/>
        <v>5192.3499999999995</v>
      </c>
      <c r="J65" s="244"/>
    </row>
    <row r="66" spans="1:10" ht="31.5" x14ac:dyDescent="0.25">
      <c r="A66" s="200" t="s">
        <v>54</v>
      </c>
      <c r="B66" s="201" t="s">
        <v>6</v>
      </c>
      <c r="C66" s="202"/>
      <c r="D66" s="202"/>
      <c r="E66" s="203"/>
      <c r="F66" s="203"/>
      <c r="G66" s="203"/>
      <c r="H66" s="203"/>
      <c r="I66" s="204"/>
    </row>
    <row r="67" spans="1:10" ht="16.5" customHeight="1" x14ac:dyDescent="0.2">
      <c r="A67" s="220" t="s">
        <v>55</v>
      </c>
      <c r="B67" s="192" t="s">
        <v>7</v>
      </c>
      <c r="C67" s="50">
        <f>C41-C43</f>
        <v>0</v>
      </c>
      <c r="D67" s="50">
        <v>0</v>
      </c>
      <c r="E67" s="234">
        <v>0</v>
      </c>
      <c r="F67" s="51">
        <v>0</v>
      </c>
      <c r="G67" s="51">
        <v>0</v>
      </c>
      <c r="H67" s="51">
        <v>0</v>
      </c>
      <c r="I67" s="52">
        <v>0</v>
      </c>
    </row>
    <row r="68" spans="1:10" ht="49.9" customHeight="1" x14ac:dyDescent="0.25">
      <c r="A68" s="85" t="s">
        <v>113</v>
      </c>
      <c r="B68" s="192" t="s">
        <v>8</v>
      </c>
      <c r="C68" s="50"/>
      <c r="D68" s="50"/>
      <c r="E68" s="234"/>
      <c r="F68" s="51"/>
      <c r="G68" s="51"/>
      <c r="H68" s="51"/>
      <c r="I68" s="52"/>
    </row>
    <row r="69" spans="1:10" ht="18" customHeight="1" x14ac:dyDescent="0.2">
      <c r="A69" s="220" t="s">
        <v>114</v>
      </c>
      <c r="B69" s="192" t="s">
        <v>9</v>
      </c>
      <c r="C69" s="50"/>
      <c r="D69" s="50"/>
      <c r="E69" s="234"/>
      <c r="F69" s="51"/>
      <c r="G69" s="51"/>
      <c r="H69" s="51"/>
      <c r="I69" s="52"/>
    </row>
    <row r="70" spans="1:10" ht="52.9" customHeight="1" x14ac:dyDescent="0.25">
      <c r="A70" s="85" t="s">
        <v>115</v>
      </c>
      <c r="B70" s="192" t="s">
        <v>10</v>
      </c>
      <c r="C70" s="50">
        <v>0</v>
      </c>
      <c r="D70" s="50">
        <v>0</v>
      </c>
      <c r="E70" s="234">
        <v>0</v>
      </c>
      <c r="F70" s="51">
        <v>0</v>
      </c>
      <c r="G70" s="51">
        <v>0</v>
      </c>
      <c r="H70" s="51">
        <v>0</v>
      </c>
      <c r="I70" s="52">
        <v>0</v>
      </c>
    </row>
    <row r="71" spans="1:10" ht="15.75" x14ac:dyDescent="0.25">
      <c r="A71" s="85" t="s">
        <v>114</v>
      </c>
      <c r="B71" s="192" t="s">
        <v>11</v>
      </c>
      <c r="C71" s="55"/>
      <c r="D71" s="55"/>
      <c r="E71" s="234"/>
      <c r="F71" s="51"/>
      <c r="G71" s="51"/>
      <c r="H71" s="51"/>
      <c r="I71" s="52"/>
    </row>
    <row r="72" spans="1:10" ht="35.450000000000003" customHeight="1" x14ac:dyDescent="0.25">
      <c r="A72" s="85" t="s">
        <v>116</v>
      </c>
      <c r="B72" s="193" t="s">
        <v>12</v>
      </c>
      <c r="C72" s="21">
        <v>0</v>
      </c>
      <c r="D72" s="21">
        <v>0</v>
      </c>
      <c r="E72" s="40">
        <v>0</v>
      </c>
      <c r="F72" s="36">
        <v>0</v>
      </c>
      <c r="G72" s="36">
        <v>0</v>
      </c>
      <c r="H72" s="36">
        <v>0</v>
      </c>
      <c r="I72" s="37">
        <v>0</v>
      </c>
    </row>
    <row r="73" spans="1:10" ht="31.5" x14ac:dyDescent="0.25">
      <c r="A73" s="86" t="s">
        <v>56</v>
      </c>
      <c r="B73" s="193" t="s">
        <v>1</v>
      </c>
      <c r="C73" s="50">
        <v>0</v>
      </c>
      <c r="D73" s="21">
        <v>0</v>
      </c>
      <c r="E73" s="40">
        <v>0</v>
      </c>
      <c r="F73" s="36">
        <v>0</v>
      </c>
      <c r="G73" s="36">
        <v>0</v>
      </c>
      <c r="H73" s="36">
        <v>0</v>
      </c>
      <c r="I73" s="37">
        <v>0</v>
      </c>
    </row>
    <row r="74" spans="1:10" ht="15.75" x14ac:dyDescent="0.25">
      <c r="A74" s="85" t="s">
        <v>57</v>
      </c>
      <c r="B74" s="193" t="s">
        <v>137</v>
      </c>
      <c r="C74" s="50">
        <v>0</v>
      </c>
      <c r="D74" s="21">
        <v>0</v>
      </c>
      <c r="E74" s="40">
        <v>0</v>
      </c>
      <c r="F74" s="36">
        <v>0</v>
      </c>
      <c r="G74" s="36">
        <v>0</v>
      </c>
      <c r="H74" s="36">
        <v>0</v>
      </c>
      <c r="I74" s="37">
        <v>0</v>
      </c>
    </row>
    <row r="75" spans="1:10" ht="16.5" thickBot="1" x14ac:dyDescent="0.3">
      <c r="A75" s="205" t="s">
        <v>58</v>
      </c>
      <c r="B75" s="206" t="s">
        <v>138</v>
      </c>
      <c r="C75" s="61"/>
      <c r="D75" s="61"/>
      <c r="E75" s="207"/>
      <c r="F75" s="207"/>
      <c r="G75" s="207"/>
      <c r="H75" s="207"/>
      <c r="I75" s="208"/>
    </row>
    <row r="76" spans="1:10" ht="16.5" thickBot="1" x14ac:dyDescent="0.25">
      <c r="A76" s="496" t="s">
        <v>59</v>
      </c>
      <c r="B76" s="497"/>
      <c r="C76" s="497"/>
      <c r="D76" s="497"/>
      <c r="E76" s="497"/>
      <c r="F76" s="497"/>
      <c r="G76" s="497"/>
      <c r="H76" s="497"/>
      <c r="I76" s="498"/>
    </row>
    <row r="77" spans="1:10" ht="31.5" x14ac:dyDescent="0.25">
      <c r="A77" s="209" t="s">
        <v>60</v>
      </c>
      <c r="B77" s="210"/>
      <c r="C77" s="211"/>
      <c r="D77" s="211"/>
      <c r="E77" s="212"/>
      <c r="F77" s="212"/>
      <c r="G77" s="212"/>
      <c r="H77" s="213"/>
      <c r="I77" s="214"/>
    </row>
    <row r="78" spans="1:10" ht="15.75" x14ac:dyDescent="0.25">
      <c r="A78" s="38" t="s">
        <v>78</v>
      </c>
      <c r="B78" s="41" t="s">
        <v>62</v>
      </c>
      <c r="C78" s="53"/>
      <c r="D78" s="53"/>
      <c r="E78" s="51"/>
      <c r="F78" s="51"/>
      <c r="G78" s="51"/>
      <c r="H78" s="59"/>
      <c r="I78" s="52"/>
    </row>
    <row r="79" spans="1:10" ht="31.5" x14ac:dyDescent="0.25">
      <c r="A79" s="38" t="s">
        <v>117</v>
      </c>
      <c r="B79" s="41" t="s">
        <v>63</v>
      </c>
      <c r="C79" s="53"/>
      <c r="D79" s="53"/>
      <c r="E79" s="51"/>
      <c r="F79" s="51"/>
      <c r="G79" s="51"/>
      <c r="H79" s="59"/>
      <c r="I79" s="52"/>
    </row>
    <row r="80" spans="1:10" s="7" customFormat="1" ht="15.75" x14ac:dyDescent="0.25">
      <c r="A80" s="38" t="s">
        <v>276</v>
      </c>
      <c r="B80" s="41" t="s">
        <v>65</v>
      </c>
      <c r="C80" s="55">
        <v>0</v>
      </c>
      <c r="D80" s="55">
        <f>D74</f>
        <v>0</v>
      </c>
      <c r="E80" s="55">
        <f t="shared" ref="E80:I80" si="14">E74</f>
        <v>0</v>
      </c>
      <c r="F80" s="54">
        <f t="shared" si="14"/>
        <v>0</v>
      </c>
      <c r="G80" s="54">
        <f t="shared" si="14"/>
        <v>0</v>
      </c>
      <c r="H80" s="54">
        <f t="shared" si="14"/>
        <v>0</v>
      </c>
      <c r="I80" s="82">
        <f t="shared" si="14"/>
        <v>0</v>
      </c>
    </row>
    <row r="81" spans="1:9" s="7" customFormat="1" ht="49.15" customHeight="1" thickBot="1" x14ac:dyDescent="0.3">
      <c r="A81" s="87" t="s">
        <v>73</v>
      </c>
      <c r="B81" s="56" t="s">
        <v>66</v>
      </c>
      <c r="C81" s="63"/>
      <c r="D81" s="63"/>
      <c r="E81" s="57"/>
      <c r="F81" s="57"/>
      <c r="G81" s="57"/>
      <c r="H81" s="64"/>
      <c r="I81" s="58"/>
    </row>
    <row r="82" spans="1:9" ht="16.5" thickBot="1" x14ac:dyDescent="0.25">
      <c r="A82" s="496" t="s">
        <v>64</v>
      </c>
      <c r="B82" s="497"/>
      <c r="C82" s="497"/>
      <c r="D82" s="497"/>
      <c r="E82" s="497"/>
      <c r="F82" s="497"/>
      <c r="G82" s="497"/>
      <c r="H82" s="497"/>
      <c r="I82" s="498"/>
    </row>
    <row r="83" spans="1:9" ht="15.75" x14ac:dyDescent="0.25">
      <c r="A83" s="209" t="s">
        <v>61</v>
      </c>
      <c r="B83" s="215" t="s">
        <v>67</v>
      </c>
      <c r="C83" s="216"/>
      <c r="D83" s="216"/>
      <c r="E83" s="235"/>
      <c r="F83" s="217" t="s">
        <v>0</v>
      </c>
      <c r="G83" s="217" t="s">
        <v>0</v>
      </c>
      <c r="H83" s="217" t="s">
        <v>0</v>
      </c>
      <c r="I83" s="218" t="s">
        <v>0</v>
      </c>
    </row>
    <row r="84" spans="1:9" ht="15.75" x14ac:dyDescent="0.25">
      <c r="A84" s="39" t="s">
        <v>135</v>
      </c>
      <c r="B84" s="41" t="s">
        <v>139</v>
      </c>
      <c r="C84" s="53"/>
      <c r="D84" s="53"/>
      <c r="E84" s="51"/>
      <c r="F84" s="51"/>
      <c r="G84" s="51"/>
      <c r="H84" s="59"/>
      <c r="I84" s="52"/>
    </row>
    <row r="85" spans="1:9" ht="31.5" x14ac:dyDescent="0.25">
      <c r="A85" s="39" t="s">
        <v>79</v>
      </c>
      <c r="B85" s="41" t="s">
        <v>140</v>
      </c>
      <c r="C85" s="61"/>
      <c r="D85" s="61"/>
      <c r="E85" s="236"/>
      <c r="F85" s="62" t="s">
        <v>0</v>
      </c>
      <c r="G85" s="62" t="s">
        <v>0</v>
      </c>
      <c r="H85" s="62" t="s">
        <v>0</v>
      </c>
      <c r="I85" s="60" t="s">
        <v>0</v>
      </c>
    </row>
    <row r="86" spans="1:9" ht="15.75" x14ac:dyDescent="0.25">
      <c r="A86" s="38" t="s">
        <v>68</v>
      </c>
      <c r="B86" s="41" t="s">
        <v>141</v>
      </c>
      <c r="C86" s="53"/>
      <c r="D86" s="53"/>
      <c r="E86" s="51"/>
      <c r="F86" s="51"/>
      <c r="G86" s="51"/>
      <c r="H86" s="59"/>
      <c r="I86" s="52"/>
    </row>
    <row r="87" spans="1:9" ht="16.5" thickBot="1" x14ac:dyDescent="0.3">
      <c r="A87" s="84" t="s">
        <v>80</v>
      </c>
      <c r="B87" s="56" t="s">
        <v>142</v>
      </c>
      <c r="C87" s="63"/>
      <c r="D87" s="63"/>
      <c r="E87" s="57"/>
      <c r="F87" s="57"/>
      <c r="G87" s="57"/>
      <c r="H87" s="64"/>
      <c r="I87" s="58"/>
    </row>
    <row r="88" spans="1:9" x14ac:dyDescent="0.2">
      <c r="A88" s="13"/>
      <c r="B88" s="14"/>
      <c r="C88" s="15"/>
      <c r="D88" s="15"/>
      <c r="E88" s="237"/>
      <c r="F88" s="16"/>
      <c r="G88" s="16"/>
      <c r="H88" s="16"/>
      <c r="I88" s="16"/>
    </row>
    <row r="89" spans="1:9" ht="15.75" x14ac:dyDescent="0.2">
      <c r="A89" s="17"/>
      <c r="B89" s="18"/>
      <c r="C89" s="19"/>
      <c r="D89" s="499"/>
      <c r="E89" s="499"/>
      <c r="G89" s="500"/>
      <c r="H89" s="500"/>
      <c r="I89" s="500"/>
    </row>
    <row r="90" spans="1:9" ht="16.5" x14ac:dyDescent="0.25">
      <c r="A90" s="454" t="s">
        <v>354</v>
      </c>
      <c r="B90" s="219"/>
      <c r="C90" s="219"/>
      <c r="D90" s="219"/>
      <c r="E90" s="219"/>
      <c r="F90" s="219"/>
      <c r="G90" s="455" t="s">
        <v>355</v>
      </c>
      <c r="H90" s="455"/>
      <c r="I90" s="455"/>
    </row>
    <row r="91" spans="1:9" ht="16.5" x14ac:dyDescent="0.25">
      <c r="A91" s="66"/>
    </row>
    <row r="92" spans="1:9" ht="16.5" x14ac:dyDescent="0.25">
      <c r="A92" s="219"/>
      <c r="B92" s="219"/>
      <c r="C92" s="219"/>
      <c r="D92" s="219"/>
      <c r="E92" s="219"/>
      <c r="F92" s="219"/>
      <c r="G92" s="456"/>
      <c r="H92" s="456"/>
      <c r="I92" s="456"/>
    </row>
    <row r="93" spans="1:9" x14ac:dyDescent="0.2">
      <c r="A93" s="13"/>
    </row>
    <row r="94" spans="1:9" x14ac:dyDescent="0.2">
      <c r="A94" s="13"/>
    </row>
    <row r="95" spans="1:9" x14ac:dyDescent="0.2">
      <c r="A95" s="13"/>
    </row>
    <row r="96" spans="1:9" x14ac:dyDescent="0.2">
      <c r="A96" s="13"/>
    </row>
  </sheetData>
  <mergeCells count="42">
    <mergeCell ref="B47:B48"/>
    <mergeCell ref="A76:I76"/>
    <mergeCell ref="A82:I82"/>
    <mergeCell ref="D89:E89"/>
    <mergeCell ref="G89:I89"/>
    <mergeCell ref="B21:H21"/>
    <mergeCell ref="B20:H20"/>
    <mergeCell ref="A26:I26"/>
    <mergeCell ref="F27:I27"/>
    <mergeCell ref="B29:I29"/>
    <mergeCell ref="A27:A28"/>
    <mergeCell ref="B27:B28"/>
    <mergeCell ref="C27:C28"/>
    <mergeCell ref="D27:D28"/>
    <mergeCell ref="E27:E28"/>
    <mergeCell ref="F2:I2"/>
    <mergeCell ref="F3:I3"/>
    <mergeCell ref="F4:I4"/>
    <mergeCell ref="G6:I6"/>
    <mergeCell ref="F8:H8"/>
    <mergeCell ref="A10:F10"/>
    <mergeCell ref="G10:H10"/>
    <mergeCell ref="B11:F11"/>
    <mergeCell ref="G11:H11"/>
    <mergeCell ref="B12:F12"/>
    <mergeCell ref="G12:H12"/>
    <mergeCell ref="G90:I90"/>
    <mergeCell ref="G92:I92"/>
    <mergeCell ref="B13:F13"/>
    <mergeCell ref="G13:H13"/>
    <mergeCell ref="B14:F14"/>
    <mergeCell ref="G14:H14"/>
    <mergeCell ref="B15:F15"/>
    <mergeCell ref="G15:H15"/>
    <mergeCell ref="B16:F16"/>
    <mergeCell ref="G16:H16"/>
    <mergeCell ref="B17:F17"/>
    <mergeCell ref="G17:H17"/>
    <mergeCell ref="B19:F19"/>
    <mergeCell ref="A23:I23"/>
    <mergeCell ref="A24:I24"/>
    <mergeCell ref="A25:I25"/>
  </mergeCells>
  <pageMargins left="0.98425196850393704" right="0.39370078740157483" top="0.47244094488188981" bottom="0.39370078740157483" header="0.31496062992125984" footer="0.31496062992125984"/>
  <pageSetup paperSize="9" scale="70" orientation="portrait" horizontalDpi="4294967295" verticalDpi="4294967295" r:id="rId1"/>
  <rowBreaks count="1" manualBreakCount="1">
    <brk id="50" max="8" man="1"/>
  </rowBreaks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8"/>
  <sheetViews>
    <sheetView view="pageBreakPreview" topLeftCell="A43" zoomScale="60" zoomScaleNormal="100" workbookViewId="0">
      <selection activeCell="D67" sqref="D67"/>
    </sheetView>
  </sheetViews>
  <sheetFormatPr defaultRowHeight="15" x14ac:dyDescent="0.25"/>
  <cols>
    <col min="1" max="1" width="15.140625" style="350" bestFit="1" customWidth="1"/>
    <col min="2" max="2" width="9.7109375" style="350" bestFit="1" customWidth="1"/>
    <col min="3" max="3" width="59.5703125" style="350" customWidth="1"/>
    <col min="4" max="4" width="12.7109375" style="350" customWidth="1"/>
    <col min="5" max="5" width="14.5703125" style="350" customWidth="1"/>
    <col min="6" max="6" width="16.42578125" style="350" customWidth="1"/>
    <col min="7" max="7" width="21.7109375" style="350" customWidth="1"/>
    <col min="8" max="8" width="19" style="350" bestFit="1" customWidth="1"/>
    <col min="9" max="9" width="20.42578125" style="350" customWidth="1"/>
    <col min="10" max="16" width="19" style="350" bestFit="1" customWidth="1"/>
    <col min="17" max="17" width="19" style="350" customWidth="1"/>
    <col min="18" max="19" width="19" style="350" bestFit="1" customWidth="1"/>
    <col min="20" max="256" width="9.140625" style="350"/>
    <col min="257" max="257" width="15.140625" style="350" bestFit="1" customWidth="1"/>
    <col min="258" max="258" width="9.7109375" style="350" bestFit="1" customWidth="1"/>
    <col min="259" max="259" width="59.5703125" style="350" customWidth="1"/>
    <col min="260" max="260" width="12.7109375" style="350" customWidth="1"/>
    <col min="261" max="261" width="13.42578125" style="350" bestFit="1" customWidth="1"/>
    <col min="262" max="262" width="16.42578125" style="350" customWidth="1"/>
    <col min="263" max="263" width="21.7109375" style="350" customWidth="1"/>
    <col min="264" max="264" width="19" style="350" bestFit="1" customWidth="1"/>
    <col min="265" max="265" width="20.42578125" style="350" customWidth="1"/>
    <col min="266" max="272" width="19" style="350" bestFit="1" customWidth="1"/>
    <col min="273" max="273" width="19" style="350" customWidth="1"/>
    <col min="274" max="275" width="19" style="350" bestFit="1" customWidth="1"/>
    <col min="276" max="512" width="9.140625" style="350"/>
    <col min="513" max="513" width="15.140625" style="350" bestFit="1" customWidth="1"/>
    <col min="514" max="514" width="9.7109375" style="350" bestFit="1" customWidth="1"/>
    <col min="515" max="515" width="59.5703125" style="350" customWidth="1"/>
    <col min="516" max="516" width="12.7109375" style="350" customWidth="1"/>
    <col min="517" max="517" width="13.42578125" style="350" bestFit="1" customWidth="1"/>
    <col min="518" max="518" width="16.42578125" style="350" customWidth="1"/>
    <col min="519" max="519" width="21.7109375" style="350" customWidth="1"/>
    <col min="520" max="520" width="19" style="350" bestFit="1" customWidth="1"/>
    <col min="521" max="521" width="20.42578125" style="350" customWidth="1"/>
    <col min="522" max="528" width="19" style="350" bestFit="1" customWidth="1"/>
    <col min="529" max="529" width="19" style="350" customWidth="1"/>
    <col min="530" max="531" width="19" style="350" bestFit="1" customWidth="1"/>
    <col min="532" max="768" width="9.140625" style="350"/>
    <col min="769" max="769" width="15.140625" style="350" bestFit="1" customWidth="1"/>
    <col min="770" max="770" width="9.7109375" style="350" bestFit="1" customWidth="1"/>
    <col min="771" max="771" width="59.5703125" style="350" customWidth="1"/>
    <col min="772" max="772" width="12.7109375" style="350" customWidth="1"/>
    <col min="773" max="773" width="13.42578125" style="350" bestFit="1" customWidth="1"/>
    <col min="774" max="774" width="16.42578125" style="350" customWidth="1"/>
    <col min="775" max="775" width="21.7109375" style="350" customWidth="1"/>
    <col min="776" max="776" width="19" style="350" bestFit="1" customWidth="1"/>
    <col min="777" max="777" width="20.42578125" style="350" customWidth="1"/>
    <col min="778" max="784" width="19" style="350" bestFit="1" customWidth="1"/>
    <col min="785" max="785" width="19" style="350" customWidth="1"/>
    <col min="786" max="787" width="19" style="350" bestFit="1" customWidth="1"/>
    <col min="788" max="1024" width="9.140625" style="350"/>
    <col min="1025" max="1025" width="15.140625" style="350" bestFit="1" customWidth="1"/>
    <col min="1026" max="1026" width="9.7109375" style="350" bestFit="1" customWidth="1"/>
    <col min="1027" max="1027" width="59.5703125" style="350" customWidth="1"/>
    <col min="1028" max="1028" width="12.7109375" style="350" customWidth="1"/>
    <col min="1029" max="1029" width="13.42578125" style="350" bestFit="1" customWidth="1"/>
    <col min="1030" max="1030" width="16.42578125" style="350" customWidth="1"/>
    <col min="1031" max="1031" width="21.7109375" style="350" customWidth="1"/>
    <col min="1032" max="1032" width="19" style="350" bestFit="1" customWidth="1"/>
    <col min="1033" max="1033" width="20.42578125" style="350" customWidth="1"/>
    <col min="1034" max="1040" width="19" style="350" bestFit="1" customWidth="1"/>
    <col min="1041" max="1041" width="19" style="350" customWidth="1"/>
    <col min="1042" max="1043" width="19" style="350" bestFit="1" customWidth="1"/>
    <col min="1044" max="1280" width="9.140625" style="350"/>
    <col min="1281" max="1281" width="15.140625" style="350" bestFit="1" customWidth="1"/>
    <col min="1282" max="1282" width="9.7109375" style="350" bestFit="1" customWidth="1"/>
    <col min="1283" max="1283" width="59.5703125" style="350" customWidth="1"/>
    <col min="1284" max="1284" width="12.7109375" style="350" customWidth="1"/>
    <col min="1285" max="1285" width="13.42578125" style="350" bestFit="1" customWidth="1"/>
    <col min="1286" max="1286" width="16.42578125" style="350" customWidth="1"/>
    <col min="1287" max="1287" width="21.7109375" style="350" customWidth="1"/>
    <col min="1288" max="1288" width="19" style="350" bestFit="1" customWidth="1"/>
    <col min="1289" max="1289" width="20.42578125" style="350" customWidth="1"/>
    <col min="1290" max="1296" width="19" style="350" bestFit="1" customWidth="1"/>
    <col min="1297" max="1297" width="19" style="350" customWidth="1"/>
    <col min="1298" max="1299" width="19" style="350" bestFit="1" customWidth="1"/>
    <col min="1300" max="1536" width="9.140625" style="350"/>
    <col min="1537" max="1537" width="15.140625" style="350" bestFit="1" customWidth="1"/>
    <col min="1538" max="1538" width="9.7109375" style="350" bestFit="1" customWidth="1"/>
    <col min="1539" max="1539" width="59.5703125" style="350" customWidth="1"/>
    <col min="1540" max="1540" width="12.7109375" style="350" customWidth="1"/>
    <col min="1541" max="1541" width="13.42578125" style="350" bestFit="1" customWidth="1"/>
    <col min="1542" max="1542" width="16.42578125" style="350" customWidth="1"/>
    <col min="1543" max="1543" width="21.7109375" style="350" customWidth="1"/>
    <col min="1544" max="1544" width="19" style="350" bestFit="1" customWidth="1"/>
    <col min="1545" max="1545" width="20.42578125" style="350" customWidth="1"/>
    <col min="1546" max="1552" width="19" style="350" bestFit="1" customWidth="1"/>
    <col min="1553" max="1553" width="19" style="350" customWidth="1"/>
    <col min="1554" max="1555" width="19" style="350" bestFit="1" customWidth="1"/>
    <col min="1556" max="1792" width="9.140625" style="350"/>
    <col min="1793" max="1793" width="15.140625" style="350" bestFit="1" customWidth="1"/>
    <col min="1794" max="1794" width="9.7109375" style="350" bestFit="1" customWidth="1"/>
    <col min="1795" max="1795" width="59.5703125" style="350" customWidth="1"/>
    <col min="1796" max="1796" width="12.7109375" style="350" customWidth="1"/>
    <col min="1797" max="1797" width="13.42578125" style="350" bestFit="1" customWidth="1"/>
    <col min="1798" max="1798" width="16.42578125" style="350" customWidth="1"/>
    <col min="1799" max="1799" width="21.7109375" style="350" customWidth="1"/>
    <col min="1800" max="1800" width="19" style="350" bestFit="1" customWidth="1"/>
    <col min="1801" max="1801" width="20.42578125" style="350" customWidth="1"/>
    <col min="1802" max="1808" width="19" style="350" bestFit="1" customWidth="1"/>
    <col min="1809" max="1809" width="19" style="350" customWidth="1"/>
    <col min="1810" max="1811" width="19" style="350" bestFit="1" customWidth="1"/>
    <col min="1812" max="2048" width="9.140625" style="350"/>
    <col min="2049" max="2049" width="15.140625" style="350" bestFit="1" customWidth="1"/>
    <col min="2050" max="2050" width="9.7109375" style="350" bestFit="1" customWidth="1"/>
    <col min="2051" max="2051" width="59.5703125" style="350" customWidth="1"/>
    <col min="2052" max="2052" width="12.7109375" style="350" customWidth="1"/>
    <col min="2053" max="2053" width="13.42578125" style="350" bestFit="1" customWidth="1"/>
    <col min="2054" max="2054" width="16.42578125" style="350" customWidth="1"/>
    <col min="2055" max="2055" width="21.7109375" style="350" customWidth="1"/>
    <col min="2056" max="2056" width="19" style="350" bestFit="1" customWidth="1"/>
    <col min="2057" max="2057" width="20.42578125" style="350" customWidth="1"/>
    <col min="2058" max="2064" width="19" style="350" bestFit="1" customWidth="1"/>
    <col min="2065" max="2065" width="19" style="350" customWidth="1"/>
    <col min="2066" max="2067" width="19" style="350" bestFit="1" customWidth="1"/>
    <col min="2068" max="2304" width="9.140625" style="350"/>
    <col min="2305" max="2305" width="15.140625" style="350" bestFit="1" customWidth="1"/>
    <col min="2306" max="2306" width="9.7109375" style="350" bestFit="1" customWidth="1"/>
    <col min="2307" max="2307" width="59.5703125" style="350" customWidth="1"/>
    <col min="2308" max="2308" width="12.7109375" style="350" customWidth="1"/>
    <col min="2309" max="2309" width="13.42578125" style="350" bestFit="1" customWidth="1"/>
    <col min="2310" max="2310" width="16.42578125" style="350" customWidth="1"/>
    <col min="2311" max="2311" width="21.7109375" style="350" customWidth="1"/>
    <col min="2312" max="2312" width="19" style="350" bestFit="1" customWidth="1"/>
    <col min="2313" max="2313" width="20.42578125" style="350" customWidth="1"/>
    <col min="2314" max="2320" width="19" style="350" bestFit="1" customWidth="1"/>
    <col min="2321" max="2321" width="19" style="350" customWidth="1"/>
    <col min="2322" max="2323" width="19" style="350" bestFit="1" customWidth="1"/>
    <col min="2324" max="2560" width="9.140625" style="350"/>
    <col min="2561" max="2561" width="15.140625" style="350" bestFit="1" customWidth="1"/>
    <col min="2562" max="2562" width="9.7109375" style="350" bestFit="1" customWidth="1"/>
    <col min="2563" max="2563" width="59.5703125" style="350" customWidth="1"/>
    <col min="2564" max="2564" width="12.7109375" style="350" customWidth="1"/>
    <col min="2565" max="2565" width="13.42578125" style="350" bestFit="1" customWidth="1"/>
    <col min="2566" max="2566" width="16.42578125" style="350" customWidth="1"/>
    <col min="2567" max="2567" width="21.7109375" style="350" customWidth="1"/>
    <col min="2568" max="2568" width="19" style="350" bestFit="1" customWidth="1"/>
    <col min="2569" max="2569" width="20.42578125" style="350" customWidth="1"/>
    <col min="2570" max="2576" width="19" style="350" bestFit="1" customWidth="1"/>
    <col min="2577" max="2577" width="19" style="350" customWidth="1"/>
    <col min="2578" max="2579" width="19" style="350" bestFit="1" customWidth="1"/>
    <col min="2580" max="2816" width="9.140625" style="350"/>
    <col min="2817" max="2817" width="15.140625" style="350" bestFit="1" customWidth="1"/>
    <col min="2818" max="2818" width="9.7109375" style="350" bestFit="1" customWidth="1"/>
    <col min="2819" max="2819" width="59.5703125" style="350" customWidth="1"/>
    <col min="2820" max="2820" width="12.7109375" style="350" customWidth="1"/>
    <col min="2821" max="2821" width="13.42578125" style="350" bestFit="1" customWidth="1"/>
    <col min="2822" max="2822" width="16.42578125" style="350" customWidth="1"/>
    <col min="2823" max="2823" width="21.7109375" style="350" customWidth="1"/>
    <col min="2824" max="2824" width="19" style="350" bestFit="1" customWidth="1"/>
    <col min="2825" max="2825" width="20.42578125" style="350" customWidth="1"/>
    <col min="2826" max="2832" width="19" style="350" bestFit="1" customWidth="1"/>
    <col min="2833" max="2833" width="19" style="350" customWidth="1"/>
    <col min="2834" max="2835" width="19" style="350" bestFit="1" customWidth="1"/>
    <col min="2836" max="3072" width="9.140625" style="350"/>
    <col min="3073" max="3073" width="15.140625" style="350" bestFit="1" customWidth="1"/>
    <col min="3074" max="3074" width="9.7109375" style="350" bestFit="1" customWidth="1"/>
    <col min="3075" max="3075" width="59.5703125" style="350" customWidth="1"/>
    <col min="3076" max="3076" width="12.7109375" style="350" customWidth="1"/>
    <col min="3077" max="3077" width="13.42578125" style="350" bestFit="1" customWidth="1"/>
    <col min="3078" max="3078" width="16.42578125" style="350" customWidth="1"/>
    <col min="3079" max="3079" width="21.7109375" style="350" customWidth="1"/>
    <col min="3080" max="3080" width="19" style="350" bestFit="1" customWidth="1"/>
    <col min="3081" max="3081" width="20.42578125" style="350" customWidth="1"/>
    <col min="3082" max="3088" width="19" style="350" bestFit="1" customWidth="1"/>
    <col min="3089" max="3089" width="19" style="350" customWidth="1"/>
    <col min="3090" max="3091" width="19" style="350" bestFit="1" customWidth="1"/>
    <col min="3092" max="3328" width="9.140625" style="350"/>
    <col min="3329" max="3329" width="15.140625" style="350" bestFit="1" customWidth="1"/>
    <col min="3330" max="3330" width="9.7109375" style="350" bestFit="1" customWidth="1"/>
    <col min="3331" max="3331" width="59.5703125" style="350" customWidth="1"/>
    <col min="3332" max="3332" width="12.7109375" style="350" customWidth="1"/>
    <col min="3333" max="3333" width="13.42578125" style="350" bestFit="1" customWidth="1"/>
    <col min="3334" max="3334" width="16.42578125" style="350" customWidth="1"/>
    <col min="3335" max="3335" width="21.7109375" style="350" customWidth="1"/>
    <col min="3336" max="3336" width="19" style="350" bestFit="1" customWidth="1"/>
    <col min="3337" max="3337" width="20.42578125" style="350" customWidth="1"/>
    <col min="3338" max="3344" width="19" style="350" bestFit="1" customWidth="1"/>
    <col min="3345" max="3345" width="19" style="350" customWidth="1"/>
    <col min="3346" max="3347" width="19" style="350" bestFit="1" customWidth="1"/>
    <col min="3348" max="3584" width="9.140625" style="350"/>
    <col min="3585" max="3585" width="15.140625" style="350" bestFit="1" customWidth="1"/>
    <col min="3586" max="3586" width="9.7109375" style="350" bestFit="1" customWidth="1"/>
    <col min="3587" max="3587" width="59.5703125" style="350" customWidth="1"/>
    <col min="3588" max="3588" width="12.7109375" style="350" customWidth="1"/>
    <col min="3589" max="3589" width="13.42578125" style="350" bestFit="1" customWidth="1"/>
    <col min="3590" max="3590" width="16.42578125" style="350" customWidth="1"/>
    <col min="3591" max="3591" width="21.7109375" style="350" customWidth="1"/>
    <col min="3592" max="3592" width="19" style="350" bestFit="1" customWidth="1"/>
    <col min="3593" max="3593" width="20.42578125" style="350" customWidth="1"/>
    <col min="3594" max="3600" width="19" style="350" bestFit="1" customWidth="1"/>
    <col min="3601" max="3601" width="19" style="350" customWidth="1"/>
    <col min="3602" max="3603" width="19" style="350" bestFit="1" customWidth="1"/>
    <col min="3604" max="3840" width="9.140625" style="350"/>
    <col min="3841" max="3841" width="15.140625" style="350" bestFit="1" customWidth="1"/>
    <col min="3842" max="3842" width="9.7109375" style="350" bestFit="1" customWidth="1"/>
    <col min="3843" max="3843" width="59.5703125" style="350" customWidth="1"/>
    <col min="3844" max="3844" width="12.7109375" style="350" customWidth="1"/>
    <col min="3845" max="3845" width="13.42578125" style="350" bestFit="1" customWidth="1"/>
    <col min="3846" max="3846" width="16.42578125" style="350" customWidth="1"/>
    <col min="3847" max="3847" width="21.7109375" style="350" customWidth="1"/>
    <col min="3848" max="3848" width="19" style="350" bestFit="1" customWidth="1"/>
    <col min="3849" max="3849" width="20.42578125" style="350" customWidth="1"/>
    <col min="3850" max="3856" width="19" style="350" bestFit="1" customWidth="1"/>
    <col min="3857" max="3857" width="19" style="350" customWidth="1"/>
    <col min="3858" max="3859" width="19" style="350" bestFit="1" customWidth="1"/>
    <col min="3860" max="4096" width="9.140625" style="350"/>
    <col min="4097" max="4097" width="15.140625" style="350" bestFit="1" customWidth="1"/>
    <col min="4098" max="4098" width="9.7109375" style="350" bestFit="1" customWidth="1"/>
    <col min="4099" max="4099" width="59.5703125" style="350" customWidth="1"/>
    <col min="4100" max="4100" width="12.7109375" style="350" customWidth="1"/>
    <col min="4101" max="4101" width="13.42578125" style="350" bestFit="1" customWidth="1"/>
    <col min="4102" max="4102" width="16.42578125" style="350" customWidth="1"/>
    <col min="4103" max="4103" width="21.7109375" style="350" customWidth="1"/>
    <col min="4104" max="4104" width="19" style="350" bestFit="1" customWidth="1"/>
    <col min="4105" max="4105" width="20.42578125" style="350" customWidth="1"/>
    <col min="4106" max="4112" width="19" style="350" bestFit="1" customWidth="1"/>
    <col min="4113" max="4113" width="19" style="350" customWidth="1"/>
    <col min="4114" max="4115" width="19" style="350" bestFit="1" customWidth="1"/>
    <col min="4116" max="4352" width="9.140625" style="350"/>
    <col min="4353" max="4353" width="15.140625" style="350" bestFit="1" customWidth="1"/>
    <col min="4354" max="4354" width="9.7109375" style="350" bestFit="1" customWidth="1"/>
    <col min="4355" max="4355" width="59.5703125" style="350" customWidth="1"/>
    <col min="4356" max="4356" width="12.7109375" style="350" customWidth="1"/>
    <col min="4357" max="4357" width="13.42578125" style="350" bestFit="1" customWidth="1"/>
    <col min="4358" max="4358" width="16.42578125" style="350" customWidth="1"/>
    <col min="4359" max="4359" width="21.7109375" style="350" customWidth="1"/>
    <col min="4360" max="4360" width="19" style="350" bestFit="1" customWidth="1"/>
    <col min="4361" max="4361" width="20.42578125" style="350" customWidth="1"/>
    <col min="4362" max="4368" width="19" style="350" bestFit="1" customWidth="1"/>
    <col min="4369" max="4369" width="19" style="350" customWidth="1"/>
    <col min="4370" max="4371" width="19" style="350" bestFit="1" customWidth="1"/>
    <col min="4372" max="4608" width="9.140625" style="350"/>
    <col min="4609" max="4609" width="15.140625" style="350" bestFit="1" customWidth="1"/>
    <col min="4610" max="4610" width="9.7109375" style="350" bestFit="1" customWidth="1"/>
    <col min="4611" max="4611" width="59.5703125" style="350" customWidth="1"/>
    <col min="4612" max="4612" width="12.7109375" style="350" customWidth="1"/>
    <col min="4613" max="4613" width="13.42578125" style="350" bestFit="1" customWidth="1"/>
    <col min="4614" max="4614" width="16.42578125" style="350" customWidth="1"/>
    <col min="4615" max="4615" width="21.7109375" style="350" customWidth="1"/>
    <col min="4616" max="4616" width="19" style="350" bestFit="1" customWidth="1"/>
    <col min="4617" max="4617" width="20.42578125" style="350" customWidth="1"/>
    <col min="4618" max="4624" width="19" style="350" bestFit="1" customWidth="1"/>
    <col min="4625" max="4625" width="19" style="350" customWidth="1"/>
    <col min="4626" max="4627" width="19" style="350" bestFit="1" customWidth="1"/>
    <col min="4628" max="4864" width="9.140625" style="350"/>
    <col min="4865" max="4865" width="15.140625" style="350" bestFit="1" customWidth="1"/>
    <col min="4866" max="4866" width="9.7109375" style="350" bestFit="1" customWidth="1"/>
    <col min="4867" max="4867" width="59.5703125" style="350" customWidth="1"/>
    <col min="4868" max="4868" width="12.7109375" style="350" customWidth="1"/>
    <col min="4869" max="4869" width="13.42578125" style="350" bestFit="1" customWidth="1"/>
    <col min="4870" max="4870" width="16.42578125" style="350" customWidth="1"/>
    <col min="4871" max="4871" width="21.7109375" style="350" customWidth="1"/>
    <col min="4872" max="4872" width="19" style="350" bestFit="1" customWidth="1"/>
    <col min="4873" max="4873" width="20.42578125" style="350" customWidth="1"/>
    <col min="4874" max="4880" width="19" style="350" bestFit="1" customWidth="1"/>
    <col min="4881" max="4881" width="19" style="350" customWidth="1"/>
    <col min="4882" max="4883" width="19" style="350" bestFit="1" customWidth="1"/>
    <col min="4884" max="5120" width="9.140625" style="350"/>
    <col min="5121" max="5121" width="15.140625" style="350" bestFit="1" customWidth="1"/>
    <col min="5122" max="5122" width="9.7109375" style="350" bestFit="1" customWidth="1"/>
    <col min="5123" max="5123" width="59.5703125" style="350" customWidth="1"/>
    <col min="5124" max="5124" width="12.7109375" style="350" customWidth="1"/>
    <col min="5125" max="5125" width="13.42578125" style="350" bestFit="1" customWidth="1"/>
    <col min="5126" max="5126" width="16.42578125" style="350" customWidth="1"/>
    <col min="5127" max="5127" width="21.7109375" style="350" customWidth="1"/>
    <col min="5128" max="5128" width="19" style="350" bestFit="1" customWidth="1"/>
    <col min="5129" max="5129" width="20.42578125" style="350" customWidth="1"/>
    <col min="5130" max="5136" width="19" style="350" bestFit="1" customWidth="1"/>
    <col min="5137" max="5137" width="19" style="350" customWidth="1"/>
    <col min="5138" max="5139" width="19" style="350" bestFit="1" customWidth="1"/>
    <col min="5140" max="5376" width="9.140625" style="350"/>
    <col min="5377" max="5377" width="15.140625" style="350" bestFit="1" customWidth="1"/>
    <col min="5378" max="5378" width="9.7109375" style="350" bestFit="1" customWidth="1"/>
    <col min="5379" max="5379" width="59.5703125" style="350" customWidth="1"/>
    <col min="5380" max="5380" width="12.7109375" style="350" customWidth="1"/>
    <col min="5381" max="5381" width="13.42578125" style="350" bestFit="1" customWidth="1"/>
    <col min="5382" max="5382" width="16.42578125" style="350" customWidth="1"/>
    <col min="5383" max="5383" width="21.7109375" style="350" customWidth="1"/>
    <col min="5384" max="5384" width="19" style="350" bestFit="1" customWidth="1"/>
    <col min="5385" max="5385" width="20.42578125" style="350" customWidth="1"/>
    <col min="5386" max="5392" width="19" style="350" bestFit="1" customWidth="1"/>
    <col min="5393" max="5393" width="19" style="350" customWidth="1"/>
    <col min="5394" max="5395" width="19" style="350" bestFit="1" customWidth="1"/>
    <col min="5396" max="5632" width="9.140625" style="350"/>
    <col min="5633" max="5633" width="15.140625" style="350" bestFit="1" customWidth="1"/>
    <col min="5634" max="5634" width="9.7109375" style="350" bestFit="1" customWidth="1"/>
    <col min="5635" max="5635" width="59.5703125" style="350" customWidth="1"/>
    <col min="5636" max="5636" width="12.7109375" style="350" customWidth="1"/>
    <col min="5637" max="5637" width="13.42578125" style="350" bestFit="1" customWidth="1"/>
    <col min="5638" max="5638" width="16.42578125" style="350" customWidth="1"/>
    <col min="5639" max="5639" width="21.7109375" style="350" customWidth="1"/>
    <col min="5640" max="5640" width="19" style="350" bestFit="1" customWidth="1"/>
    <col min="5641" max="5641" width="20.42578125" style="350" customWidth="1"/>
    <col min="5642" max="5648" width="19" style="350" bestFit="1" customWidth="1"/>
    <col min="5649" max="5649" width="19" style="350" customWidth="1"/>
    <col min="5650" max="5651" width="19" style="350" bestFit="1" customWidth="1"/>
    <col min="5652" max="5888" width="9.140625" style="350"/>
    <col min="5889" max="5889" width="15.140625" style="350" bestFit="1" customWidth="1"/>
    <col min="5890" max="5890" width="9.7109375" style="350" bestFit="1" customWidth="1"/>
    <col min="5891" max="5891" width="59.5703125" style="350" customWidth="1"/>
    <col min="5892" max="5892" width="12.7109375" style="350" customWidth="1"/>
    <col min="5893" max="5893" width="13.42578125" style="350" bestFit="1" customWidth="1"/>
    <col min="5894" max="5894" width="16.42578125" style="350" customWidth="1"/>
    <col min="5895" max="5895" width="21.7109375" style="350" customWidth="1"/>
    <col min="5896" max="5896" width="19" style="350" bestFit="1" customWidth="1"/>
    <col min="5897" max="5897" width="20.42578125" style="350" customWidth="1"/>
    <col min="5898" max="5904" width="19" style="350" bestFit="1" customWidth="1"/>
    <col min="5905" max="5905" width="19" style="350" customWidth="1"/>
    <col min="5906" max="5907" width="19" style="350" bestFit="1" customWidth="1"/>
    <col min="5908" max="6144" width="9.140625" style="350"/>
    <col min="6145" max="6145" width="15.140625" style="350" bestFit="1" customWidth="1"/>
    <col min="6146" max="6146" width="9.7109375" style="350" bestFit="1" customWidth="1"/>
    <col min="6147" max="6147" width="59.5703125" style="350" customWidth="1"/>
    <col min="6148" max="6148" width="12.7109375" style="350" customWidth="1"/>
    <col min="6149" max="6149" width="13.42578125" style="350" bestFit="1" customWidth="1"/>
    <col min="6150" max="6150" width="16.42578125" style="350" customWidth="1"/>
    <col min="6151" max="6151" width="21.7109375" style="350" customWidth="1"/>
    <col min="6152" max="6152" width="19" style="350" bestFit="1" customWidth="1"/>
    <col min="6153" max="6153" width="20.42578125" style="350" customWidth="1"/>
    <col min="6154" max="6160" width="19" style="350" bestFit="1" customWidth="1"/>
    <col min="6161" max="6161" width="19" style="350" customWidth="1"/>
    <col min="6162" max="6163" width="19" style="350" bestFit="1" customWidth="1"/>
    <col min="6164" max="6400" width="9.140625" style="350"/>
    <col min="6401" max="6401" width="15.140625" style="350" bestFit="1" customWidth="1"/>
    <col min="6402" max="6402" width="9.7109375" style="350" bestFit="1" customWidth="1"/>
    <col min="6403" max="6403" width="59.5703125" style="350" customWidth="1"/>
    <col min="6404" max="6404" width="12.7109375" style="350" customWidth="1"/>
    <col min="6405" max="6405" width="13.42578125" style="350" bestFit="1" customWidth="1"/>
    <col min="6406" max="6406" width="16.42578125" style="350" customWidth="1"/>
    <col min="6407" max="6407" width="21.7109375" style="350" customWidth="1"/>
    <col min="6408" max="6408" width="19" style="350" bestFit="1" customWidth="1"/>
    <col min="6409" max="6409" width="20.42578125" style="350" customWidth="1"/>
    <col min="6410" max="6416" width="19" style="350" bestFit="1" customWidth="1"/>
    <col min="6417" max="6417" width="19" style="350" customWidth="1"/>
    <col min="6418" max="6419" width="19" style="350" bestFit="1" customWidth="1"/>
    <col min="6420" max="6656" width="9.140625" style="350"/>
    <col min="6657" max="6657" width="15.140625" style="350" bestFit="1" customWidth="1"/>
    <col min="6658" max="6658" width="9.7109375" style="350" bestFit="1" customWidth="1"/>
    <col min="6659" max="6659" width="59.5703125" style="350" customWidth="1"/>
    <col min="6660" max="6660" width="12.7109375" style="350" customWidth="1"/>
    <col min="6661" max="6661" width="13.42578125" style="350" bestFit="1" customWidth="1"/>
    <col min="6662" max="6662" width="16.42578125" style="350" customWidth="1"/>
    <col min="6663" max="6663" width="21.7109375" style="350" customWidth="1"/>
    <col min="6664" max="6664" width="19" style="350" bestFit="1" customWidth="1"/>
    <col min="6665" max="6665" width="20.42578125" style="350" customWidth="1"/>
    <col min="6666" max="6672" width="19" style="350" bestFit="1" customWidth="1"/>
    <col min="6673" max="6673" width="19" style="350" customWidth="1"/>
    <col min="6674" max="6675" width="19" style="350" bestFit="1" customWidth="1"/>
    <col min="6676" max="6912" width="9.140625" style="350"/>
    <col min="6913" max="6913" width="15.140625" style="350" bestFit="1" customWidth="1"/>
    <col min="6914" max="6914" width="9.7109375" style="350" bestFit="1" customWidth="1"/>
    <col min="6915" max="6915" width="59.5703125" style="350" customWidth="1"/>
    <col min="6916" max="6916" width="12.7109375" style="350" customWidth="1"/>
    <col min="6917" max="6917" width="13.42578125" style="350" bestFit="1" customWidth="1"/>
    <col min="6918" max="6918" width="16.42578125" style="350" customWidth="1"/>
    <col min="6919" max="6919" width="21.7109375" style="350" customWidth="1"/>
    <col min="6920" max="6920" width="19" style="350" bestFit="1" customWidth="1"/>
    <col min="6921" max="6921" width="20.42578125" style="350" customWidth="1"/>
    <col min="6922" max="6928" width="19" style="350" bestFit="1" customWidth="1"/>
    <col min="6929" max="6929" width="19" style="350" customWidth="1"/>
    <col min="6930" max="6931" width="19" style="350" bestFit="1" customWidth="1"/>
    <col min="6932" max="7168" width="9.140625" style="350"/>
    <col min="7169" max="7169" width="15.140625" style="350" bestFit="1" customWidth="1"/>
    <col min="7170" max="7170" width="9.7109375" style="350" bestFit="1" customWidth="1"/>
    <col min="7171" max="7171" width="59.5703125" style="350" customWidth="1"/>
    <col min="7172" max="7172" width="12.7109375" style="350" customWidth="1"/>
    <col min="7173" max="7173" width="13.42578125" style="350" bestFit="1" customWidth="1"/>
    <col min="7174" max="7174" width="16.42578125" style="350" customWidth="1"/>
    <col min="7175" max="7175" width="21.7109375" style="350" customWidth="1"/>
    <col min="7176" max="7176" width="19" style="350" bestFit="1" customWidth="1"/>
    <col min="7177" max="7177" width="20.42578125" style="350" customWidth="1"/>
    <col min="7178" max="7184" width="19" style="350" bestFit="1" customWidth="1"/>
    <col min="7185" max="7185" width="19" style="350" customWidth="1"/>
    <col min="7186" max="7187" width="19" style="350" bestFit="1" customWidth="1"/>
    <col min="7188" max="7424" width="9.140625" style="350"/>
    <col min="7425" max="7425" width="15.140625" style="350" bestFit="1" customWidth="1"/>
    <col min="7426" max="7426" width="9.7109375" style="350" bestFit="1" customWidth="1"/>
    <col min="7427" max="7427" width="59.5703125" style="350" customWidth="1"/>
    <col min="7428" max="7428" width="12.7109375" style="350" customWidth="1"/>
    <col min="7429" max="7429" width="13.42578125" style="350" bestFit="1" customWidth="1"/>
    <col min="7430" max="7430" width="16.42578125" style="350" customWidth="1"/>
    <col min="7431" max="7431" width="21.7109375" style="350" customWidth="1"/>
    <col min="7432" max="7432" width="19" style="350" bestFit="1" customWidth="1"/>
    <col min="7433" max="7433" width="20.42578125" style="350" customWidth="1"/>
    <col min="7434" max="7440" width="19" style="350" bestFit="1" customWidth="1"/>
    <col min="7441" max="7441" width="19" style="350" customWidth="1"/>
    <col min="7442" max="7443" width="19" style="350" bestFit="1" customWidth="1"/>
    <col min="7444" max="7680" width="9.140625" style="350"/>
    <col min="7681" max="7681" width="15.140625" style="350" bestFit="1" customWidth="1"/>
    <col min="7682" max="7682" width="9.7109375" style="350" bestFit="1" customWidth="1"/>
    <col min="7683" max="7683" width="59.5703125" style="350" customWidth="1"/>
    <col min="7684" max="7684" width="12.7109375" style="350" customWidth="1"/>
    <col min="7685" max="7685" width="13.42578125" style="350" bestFit="1" customWidth="1"/>
    <col min="7686" max="7686" width="16.42578125" style="350" customWidth="1"/>
    <col min="7687" max="7687" width="21.7109375" style="350" customWidth="1"/>
    <col min="7688" max="7688" width="19" style="350" bestFit="1" customWidth="1"/>
    <col min="7689" max="7689" width="20.42578125" style="350" customWidth="1"/>
    <col min="7690" max="7696" width="19" style="350" bestFit="1" customWidth="1"/>
    <col min="7697" max="7697" width="19" style="350" customWidth="1"/>
    <col min="7698" max="7699" width="19" style="350" bestFit="1" customWidth="1"/>
    <col min="7700" max="7936" width="9.140625" style="350"/>
    <col min="7937" max="7937" width="15.140625" style="350" bestFit="1" customWidth="1"/>
    <col min="7938" max="7938" width="9.7109375" style="350" bestFit="1" customWidth="1"/>
    <col min="7939" max="7939" width="59.5703125" style="350" customWidth="1"/>
    <col min="7940" max="7940" width="12.7109375" style="350" customWidth="1"/>
    <col min="7941" max="7941" width="13.42578125" style="350" bestFit="1" customWidth="1"/>
    <col min="7942" max="7942" width="16.42578125" style="350" customWidth="1"/>
    <col min="7943" max="7943" width="21.7109375" style="350" customWidth="1"/>
    <col min="7944" max="7944" width="19" style="350" bestFit="1" customWidth="1"/>
    <col min="7945" max="7945" width="20.42578125" style="350" customWidth="1"/>
    <col min="7946" max="7952" width="19" style="350" bestFit="1" customWidth="1"/>
    <col min="7953" max="7953" width="19" style="350" customWidth="1"/>
    <col min="7954" max="7955" width="19" style="350" bestFit="1" customWidth="1"/>
    <col min="7956" max="8192" width="9.140625" style="350"/>
    <col min="8193" max="8193" width="15.140625" style="350" bestFit="1" customWidth="1"/>
    <col min="8194" max="8194" width="9.7109375" style="350" bestFit="1" customWidth="1"/>
    <col min="8195" max="8195" width="59.5703125" style="350" customWidth="1"/>
    <col min="8196" max="8196" width="12.7109375" style="350" customWidth="1"/>
    <col min="8197" max="8197" width="13.42578125" style="350" bestFit="1" customWidth="1"/>
    <col min="8198" max="8198" width="16.42578125" style="350" customWidth="1"/>
    <col min="8199" max="8199" width="21.7109375" style="350" customWidth="1"/>
    <col min="8200" max="8200" width="19" style="350" bestFit="1" customWidth="1"/>
    <col min="8201" max="8201" width="20.42578125" style="350" customWidth="1"/>
    <col min="8202" max="8208" width="19" style="350" bestFit="1" customWidth="1"/>
    <col min="8209" max="8209" width="19" style="350" customWidth="1"/>
    <col min="8210" max="8211" width="19" style="350" bestFit="1" customWidth="1"/>
    <col min="8212" max="8448" width="9.140625" style="350"/>
    <col min="8449" max="8449" width="15.140625" style="350" bestFit="1" customWidth="1"/>
    <col min="8450" max="8450" width="9.7109375" style="350" bestFit="1" customWidth="1"/>
    <col min="8451" max="8451" width="59.5703125" style="350" customWidth="1"/>
    <col min="8452" max="8452" width="12.7109375" style="350" customWidth="1"/>
    <col min="8453" max="8453" width="13.42578125" style="350" bestFit="1" customWidth="1"/>
    <col min="8454" max="8454" width="16.42578125" style="350" customWidth="1"/>
    <col min="8455" max="8455" width="21.7109375" style="350" customWidth="1"/>
    <col min="8456" max="8456" width="19" style="350" bestFit="1" customWidth="1"/>
    <col min="8457" max="8457" width="20.42578125" style="350" customWidth="1"/>
    <col min="8458" max="8464" width="19" style="350" bestFit="1" customWidth="1"/>
    <col min="8465" max="8465" width="19" style="350" customWidth="1"/>
    <col min="8466" max="8467" width="19" style="350" bestFit="1" customWidth="1"/>
    <col min="8468" max="8704" width="9.140625" style="350"/>
    <col min="8705" max="8705" width="15.140625" style="350" bestFit="1" customWidth="1"/>
    <col min="8706" max="8706" width="9.7109375" style="350" bestFit="1" customWidth="1"/>
    <col min="8707" max="8707" width="59.5703125" style="350" customWidth="1"/>
    <col min="8708" max="8708" width="12.7109375" style="350" customWidth="1"/>
    <col min="8709" max="8709" width="13.42578125" style="350" bestFit="1" customWidth="1"/>
    <col min="8710" max="8710" width="16.42578125" style="350" customWidth="1"/>
    <col min="8711" max="8711" width="21.7109375" style="350" customWidth="1"/>
    <col min="8712" max="8712" width="19" style="350" bestFit="1" customWidth="1"/>
    <col min="8713" max="8713" width="20.42578125" style="350" customWidth="1"/>
    <col min="8714" max="8720" width="19" style="350" bestFit="1" customWidth="1"/>
    <col min="8721" max="8721" width="19" style="350" customWidth="1"/>
    <col min="8722" max="8723" width="19" style="350" bestFit="1" customWidth="1"/>
    <col min="8724" max="8960" width="9.140625" style="350"/>
    <col min="8961" max="8961" width="15.140625" style="350" bestFit="1" customWidth="1"/>
    <col min="8962" max="8962" width="9.7109375" style="350" bestFit="1" customWidth="1"/>
    <col min="8963" max="8963" width="59.5703125" style="350" customWidth="1"/>
    <col min="8964" max="8964" width="12.7109375" style="350" customWidth="1"/>
    <col min="8965" max="8965" width="13.42578125" style="350" bestFit="1" customWidth="1"/>
    <col min="8966" max="8966" width="16.42578125" style="350" customWidth="1"/>
    <col min="8967" max="8967" width="21.7109375" style="350" customWidth="1"/>
    <col min="8968" max="8968" width="19" style="350" bestFit="1" customWidth="1"/>
    <col min="8969" max="8969" width="20.42578125" style="350" customWidth="1"/>
    <col min="8970" max="8976" width="19" style="350" bestFit="1" customWidth="1"/>
    <col min="8977" max="8977" width="19" style="350" customWidth="1"/>
    <col min="8978" max="8979" width="19" style="350" bestFit="1" customWidth="1"/>
    <col min="8980" max="9216" width="9.140625" style="350"/>
    <col min="9217" max="9217" width="15.140625" style="350" bestFit="1" customWidth="1"/>
    <col min="9218" max="9218" width="9.7109375" style="350" bestFit="1" customWidth="1"/>
    <col min="9219" max="9219" width="59.5703125" style="350" customWidth="1"/>
    <col min="9220" max="9220" width="12.7109375" style="350" customWidth="1"/>
    <col min="9221" max="9221" width="13.42578125" style="350" bestFit="1" customWidth="1"/>
    <col min="9222" max="9222" width="16.42578125" style="350" customWidth="1"/>
    <col min="9223" max="9223" width="21.7109375" style="350" customWidth="1"/>
    <col min="9224" max="9224" width="19" style="350" bestFit="1" customWidth="1"/>
    <col min="9225" max="9225" width="20.42578125" style="350" customWidth="1"/>
    <col min="9226" max="9232" width="19" style="350" bestFit="1" customWidth="1"/>
    <col min="9233" max="9233" width="19" style="350" customWidth="1"/>
    <col min="9234" max="9235" width="19" style="350" bestFit="1" customWidth="1"/>
    <col min="9236" max="9472" width="9.140625" style="350"/>
    <col min="9473" max="9473" width="15.140625" style="350" bestFit="1" customWidth="1"/>
    <col min="9474" max="9474" width="9.7109375" style="350" bestFit="1" customWidth="1"/>
    <col min="9475" max="9475" width="59.5703125" style="350" customWidth="1"/>
    <col min="9476" max="9476" width="12.7109375" style="350" customWidth="1"/>
    <col min="9477" max="9477" width="13.42578125" style="350" bestFit="1" customWidth="1"/>
    <col min="9478" max="9478" width="16.42578125" style="350" customWidth="1"/>
    <col min="9479" max="9479" width="21.7109375" style="350" customWidth="1"/>
    <col min="9480" max="9480" width="19" style="350" bestFit="1" customWidth="1"/>
    <col min="9481" max="9481" width="20.42578125" style="350" customWidth="1"/>
    <col min="9482" max="9488" width="19" style="350" bestFit="1" customWidth="1"/>
    <col min="9489" max="9489" width="19" style="350" customWidth="1"/>
    <col min="9490" max="9491" width="19" style="350" bestFit="1" customWidth="1"/>
    <col min="9492" max="9728" width="9.140625" style="350"/>
    <col min="9729" max="9729" width="15.140625" style="350" bestFit="1" customWidth="1"/>
    <col min="9730" max="9730" width="9.7109375" style="350" bestFit="1" customWidth="1"/>
    <col min="9731" max="9731" width="59.5703125" style="350" customWidth="1"/>
    <col min="9732" max="9732" width="12.7109375" style="350" customWidth="1"/>
    <col min="9733" max="9733" width="13.42578125" style="350" bestFit="1" customWidth="1"/>
    <col min="9734" max="9734" width="16.42578125" style="350" customWidth="1"/>
    <col min="9735" max="9735" width="21.7109375" style="350" customWidth="1"/>
    <col min="9736" max="9736" width="19" style="350" bestFit="1" customWidth="1"/>
    <col min="9737" max="9737" width="20.42578125" style="350" customWidth="1"/>
    <col min="9738" max="9744" width="19" style="350" bestFit="1" customWidth="1"/>
    <col min="9745" max="9745" width="19" style="350" customWidth="1"/>
    <col min="9746" max="9747" width="19" style="350" bestFit="1" customWidth="1"/>
    <col min="9748" max="9984" width="9.140625" style="350"/>
    <col min="9985" max="9985" width="15.140625" style="350" bestFit="1" customWidth="1"/>
    <col min="9986" max="9986" width="9.7109375" style="350" bestFit="1" customWidth="1"/>
    <col min="9987" max="9987" width="59.5703125" style="350" customWidth="1"/>
    <col min="9988" max="9988" width="12.7109375" style="350" customWidth="1"/>
    <col min="9989" max="9989" width="13.42578125" style="350" bestFit="1" customWidth="1"/>
    <col min="9990" max="9990" width="16.42578125" style="350" customWidth="1"/>
    <col min="9991" max="9991" width="21.7109375" style="350" customWidth="1"/>
    <col min="9992" max="9992" width="19" style="350" bestFit="1" customWidth="1"/>
    <col min="9993" max="9993" width="20.42578125" style="350" customWidth="1"/>
    <col min="9994" max="10000" width="19" style="350" bestFit="1" customWidth="1"/>
    <col min="10001" max="10001" width="19" style="350" customWidth="1"/>
    <col min="10002" max="10003" width="19" style="350" bestFit="1" customWidth="1"/>
    <col min="10004" max="10240" width="9.140625" style="350"/>
    <col min="10241" max="10241" width="15.140625" style="350" bestFit="1" customWidth="1"/>
    <col min="10242" max="10242" width="9.7109375" style="350" bestFit="1" customWidth="1"/>
    <col min="10243" max="10243" width="59.5703125" style="350" customWidth="1"/>
    <col min="10244" max="10244" width="12.7109375" style="350" customWidth="1"/>
    <col min="10245" max="10245" width="13.42578125" style="350" bestFit="1" customWidth="1"/>
    <col min="10246" max="10246" width="16.42578125" style="350" customWidth="1"/>
    <col min="10247" max="10247" width="21.7109375" style="350" customWidth="1"/>
    <col min="10248" max="10248" width="19" style="350" bestFit="1" customWidth="1"/>
    <col min="10249" max="10249" width="20.42578125" style="350" customWidth="1"/>
    <col min="10250" max="10256" width="19" style="350" bestFit="1" customWidth="1"/>
    <col min="10257" max="10257" width="19" style="350" customWidth="1"/>
    <col min="10258" max="10259" width="19" style="350" bestFit="1" customWidth="1"/>
    <col min="10260" max="10496" width="9.140625" style="350"/>
    <col min="10497" max="10497" width="15.140625" style="350" bestFit="1" customWidth="1"/>
    <col min="10498" max="10498" width="9.7109375" style="350" bestFit="1" customWidth="1"/>
    <col min="10499" max="10499" width="59.5703125" style="350" customWidth="1"/>
    <col min="10500" max="10500" width="12.7109375" style="350" customWidth="1"/>
    <col min="10501" max="10501" width="13.42578125" style="350" bestFit="1" customWidth="1"/>
    <col min="10502" max="10502" width="16.42578125" style="350" customWidth="1"/>
    <col min="10503" max="10503" width="21.7109375" style="350" customWidth="1"/>
    <col min="10504" max="10504" width="19" style="350" bestFit="1" customWidth="1"/>
    <col min="10505" max="10505" width="20.42578125" style="350" customWidth="1"/>
    <col min="10506" max="10512" width="19" style="350" bestFit="1" customWidth="1"/>
    <col min="10513" max="10513" width="19" style="350" customWidth="1"/>
    <col min="10514" max="10515" width="19" style="350" bestFit="1" customWidth="1"/>
    <col min="10516" max="10752" width="9.140625" style="350"/>
    <col min="10753" max="10753" width="15.140625" style="350" bestFit="1" customWidth="1"/>
    <col min="10754" max="10754" width="9.7109375" style="350" bestFit="1" customWidth="1"/>
    <col min="10755" max="10755" width="59.5703125" style="350" customWidth="1"/>
    <col min="10756" max="10756" width="12.7109375" style="350" customWidth="1"/>
    <col min="10757" max="10757" width="13.42578125" style="350" bestFit="1" customWidth="1"/>
    <col min="10758" max="10758" width="16.42578125" style="350" customWidth="1"/>
    <col min="10759" max="10759" width="21.7109375" style="350" customWidth="1"/>
    <col min="10760" max="10760" width="19" style="350" bestFit="1" customWidth="1"/>
    <col min="10761" max="10761" width="20.42578125" style="350" customWidth="1"/>
    <col min="10762" max="10768" width="19" style="350" bestFit="1" customWidth="1"/>
    <col min="10769" max="10769" width="19" style="350" customWidth="1"/>
    <col min="10770" max="10771" width="19" style="350" bestFit="1" customWidth="1"/>
    <col min="10772" max="11008" width="9.140625" style="350"/>
    <col min="11009" max="11009" width="15.140625" style="350" bestFit="1" customWidth="1"/>
    <col min="11010" max="11010" width="9.7109375" style="350" bestFit="1" customWidth="1"/>
    <col min="11011" max="11011" width="59.5703125" style="350" customWidth="1"/>
    <col min="11012" max="11012" width="12.7109375" style="350" customWidth="1"/>
    <col min="11013" max="11013" width="13.42578125" style="350" bestFit="1" customWidth="1"/>
    <col min="11014" max="11014" width="16.42578125" style="350" customWidth="1"/>
    <col min="11015" max="11015" width="21.7109375" style="350" customWidth="1"/>
    <col min="11016" max="11016" width="19" style="350" bestFit="1" customWidth="1"/>
    <col min="11017" max="11017" width="20.42578125" style="350" customWidth="1"/>
    <col min="11018" max="11024" width="19" style="350" bestFit="1" customWidth="1"/>
    <col min="11025" max="11025" width="19" style="350" customWidth="1"/>
    <col min="11026" max="11027" width="19" style="350" bestFit="1" customWidth="1"/>
    <col min="11028" max="11264" width="9.140625" style="350"/>
    <col min="11265" max="11265" width="15.140625" style="350" bestFit="1" customWidth="1"/>
    <col min="11266" max="11266" width="9.7109375" style="350" bestFit="1" customWidth="1"/>
    <col min="11267" max="11267" width="59.5703125" style="350" customWidth="1"/>
    <col min="11268" max="11268" width="12.7109375" style="350" customWidth="1"/>
    <col min="11269" max="11269" width="13.42578125" style="350" bestFit="1" customWidth="1"/>
    <col min="11270" max="11270" width="16.42578125" style="350" customWidth="1"/>
    <col min="11271" max="11271" width="21.7109375" style="350" customWidth="1"/>
    <col min="11272" max="11272" width="19" style="350" bestFit="1" customWidth="1"/>
    <col min="11273" max="11273" width="20.42578125" style="350" customWidth="1"/>
    <col min="11274" max="11280" width="19" style="350" bestFit="1" customWidth="1"/>
    <col min="11281" max="11281" width="19" style="350" customWidth="1"/>
    <col min="11282" max="11283" width="19" style="350" bestFit="1" customWidth="1"/>
    <col min="11284" max="11520" width="9.140625" style="350"/>
    <col min="11521" max="11521" width="15.140625" style="350" bestFit="1" customWidth="1"/>
    <col min="11522" max="11522" width="9.7109375" style="350" bestFit="1" customWidth="1"/>
    <col min="11523" max="11523" width="59.5703125" style="350" customWidth="1"/>
    <col min="11524" max="11524" width="12.7109375" style="350" customWidth="1"/>
    <col min="11525" max="11525" width="13.42578125" style="350" bestFit="1" customWidth="1"/>
    <col min="11526" max="11526" width="16.42578125" style="350" customWidth="1"/>
    <col min="11527" max="11527" width="21.7109375" style="350" customWidth="1"/>
    <col min="11528" max="11528" width="19" style="350" bestFit="1" customWidth="1"/>
    <col min="11529" max="11529" width="20.42578125" style="350" customWidth="1"/>
    <col min="11530" max="11536" width="19" style="350" bestFit="1" customWidth="1"/>
    <col min="11537" max="11537" width="19" style="350" customWidth="1"/>
    <col min="11538" max="11539" width="19" style="350" bestFit="1" customWidth="1"/>
    <col min="11540" max="11776" width="9.140625" style="350"/>
    <col min="11777" max="11777" width="15.140625" style="350" bestFit="1" customWidth="1"/>
    <col min="11778" max="11778" width="9.7109375" style="350" bestFit="1" customWidth="1"/>
    <col min="11779" max="11779" width="59.5703125" style="350" customWidth="1"/>
    <col min="11780" max="11780" width="12.7109375" style="350" customWidth="1"/>
    <col min="11781" max="11781" width="13.42578125" style="350" bestFit="1" customWidth="1"/>
    <col min="11782" max="11782" width="16.42578125" style="350" customWidth="1"/>
    <col min="11783" max="11783" width="21.7109375" style="350" customWidth="1"/>
    <col min="11784" max="11784" width="19" style="350" bestFit="1" customWidth="1"/>
    <col min="11785" max="11785" width="20.42578125" style="350" customWidth="1"/>
    <col min="11786" max="11792" width="19" style="350" bestFit="1" customWidth="1"/>
    <col min="11793" max="11793" width="19" style="350" customWidth="1"/>
    <col min="11794" max="11795" width="19" style="350" bestFit="1" customWidth="1"/>
    <col min="11796" max="12032" width="9.140625" style="350"/>
    <col min="12033" max="12033" width="15.140625" style="350" bestFit="1" customWidth="1"/>
    <col min="12034" max="12034" width="9.7109375" style="350" bestFit="1" customWidth="1"/>
    <col min="12035" max="12035" width="59.5703125" style="350" customWidth="1"/>
    <col min="12036" max="12036" width="12.7109375" style="350" customWidth="1"/>
    <col min="12037" max="12037" width="13.42578125" style="350" bestFit="1" customWidth="1"/>
    <col min="12038" max="12038" width="16.42578125" style="350" customWidth="1"/>
    <col min="12039" max="12039" width="21.7109375" style="350" customWidth="1"/>
    <col min="12040" max="12040" width="19" style="350" bestFit="1" customWidth="1"/>
    <col min="12041" max="12041" width="20.42578125" style="350" customWidth="1"/>
    <col min="12042" max="12048" width="19" style="350" bestFit="1" customWidth="1"/>
    <col min="12049" max="12049" width="19" style="350" customWidth="1"/>
    <col min="12050" max="12051" width="19" style="350" bestFit="1" customWidth="1"/>
    <col min="12052" max="12288" width="9.140625" style="350"/>
    <col min="12289" max="12289" width="15.140625" style="350" bestFit="1" customWidth="1"/>
    <col min="12290" max="12290" width="9.7109375" style="350" bestFit="1" customWidth="1"/>
    <col min="12291" max="12291" width="59.5703125" style="350" customWidth="1"/>
    <col min="12292" max="12292" width="12.7109375" style="350" customWidth="1"/>
    <col min="12293" max="12293" width="13.42578125" style="350" bestFit="1" customWidth="1"/>
    <col min="12294" max="12294" width="16.42578125" style="350" customWidth="1"/>
    <col min="12295" max="12295" width="21.7109375" style="350" customWidth="1"/>
    <col min="12296" max="12296" width="19" style="350" bestFit="1" customWidth="1"/>
    <col min="12297" max="12297" width="20.42578125" style="350" customWidth="1"/>
    <col min="12298" max="12304" width="19" style="350" bestFit="1" customWidth="1"/>
    <col min="12305" max="12305" width="19" style="350" customWidth="1"/>
    <col min="12306" max="12307" width="19" style="350" bestFit="1" customWidth="1"/>
    <col min="12308" max="12544" width="9.140625" style="350"/>
    <col min="12545" max="12545" width="15.140625" style="350" bestFit="1" customWidth="1"/>
    <col min="12546" max="12546" width="9.7109375" style="350" bestFit="1" customWidth="1"/>
    <col min="12547" max="12547" width="59.5703125" style="350" customWidth="1"/>
    <col min="12548" max="12548" width="12.7109375" style="350" customWidth="1"/>
    <col min="12549" max="12549" width="13.42578125" style="350" bestFit="1" customWidth="1"/>
    <col min="12550" max="12550" width="16.42578125" style="350" customWidth="1"/>
    <col min="12551" max="12551" width="21.7109375" style="350" customWidth="1"/>
    <col min="12552" max="12552" width="19" style="350" bestFit="1" customWidth="1"/>
    <col min="12553" max="12553" width="20.42578125" style="350" customWidth="1"/>
    <col min="12554" max="12560" width="19" style="350" bestFit="1" customWidth="1"/>
    <col min="12561" max="12561" width="19" style="350" customWidth="1"/>
    <col min="12562" max="12563" width="19" style="350" bestFit="1" customWidth="1"/>
    <col min="12564" max="12800" width="9.140625" style="350"/>
    <col min="12801" max="12801" width="15.140625" style="350" bestFit="1" customWidth="1"/>
    <col min="12802" max="12802" width="9.7109375" style="350" bestFit="1" customWidth="1"/>
    <col min="12803" max="12803" width="59.5703125" style="350" customWidth="1"/>
    <col min="12804" max="12804" width="12.7109375" style="350" customWidth="1"/>
    <col min="12805" max="12805" width="13.42578125" style="350" bestFit="1" customWidth="1"/>
    <col min="12806" max="12806" width="16.42578125" style="350" customWidth="1"/>
    <col min="12807" max="12807" width="21.7109375" style="350" customWidth="1"/>
    <col min="12808" max="12808" width="19" style="350" bestFit="1" customWidth="1"/>
    <col min="12809" max="12809" width="20.42578125" style="350" customWidth="1"/>
    <col min="12810" max="12816" width="19" style="350" bestFit="1" customWidth="1"/>
    <col min="12817" max="12817" width="19" style="350" customWidth="1"/>
    <col min="12818" max="12819" width="19" style="350" bestFit="1" customWidth="1"/>
    <col min="12820" max="13056" width="9.140625" style="350"/>
    <col min="13057" max="13057" width="15.140625" style="350" bestFit="1" customWidth="1"/>
    <col min="13058" max="13058" width="9.7109375" style="350" bestFit="1" customWidth="1"/>
    <col min="13059" max="13059" width="59.5703125" style="350" customWidth="1"/>
    <col min="13060" max="13060" width="12.7109375" style="350" customWidth="1"/>
    <col min="13061" max="13061" width="13.42578125" style="350" bestFit="1" customWidth="1"/>
    <col min="13062" max="13062" width="16.42578125" style="350" customWidth="1"/>
    <col min="13063" max="13063" width="21.7109375" style="350" customWidth="1"/>
    <col min="13064" max="13064" width="19" style="350" bestFit="1" customWidth="1"/>
    <col min="13065" max="13065" width="20.42578125" style="350" customWidth="1"/>
    <col min="13066" max="13072" width="19" style="350" bestFit="1" customWidth="1"/>
    <col min="13073" max="13073" width="19" style="350" customWidth="1"/>
    <col min="13074" max="13075" width="19" style="350" bestFit="1" customWidth="1"/>
    <col min="13076" max="13312" width="9.140625" style="350"/>
    <col min="13313" max="13313" width="15.140625" style="350" bestFit="1" customWidth="1"/>
    <col min="13314" max="13314" width="9.7109375" style="350" bestFit="1" customWidth="1"/>
    <col min="13315" max="13315" width="59.5703125" style="350" customWidth="1"/>
    <col min="13316" max="13316" width="12.7109375" style="350" customWidth="1"/>
    <col min="13317" max="13317" width="13.42578125" style="350" bestFit="1" customWidth="1"/>
    <col min="13318" max="13318" width="16.42578125" style="350" customWidth="1"/>
    <col min="13319" max="13319" width="21.7109375" style="350" customWidth="1"/>
    <col min="13320" max="13320" width="19" style="350" bestFit="1" customWidth="1"/>
    <col min="13321" max="13321" width="20.42578125" style="350" customWidth="1"/>
    <col min="13322" max="13328" width="19" style="350" bestFit="1" customWidth="1"/>
    <col min="13329" max="13329" width="19" style="350" customWidth="1"/>
    <col min="13330" max="13331" width="19" style="350" bestFit="1" customWidth="1"/>
    <col min="13332" max="13568" width="9.140625" style="350"/>
    <col min="13569" max="13569" width="15.140625" style="350" bestFit="1" customWidth="1"/>
    <col min="13570" max="13570" width="9.7109375" style="350" bestFit="1" customWidth="1"/>
    <col min="13571" max="13571" width="59.5703125" style="350" customWidth="1"/>
    <col min="13572" max="13572" width="12.7109375" style="350" customWidth="1"/>
    <col min="13573" max="13573" width="13.42578125" style="350" bestFit="1" customWidth="1"/>
    <col min="13574" max="13574" width="16.42578125" style="350" customWidth="1"/>
    <col min="13575" max="13575" width="21.7109375" style="350" customWidth="1"/>
    <col min="13576" max="13576" width="19" style="350" bestFit="1" customWidth="1"/>
    <col min="13577" max="13577" width="20.42578125" style="350" customWidth="1"/>
    <col min="13578" max="13584" width="19" style="350" bestFit="1" customWidth="1"/>
    <col min="13585" max="13585" width="19" style="350" customWidth="1"/>
    <col min="13586" max="13587" width="19" style="350" bestFit="1" customWidth="1"/>
    <col min="13588" max="13824" width="9.140625" style="350"/>
    <col min="13825" max="13825" width="15.140625" style="350" bestFit="1" customWidth="1"/>
    <col min="13826" max="13826" width="9.7109375" style="350" bestFit="1" customWidth="1"/>
    <col min="13827" max="13827" width="59.5703125" style="350" customWidth="1"/>
    <col min="13828" max="13828" width="12.7109375" style="350" customWidth="1"/>
    <col min="13829" max="13829" width="13.42578125" style="350" bestFit="1" customWidth="1"/>
    <col min="13830" max="13830" width="16.42578125" style="350" customWidth="1"/>
    <col min="13831" max="13831" width="21.7109375" style="350" customWidth="1"/>
    <col min="13832" max="13832" width="19" style="350" bestFit="1" customWidth="1"/>
    <col min="13833" max="13833" width="20.42578125" style="350" customWidth="1"/>
    <col min="13834" max="13840" width="19" style="350" bestFit="1" customWidth="1"/>
    <col min="13841" max="13841" width="19" style="350" customWidth="1"/>
    <col min="13842" max="13843" width="19" style="350" bestFit="1" customWidth="1"/>
    <col min="13844" max="14080" width="9.140625" style="350"/>
    <col min="14081" max="14081" width="15.140625" style="350" bestFit="1" customWidth="1"/>
    <col min="14082" max="14082" width="9.7109375" style="350" bestFit="1" customWidth="1"/>
    <col min="14083" max="14083" width="59.5703125" style="350" customWidth="1"/>
    <col min="14084" max="14084" width="12.7109375" style="350" customWidth="1"/>
    <col min="14085" max="14085" width="13.42578125" style="350" bestFit="1" customWidth="1"/>
    <col min="14086" max="14086" width="16.42578125" style="350" customWidth="1"/>
    <col min="14087" max="14087" width="21.7109375" style="350" customWidth="1"/>
    <col min="14088" max="14088" width="19" style="350" bestFit="1" customWidth="1"/>
    <col min="14089" max="14089" width="20.42578125" style="350" customWidth="1"/>
    <col min="14090" max="14096" width="19" style="350" bestFit="1" customWidth="1"/>
    <col min="14097" max="14097" width="19" style="350" customWidth="1"/>
    <col min="14098" max="14099" width="19" style="350" bestFit="1" customWidth="1"/>
    <col min="14100" max="14336" width="9.140625" style="350"/>
    <col min="14337" max="14337" width="15.140625" style="350" bestFit="1" customWidth="1"/>
    <col min="14338" max="14338" width="9.7109375" style="350" bestFit="1" customWidth="1"/>
    <col min="14339" max="14339" width="59.5703125" style="350" customWidth="1"/>
    <col min="14340" max="14340" width="12.7109375" style="350" customWidth="1"/>
    <col min="14341" max="14341" width="13.42578125" style="350" bestFit="1" customWidth="1"/>
    <col min="14342" max="14342" width="16.42578125" style="350" customWidth="1"/>
    <col min="14343" max="14343" width="21.7109375" style="350" customWidth="1"/>
    <col min="14344" max="14344" width="19" style="350" bestFit="1" customWidth="1"/>
    <col min="14345" max="14345" width="20.42578125" style="350" customWidth="1"/>
    <col min="14346" max="14352" width="19" style="350" bestFit="1" customWidth="1"/>
    <col min="14353" max="14353" width="19" style="350" customWidth="1"/>
    <col min="14354" max="14355" width="19" style="350" bestFit="1" customWidth="1"/>
    <col min="14356" max="14592" width="9.140625" style="350"/>
    <col min="14593" max="14593" width="15.140625" style="350" bestFit="1" customWidth="1"/>
    <col min="14594" max="14594" width="9.7109375" style="350" bestFit="1" customWidth="1"/>
    <col min="14595" max="14595" width="59.5703125" style="350" customWidth="1"/>
    <col min="14596" max="14596" width="12.7109375" style="350" customWidth="1"/>
    <col min="14597" max="14597" width="13.42578125" style="350" bestFit="1" customWidth="1"/>
    <col min="14598" max="14598" width="16.42578125" style="350" customWidth="1"/>
    <col min="14599" max="14599" width="21.7109375" style="350" customWidth="1"/>
    <col min="14600" max="14600" width="19" style="350" bestFit="1" customWidth="1"/>
    <col min="14601" max="14601" width="20.42578125" style="350" customWidth="1"/>
    <col min="14602" max="14608" width="19" style="350" bestFit="1" customWidth="1"/>
    <col min="14609" max="14609" width="19" style="350" customWidth="1"/>
    <col min="14610" max="14611" width="19" style="350" bestFit="1" customWidth="1"/>
    <col min="14612" max="14848" width="9.140625" style="350"/>
    <col min="14849" max="14849" width="15.140625" style="350" bestFit="1" customWidth="1"/>
    <col min="14850" max="14850" width="9.7109375" style="350" bestFit="1" customWidth="1"/>
    <col min="14851" max="14851" width="59.5703125" style="350" customWidth="1"/>
    <col min="14852" max="14852" width="12.7109375" style="350" customWidth="1"/>
    <col min="14853" max="14853" width="13.42578125" style="350" bestFit="1" customWidth="1"/>
    <col min="14854" max="14854" width="16.42578125" style="350" customWidth="1"/>
    <col min="14855" max="14855" width="21.7109375" style="350" customWidth="1"/>
    <col min="14856" max="14856" width="19" style="350" bestFit="1" customWidth="1"/>
    <col min="14857" max="14857" width="20.42578125" style="350" customWidth="1"/>
    <col min="14858" max="14864" width="19" style="350" bestFit="1" customWidth="1"/>
    <col min="14865" max="14865" width="19" style="350" customWidth="1"/>
    <col min="14866" max="14867" width="19" style="350" bestFit="1" customWidth="1"/>
    <col min="14868" max="15104" width="9.140625" style="350"/>
    <col min="15105" max="15105" width="15.140625" style="350" bestFit="1" customWidth="1"/>
    <col min="15106" max="15106" width="9.7109375" style="350" bestFit="1" customWidth="1"/>
    <col min="15107" max="15107" width="59.5703125" style="350" customWidth="1"/>
    <col min="15108" max="15108" width="12.7109375" style="350" customWidth="1"/>
    <col min="15109" max="15109" width="13.42578125" style="350" bestFit="1" customWidth="1"/>
    <col min="15110" max="15110" width="16.42578125" style="350" customWidth="1"/>
    <col min="15111" max="15111" width="21.7109375" style="350" customWidth="1"/>
    <col min="15112" max="15112" width="19" style="350" bestFit="1" customWidth="1"/>
    <col min="15113" max="15113" width="20.42578125" style="350" customWidth="1"/>
    <col min="15114" max="15120" width="19" style="350" bestFit="1" customWidth="1"/>
    <col min="15121" max="15121" width="19" style="350" customWidth="1"/>
    <col min="15122" max="15123" width="19" style="350" bestFit="1" customWidth="1"/>
    <col min="15124" max="15360" width="9.140625" style="350"/>
    <col min="15361" max="15361" width="15.140625" style="350" bestFit="1" customWidth="1"/>
    <col min="15362" max="15362" width="9.7109375" style="350" bestFit="1" customWidth="1"/>
    <col min="15363" max="15363" width="59.5703125" style="350" customWidth="1"/>
    <col min="15364" max="15364" width="12.7109375" style="350" customWidth="1"/>
    <col min="15365" max="15365" width="13.42578125" style="350" bestFit="1" customWidth="1"/>
    <col min="15366" max="15366" width="16.42578125" style="350" customWidth="1"/>
    <col min="15367" max="15367" width="21.7109375" style="350" customWidth="1"/>
    <col min="15368" max="15368" width="19" style="350" bestFit="1" customWidth="1"/>
    <col min="15369" max="15369" width="20.42578125" style="350" customWidth="1"/>
    <col min="15370" max="15376" width="19" style="350" bestFit="1" customWidth="1"/>
    <col min="15377" max="15377" width="19" style="350" customWidth="1"/>
    <col min="15378" max="15379" width="19" style="350" bestFit="1" customWidth="1"/>
    <col min="15380" max="15616" width="9.140625" style="350"/>
    <col min="15617" max="15617" width="15.140625" style="350" bestFit="1" customWidth="1"/>
    <col min="15618" max="15618" width="9.7109375" style="350" bestFit="1" customWidth="1"/>
    <col min="15619" max="15619" width="59.5703125" style="350" customWidth="1"/>
    <col min="15620" max="15620" width="12.7109375" style="350" customWidth="1"/>
    <col min="15621" max="15621" width="13.42578125" style="350" bestFit="1" customWidth="1"/>
    <col min="15622" max="15622" width="16.42578125" style="350" customWidth="1"/>
    <col min="15623" max="15623" width="21.7109375" style="350" customWidth="1"/>
    <col min="15624" max="15624" width="19" style="350" bestFit="1" customWidth="1"/>
    <col min="15625" max="15625" width="20.42578125" style="350" customWidth="1"/>
    <col min="15626" max="15632" width="19" style="350" bestFit="1" customWidth="1"/>
    <col min="15633" max="15633" width="19" style="350" customWidth="1"/>
    <col min="15634" max="15635" width="19" style="350" bestFit="1" customWidth="1"/>
    <col min="15636" max="15872" width="9.140625" style="350"/>
    <col min="15873" max="15873" width="15.140625" style="350" bestFit="1" customWidth="1"/>
    <col min="15874" max="15874" width="9.7109375" style="350" bestFit="1" customWidth="1"/>
    <col min="15875" max="15875" width="59.5703125" style="350" customWidth="1"/>
    <col min="15876" max="15876" width="12.7109375" style="350" customWidth="1"/>
    <col min="15877" max="15877" width="13.42578125" style="350" bestFit="1" customWidth="1"/>
    <col min="15878" max="15878" width="16.42578125" style="350" customWidth="1"/>
    <col min="15879" max="15879" width="21.7109375" style="350" customWidth="1"/>
    <col min="15880" max="15880" width="19" style="350" bestFit="1" customWidth="1"/>
    <col min="15881" max="15881" width="20.42578125" style="350" customWidth="1"/>
    <col min="15882" max="15888" width="19" style="350" bestFit="1" customWidth="1"/>
    <col min="15889" max="15889" width="19" style="350" customWidth="1"/>
    <col min="15890" max="15891" width="19" style="350" bestFit="1" customWidth="1"/>
    <col min="15892" max="16128" width="9.140625" style="350"/>
    <col min="16129" max="16129" width="15.140625" style="350" bestFit="1" customWidth="1"/>
    <col min="16130" max="16130" width="9.7109375" style="350" bestFit="1" customWidth="1"/>
    <col min="16131" max="16131" width="59.5703125" style="350" customWidth="1"/>
    <col min="16132" max="16132" width="12.7109375" style="350" customWidth="1"/>
    <col min="16133" max="16133" width="13.42578125" style="350" bestFit="1" customWidth="1"/>
    <col min="16134" max="16134" width="16.42578125" style="350" customWidth="1"/>
    <col min="16135" max="16135" width="21.7109375" style="350" customWidth="1"/>
    <col min="16136" max="16136" width="19" style="350" bestFit="1" customWidth="1"/>
    <col min="16137" max="16137" width="20.42578125" style="350" customWidth="1"/>
    <col min="16138" max="16144" width="19" style="350" bestFit="1" customWidth="1"/>
    <col min="16145" max="16145" width="19" style="350" customWidth="1"/>
    <col min="16146" max="16147" width="19" style="350" bestFit="1" customWidth="1"/>
    <col min="16148" max="16384" width="9.140625" style="350"/>
  </cols>
  <sheetData>
    <row r="1" spans="1:19" ht="34.5" customHeight="1" x14ac:dyDescent="0.25">
      <c r="A1" s="510" t="s">
        <v>349</v>
      </c>
      <c r="B1" s="510"/>
      <c r="C1" s="510"/>
      <c r="D1" s="510"/>
      <c r="E1" s="510"/>
      <c r="F1" s="510"/>
      <c r="G1" s="510"/>
      <c r="H1" s="510"/>
      <c r="I1" s="510"/>
      <c r="J1" s="510"/>
      <c r="K1" s="510"/>
      <c r="L1" s="510"/>
      <c r="M1" s="510"/>
      <c r="N1" s="510"/>
      <c r="O1" s="510"/>
      <c r="P1" s="510"/>
      <c r="Q1" s="510"/>
      <c r="R1" s="510"/>
      <c r="S1" s="510"/>
    </row>
    <row r="2" spans="1:19" ht="29.25" customHeight="1" x14ac:dyDescent="0.25">
      <c r="A2" s="511" t="s">
        <v>346</v>
      </c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0"/>
    </row>
    <row r="3" spans="1:19" ht="24" customHeight="1" x14ac:dyDescent="0.35">
      <c r="A3" s="351"/>
      <c r="B3" s="351"/>
      <c r="C3" s="351"/>
      <c r="D3" s="351"/>
      <c r="E3" s="351"/>
      <c r="F3" s="351"/>
      <c r="G3" s="352"/>
      <c r="H3" s="352"/>
      <c r="I3" s="352"/>
      <c r="J3" s="352"/>
      <c r="K3" s="352"/>
      <c r="L3" s="352"/>
      <c r="M3" s="352"/>
      <c r="N3" s="352"/>
      <c r="O3" s="352"/>
      <c r="P3" s="352"/>
      <c r="Q3" s="352"/>
      <c r="R3" s="352"/>
      <c r="S3" s="353" t="s">
        <v>146</v>
      </c>
    </row>
    <row r="4" spans="1:19" x14ac:dyDescent="0.25">
      <c r="A4" s="505" t="s">
        <v>147</v>
      </c>
      <c r="B4" s="507" t="s">
        <v>193</v>
      </c>
      <c r="C4" s="505" t="s">
        <v>148</v>
      </c>
      <c r="D4" s="505" t="s">
        <v>149</v>
      </c>
      <c r="E4" s="505" t="s">
        <v>150</v>
      </c>
      <c r="F4" s="505" t="s">
        <v>151</v>
      </c>
      <c r="G4" s="505" t="s">
        <v>288</v>
      </c>
      <c r="H4" s="503" t="s">
        <v>333</v>
      </c>
      <c r="I4" s="503" t="s">
        <v>334</v>
      </c>
      <c r="J4" s="503" t="s">
        <v>335</v>
      </c>
      <c r="K4" s="503" t="s">
        <v>336</v>
      </c>
      <c r="L4" s="503" t="s">
        <v>337</v>
      </c>
      <c r="M4" s="503" t="s">
        <v>338</v>
      </c>
      <c r="N4" s="503" t="s">
        <v>339</v>
      </c>
      <c r="O4" s="503" t="s">
        <v>340</v>
      </c>
      <c r="P4" s="503" t="s">
        <v>341</v>
      </c>
      <c r="Q4" s="503" t="s">
        <v>342</v>
      </c>
      <c r="R4" s="503" t="s">
        <v>343</v>
      </c>
      <c r="S4" s="503" t="s">
        <v>344</v>
      </c>
    </row>
    <row r="5" spans="1:19" ht="93.75" customHeight="1" x14ac:dyDescent="0.25">
      <c r="A5" s="506"/>
      <c r="B5" s="507"/>
      <c r="C5" s="508"/>
      <c r="D5" s="505"/>
      <c r="E5" s="505"/>
      <c r="F5" s="505"/>
      <c r="G5" s="505"/>
      <c r="H5" s="503"/>
      <c r="I5" s="503"/>
      <c r="J5" s="503"/>
      <c r="K5" s="503"/>
      <c r="L5" s="503"/>
      <c r="M5" s="503"/>
      <c r="N5" s="503"/>
      <c r="O5" s="503"/>
      <c r="P5" s="503"/>
      <c r="Q5" s="503"/>
      <c r="R5" s="503"/>
      <c r="S5" s="503"/>
    </row>
    <row r="6" spans="1:19" ht="70.5" customHeight="1" x14ac:dyDescent="0.25">
      <c r="A6" s="354"/>
      <c r="B6" s="354">
        <v>2610</v>
      </c>
      <c r="C6" s="355" t="s">
        <v>194</v>
      </c>
      <c r="D6" s="354"/>
      <c r="E6" s="354"/>
      <c r="F6" s="354"/>
      <c r="G6" s="356"/>
      <c r="H6" s="356"/>
      <c r="I6" s="356"/>
      <c r="J6" s="356"/>
      <c r="K6" s="356"/>
      <c r="L6" s="356"/>
      <c r="M6" s="356"/>
      <c r="N6" s="356"/>
      <c r="O6" s="356"/>
      <c r="P6" s="356"/>
      <c r="Q6" s="356"/>
      <c r="R6" s="356"/>
      <c r="S6" s="356"/>
    </row>
    <row r="7" spans="1:19" ht="23.25" x14ac:dyDescent="0.3">
      <c r="A7" s="357" t="s">
        <v>152</v>
      </c>
      <c r="B7" s="354"/>
      <c r="C7" s="358" t="s">
        <v>153</v>
      </c>
      <c r="D7" s="359"/>
      <c r="E7" s="360"/>
      <c r="F7" s="360"/>
      <c r="G7" s="361">
        <f>G12+G13</f>
        <v>14761065</v>
      </c>
      <c r="H7" s="361">
        <f>H12+H13</f>
        <v>1230089</v>
      </c>
      <c r="I7" s="361">
        <f t="shared" ref="I7:S7" si="0">I12+I13</f>
        <v>1230089</v>
      </c>
      <c r="J7" s="361">
        <f t="shared" si="0"/>
        <v>1230089</v>
      </c>
      <c r="K7" s="361">
        <f t="shared" si="0"/>
        <v>1230089</v>
      </c>
      <c r="L7" s="361">
        <f t="shared" si="0"/>
        <v>1230089</v>
      </c>
      <c r="M7" s="361">
        <f t="shared" si="0"/>
        <v>1230089</v>
      </c>
      <c r="N7" s="361">
        <f t="shared" si="0"/>
        <v>1230089</v>
      </c>
      <c r="O7" s="361">
        <f t="shared" si="0"/>
        <v>1230089</v>
      </c>
      <c r="P7" s="361">
        <f t="shared" si="0"/>
        <v>1230089</v>
      </c>
      <c r="Q7" s="361">
        <f t="shared" si="0"/>
        <v>1230088</v>
      </c>
      <c r="R7" s="361">
        <f t="shared" si="0"/>
        <v>1230088</v>
      </c>
      <c r="S7" s="361">
        <f t="shared" si="0"/>
        <v>1230088</v>
      </c>
    </row>
    <row r="8" spans="1:19" ht="23.25" x14ac:dyDescent="0.35">
      <c r="A8" s="362"/>
      <c r="B8" s="363"/>
      <c r="C8" s="364" t="s">
        <v>154</v>
      </c>
      <c r="D8" s="365" t="s">
        <v>155</v>
      </c>
      <c r="E8" s="366">
        <v>49</v>
      </c>
      <c r="F8" s="367">
        <f>G8/12/E8</f>
        <v>16973.326530612245</v>
      </c>
      <c r="G8" s="367">
        <v>9980316</v>
      </c>
      <c r="H8" s="368">
        <v>831693</v>
      </c>
      <c r="I8" s="368">
        <f t="shared" ref="I8:R11" si="1">H8</f>
        <v>831693</v>
      </c>
      <c r="J8" s="368">
        <f t="shared" si="1"/>
        <v>831693</v>
      </c>
      <c r="K8" s="368">
        <f t="shared" si="1"/>
        <v>831693</v>
      </c>
      <c r="L8" s="368">
        <f t="shared" si="1"/>
        <v>831693</v>
      </c>
      <c r="M8" s="368">
        <f t="shared" si="1"/>
        <v>831693</v>
      </c>
      <c r="N8" s="368">
        <f t="shared" si="1"/>
        <v>831693</v>
      </c>
      <c r="O8" s="368">
        <f t="shared" si="1"/>
        <v>831693</v>
      </c>
      <c r="P8" s="368">
        <f t="shared" si="1"/>
        <v>831693</v>
      </c>
      <c r="Q8" s="368">
        <f t="shared" si="1"/>
        <v>831693</v>
      </c>
      <c r="R8" s="368">
        <f t="shared" si="1"/>
        <v>831693</v>
      </c>
      <c r="S8" s="368">
        <f>H8</f>
        <v>831693</v>
      </c>
    </row>
    <row r="9" spans="1:19" ht="23.25" x14ac:dyDescent="0.35">
      <c r="A9" s="362"/>
      <c r="B9" s="363"/>
      <c r="C9" s="364" t="s">
        <v>156</v>
      </c>
      <c r="D9" s="365" t="s">
        <v>155</v>
      </c>
      <c r="E9" s="366">
        <v>48</v>
      </c>
      <c r="F9" s="367">
        <f>G9/12/E9</f>
        <v>1652.640625</v>
      </c>
      <c r="G9" s="367">
        <v>951921</v>
      </c>
      <c r="H9" s="368">
        <v>79327</v>
      </c>
      <c r="I9" s="368">
        <f>H9</f>
        <v>79327</v>
      </c>
      <c r="J9" s="368">
        <f>H9</f>
        <v>79327</v>
      </c>
      <c r="K9" s="368">
        <f t="shared" si="1"/>
        <v>79327</v>
      </c>
      <c r="L9" s="368">
        <f t="shared" si="1"/>
        <v>79327</v>
      </c>
      <c r="M9" s="368">
        <f t="shared" si="1"/>
        <v>79327</v>
      </c>
      <c r="N9" s="368">
        <f t="shared" si="1"/>
        <v>79327</v>
      </c>
      <c r="O9" s="368">
        <f t="shared" si="1"/>
        <v>79327</v>
      </c>
      <c r="P9" s="368">
        <f t="shared" si="1"/>
        <v>79327</v>
      </c>
      <c r="Q9" s="368">
        <f>P9-1</f>
        <v>79326</v>
      </c>
      <c r="R9" s="368">
        <f>Q9</f>
        <v>79326</v>
      </c>
      <c r="S9" s="368">
        <f>H9-1</f>
        <v>79326</v>
      </c>
    </row>
    <row r="10" spans="1:19" ht="23.25" x14ac:dyDescent="0.35">
      <c r="A10" s="362"/>
      <c r="B10" s="363"/>
      <c r="C10" s="364" t="s">
        <v>157</v>
      </c>
      <c r="D10" s="365" t="s">
        <v>155</v>
      </c>
      <c r="E10" s="366">
        <v>40</v>
      </c>
      <c r="F10" s="367">
        <f>G10/12/E10</f>
        <v>1728</v>
      </c>
      <c r="G10" s="367">
        <v>829440</v>
      </c>
      <c r="H10" s="368">
        <v>69120</v>
      </c>
      <c r="I10" s="368">
        <f>H10</f>
        <v>69120</v>
      </c>
      <c r="J10" s="368">
        <f>I10</f>
        <v>69120</v>
      </c>
      <c r="K10" s="368">
        <f t="shared" si="1"/>
        <v>69120</v>
      </c>
      <c r="L10" s="368">
        <f t="shared" si="1"/>
        <v>69120</v>
      </c>
      <c r="M10" s="368">
        <f t="shared" si="1"/>
        <v>69120</v>
      </c>
      <c r="N10" s="368">
        <f t="shared" si="1"/>
        <v>69120</v>
      </c>
      <c r="O10" s="368">
        <f t="shared" si="1"/>
        <v>69120</v>
      </c>
      <c r="P10" s="368">
        <f t="shared" si="1"/>
        <v>69120</v>
      </c>
      <c r="Q10" s="368">
        <f t="shared" si="1"/>
        <v>69120</v>
      </c>
      <c r="R10" s="368">
        <f t="shared" si="1"/>
        <v>69120</v>
      </c>
      <c r="S10" s="368">
        <f>H10</f>
        <v>69120</v>
      </c>
    </row>
    <row r="11" spans="1:19" ht="68.25" x14ac:dyDescent="0.35">
      <c r="A11" s="362"/>
      <c r="B11" s="363"/>
      <c r="C11" s="369" t="s">
        <v>347</v>
      </c>
      <c r="D11" s="365" t="s">
        <v>155</v>
      </c>
      <c r="E11" s="366">
        <v>45</v>
      </c>
      <c r="F11" s="367">
        <f>G11/12/E11</f>
        <v>4014.25</v>
      </c>
      <c r="G11" s="367">
        <v>2167695</v>
      </c>
      <c r="H11" s="368">
        <v>180641</v>
      </c>
      <c r="I11" s="368">
        <f>H11</f>
        <v>180641</v>
      </c>
      <c r="J11" s="368">
        <f>H11</f>
        <v>180641</v>
      </c>
      <c r="K11" s="368">
        <f t="shared" si="1"/>
        <v>180641</v>
      </c>
      <c r="L11" s="368">
        <f t="shared" si="1"/>
        <v>180641</v>
      </c>
      <c r="M11" s="368">
        <f t="shared" si="1"/>
        <v>180641</v>
      </c>
      <c r="N11" s="368">
        <f t="shared" si="1"/>
        <v>180641</v>
      </c>
      <c r="O11" s="368">
        <f t="shared" si="1"/>
        <v>180641</v>
      </c>
      <c r="P11" s="368">
        <f t="shared" si="1"/>
        <v>180641</v>
      </c>
      <c r="Q11" s="368">
        <f>P11+1</f>
        <v>180642</v>
      </c>
      <c r="R11" s="368">
        <f t="shared" si="1"/>
        <v>180642</v>
      </c>
      <c r="S11" s="368">
        <f>H11+1</f>
        <v>180642</v>
      </c>
    </row>
    <row r="12" spans="1:19" ht="22.5" x14ac:dyDescent="0.3">
      <c r="A12" s="370"/>
      <c r="B12" s="371"/>
      <c r="C12" s="357" t="s">
        <v>288</v>
      </c>
      <c r="D12" s="372"/>
      <c r="E12" s="373"/>
      <c r="F12" s="361"/>
      <c r="G12" s="374">
        <f>SUM(G8:G11)</f>
        <v>13929372</v>
      </c>
      <c r="H12" s="374">
        <f>SUM(H8:H11)</f>
        <v>1160781</v>
      </c>
      <c r="I12" s="374">
        <f t="shared" ref="I12:S12" si="2">SUM(I8:I11)</f>
        <v>1160781</v>
      </c>
      <c r="J12" s="374">
        <f t="shared" si="2"/>
        <v>1160781</v>
      </c>
      <c r="K12" s="374">
        <f t="shared" si="2"/>
        <v>1160781</v>
      </c>
      <c r="L12" s="374">
        <f t="shared" si="2"/>
        <v>1160781</v>
      </c>
      <c r="M12" s="374">
        <f t="shared" si="2"/>
        <v>1160781</v>
      </c>
      <c r="N12" s="374">
        <f t="shared" si="2"/>
        <v>1160781</v>
      </c>
      <c r="O12" s="374">
        <f t="shared" si="2"/>
        <v>1160781</v>
      </c>
      <c r="P12" s="374">
        <f t="shared" si="2"/>
        <v>1160781</v>
      </c>
      <c r="Q12" s="374">
        <f t="shared" si="2"/>
        <v>1160781</v>
      </c>
      <c r="R12" s="374">
        <f t="shared" si="2"/>
        <v>1160781</v>
      </c>
      <c r="S12" s="374">
        <f t="shared" si="2"/>
        <v>1160781</v>
      </c>
    </row>
    <row r="13" spans="1:19" ht="75" customHeight="1" x14ac:dyDescent="0.35">
      <c r="A13" s="362"/>
      <c r="B13" s="363"/>
      <c r="C13" s="375" t="s">
        <v>159</v>
      </c>
      <c r="D13" s="365" t="s">
        <v>155</v>
      </c>
      <c r="E13" s="376">
        <v>49</v>
      </c>
      <c r="F13" s="367">
        <f>G13/E13</f>
        <v>16973.326530612245</v>
      </c>
      <c r="G13" s="377">
        <v>831693</v>
      </c>
      <c r="H13" s="368">
        <v>69308</v>
      </c>
      <c r="I13" s="368">
        <f t="shared" ref="I13:P13" si="3">H13</f>
        <v>69308</v>
      </c>
      <c r="J13" s="368">
        <f t="shared" si="3"/>
        <v>69308</v>
      </c>
      <c r="K13" s="368">
        <f t="shared" si="3"/>
        <v>69308</v>
      </c>
      <c r="L13" s="368">
        <f t="shared" si="3"/>
        <v>69308</v>
      </c>
      <c r="M13" s="368">
        <f t="shared" si="3"/>
        <v>69308</v>
      </c>
      <c r="N13" s="368">
        <f t="shared" si="3"/>
        <v>69308</v>
      </c>
      <c r="O13" s="368">
        <f t="shared" si="3"/>
        <v>69308</v>
      </c>
      <c r="P13" s="368">
        <f t="shared" si="3"/>
        <v>69308</v>
      </c>
      <c r="Q13" s="368">
        <f>P13-1</f>
        <v>69307</v>
      </c>
      <c r="R13" s="368">
        <f>Q13</f>
        <v>69307</v>
      </c>
      <c r="S13" s="368">
        <f>H13-1</f>
        <v>69307</v>
      </c>
    </row>
    <row r="14" spans="1:19" ht="22.5" x14ac:dyDescent="0.3">
      <c r="A14" s="358" t="s">
        <v>160</v>
      </c>
      <c r="B14" s="371"/>
      <c r="C14" s="357" t="s">
        <v>161</v>
      </c>
      <c r="D14" s="378"/>
      <c r="E14" s="379"/>
      <c r="F14" s="379"/>
      <c r="G14" s="361">
        <f>G15</f>
        <v>3247435</v>
      </c>
      <c r="H14" s="361">
        <f>H15</f>
        <v>270620</v>
      </c>
      <c r="I14" s="361">
        <f t="shared" ref="I14:S14" si="4">I15</f>
        <v>270620</v>
      </c>
      <c r="J14" s="361">
        <f t="shared" si="4"/>
        <v>270620</v>
      </c>
      <c r="K14" s="361">
        <f t="shared" si="4"/>
        <v>270620</v>
      </c>
      <c r="L14" s="361">
        <f t="shared" si="4"/>
        <v>270620</v>
      </c>
      <c r="M14" s="361">
        <f t="shared" si="4"/>
        <v>270620</v>
      </c>
      <c r="N14" s="361">
        <f t="shared" si="4"/>
        <v>270620</v>
      </c>
      <c r="O14" s="361">
        <f t="shared" si="4"/>
        <v>270619</v>
      </c>
      <c r="P14" s="361">
        <f t="shared" si="4"/>
        <v>270619</v>
      </c>
      <c r="Q14" s="361">
        <f t="shared" si="4"/>
        <v>270619</v>
      </c>
      <c r="R14" s="361">
        <f t="shared" si="4"/>
        <v>270619</v>
      </c>
      <c r="S14" s="361">
        <f t="shared" si="4"/>
        <v>270619</v>
      </c>
    </row>
    <row r="15" spans="1:19" ht="113.25" x14ac:dyDescent="0.35">
      <c r="A15" s="362"/>
      <c r="B15" s="363"/>
      <c r="C15" s="380" t="s">
        <v>162</v>
      </c>
      <c r="D15" s="381" t="s">
        <v>146</v>
      </c>
      <c r="E15" s="376"/>
      <c r="F15" s="376"/>
      <c r="G15" s="377">
        <v>3247435</v>
      </c>
      <c r="H15" s="382">
        <v>270620</v>
      </c>
      <c r="I15" s="368">
        <f t="shared" ref="I15:N15" si="5">H15</f>
        <v>270620</v>
      </c>
      <c r="J15" s="368">
        <f t="shared" si="5"/>
        <v>270620</v>
      </c>
      <c r="K15" s="368">
        <f t="shared" si="5"/>
        <v>270620</v>
      </c>
      <c r="L15" s="368">
        <f t="shared" si="5"/>
        <v>270620</v>
      </c>
      <c r="M15" s="368">
        <f t="shared" si="5"/>
        <v>270620</v>
      </c>
      <c r="N15" s="368">
        <f t="shared" si="5"/>
        <v>270620</v>
      </c>
      <c r="O15" s="368">
        <v>270619</v>
      </c>
      <c r="P15" s="368">
        <f>O15</f>
        <v>270619</v>
      </c>
      <c r="Q15" s="368">
        <f>P15</f>
        <v>270619</v>
      </c>
      <c r="R15" s="368">
        <f>Q15</f>
        <v>270619</v>
      </c>
      <c r="S15" s="368">
        <f>O15</f>
        <v>270619</v>
      </c>
    </row>
    <row r="16" spans="1:19" ht="23.25" x14ac:dyDescent="0.35">
      <c r="A16" s="504"/>
      <c r="B16" s="504"/>
      <c r="C16" s="504"/>
      <c r="D16" s="504"/>
      <c r="E16" s="504"/>
      <c r="F16" s="504"/>
      <c r="G16" s="504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</row>
    <row r="17" spans="1:19" x14ac:dyDescent="0.25">
      <c r="A17" s="505" t="s">
        <v>147</v>
      </c>
      <c r="B17" s="507" t="s">
        <v>193</v>
      </c>
      <c r="C17" s="505" t="s">
        <v>148</v>
      </c>
      <c r="D17" s="505" t="s">
        <v>149</v>
      </c>
      <c r="E17" s="509" t="s">
        <v>163</v>
      </c>
      <c r="F17" s="509" t="s">
        <v>164</v>
      </c>
      <c r="G17" s="509" t="s">
        <v>165</v>
      </c>
      <c r="H17" s="503" t="s">
        <v>333</v>
      </c>
      <c r="I17" s="503" t="s">
        <v>334</v>
      </c>
      <c r="J17" s="503" t="s">
        <v>335</v>
      </c>
      <c r="K17" s="503" t="s">
        <v>336</v>
      </c>
      <c r="L17" s="503" t="s">
        <v>337</v>
      </c>
      <c r="M17" s="503" t="s">
        <v>338</v>
      </c>
      <c r="N17" s="503" t="s">
        <v>339</v>
      </c>
      <c r="O17" s="503" t="s">
        <v>340</v>
      </c>
      <c r="P17" s="503" t="s">
        <v>341</v>
      </c>
      <c r="Q17" s="503" t="s">
        <v>342</v>
      </c>
      <c r="R17" s="503" t="s">
        <v>343</v>
      </c>
      <c r="S17" s="503" t="s">
        <v>344</v>
      </c>
    </row>
    <row r="18" spans="1:19" ht="28.5" customHeight="1" x14ac:dyDescent="0.25">
      <c r="A18" s="506"/>
      <c r="B18" s="507"/>
      <c r="C18" s="508"/>
      <c r="D18" s="505"/>
      <c r="E18" s="509"/>
      <c r="F18" s="509"/>
      <c r="G18" s="509"/>
      <c r="H18" s="503"/>
      <c r="I18" s="503"/>
      <c r="J18" s="503"/>
      <c r="K18" s="503"/>
      <c r="L18" s="503"/>
      <c r="M18" s="503"/>
      <c r="N18" s="503"/>
      <c r="O18" s="503"/>
      <c r="P18" s="503"/>
      <c r="Q18" s="503"/>
      <c r="R18" s="503"/>
      <c r="S18" s="503"/>
    </row>
    <row r="19" spans="1:19" ht="45" x14ac:dyDescent="0.25">
      <c r="A19" s="384" t="s">
        <v>166</v>
      </c>
      <c r="B19" s="371"/>
      <c r="C19" s="385" t="s">
        <v>167</v>
      </c>
      <c r="D19" s="378"/>
      <c r="E19" s="379"/>
      <c r="F19" s="379"/>
      <c r="G19" s="361">
        <f>G20+G33+G35</f>
        <v>316535.00400000002</v>
      </c>
      <c r="H19" s="361">
        <f t="shared" ref="H19:S19" si="6">H20+H33+H35</f>
        <v>0</v>
      </c>
      <c r="I19" s="361">
        <f t="shared" si="6"/>
        <v>105823</v>
      </c>
      <c r="J19" s="361">
        <f t="shared" si="6"/>
        <v>0</v>
      </c>
      <c r="K19" s="361">
        <f t="shared" si="6"/>
        <v>0</v>
      </c>
      <c r="L19" s="361">
        <f t="shared" si="6"/>
        <v>70237</v>
      </c>
      <c r="M19" s="361">
        <f t="shared" si="6"/>
        <v>0</v>
      </c>
      <c r="N19" s="361">
        <f t="shared" si="6"/>
        <v>0</v>
      </c>
      <c r="O19" s="361">
        <f t="shared" si="6"/>
        <v>70238</v>
      </c>
      <c r="P19" s="361">
        <f t="shared" si="6"/>
        <v>0</v>
      </c>
      <c r="Q19" s="361">
        <f t="shared" si="6"/>
        <v>0</v>
      </c>
      <c r="R19" s="361">
        <f t="shared" si="6"/>
        <v>70237</v>
      </c>
      <c r="S19" s="361">
        <f t="shared" si="6"/>
        <v>0</v>
      </c>
    </row>
    <row r="20" spans="1:19" ht="23.25" x14ac:dyDescent="0.25">
      <c r="A20" s="386" t="s">
        <v>168</v>
      </c>
      <c r="B20" s="387"/>
      <c r="C20" s="388" t="s">
        <v>169</v>
      </c>
      <c r="D20" s="389"/>
      <c r="E20" s="390"/>
      <c r="F20" s="390"/>
      <c r="G20" s="391">
        <f>SUM(G21:G32)</f>
        <v>10725.004000000001</v>
      </c>
      <c r="H20" s="391"/>
      <c r="I20" s="391">
        <f>SUM(I21:I32)</f>
        <v>10725</v>
      </c>
      <c r="J20" s="391"/>
      <c r="K20" s="391"/>
      <c r="L20" s="391"/>
      <c r="M20" s="391"/>
      <c r="N20" s="391"/>
      <c r="O20" s="391"/>
      <c r="P20" s="391"/>
      <c r="Q20" s="391"/>
      <c r="R20" s="391"/>
      <c r="S20" s="391"/>
    </row>
    <row r="21" spans="1:19" ht="45" x14ac:dyDescent="0.25">
      <c r="A21" s="392"/>
      <c r="B21" s="393"/>
      <c r="C21" s="375" t="s">
        <v>316</v>
      </c>
      <c r="D21" s="365" t="s">
        <v>170</v>
      </c>
      <c r="E21" s="366">
        <v>1</v>
      </c>
      <c r="F21" s="394">
        <v>92.7</v>
      </c>
      <c r="G21" s="367">
        <f t="shared" ref="G21:G32" si="7">F21*E21</f>
        <v>92.7</v>
      </c>
      <c r="H21" s="395"/>
      <c r="I21" s="395">
        <v>92.7</v>
      </c>
      <c r="J21" s="395"/>
      <c r="K21" s="395"/>
      <c r="L21" s="395"/>
      <c r="M21" s="395"/>
      <c r="N21" s="395"/>
      <c r="O21" s="396"/>
      <c r="P21" s="396"/>
      <c r="Q21" s="396"/>
      <c r="R21" s="396"/>
      <c r="S21" s="396"/>
    </row>
    <row r="22" spans="1:19" ht="23.25" x14ac:dyDescent="0.25">
      <c r="A22" s="392"/>
      <c r="B22" s="393"/>
      <c r="C22" s="375" t="s">
        <v>289</v>
      </c>
      <c r="D22" s="365" t="s">
        <v>317</v>
      </c>
      <c r="E22" s="366">
        <v>40</v>
      </c>
      <c r="F22" s="394">
        <v>161.6926</v>
      </c>
      <c r="G22" s="367">
        <f t="shared" si="7"/>
        <v>6467.7039999999997</v>
      </c>
      <c r="H22" s="395"/>
      <c r="I22" s="395">
        <v>6467.7</v>
      </c>
      <c r="J22" s="395"/>
      <c r="K22" s="395"/>
      <c r="L22" s="395"/>
      <c r="M22" s="395"/>
      <c r="N22" s="395"/>
      <c r="O22" s="396"/>
      <c r="P22" s="396"/>
      <c r="Q22" s="396"/>
      <c r="R22" s="396"/>
      <c r="S22" s="396"/>
    </row>
    <row r="23" spans="1:19" ht="45" x14ac:dyDescent="0.35">
      <c r="A23" s="397"/>
      <c r="B23" s="398"/>
      <c r="C23" s="399" t="s">
        <v>318</v>
      </c>
      <c r="D23" s="393" t="s">
        <v>170</v>
      </c>
      <c r="E23" s="393">
        <v>4</v>
      </c>
      <c r="F23" s="400">
        <v>54.25</v>
      </c>
      <c r="G23" s="367">
        <f>F23*E23+0.5</f>
        <v>217.5</v>
      </c>
      <c r="H23" s="395"/>
      <c r="I23" s="395">
        <v>217.5</v>
      </c>
      <c r="J23" s="395"/>
      <c r="K23" s="395"/>
      <c r="L23" s="395"/>
      <c r="M23" s="395"/>
      <c r="N23" s="395"/>
      <c r="O23" s="396"/>
      <c r="P23" s="396"/>
      <c r="Q23" s="396"/>
      <c r="R23" s="396"/>
      <c r="S23" s="396"/>
    </row>
    <row r="24" spans="1:19" ht="23.25" x14ac:dyDescent="0.35">
      <c r="A24" s="397"/>
      <c r="B24" s="398"/>
      <c r="C24" s="399" t="s">
        <v>319</v>
      </c>
      <c r="D24" s="393" t="s">
        <v>170</v>
      </c>
      <c r="E24" s="393">
        <v>3</v>
      </c>
      <c r="F24" s="400">
        <v>231.6</v>
      </c>
      <c r="G24" s="367">
        <f t="shared" si="7"/>
        <v>694.8</v>
      </c>
      <c r="H24" s="395"/>
      <c r="I24" s="395">
        <v>694.8</v>
      </c>
      <c r="J24" s="395"/>
      <c r="K24" s="395"/>
      <c r="L24" s="395"/>
      <c r="M24" s="395"/>
      <c r="N24" s="395"/>
      <c r="O24" s="396"/>
      <c r="P24" s="396"/>
      <c r="Q24" s="396"/>
      <c r="R24" s="396"/>
      <c r="S24" s="396"/>
    </row>
    <row r="25" spans="1:19" ht="45" x14ac:dyDescent="0.35">
      <c r="A25" s="397"/>
      <c r="B25" s="398"/>
      <c r="C25" s="399" t="s">
        <v>290</v>
      </c>
      <c r="D25" s="393" t="s">
        <v>170</v>
      </c>
      <c r="E25" s="393">
        <v>10</v>
      </c>
      <c r="F25" s="400">
        <v>10.199999999999999</v>
      </c>
      <c r="G25" s="367">
        <f t="shared" si="7"/>
        <v>102</v>
      </c>
      <c r="H25" s="395"/>
      <c r="I25" s="395">
        <v>102</v>
      </c>
      <c r="J25" s="395"/>
      <c r="K25" s="395"/>
      <c r="L25" s="395"/>
      <c r="M25" s="395"/>
      <c r="N25" s="395"/>
      <c r="O25" s="396"/>
      <c r="P25" s="396"/>
      <c r="Q25" s="396"/>
      <c r="R25" s="396"/>
      <c r="S25" s="396"/>
    </row>
    <row r="26" spans="1:19" ht="23.25" x14ac:dyDescent="0.35">
      <c r="A26" s="397"/>
      <c r="B26" s="398"/>
      <c r="C26" s="399" t="s">
        <v>291</v>
      </c>
      <c r="D26" s="393" t="s">
        <v>170</v>
      </c>
      <c r="E26" s="393">
        <v>30</v>
      </c>
      <c r="F26" s="400">
        <v>14.1</v>
      </c>
      <c r="G26" s="367">
        <f t="shared" si="7"/>
        <v>423</v>
      </c>
      <c r="H26" s="395"/>
      <c r="I26" s="395">
        <v>423</v>
      </c>
      <c r="J26" s="395"/>
      <c r="K26" s="395"/>
      <c r="L26" s="395"/>
      <c r="M26" s="395"/>
      <c r="N26" s="395"/>
      <c r="O26" s="396"/>
      <c r="P26" s="396"/>
      <c r="Q26" s="396"/>
      <c r="R26" s="396"/>
      <c r="S26" s="396"/>
    </row>
    <row r="27" spans="1:19" ht="23.25" x14ac:dyDescent="0.35">
      <c r="A27" s="397"/>
      <c r="B27" s="398"/>
      <c r="C27" s="399" t="s">
        <v>320</v>
      </c>
      <c r="D27" s="393" t="s">
        <v>170</v>
      </c>
      <c r="E27" s="393">
        <v>5</v>
      </c>
      <c r="F27" s="400">
        <v>7.5</v>
      </c>
      <c r="G27" s="367">
        <f t="shared" si="7"/>
        <v>37.5</v>
      </c>
      <c r="H27" s="395"/>
      <c r="I27" s="395">
        <v>37.5</v>
      </c>
      <c r="J27" s="395"/>
      <c r="K27" s="395"/>
      <c r="L27" s="395"/>
      <c r="M27" s="395"/>
      <c r="N27" s="395"/>
      <c r="O27" s="396"/>
      <c r="P27" s="396"/>
      <c r="Q27" s="396"/>
      <c r="R27" s="396"/>
      <c r="S27" s="396"/>
    </row>
    <row r="28" spans="1:19" ht="45" x14ac:dyDescent="0.35">
      <c r="A28" s="397"/>
      <c r="B28" s="398"/>
      <c r="C28" s="399" t="s">
        <v>321</v>
      </c>
      <c r="D28" s="393" t="s">
        <v>170</v>
      </c>
      <c r="E28" s="393">
        <v>2</v>
      </c>
      <c r="F28" s="400">
        <v>60.6</v>
      </c>
      <c r="G28" s="367">
        <f t="shared" si="7"/>
        <v>121.2</v>
      </c>
      <c r="H28" s="395"/>
      <c r="I28" s="395">
        <v>121.2</v>
      </c>
      <c r="J28" s="395"/>
      <c r="K28" s="395"/>
      <c r="L28" s="395"/>
      <c r="M28" s="395"/>
      <c r="N28" s="395"/>
      <c r="O28" s="396"/>
      <c r="P28" s="396"/>
      <c r="Q28" s="396"/>
      <c r="R28" s="396"/>
      <c r="S28" s="396"/>
    </row>
    <row r="29" spans="1:19" ht="45" x14ac:dyDescent="0.35">
      <c r="A29" s="397"/>
      <c r="B29" s="398"/>
      <c r="C29" s="399" t="s">
        <v>322</v>
      </c>
      <c r="D29" s="393" t="s">
        <v>170</v>
      </c>
      <c r="E29" s="393">
        <v>4</v>
      </c>
      <c r="F29" s="400">
        <v>216.6</v>
      </c>
      <c r="G29" s="367">
        <f t="shared" si="7"/>
        <v>866.4</v>
      </c>
      <c r="H29" s="395"/>
      <c r="I29" s="395">
        <v>866.4</v>
      </c>
      <c r="J29" s="395"/>
      <c r="K29" s="395"/>
      <c r="L29" s="395"/>
      <c r="M29" s="395"/>
      <c r="N29" s="395"/>
      <c r="O29" s="396"/>
      <c r="P29" s="396"/>
      <c r="Q29" s="396"/>
      <c r="R29" s="396"/>
      <c r="S29" s="396"/>
    </row>
    <row r="30" spans="1:19" ht="23.25" x14ac:dyDescent="0.35">
      <c r="A30" s="397"/>
      <c r="B30" s="398"/>
      <c r="C30" s="399" t="s">
        <v>323</v>
      </c>
      <c r="D30" s="393" t="s">
        <v>170</v>
      </c>
      <c r="E30" s="393">
        <v>3</v>
      </c>
      <c r="F30" s="400">
        <v>77.400000000000006</v>
      </c>
      <c r="G30" s="367">
        <f t="shared" si="7"/>
        <v>232.20000000000002</v>
      </c>
      <c r="H30" s="395"/>
      <c r="I30" s="395">
        <v>232.2</v>
      </c>
      <c r="J30" s="395"/>
      <c r="K30" s="395"/>
      <c r="L30" s="395"/>
      <c r="M30" s="395"/>
      <c r="N30" s="395"/>
      <c r="O30" s="396"/>
      <c r="P30" s="396"/>
      <c r="Q30" s="396"/>
      <c r="R30" s="396"/>
      <c r="S30" s="396"/>
    </row>
    <row r="31" spans="1:19" ht="45" x14ac:dyDescent="0.35">
      <c r="A31" s="397"/>
      <c r="B31" s="398"/>
      <c r="C31" s="399" t="s">
        <v>292</v>
      </c>
      <c r="D31" s="393" t="s">
        <v>170</v>
      </c>
      <c r="E31" s="393">
        <v>20</v>
      </c>
      <c r="F31" s="400">
        <v>6</v>
      </c>
      <c r="G31" s="367">
        <f t="shared" si="7"/>
        <v>120</v>
      </c>
      <c r="H31" s="401"/>
      <c r="I31" s="402">
        <v>120</v>
      </c>
      <c r="J31" s="401"/>
      <c r="K31" s="401"/>
      <c r="L31" s="401"/>
      <c r="M31" s="401"/>
      <c r="N31" s="401"/>
      <c r="O31" s="401"/>
      <c r="P31" s="401"/>
      <c r="Q31" s="401"/>
      <c r="R31" s="401"/>
      <c r="S31" s="401"/>
    </row>
    <row r="32" spans="1:19" ht="45" x14ac:dyDescent="0.35">
      <c r="A32" s="397"/>
      <c r="B32" s="398"/>
      <c r="C32" s="399" t="s">
        <v>324</v>
      </c>
      <c r="D32" s="393" t="s">
        <v>170</v>
      </c>
      <c r="E32" s="393">
        <v>3</v>
      </c>
      <c r="F32" s="400">
        <v>450</v>
      </c>
      <c r="G32" s="367">
        <f t="shared" si="7"/>
        <v>1350</v>
      </c>
      <c r="H32" s="401"/>
      <c r="I32" s="402">
        <v>1350</v>
      </c>
      <c r="J32" s="401"/>
      <c r="K32" s="401"/>
      <c r="L32" s="401"/>
      <c r="M32" s="401"/>
      <c r="N32" s="401"/>
      <c r="O32" s="401"/>
      <c r="P32" s="401"/>
      <c r="Q32" s="401"/>
      <c r="R32" s="401"/>
      <c r="S32" s="401"/>
    </row>
    <row r="33" spans="1:19" ht="23.25" x14ac:dyDescent="0.25">
      <c r="A33" s="386" t="s">
        <v>195</v>
      </c>
      <c r="B33" s="387"/>
      <c r="C33" s="388" t="s">
        <v>293</v>
      </c>
      <c r="D33" s="290"/>
      <c r="E33" s="291"/>
      <c r="F33" s="390"/>
      <c r="G33" s="391">
        <f>G34</f>
        <v>24860</v>
      </c>
      <c r="H33" s="391"/>
      <c r="I33" s="391">
        <f>I34</f>
        <v>24860</v>
      </c>
      <c r="J33" s="391"/>
      <c r="K33" s="391"/>
      <c r="L33" s="391"/>
      <c r="M33" s="391"/>
      <c r="N33" s="391"/>
      <c r="O33" s="391"/>
      <c r="P33" s="391"/>
      <c r="Q33" s="391"/>
      <c r="R33" s="391"/>
      <c r="S33" s="391"/>
    </row>
    <row r="34" spans="1:19" ht="54.75" customHeight="1" x14ac:dyDescent="0.35">
      <c r="A34" s="397"/>
      <c r="B34" s="398"/>
      <c r="C34" s="375" t="s">
        <v>294</v>
      </c>
      <c r="D34" s="365" t="s">
        <v>170</v>
      </c>
      <c r="E34" s="366">
        <v>4</v>
      </c>
      <c r="F34" s="403">
        <v>6215</v>
      </c>
      <c r="G34" s="367">
        <f>E34*F34</f>
        <v>24860</v>
      </c>
      <c r="H34" s="401"/>
      <c r="I34" s="402">
        <v>24860</v>
      </c>
      <c r="J34" s="401"/>
      <c r="K34" s="401"/>
      <c r="L34" s="401"/>
      <c r="M34" s="401"/>
      <c r="N34" s="401"/>
      <c r="O34" s="401"/>
      <c r="P34" s="401"/>
      <c r="Q34" s="401"/>
      <c r="R34" s="401"/>
      <c r="S34" s="401"/>
    </row>
    <row r="35" spans="1:19" ht="23.25" x14ac:dyDescent="0.25">
      <c r="A35" s="386" t="s">
        <v>196</v>
      </c>
      <c r="B35" s="387"/>
      <c r="C35" s="388" t="s">
        <v>295</v>
      </c>
      <c r="D35" s="389"/>
      <c r="E35" s="390"/>
      <c r="F35" s="390"/>
      <c r="G35" s="391">
        <f>SUM(G36:G37)</f>
        <v>280950</v>
      </c>
      <c r="H35" s="391"/>
      <c r="I35" s="391">
        <f>SUM(I36:I37)</f>
        <v>70238</v>
      </c>
      <c r="J35" s="391"/>
      <c r="K35" s="391"/>
      <c r="L35" s="391">
        <f>SUM(L36:L37)</f>
        <v>70237</v>
      </c>
      <c r="M35" s="391"/>
      <c r="N35" s="391"/>
      <c r="O35" s="391">
        <f>SUM(O36:O37)</f>
        <v>70238</v>
      </c>
      <c r="P35" s="391"/>
      <c r="Q35" s="391"/>
      <c r="R35" s="391">
        <f>SUM(R36:R37)</f>
        <v>70237</v>
      </c>
      <c r="S35" s="391"/>
    </row>
    <row r="36" spans="1:19" ht="23.25" x14ac:dyDescent="0.35">
      <c r="A36" s="397"/>
      <c r="B36" s="398"/>
      <c r="C36" s="399" t="s">
        <v>307</v>
      </c>
      <c r="D36" s="393" t="s">
        <v>296</v>
      </c>
      <c r="E36" s="404">
        <v>3000</v>
      </c>
      <c r="F36" s="400">
        <v>54.99</v>
      </c>
      <c r="G36" s="367">
        <f>E36*F36</f>
        <v>164970</v>
      </c>
      <c r="H36" s="401"/>
      <c r="I36" s="402">
        <f>750*F36+0.5</f>
        <v>41243</v>
      </c>
      <c r="J36" s="401"/>
      <c r="K36" s="401"/>
      <c r="L36" s="402">
        <f>750*$F$36-0.5</f>
        <v>41242</v>
      </c>
      <c r="M36" s="401"/>
      <c r="N36" s="401"/>
      <c r="O36" s="402">
        <f>750*$F$36+0.5</f>
        <v>41243</v>
      </c>
      <c r="P36" s="401"/>
      <c r="Q36" s="401"/>
      <c r="R36" s="402">
        <f>750*$F$36-0.5</f>
        <v>41242</v>
      </c>
      <c r="S36" s="401"/>
    </row>
    <row r="37" spans="1:19" ht="23.25" x14ac:dyDescent="0.35">
      <c r="A37" s="397"/>
      <c r="B37" s="398"/>
      <c r="C37" s="399" t="s">
        <v>308</v>
      </c>
      <c r="D37" s="393" t="s">
        <v>296</v>
      </c>
      <c r="E37" s="404">
        <v>2000</v>
      </c>
      <c r="F37" s="400">
        <v>57.99</v>
      </c>
      <c r="G37" s="367">
        <f>E37*F37</f>
        <v>115980</v>
      </c>
      <c r="H37" s="401"/>
      <c r="I37" s="402">
        <f>500*F37</f>
        <v>28995</v>
      </c>
      <c r="J37" s="401"/>
      <c r="K37" s="401"/>
      <c r="L37" s="402">
        <f>500*$F$37</f>
        <v>28995</v>
      </c>
      <c r="M37" s="401"/>
      <c r="N37" s="401"/>
      <c r="O37" s="402">
        <f>500*$F$37</f>
        <v>28995</v>
      </c>
      <c r="P37" s="401"/>
      <c r="Q37" s="401"/>
      <c r="R37" s="402">
        <f>500*$F$37</f>
        <v>28995</v>
      </c>
      <c r="S37" s="401"/>
    </row>
    <row r="38" spans="1:19" ht="22.5" x14ac:dyDescent="0.25">
      <c r="A38" s="379" t="s">
        <v>171</v>
      </c>
      <c r="B38" s="371"/>
      <c r="C38" s="405" t="s">
        <v>172</v>
      </c>
      <c r="D38" s="379"/>
      <c r="E38" s="379"/>
      <c r="F38" s="379"/>
      <c r="G38" s="361">
        <f>G39+G44+G46+G50</f>
        <v>1822872</v>
      </c>
      <c r="H38" s="361">
        <f t="shared" ref="H38:S38" si="8">H39+H44+H46+H50</f>
        <v>151231</v>
      </c>
      <c r="I38" s="361">
        <f t="shared" si="8"/>
        <v>154291</v>
      </c>
      <c r="J38" s="361">
        <f t="shared" si="8"/>
        <v>151381</v>
      </c>
      <c r="K38" s="361">
        <f t="shared" si="8"/>
        <v>151231</v>
      </c>
      <c r="L38" s="361">
        <f t="shared" si="8"/>
        <v>151231</v>
      </c>
      <c r="M38" s="361">
        <f t="shared" si="8"/>
        <v>152761</v>
      </c>
      <c r="N38" s="361">
        <f t="shared" si="8"/>
        <v>151381</v>
      </c>
      <c r="O38" s="361">
        <f t="shared" si="8"/>
        <v>151231</v>
      </c>
      <c r="P38" s="361">
        <f t="shared" si="8"/>
        <v>151231</v>
      </c>
      <c r="Q38" s="361">
        <f t="shared" si="8"/>
        <v>154291</v>
      </c>
      <c r="R38" s="361">
        <f t="shared" si="8"/>
        <v>151381</v>
      </c>
      <c r="S38" s="361">
        <f t="shared" si="8"/>
        <v>151231</v>
      </c>
    </row>
    <row r="39" spans="1:19" ht="46.5" x14ac:dyDescent="0.25">
      <c r="A39" s="406" t="s">
        <v>173</v>
      </c>
      <c r="B39" s="371"/>
      <c r="C39" s="407" t="s">
        <v>325</v>
      </c>
      <c r="D39" s="371"/>
      <c r="E39" s="371"/>
      <c r="F39" s="371"/>
      <c r="G39" s="408">
        <f>SUM(G40:G43)</f>
        <v>7650</v>
      </c>
      <c r="H39" s="408">
        <f>SUM(H40:H43)</f>
        <v>0</v>
      </c>
      <c r="I39" s="408">
        <f>SUM(I40:I43)</f>
        <v>3060</v>
      </c>
      <c r="J39" s="408">
        <f t="shared" ref="J39:S39" si="9">SUM(J40:J43)</f>
        <v>0</v>
      </c>
      <c r="K39" s="408">
        <f t="shared" si="9"/>
        <v>0</v>
      </c>
      <c r="L39" s="408">
        <f t="shared" si="9"/>
        <v>0</v>
      </c>
      <c r="M39" s="408">
        <f t="shared" si="9"/>
        <v>1530</v>
      </c>
      <c r="N39" s="408">
        <f t="shared" si="9"/>
        <v>0</v>
      </c>
      <c r="O39" s="408">
        <f t="shared" si="9"/>
        <v>0</v>
      </c>
      <c r="P39" s="408">
        <f t="shared" si="9"/>
        <v>0</v>
      </c>
      <c r="Q39" s="408">
        <f t="shared" si="9"/>
        <v>3060</v>
      </c>
      <c r="R39" s="408">
        <f t="shared" si="9"/>
        <v>0</v>
      </c>
      <c r="S39" s="408">
        <f t="shared" si="9"/>
        <v>0</v>
      </c>
    </row>
    <row r="40" spans="1:19" ht="46.5" x14ac:dyDescent="0.35">
      <c r="A40" s="409"/>
      <c r="B40" s="393"/>
      <c r="C40" s="410" t="s">
        <v>174</v>
      </c>
      <c r="D40" s="393" t="s">
        <v>175</v>
      </c>
      <c r="E40" s="393">
        <v>5</v>
      </c>
      <c r="F40" s="400">
        <v>380</v>
      </c>
      <c r="G40" s="403">
        <f>E40*F40</f>
        <v>1900</v>
      </c>
      <c r="H40" s="395"/>
      <c r="I40" s="395">
        <v>760</v>
      </c>
      <c r="J40" s="395"/>
      <c r="K40" s="395"/>
      <c r="L40" s="395"/>
      <c r="M40" s="395">
        <v>380</v>
      </c>
      <c r="N40" s="395"/>
      <c r="O40" s="395"/>
      <c r="P40" s="395"/>
      <c r="Q40" s="395">
        <v>760</v>
      </c>
      <c r="R40" s="395"/>
      <c r="S40" s="395"/>
    </row>
    <row r="41" spans="1:19" ht="46.5" x14ac:dyDescent="0.35">
      <c r="A41" s="409"/>
      <c r="B41" s="393"/>
      <c r="C41" s="410" t="s">
        <v>197</v>
      </c>
      <c r="D41" s="393" t="s">
        <v>175</v>
      </c>
      <c r="E41" s="393">
        <v>5</v>
      </c>
      <c r="F41" s="400">
        <v>300</v>
      </c>
      <c r="G41" s="403">
        <f>E41*F41</f>
        <v>1500</v>
      </c>
      <c r="H41" s="395"/>
      <c r="I41" s="395">
        <v>600</v>
      </c>
      <c r="J41" s="395"/>
      <c r="K41" s="395"/>
      <c r="L41" s="395"/>
      <c r="M41" s="395">
        <v>300</v>
      </c>
      <c r="N41" s="395"/>
      <c r="O41" s="395"/>
      <c r="P41" s="395"/>
      <c r="Q41" s="395">
        <v>600</v>
      </c>
      <c r="R41" s="395"/>
      <c r="S41" s="395"/>
    </row>
    <row r="42" spans="1:19" ht="46.5" x14ac:dyDescent="0.35">
      <c r="A42" s="409"/>
      <c r="B42" s="393"/>
      <c r="C42" s="410" t="s">
        <v>198</v>
      </c>
      <c r="D42" s="393" t="s">
        <v>175</v>
      </c>
      <c r="E42" s="393">
        <v>5</v>
      </c>
      <c r="F42" s="400">
        <v>500</v>
      </c>
      <c r="G42" s="403">
        <f>E42*F42</f>
        <v>2500</v>
      </c>
      <c r="H42" s="395"/>
      <c r="I42" s="395">
        <v>1000</v>
      </c>
      <c r="J42" s="395"/>
      <c r="K42" s="395"/>
      <c r="L42" s="395"/>
      <c r="M42" s="395">
        <v>500</v>
      </c>
      <c r="N42" s="395"/>
      <c r="O42" s="395"/>
      <c r="P42" s="395"/>
      <c r="Q42" s="395">
        <v>1000</v>
      </c>
      <c r="R42" s="395"/>
      <c r="S42" s="395"/>
    </row>
    <row r="43" spans="1:19" ht="23.25" x14ac:dyDescent="0.35">
      <c r="A43" s="409"/>
      <c r="B43" s="393"/>
      <c r="C43" s="410" t="s">
        <v>176</v>
      </c>
      <c r="D43" s="393" t="s">
        <v>175</v>
      </c>
      <c r="E43" s="393">
        <v>5</v>
      </c>
      <c r="F43" s="400">
        <v>350</v>
      </c>
      <c r="G43" s="403">
        <f>E43*F43</f>
        <v>1750</v>
      </c>
      <c r="H43" s="395"/>
      <c r="I43" s="395">
        <v>700</v>
      </c>
      <c r="J43" s="395"/>
      <c r="K43" s="395"/>
      <c r="L43" s="395"/>
      <c r="M43" s="395">
        <v>350</v>
      </c>
      <c r="N43" s="395"/>
      <c r="O43" s="395"/>
      <c r="P43" s="395"/>
      <c r="Q43" s="395">
        <v>700</v>
      </c>
      <c r="R43" s="395"/>
      <c r="S43" s="395"/>
    </row>
    <row r="44" spans="1:19" ht="46.5" x14ac:dyDescent="0.25">
      <c r="A44" s="406" t="s">
        <v>177</v>
      </c>
      <c r="B44" s="371"/>
      <c r="C44" s="407" t="s">
        <v>178</v>
      </c>
      <c r="D44" s="371"/>
      <c r="E44" s="371"/>
      <c r="F44" s="371"/>
      <c r="G44" s="408">
        <f>G45</f>
        <v>6480</v>
      </c>
      <c r="H44" s="408">
        <v>540</v>
      </c>
      <c r="I44" s="408">
        <v>540</v>
      </c>
      <c r="J44" s="408">
        <v>540</v>
      </c>
      <c r="K44" s="408">
        <v>540</v>
      </c>
      <c r="L44" s="408">
        <v>540</v>
      </c>
      <c r="M44" s="408">
        <v>540</v>
      </c>
      <c r="N44" s="408">
        <v>540</v>
      </c>
      <c r="O44" s="408">
        <v>540</v>
      </c>
      <c r="P44" s="408">
        <v>540</v>
      </c>
      <c r="Q44" s="408">
        <v>540</v>
      </c>
      <c r="R44" s="408">
        <v>540</v>
      </c>
      <c r="S44" s="408">
        <v>540</v>
      </c>
    </row>
    <row r="45" spans="1:19" ht="46.5" x14ac:dyDescent="0.35">
      <c r="A45" s="409"/>
      <c r="B45" s="393"/>
      <c r="C45" s="411" t="s">
        <v>179</v>
      </c>
      <c r="D45" s="393" t="s">
        <v>180</v>
      </c>
      <c r="E45" s="400">
        <v>30</v>
      </c>
      <c r="F45" s="400">
        <v>18</v>
      </c>
      <c r="G45" s="403">
        <f>F45*E45*12</f>
        <v>6480</v>
      </c>
      <c r="H45" s="412">
        <f>H44</f>
        <v>540</v>
      </c>
      <c r="I45" s="412">
        <f t="shared" ref="I45:S45" si="10">I44</f>
        <v>540</v>
      </c>
      <c r="J45" s="412">
        <f t="shared" si="10"/>
        <v>540</v>
      </c>
      <c r="K45" s="412">
        <f t="shared" si="10"/>
        <v>540</v>
      </c>
      <c r="L45" s="412">
        <f t="shared" si="10"/>
        <v>540</v>
      </c>
      <c r="M45" s="412">
        <f t="shared" si="10"/>
        <v>540</v>
      </c>
      <c r="N45" s="412">
        <f t="shared" si="10"/>
        <v>540</v>
      </c>
      <c r="O45" s="412">
        <f t="shared" si="10"/>
        <v>540</v>
      </c>
      <c r="P45" s="412">
        <f t="shared" si="10"/>
        <v>540</v>
      </c>
      <c r="Q45" s="412">
        <f t="shared" si="10"/>
        <v>540</v>
      </c>
      <c r="R45" s="412">
        <f t="shared" si="10"/>
        <v>540</v>
      </c>
      <c r="S45" s="412">
        <f t="shared" si="10"/>
        <v>540</v>
      </c>
    </row>
    <row r="46" spans="1:19" ht="23.25" x14ac:dyDescent="0.25">
      <c r="A46" s="406" t="s">
        <v>181</v>
      </c>
      <c r="B46" s="371"/>
      <c r="C46" s="407" t="s">
        <v>183</v>
      </c>
      <c r="D46" s="371"/>
      <c r="E46" s="371"/>
      <c r="F46" s="371"/>
      <c r="G46" s="408">
        <f>SUM(G47:G49)</f>
        <v>8742</v>
      </c>
      <c r="H46" s="408">
        <f>H47+H48+H49</f>
        <v>691</v>
      </c>
      <c r="I46" s="408">
        <f t="shared" ref="I46:S46" si="11">I47+I48+I49</f>
        <v>691</v>
      </c>
      <c r="J46" s="408">
        <f t="shared" si="11"/>
        <v>841</v>
      </c>
      <c r="K46" s="408">
        <f t="shared" si="11"/>
        <v>691</v>
      </c>
      <c r="L46" s="408">
        <f t="shared" si="11"/>
        <v>691</v>
      </c>
      <c r="M46" s="408">
        <f t="shared" si="11"/>
        <v>691</v>
      </c>
      <c r="N46" s="408">
        <f t="shared" si="11"/>
        <v>841</v>
      </c>
      <c r="O46" s="408">
        <f t="shared" si="11"/>
        <v>691</v>
      </c>
      <c r="P46" s="408">
        <f t="shared" si="11"/>
        <v>691</v>
      </c>
      <c r="Q46" s="408">
        <f t="shared" si="11"/>
        <v>691</v>
      </c>
      <c r="R46" s="408">
        <f t="shared" si="11"/>
        <v>841</v>
      </c>
      <c r="S46" s="408">
        <f t="shared" si="11"/>
        <v>691</v>
      </c>
    </row>
    <row r="47" spans="1:19" ht="69.75" x14ac:dyDescent="0.35">
      <c r="A47" s="409"/>
      <c r="B47" s="393"/>
      <c r="C47" s="411" t="s">
        <v>199</v>
      </c>
      <c r="D47" s="393" t="s">
        <v>184</v>
      </c>
      <c r="E47" s="393">
        <v>12</v>
      </c>
      <c r="F47" s="400">
        <v>641</v>
      </c>
      <c r="G47" s="403">
        <f>E47*F47</f>
        <v>7692</v>
      </c>
      <c r="H47" s="412">
        <v>641</v>
      </c>
      <c r="I47" s="412">
        <f>H47</f>
        <v>641</v>
      </c>
      <c r="J47" s="412">
        <f>H47</f>
        <v>641</v>
      </c>
      <c r="K47" s="412">
        <f>H47</f>
        <v>641</v>
      </c>
      <c r="L47" s="412">
        <f>H47</f>
        <v>641</v>
      </c>
      <c r="M47" s="412">
        <f>H47</f>
        <v>641</v>
      </c>
      <c r="N47" s="412">
        <f>H47</f>
        <v>641</v>
      </c>
      <c r="O47" s="412">
        <f>H47</f>
        <v>641</v>
      </c>
      <c r="P47" s="412">
        <f>H47</f>
        <v>641</v>
      </c>
      <c r="Q47" s="412">
        <f>H47</f>
        <v>641</v>
      </c>
      <c r="R47" s="412">
        <f>H47</f>
        <v>641</v>
      </c>
      <c r="S47" s="412">
        <f>H47</f>
        <v>641</v>
      </c>
    </row>
    <row r="48" spans="1:19" ht="23.25" x14ac:dyDescent="0.35">
      <c r="A48" s="409"/>
      <c r="B48" s="393"/>
      <c r="C48" s="411" t="s">
        <v>200</v>
      </c>
      <c r="D48" s="393" t="s">
        <v>184</v>
      </c>
      <c r="E48" s="393">
        <v>12</v>
      </c>
      <c r="F48" s="400">
        <v>50</v>
      </c>
      <c r="G48" s="403">
        <f>E48*F48</f>
        <v>600</v>
      </c>
      <c r="H48" s="412">
        <v>50</v>
      </c>
      <c r="I48" s="412">
        <f>H48</f>
        <v>50</v>
      </c>
      <c r="J48" s="412">
        <f>H48</f>
        <v>50</v>
      </c>
      <c r="K48" s="412">
        <f>H48</f>
        <v>50</v>
      </c>
      <c r="L48" s="412">
        <f>H48</f>
        <v>50</v>
      </c>
      <c r="M48" s="412">
        <f>H48</f>
        <v>50</v>
      </c>
      <c r="N48" s="412">
        <f>H48</f>
        <v>50</v>
      </c>
      <c r="O48" s="412">
        <f>H48</f>
        <v>50</v>
      </c>
      <c r="P48" s="412">
        <f>H48</f>
        <v>50</v>
      </c>
      <c r="Q48" s="412">
        <f>H48</f>
        <v>50</v>
      </c>
      <c r="R48" s="412">
        <f>H48</f>
        <v>50</v>
      </c>
      <c r="S48" s="412">
        <f>H48</f>
        <v>50</v>
      </c>
    </row>
    <row r="49" spans="1:19" ht="23.25" x14ac:dyDescent="0.35">
      <c r="A49" s="409"/>
      <c r="B49" s="393"/>
      <c r="C49" s="411" t="s">
        <v>185</v>
      </c>
      <c r="D49" s="393" t="s">
        <v>175</v>
      </c>
      <c r="E49" s="393">
        <v>3</v>
      </c>
      <c r="F49" s="400">
        <v>150</v>
      </c>
      <c r="G49" s="403">
        <f>E49*F49</f>
        <v>450</v>
      </c>
      <c r="H49" s="412"/>
      <c r="I49" s="412"/>
      <c r="J49" s="412">
        <v>150</v>
      </c>
      <c r="K49" s="412"/>
      <c r="L49" s="412"/>
      <c r="M49" s="412"/>
      <c r="N49" s="412">
        <v>150</v>
      </c>
      <c r="O49" s="412"/>
      <c r="P49" s="412"/>
      <c r="Q49" s="412"/>
      <c r="R49" s="412">
        <v>150</v>
      </c>
      <c r="S49" s="412"/>
    </row>
    <row r="50" spans="1:19" ht="46.5" x14ac:dyDescent="0.25">
      <c r="A50" s="406" t="s">
        <v>182</v>
      </c>
      <c r="B50" s="371"/>
      <c r="C50" s="407" t="s">
        <v>277</v>
      </c>
      <c r="D50" s="371"/>
      <c r="E50" s="371"/>
      <c r="F50" s="413">
        <v>114030</v>
      </c>
      <c r="G50" s="408">
        <f>SUM(G51:G53)</f>
        <v>1800000</v>
      </c>
      <c r="H50" s="408">
        <f>SUM(H51:H53)</f>
        <v>150000</v>
      </c>
      <c r="I50" s="408">
        <f t="shared" ref="I50:S50" si="12">SUM(I51:I53)</f>
        <v>150000</v>
      </c>
      <c r="J50" s="408">
        <f t="shared" si="12"/>
        <v>150000</v>
      </c>
      <c r="K50" s="408">
        <f t="shared" si="12"/>
        <v>150000</v>
      </c>
      <c r="L50" s="408">
        <f t="shared" si="12"/>
        <v>150000</v>
      </c>
      <c r="M50" s="408">
        <f t="shared" si="12"/>
        <v>150000</v>
      </c>
      <c r="N50" s="408">
        <f t="shared" si="12"/>
        <v>150000</v>
      </c>
      <c r="O50" s="408">
        <f t="shared" si="12"/>
        <v>150000</v>
      </c>
      <c r="P50" s="408">
        <f t="shared" si="12"/>
        <v>150000</v>
      </c>
      <c r="Q50" s="408">
        <f t="shared" si="12"/>
        <v>150000</v>
      </c>
      <c r="R50" s="408">
        <f t="shared" si="12"/>
        <v>150000</v>
      </c>
      <c r="S50" s="408">
        <f t="shared" si="12"/>
        <v>150000</v>
      </c>
    </row>
    <row r="51" spans="1:19" ht="46.5" x14ac:dyDescent="0.25">
      <c r="A51" s="414"/>
      <c r="B51" s="415"/>
      <c r="C51" s="416" t="s">
        <v>278</v>
      </c>
      <c r="D51" s="393" t="s">
        <v>175</v>
      </c>
      <c r="E51" s="415">
        <v>12</v>
      </c>
      <c r="F51" s="417">
        <v>18000</v>
      </c>
      <c r="G51" s="417">
        <f>E51*F51</f>
        <v>216000</v>
      </c>
      <c r="H51" s="418">
        <v>18000</v>
      </c>
      <c r="I51" s="418">
        <f>H51</f>
        <v>18000</v>
      </c>
      <c r="J51" s="418">
        <f>H51</f>
        <v>18000</v>
      </c>
      <c r="K51" s="418">
        <f>H51</f>
        <v>18000</v>
      </c>
      <c r="L51" s="418">
        <f>H51</f>
        <v>18000</v>
      </c>
      <c r="M51" s="418">
        <f>H51</f>
        <v>18000</v>
      </c>
      <c r="N51" s="418">
        <f>H51</f>
        <v>18000</v>
      </c>
      <c r="O51" s="418">
        <f>H51</f>
        <v>18000</v>
      </c>
      <c r="P51" s="418">
        <f>H51</f>
        <v>18000</v>
      </c>
      <c r="Q51" s="418">
        <f>H51</f>
        <v>18000</v>
      </c>
      <c r="R51" s="418">
        <f>H51</f>
        <v>18000</v>
      </c>
      <c r="S51" s="418">
        <f>H51</f>
        <v>18000</v>
      </c>
    </row>
    <row r="52" spans="1:19" ht="46.5" x14ac:dyDescent="0.35">
      <c r="A52" s="414"/>
      <c r="B52" s="415"/>
      <c r="C52" s="419" t="s">
        <v>279</v>
      </c>
      <c r="D52" s="393" t="s">
        <v>175</v>
      </c>
      <c r="E52" s="415">
        <v>12</v>
      </c>
      <c r="F52" s="417">
        <v>84500</v>
      </c>
      <c r="G52" s="417">
        <f>E52*F52</f>
        <v>1014000</v>
      </c>
      <c r="H52" s="418">
        <v>84500</v>
      </c>
      <c r="I52" s="418">
        <f>H52</f>
        <v>84500</v>
      </c>
      <c r="J52" s="418">
        <f>H52</f>
        <v>84500</v>
      </c>
      <c r="K52" s="418">
        <f>H52</f>
        <v>84500</v>
      </c>
      <c r="L52" s="418">
        <f>H52</f>
        <v>84500</v>
      </c>
      <c r="M52" s="418">
        <f>H52</f>
        <v>84500</v>
      </c>
      <c r="N52" s="418">
        <f>H52</f>
        <v>84500</v>
      </c>
      <c r="O52" s="418">
        <f>H52</f>
        <v>84500</v>
      </c>
      <c r="P52" s="418">
        <f>H52</f>
        <v>84500</v>
      </c>
      <c r="Q52" s="418">
        <f>H52</f>
        <v>84500</v>
      </c>
      <c r="R52" s="418">
        <f>H52</f>
        <v>84500</v>
      </c>
      <c r="S52" s="418">
        <f>H52</f>
        <v>84500</v>
      </c>
    </row>
    <row r="53" spans="1:19" ht="46.5" x14ac:dyDescent="0.35">
      <c r="A53" s="414"/>
      <c r="B53" s="415"/>
      <c r="C53" s="419" t="s">
        <v>280</v>
      </c>
      <c r="D53" s="393" t="s">
        <v>175</v>
      </c>
      <c r="E53" s="415">
        <v>12</v>
      </c>
      <c r="F53" s="417">
        <v>47500</v>
      </c>
      <c r="G53" s="417">
        <f>E53*F53</f>
        <v>570000</v>
      </c>
      <c r="H53" s="418">
        <v>47500</v>
      </c>
      <c r="I53" s="418">
        <f>H53</f>
        <v>47500</v>
      </c>
      <c r="J53" s="418">
        <f>H53</f>
        <v>47500</v>
      </c>
      <c r="K53" s="418">
        <f>H53</f>
        <v>47500</v>
      </c>
      <c r="L53" s="418">
        <f>H53</f>
        <v>47500</v>
      </c>
      <c r="M53" s="418">
        <f>H53</f>
        <v>47500</v>
      </c>
      <c r="N53" s="418">
        <f>H53</f>
        <v>47500</v>
      </c>
      <c r="O53" s="418">
        <f>H53</f>
        <v>47500</v>
      </c>
      <c r="P53" s="418">
        <f>H53</f>
        <v>47500</v>
      </c>
      <c r="Q53" s="418">
        <f>H53</f>
        <v>47500</v>
      </c>
      <c r="R53" s="418">
        <f>H53</f>
        <v>47500</v>
      </c>
      <c r="S53" s="418">
        <f>H53</f>
        <v>47500</v>
      </c>
    </row>
    <row r="54" spans="1:19" ht="22.5" x14ac:dyDescent="0.25">
      <c r="A54" s="379" t="s">
        <v>326</v>
      </c>
      <c r="B54" s="371"/>
      <c r="C54" s="384" t="s">
        <v>327</v>
      </c>
      <c r="D54" s="378"/>
      <c r="E54" s="379"/>
      <c r="F54" s="379"/>
      <c r="G54" s="361">
        <f>G55</f>
        <v>1</v>
      </c>
      <c r="H54" s="361">
        <f>H55</f>
        <v>1</v>
      </c>
      <c r="I54" s="361">
        <f>I55</f>
        <v>0</v>
      </c>
      <c r="J54" s="361">
        <f t="shared" ref="J54:P56" si="13">J55</f>
        <v>0</v>
      </c>
      <c r="K54" s="361">
        <f t="shared" si="13"/>
        <v>0</v>
      </c>
      <c r="L54" s="361">
        <f t="shared" si="13"/>
        <v>0</v>
      </c>
      <c r="M54" s="361">
        <f t="shared" si="13"/>
        <v>0</v>
      </c>
      <c r="N54" s="361">
        <f t="shared" si="13"/>
        <v>0</v>
      </c>
      <c r="O54" s="361">
        <f t="shared" si="13"/>
        <v>0</v>
      </c>
      <c r="P54" s="361">
        <f t="shared" si="13"/>
        <v>0</v>
      </c>
      <c r="Q54" s="361">
        <f>Q55</f>
        <v>0</v>
      </c>
      <c r="R54" s="361">
        <f>R55</f>
        <v>0</v>
      </c>
      <c r="S54" s="361">
        <f>S55</f>
        <v>0</v>
      </c>
    </row>
    <row r="55" spans="1:19" ht="23.25" x14ac:dyDescent="0.35">
      <c r="A55" s="414"/>
      <c r="B55" s="415"/>
      <c r="C55" s="419" t="s">
        <v>328</v>
      </c>
      <c r="D55" s="393" t="s">
        <v>175</v>
      </c>
      <c r="E55" s="415">
        <v>1</v>
      </c>
      <c r="F55" s="417">
        <v>1</v>
      </c>
      <c r="G55" s="417">
        <f>E55*F55</f>
        <v>1</v>
      </c>
      <c r="H55" s="418">
        <v>1</v>
      </c>
      <c r="I55" s="418"/>
      <c r="J55" s="418"/>
      <c r="K55" s="418"/>
      <c r="L55" s="418"/>
      <c r="M55" s="418"/>
      <c r="N55" s="418"/>
      <c r="O55" s="418"/>
      <c r="P55" s="418"/>
      <c r="Q55" s="418"/>
      <c r="R55" s="418"/>
      <c r="S55" s="418"/>
    </row>
    <row r="56" spans="1:19" ht="22.5" x14ac:dyDescent="0.25">
      <c r="A56" s="379" t="s">
        <v>329</v>
      </c>
      <c r="B56" s="371"/>
      <c r="C56" s="384" t="s">
        <v>186</v>
      </c>
      <c r="D56" s="378"/>
      <c r="E56" s="379"/>
      <c r="F56" s="379"/>
      <c r="G56" s="361">
        <f>G57</f>
        <v>10798.003579999999</v>
      </c>
      <c r="H56" s="361">
        <f>H57</f>
        <v>1771</v>
      </c>
      <c r="I56" s="361">
        <f>I57</f>
        <v>1771</v>
      </c>
      <c r="J56" s="361">
        <f t="shared" si="13"/>
        <v>1771</v>
      </c>
      <c r="K56" s="361">
        <f t="shared" si="13"/>
        <v>29</v>
      </c>
      <c r="L56" s="361">
        <f t="shared" si="13"/>
        <v>29</v>
      </c>
      <c r="M56" s="361">
        <f t="shared" si="13"/>
        <v>29</v>
      </c>
      <c r="N56" s="361">
        <f t="shared" si="13"/>
        <v>29</v>
      </c>
      <c r="O56" s="361">
        <f t="shared" si="13"/>
        <v>29</v>
      </c>
      <c r="P56" s="361">
        <f t="shared" si="13"/>
        <v>28</v>
      </c>
      <c r="Q56" s="361">
        <f>Q57</f>
        <v>1771</v>
      </c>
      <c r="R56" s="361">
        <f>R57</f>
        <v>1771</v>
      </c>
      <c r="S56" s="361">
        <f>S57</f>
        <v>1770</v>
      </c>
    </row>
    <row r="57" spans="1:19" ht="23.25" x14ac:dyDescent="0.35">
      <c r="A57" s="420" t="s">
        <v>309</v>
      </c>
      <c r="B57" s="371"/>
      <c r="C57" s="421" t="s">
        <v>187</v>
      </c>
      <c r="D57" s="422"/>
      <c r="E57" s="422"/>
      <c r="F57" s="423"/>
      <c r="G57" s="424">
        <f>SUM(G58:G59)</f>
        <v>10798.003579999999</v>
      </c>
      <c r="H57" s="424">
        <f t="shared" ref="H57:S57" si="14">H58+H59</f>
        <v>1771</v>
      </c>
      <c r="I57" s="424">
        <f t="shared" si="14"/>
        <v>1771</v>
      </c>
      <c r="J57" s="424">
        <f t="shared" si="14"/>
        <v>1771</v>
      </c>
      <c r="K57" s="424">
        <f t="shared" si="14"/>
        <v>29</v>
      </c>
      <c r="L57" s="424">
        <f t="shared" si="14"/>
        <v>29</v>
      </c>
      <c r="M57" s="424">
        <f t="shared" si="14"/>
        <v>29</v>
      </c>
      <c r="N57" s="424">
        <f t="shared" si="14"/>
        <v>29</v>
      </c>
      <c r="O57" s="424">
        <f t="shared" si="14"/>
        <v>29</v>
      </c>
      <c r="P57" s="424">
        <f t="shared" si="14"/>
        <v>28</v>
      </c>
      <c r="Q57" s="424">
        <f t="shared" si="14"/>
        <v>1771</v>
      </c>
      <c r="R57" s="424">
        <f t="shared" si="14"/>
        <v>1771</v>
      </c>
      <c r="S57" s="424">
        <f t="shared" si="14"/>
        <v>1770</v>
      </c>
    </row>
    <row r="58" spans="1:19" ht="23.25" x14ac:dyDescent="0.3">
      <c r="A58" s="425"/>
      <c r="B58" s="415"/>
      <c r="C58" s="426" t="s">
        <v>188</v>
      </c>
      <c r="D58" s="427" t="s">
        <v>189</v>
      </c>
      <c r="E58" s="427">
        <v>2.5030000000000001</v>
      </c>
      <c r="F58" s="428">
        <v>4177.8599999999997</v>
      </c>
      <c r="G58" s="428">
        <f>F58*E58-0.18</f>
        <v>10457.003579999999</v>
      </c>
      <c r="H58" s="429">
        <v>1743</v>
      </c>
      <c r="I58" s="429">
        <f>H58</f>
        <v>1743</v>
      </c>
      <c r="J58" s="429">
        <f>H58</f>
        <v>1743</v>
      </c>
      <c r="K58" s="429"/>
      <c r="L58" s="429"/>
      <c r="M58" s="429"/>
      <c r="N58" s="429"/>
      <c r="O58" s="429"/>
      <c r="P58" s="429"/>
      <c r="Q58" s="429">
        <f>H58</f>
        <v>1743</v>
      </c>
      <c r="R58" s="429">
        <f>H58</f>
        <v>1743</v>
      </c>
      <c r="S58" s="429">
        <f>H58-1</f>
        <v>1742</v>
      </c>
    </row>
    <row r="59" spans="1:19" ht="45" x14ac:dyDescent="0.3">
      <c r="A59" s="425"/>
      <c r="B59" s="415"/>
      <c r="C59" s="426" t="s">
        <v>201</v>
      </c>
      <c r="D59" s="393" t="s">
        <v>184</v>
      </c>
      <c r="E59" s="393">
        <v>12</v>
      </c>
      <c r="F59" s="430">
        <v>28.41</v>
      </c>
      <c r="G59" s="403">
        <f>E59*F59+0.08</f>
        <v>341</v>
      </c>
      <c r="H59" s="412">
        <v>28</v>
      </c>
      <c r="I59" s="412">
        <f>H59</f>
        <v>28</v>
      </c>
      <c r="J59" s="412">
        <f>H59</f>
        <v>28</v>
      </c>
      <c r="K59" s="412">
        <f>H59+1</f>
        <v>29</v>
      </c>
      <c r="L59" s="412">
        <f>I59+1</f>
        <v>29</v>
      </c>
      <c r="M59" s="412">
        <f>J59+1</f>
        <v>29</v>
      </c>
      <c r="N59" s="412">
        <f>$H$59+1</f>
        <v>29</v>
      </c>
      <c r="O59" s="412">
        <f>$H$59+1</f>
        <v>29</v>
      </c>
      <c r="P59" s="412">
        <f>$H$59</f>
        <v>28</v>
      </c>
      <c r="Q59" s="412">
        <f>H59</f>
        <v>28</v>
      </c>
      <c r="R59" s="412">
        <f>H59</f>
        <v>28</v>
      </c>
      <c r="S59" s="412">
        <f>H59</f>
        <v>28</v>
      </c>
    </row>
    <row r="60" spans="1:19" ht="23.25" x14ac:dyDescent="0.35">
      <c r="A60" s="362"/>
      <c r="B60" s="363"/>
      <c r="C60" s="364" t="s">
        <v>331</v>
      </c>
      <c r="D60" s="362"/>
      <c r="E60" s="362"/>
      <c r="F60" s="362"/>
      <c r="G60" s="431">
        <f>G7+G14+G19+G38+G54+G56-0.01</f>
        <v>20158705.997579999</v>
      </c>
      <c r="H60" s="431">
        <f t="shared" ref="H60:S60" si="15">H7+H14+H19+H38+H54+H56</f>
        <v>1653712</v>
      </c>
      <c r="I60" s="431">
        <f t="shared" si="15"/>
        <v>1762594</v>
      </c>
      <c r="J60" s="431">
        <f t="shared" si="15"/>
        <v>1653861</v>
      </c>
      <c r="K60" s="431">
        <f t="shared" si="15"/>
        <v>1651969</v>
      </c>
      <c r="L60" s="431">
        <f t="shared" si="15"/>
        <v>1722206</v>
      </c>
      <c r="M60" s="431">
        <f t="shared" si="15"/>
        <v>1653499</v>
      </c>
      <c r="N60" s="431">
        <f t="shared" si="15"/>
        <v>1652119</v>
      </c>
      <c r="O60" s="431">
        <f t="shared" si="15"/>
        <v>1722206</v>
      </c>
      <c r="P60" s="431">
        <f t="shared" si="15"/>
        <v>1651967</v>
      </c>
      <c r="Q60" s="431">
        <f t="shared" si="15"/>
        <v>1656769</v>
      </c>
      <c r="R60" s="431">
        <f t="shared" si="15"/>
        <v>1724096</v>
      </c>
      <c r="S60" s="431">
        <f t="shared" si="15"/>
        <v>1653708</v>
      </c>
    </row>
    <row r="61" spans="1:19" ht="23.25" x14ac:dyDescent="0.35">
      <c r="A61" s="432"/>
      <c r="B61" s="433"/>
      <c r="C61" s="434"/>
      <c r="D61" s="432"/>
      <c r="E61" s="432"/>
      <c r="F61" s="432"/>
      <c r="G61" s="435"/>
      <c r="H61" s="436"/>
      <c r="I61" s="436"/>
      <c r="J61" s="436"/>
      <c r="K61" s="436"/>
      <c r="L61" s="436"/>
      <c r="M61" s="436"/>
      <c r="N61" s="436"/>
      <c r="O61" s="436"/>
      <c r="P61" s="436"/>
      <c r="Q61" s="436"/>
      <c r="R61" s="436"/>
      <c r="S61" s="436"/>
    </row>
    <row r="62" spans="1:19" ht="23.25" x14ac:dyDescent="0.35">
      <c r="A62" s="437"/>
      <c r="B62" s="438"/>
      <c r="C62" s="439"/>
      <c r="D62" s="440"/>
      <c r="E62" s="440"/>
      <c r="F62" s="440"/>
      <c r="G62" s="441"/>
      <c r="H62" s="436"/>
      <c r="I62" s="436"/>
      <c r="J62" s="436"/>
      <c r="K62" s="436"/>
      <c r="L62" s="436"/>
      <c r="M62" s="436"/>
      <c r="N62" s="436"/>
      <c r="O62" s="436"/>
      <c r="P62" s="436"/>
      <c r="Q62" s="436"/>
      <c r="R62" s="436"/>
      <c r="S62" s="436"/>
    </row>
    <row r="63" spans="1:19" ht="23.25" x14ac:dyDescent="0.35">
      <c r="A63" s="501" t="s">
        <v>190</v>
      </c>
      <c r="B63" s="501"/>
      <c r="C63" s="501"/>
      <c r="D63" s="442" t="s">
        <v>348</v>
      </c>
      <c r="E63" s="442"/>
      <c r="F63" s="443"/>
      <c r="G63" s="443"/>
      <c r="H63" s="436"/>
      <c r="I63" s="436"/>
      <c r="J63" s="436"/>
      <c r="K63" s="436"/>
      <c r="L63" s="436"/>
      <c r="M63" s="436"/>
      <c r="N63" s="436"/>
      <c r="O63" s="436"/>
      <c r="P63" s="436"/>
      <c r="Q63" s="436"/>
      <c r="R63" s="436"/>
      <c r="S63" s="436"/>
    </row>
    <row r="64" spans="1:19" ht="23.25" x14ac:dyDescent="0.35">
      <c r="A64" s="444"/>
      <c r="B64" s="444"/>
      <c r="C64" s="444"/>
      <c r="D64" s="442"/>
      <c r="E64" s="442"/>
      <c r="F64" s="443"/>
      <c r="G64" s="443"/>
      <c r="H64" s="436"/>
      <c r="I64" s="436"/>
      <c r="J64" s="436"/>
      <c r="K64" s="436"/>
      <c r="L64" s="436"/>
      <c r="M64" s="436"/>
      <c r="N64" s="436"/>
      <c r="O64" s="436"/>
      <c r="P64" s="436"/>
      <c r="Q64" s="436"/>
      <c r="R64" s="436"/>
      <c r="S64" s="436"/>
    </row>
    <row r="65" spans="1:19" ht="23.25" x14ac:dyDescent="0.35">
      <c r="A65" s="444"/>
      <c r="B65" s="444"/>
      <c r="C65" s="444"/>
      <c r="D65" s="442"/>
      <c r="E65" s="442"/>
      <c r="F65" s="443"/>
      <c r="G65" s="443"/>
      <c r="H65" s="436"/>
      <c r="I65" s="436"/>
      <c r="J65" s="436"/>
      <c r="K65" s="436"/>
      <c r="L65" s="436"/>
      <c r="M65" s="436"/>
      <c r="N65" s="436"/>
      <c r="O65" s="436"/>
      <c r="P65" s="436"/>
      <c r="Q65" s="436"/>
      <c r="R65" s="436"/>
      <c r="S65" s="436"/>
    </row>
    <row r="66" spans="1:19" ht="23.25" x14ac:dyDescent="0.35">
      <c r="A66" s="445" t="s">
        <v>191</v>
      </c>
      <c r="B66" s="444"/>
      <c r="C66" s="444"/>
      <c r="D66" s="442" t="s">
        <v>332</v>
      </c>
      <c r="E66" s="442"/>
      <c r="F66" s="443"/>
      <c r="G66" s="443"/>
      <c r="H66" s="436"/>
      <c r="I66" s="436"/>
      <c r="J66" s="436"/>
      <c r="K66" s="436"/>
      <c r="L66" s="436"/>
      <c r="M66" s="436"/>
      <c r="N66" s="436"/>
      <c r="O66" s="436"/>
      <c r="P66" s="436"/>
      <c r="Q66" s="436"/>
      <c r="R66" s="436"/>
      <c r="S66" s="436"/>
    </row>
    <row r="67" spans="1:19" ht="23.25" x14ac:dyDescent="0.35">
      <c r="A67" s="445"/>
      <c r="B67" s="444"/>
      <c r="C67" s="444"/>
      <c r="D67" s="442"/>
      <c r="E67" s="442"/>
      <c r="F67" s="443"/>
      <c r="G67" s="443"/>
      <c r="H67" s="436"/>
      <c r="I67" s="436"/>
      <c r="J67" s="436"/>
      <c r="K67" s="436"/>
      <c r="L67" s="436"/>
      <c r="M67" s="436"/>
      <c r="N67" s="436"/>
      <c r="O67" s="436"/>
      <c r="P67" s="436"/>
      <c r="Q67" s="436"/>
      <c r="R67" s="436"/>
      <c r="S67" s="436"/>
    </row>
    <row r="68" spans="1:19" ht="23.25" x14ac:dyDescent="0.35">
      <c r="A68" s="432"/>
      <c r="B68" s="445"/>
      <c r="C68" s="502"/>
      <c r="D68" s="502"/>
      <c r="E68" s="446"/>
      <c r="F68" s="447"/>
      <c r="G68" s="448"/>
      <c r="H68" s="436"/>
      <c r="I68" s="436"/>
      <c r="J68" s="436"/>
      <c r="K68" s="436"/>
      <c r="L68" s="436"/>
      <c r="M68" s="436"/>
      <c r="N68" s="436"/>
      <c r="O68" s="436"/>
      <c r="P68" s="436"/>
      <c r="Q68" s="436"/>
      <c r="R68" s="436"/>
      <c r="S68" s="436"/>
    </row>
  </sheetData>
  <protectedRanges>
    <protectedRange sqref="D68 E63:E67" name="Диапазон1_1_3"/>
    <protectedRange sqref="D63:D67" name="Диапазон1_1_3_1"/>
  </protectedRanges>
  <mergeCells count="43">
    <mergeCell ref="A1:S1"/>
    <mergeCell ref="A2:S2"/>
    <mergeCell ref="A4:A5"/>
    <mergeCell ref="B4:B5"/>
    <mergeCell ref="C4:C5"/>
    <mergeCell ref="D4:D5"/>
    <mergeCell ref="E4:E5"/>
    <mergeCell ref="F4:F5"/>
    <mergeCell ref="G4:G5"/>
    <mergeCell ref="S4:S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A16:G16"/>
    <mergeCell ref="A17:A18"/>
    <mergeCell ref="B17:B18"/>
    <mergeCell ref="C17:C18"/>
    <mergeCell ref="D17:D18"/>
    <mergeCell ref="E17:E18"/>
    <mergeCell ref="F17:F18"/>
    <mergeCell ref="G17:G18"/>
    <mergeCell ref="Q17:Q18"/>
    <mergeCell ref="R17:R18"/>
    <mergeCell ref="S17:S18"/>
    <mergeCell ref="H17:H18"/>
    <mergeCell ref="I17:I18"/>
    <mergeCell ref="J17:J18"/>
    <mergeCell ref="K17:K18"/>
    <mergeCell ref="L17:L18"/>
    <mergeCell ref="M17:M18"/>
    <mergeCell ref="A63:C63"/>
    <mergeCell ref="C68:D68"/>
    <mergeCell ref="N17:N18"/>
    <mergeCell ref="O17:O18"/>
    <mergeCell ref="P17:P18"/>
  </mergeCells>
  <pageMargins left="0.11811023622047245" right="0.11811023622047245" top="0.78740157480314965" bottom="0.3937007874015748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2"/>
  <sheetViews>
    <sheetView topLeftCell="A7" zoomScaleNormal="100" workbookViewId="0">
      <selection sqref="A1:XFD1"/>
    </sheetView>
  </sheetViews>
  <sheetFormatPr defaultRowHeight="15" x14ac:dyDescent="0.25"/>
  <cols>
    <col min="1" max="1" width="4.28515625" style="250" customWidth="1"/>
    <col min="2" max="2" width="7.28515625" style="250" customWidth="1"/>
    <col min="3" max="3" width="61.28515625" style="250" customWidth="1"/>
    <col min="4" max="4" width="9.140625" style="250" customWidth="1"/>
    <col min="5" max="5" width="10.85546875" style="250" customWidth="1"/>
    <col min="6" max="6" width="18.140625" style="250" customWidth="1"/>
    <col min="7" max="7" width="18.7109375" style="250" customWidth="1"/>
    <col min="8" max="256" width="9.140625" style="250"/>
    <col min="257" max="257" width="4.28515625" style="250" customWidth="1"/>
    <col min="258" max="258" width="7.28515625" style="250" customWidth="1"/>
    <col min="259" max="259" width="61.28515625" style="250" customWidth="1"/>
    <col min="260" max="260" width="9.140625" style="250" customWidth="1"/>
    <col min="261" max="261" width="10.85546875" style="250" customWidth="1"/>
    <col min="262" max="262" width="18.140625" style="250" customWidth="1"/>
    <col min="263" max="263" width="21.42578125" style="250" customWidth="1"/>
    <col min="264" max="512" width="9.140625" style="250"/>
    <col min="513" max="513" width="4.28515625" style="250" customWidth="1"/>
    <col min="514" max="514" width="7.28515625" style="250" customWidth="1"/>
    <col min="515" max="515" width="61.28515625" style="250" customWidth="1"/>
    <col min="516" max="516" width="9.140625" style="250" customWidth="1"/>
    <col min="517" max="517" width="10.85546875" style="250" customWidth="1"/>
    <col min="518" max="518" width="18.140625" style="250" customWidth="1"/>
    <col min="519" max="519" width="21.42578125" style="250" customWidth="1"/>
    <col min="520" max="768" width="9.140625" style="250"/>
    <col min="769" max="769" width="4.28515625" style="250" customWidth="1"/>
    <col min="770" max="770" width="7.28515625" style="250" customWidth="1"/>
    <col min="771" max="771" width="61.28515625" style="250" customWidth="1"/>
    <col min="772" max="772" width="9.140625" style="250" customWidth="1"/>
    <col min="773" max="773" width="10.85546875" style="250" customWidth="1"/>
    <col min="774" max="774" width="18.140625" style="250" customWidth="1"/>
    <col min="775" max="775" width="21.42578125" style="250" customWidth="1"/>
    <col min="776" max="1024" width="9.140625" style="250"/>
    <col min="1025" max="1025" width="4.28515625" style="250" customWidth="1"/>
    <col min="1026" max="1026" width="7.28515625" style="250" customWidth="1"/>
    <col min="1027" max="1027" width="61.28515625" style="250" customWidth="1"/>
    <col min="1028" max="1028" width="9.140625" style="250" customWidth="1"/>
    <col min="1029" max="1029" width="10.85546875" style="250" customWidth="1"/>
    <col min="1030" max="1030" width="18.140625" style="250" customWidth="1"/>
    <col min="1031" max="1031" width="21.42578125" style="250" customWidth="1"/>
    <col min="1032" max="1280" width="9.140625" style="250"/>
    <col min="1281" max="1281" width="4.28515625" style="250" customWidth="1"/>
    <col min="1282" max="1282" width="7.28515625" style="250" customWidth="1"/>
    <col min="1283" max="1283" width="61.28515625" style="250" customWidth="1"/>
    <col min="1284" max="1284" width="9.140625" style="250" customWidth="1"/>
    <col min="1285" max="1285" width="10.85546875" style="250" customWidth="1"/>
    <col min="1286" max="1286" width="18.140625" style="250" customWidth="1"/>
    <col min="1287" max="1287" width="21.42578125" style="250" customWidth="1"/>
    <col min="1288" max="1536" width="9.140625" style="250"/>
    <col min="1537" max="1537" width="4.28515625" style="250" customWidth="1"/>
    <col min="1538" max="1538" width="7.28515625" style="250" customWidth="1"/>
    <col min="1539" max="1539" width="61.28515625" style="250" customWidth="1"/>
    <col min="1540" max="1540" width="9.140625" style="250" customWidth="1"/>
    <col min="1541" max="1541" width="10.85546875" style="250" customWidth="1"/>
    <col min="1542" max="1542" width="18.140625" style="250" customWidth="1"/>
    <col min="1543" max="1543" width="21.42578125" style="250" customWidth="1"/>
    <col min="1544" max="1792" width="9.140625" style="250"/>
    <col min="1793" max="1793" width="4.28515625" style="250" customWidth="1"/>
    <col min="1794" max="1794" width="7.28515625" style="250" customWidth="1"/>
    <col min="1795" max="1795" width="61.28515625" style="250" customWidth="1"/>
    <col min="1796" max="1796" width="9.140625" style="250" customWidth="1"/>
    <col min="1797" max="1797" width="10.85546875" style="250" customWidth="1"/>
    <col min="1798" max="1798" width="18.140625" style="250" customWidth="1"/>
    <col min="1799" max="1799" width="21.42578125" style="250" customWidth="1"/>
    <col min="1800" max="2048" width="9.140625" style="250"/>
    <col min="2049" max="2049" width="4.28515625" style="250" customWidth="1"/>
    <col min="2050" max="2050" width="7.28515625" style="250" customWidth="1"/>
    <col min="2051" max="2051" width="61.28515625" style="250" customWidth="1"/>
    <col min="2052" max="2052" width="9.140625" style="250" customWidth="1"/>
    <col min="2053" max="2053" width="10.85546875" style="250" customWidth="1"/>
    <col min="2054" max="2054" width="18.140625" style="250" customWidth="1"/>
    <col min="2055" max="2055" width="21.42578125" style="250" customWidth="1"/>
    <col min="2056" max="2304" width="9.140625" style="250"/>
    <col min="2305" max="2305" width="4.28515625" style="250" customWidth="1"/>
    <col min="2306" max="2306" width="7.28515625" style="250" customWidth="1"/>
    <col min="2307" max="2307" width="61.28515625" style="250" customWidth="1"/>
    <col min="2308" max="2308" width="9.140625" style="250" customWidth="1"/>
    <col min="2309" max="2309" width="10.85546875" style="250" customWidth="1"/>
    <col min="2310" max="2310" width="18.140625" style="250" customWidth="1"/>
    <col min="2311" max="2311" width="21.42578125" style="250" customWidth="1"/>
    <col min="2312" max="2560" width="9.140625" style="250"/>
    <col min="2561" max="2561" width="4.28515625" style="250" customWidth="1"/>
    <col min="2562" max="2562" width="7.28515625" style="250" customWidth="1"/>
    <col min="2563" max="2563" width="61.28515625" style="250" customWidth="1"/>
    <col min="2564" max="2564" width="9.140625" style="250" customWidth="1"/>
    <col min="2565" max="2565" width="10.85546875" style="250" customWidth="1"/>
    <col min="2566" max="2566" width="18.140625" style="250" customWidth="1"/>
    <col min="2567" max="2567" width="21.42578125" style="250" customWidth="1"/>
    <col min="2568" max="2816" width="9.140625" style="250"/>
    <col min="2817" max="2817" width="4.28515625" style="250" customWidth="1"/>
    <col min="2818" max="2818" width="7.28515625" style="250" customWidth="1"/>
    <col min="2819" max="2819" width="61.28515625" style="250" customWidth="1"/>
    <col min="2820" max="2820" width="9.140625" style="250" customWidth="1"/>
    <col min="2821" max="2821" width="10.85546875" style="250" customWidth="1"/>
    <col min="2822" max="2822" width="18.140625" style="250" customWidth="1"/>
    <col min="2823" max="2823" width="21.42578125" style="250" customWidth="1"/>
    <col min="2824" max="3072" width="9.140625" style="250"/>
    <col min="3073" max="3073" width="4.28515625" style="250" customWidth="1"/>
    <col min="3074" max="3074" width="7.28515625" style="250" customWidth="1"/>
    <col min="3075" max="3075" width="61.28515625" style="250" customWidth="1"/>
    <col min="3076" max="3076" width="9.140625" style="250" customWidth="1"/>
    <col min="3077" max="3077" width="10.85546875" style="250" customWidth="1"/>
    <col min="3078" max="3078" width="18.140625" style="250" customWidth="1"/>
    <col min="3079" max="3079" width="21.42578125" style="250" customWidth="1"/>
    <col min="3080" max="3328" width="9.140625" style="250"/>
    <col min="3329" max="3329" width="4.28515625" style="250" customWidth="1"/>
    <col min="3330" max="3330" width="7.28515625" style="250" customWidth="1"/>
    <col min="3331" max="3331" width="61.28515625" style="250" customWidth="1"/>
    <col min="3332" max="3332" width="9.140625" style="250" customWidth="1"/>
    <col min="3333" max="3333" width="10.85546875" style="250" customWidth="1"/>
    <col min="3334" max="3334" width="18.140625" style="250" customWidth="1"/>
    <col min="3335" max="3335" width="21.42578125" style="250" customWidth="1"/>
    <col min="3336" max="3584" width="9.140625" style="250"/>
    <col min="3585" max="3585" width="4.28515625" style="250" customWidth="1"/>
    <col min="3586" max="3586" width="7.28515625" style="250" customWidth="1"/>
    <col min="3587" max="3587" width="61.28515625" style="250" customWidth="1"/>
    <col min="3588" max="3588" width="9.140625" style="250" customWidth="1"/>
    <col min="3589" max="3589" width="10.85546875" style="250" customWidth="1"/>
    <col min="3590" max="3590" width="18.140625" style="250" customWidth="1"/>
    <col min="3591" max="3591" width="21.42578125" style="250" customWidth="1"/>
    <col min="3592" max="3840" width="9.140625" style="250"/>
    <col min="3841" max="3841" width="4.28515625" style="250" customWidth="1"/>
    <col min="3842" max="3842" width="7.28515625" style="250" customWidth="1"/>
    <col min="3843" max="3843" width="61.28515625" style="250" customWidth="1"/>
    <col min="3844" max="3844" width="9.140625" style="250" customWidth="1"/>
    <col min="3845" max="3845" width="10.85546875" style="250" customWidth="1"/>
    <col min="3846" max="3846" width="18.140625" style="250" customWidth="1"/>
    <col min="3847" max="3847" width="21.42578125" style="250" customWidth="1"/>
    <col min="3848" max="4096" width="9.140625" style="250"/>
    <col min="4097" max="4097" width="4.28515625" style="250" customWidth="1"/>
    <col min="4098" max="4098" width="7.28515625" style="250" customWidth="1"/>
    <col min="4099" max="4099" width="61.28515625" style="250" customWidth="1"/>
    <col min="4100" max="4100" width="9.140625" style="250" customWidth="1"/>
    <col min="4101" max="4101" width="10.85546875" style="250" customWidth="1"/>
    <col min="4102" max="4102" width="18.140625" style="250" customWidth="1"/>
    <col min="4103" max="4103" width="21.42578125" style="250" customWidth="1"/>
    <col min="4104" max="4352" width="9.140625" style="250"/>
    <col min="4353" max="4353" width="4.28515625" style="250" customWidth="1"/>
    <col min="4354" max="4354" width="7.28515625" style="250" customWidth="1"/>
    <col min="4355" max="4355" width="61.28515625" style="250" customWidth="1"/>
    <col min="4356" max="4356" width="9.140625" style="250" customWidth="1"/>
    <col min="4357" max="4357" width="10.85546875" style="250" customWidth="1"/>
    <col min="4358" max="4358" width="18.140625" style="250" customWidth="1"/>
    <col min="4359" max="4359" width="21.42578125" style="250" customWidth="1"/>
    <col min="4360" max="4608" width="9.140625" style="250"/>
    <col min="4609" max="4609" width="4.28515625" style="250" customWidth="1"/>
    <col min="4610" max="4610" width="7.28515625" style="250" customWidth="1"/>
    <col min="4611" max="4611" width="61.28515625" style="250" customWidth="1"/>
    <col min="4612" max="4612" width="9.140625" style="250" customWidth="1"/>
    <col min="4613" max="4613" width="10.85546875" style="250" customWidth="1"/>
    <col min="4614" max="4614" width="18.140625" style="250" customWidth="1"/>
    <col min="4615" max="4615" width="21.42578125" style="250" customWidth="1"/>
    <col min="4616" max="4864" width="9.140625" style="250"/>
    <col min="4865" max="4865" width="4.28515625" style="250" customWidth="1"/>
    <col min="4866" max="4866" width="7.28515625" style="250" customWidth="1"/>
    <col min="4867" max="4867" width="61.28515625" style="250" customWidth="1"/>
    <col min="4868" max="4868" width="9.140625" style="250" customWidth="1"/>
    <col min="4869" max="4869" width="10.85546875" style="250" customWidth="1"/>
    <col min="4870" max="4870" width="18.140625" style="250" customWidth="1"/>
    <col min="4871" max="4871" width="21.42578125" style="250" customWidth="1"/>
    <col min="4872" max="5120" width="9.140625" style="250"/>
    <col min="5121" max="5121" width="4.28515625" style="250" customWidth="1"/>
    <col min="5122" max="5122" width="7.28515625" style="250" customWidth="1"/>
    <col min="5123" max="5123" width="61.28515625" style="250" customWidth="1"/>
    <col min="5124" max="5124" width="9.140625" style="250" customWidth="1"/>
    <col min="5125" max="5125" width="10.85546875" style="250" customWidth="1"/>
    <col min="5126" max="5126" width="18.140625" style="250" customWidth="1"/>
    <col min="5127" max="5127" width="21.42578125" style="250" customWidth="1"/>
    <col min="5128" max="5376" width="9.140625" style="250"/>
    <col min="5377" max="5377" width="4.28515625" style="250" customWidth="1"/>
    <col min="5378" max="5378" width="7.28515625" style="250" customWidth="1"/>
    <col min="5379" max="5379" width="61.28515625" style="250" customWidth="1"/>
    <col min="5380" max="5380" width="9.140625" style="250" customWidth="1"/>
    <col min="5381" max="5381" width="10.85546875" style="250" customWidth="1"/>
    <col min="5382" max="5382" width="18.140625" style="250" customWidth="1"/>
    <col min="5383" max="5383" width="21.42578125" style="250" customWidth="1"/>
    <col min="5384" max="5632" width="9.140625" style="250"/>
    <col min="5633" max="5633" width="4.28515625" style="250" customWidth="1"/>
    <col min="5634" max="5634" width="7.28515625" style="250" customWidth="1"/>
    <col min="5635" max="5635" width="61.28515625" style="250" customWidth="1"/>
    <col min="5636" max="5636" width="9.140625" style="250" customWidth="1"/>
    <col min="5637" max="5637" width="10.85546875" style="250" customWidth="1"/>
    <col min="5638" max="5638" width="18.140625" style="250" customWidth="1"/>
    <col min="5639" max="5639" width="21.42578125" style="250" customWidth="1"/>
    <col min="5640" max="5888" width="9.140625" style="250"/>
    <col min="5889" max="5889" width="4.28515625" style="250" customWidth="1"/>
    <col min="5890" max="5890" width="7.28515625" style="250" customWidth="1"/>
    <col min="5891" max="5891" width="61.28515625" style="250" customWidth="1"/>
    <col min="5892" max="5892" width="9.140625" style="250" customWidth="1"/>
    <col min="5893" max="5893" width="10.85546875" style="250" customWidth="1"/>
    <col min="5894" max="5894" width="18.140625" style="250" customWidth="1"/>
    <col min="5895" max="5895" width="21.42578125" style="250" customWidth="1"/>
    <col min="5896" max="6144" width="9.140625" style="250"/>
    <col min="6145" max="6145" width="4.28515625" style="250" customWidth="1"/>
    <col min="6146" max="6146" width="7.28515625" style="250" customWidth="1"/>
    <col min="6147" max="6147" width="61.28515625" style="250" customWidth="1"/>
    <col min="6148" max="6148" width="9.140625" style="250" customWidth="1"/>
    <col min="6149" max="6149" width="10.85546875" style="250" customWidth="1"/>
    <col min="6150" max="6150" width="18.140625" style="250" customWidth="1"/>
    <col min="6151" max="6151" width="21.42578125" style="250" customWidth="1"/>
    <col min="6152" max="6400" width="9.140625" style="250"/>
    <col min="6401" max="6401" width="4.28515625" style="250" customWidth="1"/>
    <col min="6402" max="6402" width="7.28515625" style="250" customWidth="1"/>
    <col min="6403" max="6403" width="61.28515625" style="250" customWidth="1"/>
    <col min="6404" max="6404" width="9.140625" style="250" customWidth="1"/>
    <col min="6405" max="6405" width="10.85546875" style="250" customWidth="1"/>
    <col min="6406" max="6406" width="18.140625" style="250" customWidth="1"/>
    <col min="6407" max="6407" width="21.42578125" style="250" customWidth="1"/>
    <col min="6408" max="6656" width="9.140625" style="250"/>
    <col min="6657" max="6657" width="4.28515625" style="250" customWidth="1"/>
    <col min="6658" max="6658" width="7.28515625" style="250" customWidth="1"/>
    <col min="6659" max="6659" width="61.28515625" style="250" customWidth="1"/>
    <col min="6660" max="6660" width="9.140625" style="250" customWidth="1"/>
    <col min="6661" max="6661" width="10.85546875" style="250" customWidth="1"/>
    <col min="6662" max="6662" width="18.140625" style="250" customWidth="1"/>
    <col min="6663" max="6663" width="21.42578125" style="250" customWidth="1"/>
    <col min="6664" max="6912" width="9.140625" style="250"/>
    <col min="6913" max="6913" width="4.28515625" style="250" customWidth="1"/>
    <col min="6914" max="6914" width="7.28515625" style="250" customWidth="1"/>
    <col min="6915" max="6915" width="61.28515625" style="250" customWidth="1"/>
    <col min="6916" max="6916" width="9.140625" style="250" customWidth="1"/>
    <col min="6917" max="6917" width="10.85546875" style="250" customWidth="1"/>
    <col min="6918" max="6918" width="18.140625" style="250" customWidth="1"/>
    <col min="6919" max="6919" width="21.42578125" style="250" customWidth="1"/>
    <col min="6920" max="7168" width="9.140625" style="250"/>
    <col min="7169" max="7169" width="4.28515625" style="250" customWidth="1"/>
    <col min="7170" max="7170" width="7.28515625" style="250" customWidth="1"/>
    <col min="7171" max="7171" width="61.28515625" style="250" customWidth="1"/>
    <col min="7172" max="7172" width="9.140625" style="250" customWidth="1"/>
    <col min="7173" max="7173" width="10.85546875" style="250" customWidth="1"/>
    <col min="7174" max="7174" width="18.140625" style="250" customWidth="1"/>
    <col min="7175" max="7175" width="21.42578125" style="250" customWidth="1"/>
    <col min="7176" max="7424" width="9.140625" style="250"/>
    <col min="7425" max="7425" width="4.28515625" style="250" customWidth="1"/>
    <col min="7426" max="7426" width="7.28515625" style="250" customWidth="1"/>
    <col min="7427" max="7427" width="61.28515625" style="250" customWidth="1"/>
    <col min="7428" max="7428" width="9.140625" style="250" customWidth="1"/>
    <col min="7429" max="7429" width="10.85546875" style="250" customWidth="1"/>
    <col min="7430" max="7430" width="18.140625" style="250" customWidth="1"/>
    <col min="7431" max="7431" width="21.42578125" style="250" customWidth="1"/>
    <col min="7432" max="7680" width="9.140625" style="250"/>
    <col min="7681" max="7681" width="4.28515625" style="250" customWidth="1"/>
    <col min="7682" max="7682" width="7.28515625" style="250" customWidth="1"/>
    <col min="7683" max="7683" width="61.28515625" style="250" customWidth="1"/>
    <col min="7684" max="7684" width="9.140625" style="250" customWidth="1"/>
    <col min="7685" max="7685" width="10.85546875" style="250" customWidth="1"/>
    <col min="7686" max="7686" width="18.140625" style="250" customWidth="1"/>
    <col min="7687" max="7687" width="21.42578125" style="250" customWidth="1"/>
    <col min="7688" max="7936" width="9.140625" style="250"/>
    <col min="7937" max="7937" width="4.28515625" style="250" customWidth="1"/>
    <col min="7938" max="7938" width="7.28515625" style="250" customWidth="1"/>
    <col min="7939" max="7939" width="61.28515625" style="250" customWidth="1"/>
    <col min="7940" max="7940" width="9.140625" style="250" customWidth="1"/>
    <col min="7941" max="7941" width="10.85546875" style="250" customWidth="1"/>
    <col min="7942" max="7942" width="18.140625" style="250" customWidth="1"/>
    <col min="7943" max="7943" width="21.42578125" style="250" customWidth="1"/>
    <col min="7944" max="8192" width="9.140625" style="250"/>
    <col min="8193" max="8193" width="4.28515625" style="250" customWidth="1"/>
    <col min="8194" max="8194" width="7.28515625" style="250" customWidth="1"/>
    <col min="8195" max="8195" width="61.28515625" style="250" customWidth="1"/>
    <col min="8196" max="8196" width="9.140625" style="250" customWidth="1"/>
    <col min="8197" max="8197" width="10.85546875" style="250" customWidth="1"/>
    <col min="8198" max="8198" width="18.140625" style="250" customWidth="1"/>
    <col min="8199" max="8199" width="21.42578125" style="250" customWidth="1"/>
    <col min="8200" max="8448" width="9.140625" style="250"/>
    <col min="8449" max="8449" width="4.28515625" style="250" customWidth="1"/>
    <col min="8450" max="8450" width="7.28515625" style="250" customWidth="1"/>
    <col min="8451" max="8451" width="61.28515625" style="250" customWidth="1"/>
    <col min="8452" max="8452" width="9.140625" style="250" customWidth="1"/>
    <col min="8453" max="8453" width="10.85546875" style="250" customWidth="1"/>
    <col min="8454" max="8454" width="18.140625" style="250" customWidth="1"/>
    <col min="8455" max="8455" width="21.42578125" style="250" customWidth="1"/>
    <col min="8456" max="8704" width="9.140625" style="250"/>
    <col min="8705" max="8705" width="4.28515625" style="250" customWidth="1"/>
    <col min="8706" max="8706" width="7.28515625" style="250" customWidth="1"/>
    <col min="8707" max="8707" width="61.28515625" style="250" customWidth="1"/>
    <col min="8708" max="8708" width="9.140625" style="250" customWidth="1"/>
    <col min="8709" max="8709" width="10.85546875" style="250" customWidth="1"/>
    <col min="8710" max="8710" width="18.140625" style="250" customWidth="1"/>
    <col min="8711" max="8711" width="21.42578125" style="250" customWidth="1"/>
    <col min="8712" max="8960" width="9.140625" style="250"/>
    <col min="8961" max="8961" width="4.28515625" style="250" customWidth="1"/>
    <col min="8962" max="8962" width="7.28515625" style="250" customWidth="1"/>
    <col min="8963" max="8963" width="61.28515625" style="250" customWidth="1"/>
    <col min="8964" max="8964" width="9.140625" style="250" customWidth="1"/>
    <col min="8965" max="8965" width="10.85546875" style="250" customWidth="1"/>
    <col min="8966" max="8966" width="18.140625" style="250" customWidth="1"/>
    <col min="8967" max="8967" width="21.42578125" style="250" customWidth="1"/>
    <col min="8968" max="9216" width="9.140625" style="250"/>
    <col min="9217" max="9217" width="4.28515625" style="250" customWidth="1"/>
    <col min="9218" max="9218" width="7.28515625" style="250" customWidth="1"/>
    <col min="9219" max="9219" width="61.28515625" style="250" customWidth="1"/>
    <col min="9220" max="9220" width="9.140625" style="250" customWidth="1"/>
    <col min="9221" max="9221" width="10.85546875" style="250" customWidth="1"/>
    <col min="9222" max="9222" width="18.140625" style="250" customWidth="1"/>
    <col min="9223" max="9223" width="21.42578125" style="250" customWidth="1"/>
    <col min="9224" max="9472" width="9.140625" style="250"/>
    <col min="9473" max="9473" width="4.28515625" style="250" customWidth="1"/>
    <col min="9474" max="9474" width="7.28515625" style="250" customWidth="1"/>
    <col min="9475" max="9475" width="61.28515625" style="250" customWidth="1"/>
    <col min="9476" max="9476" width="9.140625" style="250" customWidth="1"/>
    <col min="9477" max="9477" width="10.85546875" style="250" customWidth="1"/>
    <col min="9478" max="9478" width="18.140625" style="250" customWidth="1"/>
    <col min="9479" max="9479" width="21.42578125" style="250" customWidth="1"/>
    <col min="9480" max="9728" width="9.140625" style="250"/>
    <col min="9729" max="9729" width="4.28515625" style="250" customWidth="1"/>
    <col min="9730" max="9730" width="7.28515625" style="250" customWidth="1"/>
    <col min="9731" max="9731" width="61.28515625" style="250" customWidth="1"/>
    <col min="9732" max="9732" width="9.140625" style="250" customWidth="1"/>
    <col min="9733" max="9733" width="10.85546875" style="250" customWidth="1"/>
    <col min="9734" max="9734" width="18.140625" style="250" customWidth="1"/>
    <col min="9735" max="9735" width="21.42578125" style="250" customWidth="1"/>
    <col min="9736" max="9984" width="9.140625" style="250"/>
    <col min="9985" max="9985" width="4.28515625" style="250" customWidth="1"/>
    <col min="9986" max="9986" width="7.28515625" style="250" customWidth="1"/>
    <col min="9987" max="9987" width="61.28515625" style="250" customWidth="1"/>
    <col min="9988" max="9988" width="9.140625" style="250" customWidth="1"/>
    <col min="9989" max="9989" width="10.85546875" style="250" customWidth="1"/>
    <col min="9990" max="9990" width="18.140625" style="250" customWidth="1"/>
    <col min="9991" max="9991" width="21.42578125" style="250" customWidth="1"/>
    <col min="9992" max="10240" width="9.140625" style="250"/>
    <col min="10241" max="10241" width="4.28515625" style="250" customWidth="1"/>
    <col min="10242" max="10242" width="7.28515625" style="250" customWidth="1"/>
    <col min="10243" max="10243" width="61.28515625" style="250" customWidth="1"/>
    <col min="10244" max="10244" width="9.140625" style="250" customWidth="1"/>
    <col min="10245" max="10245" width="10.85546875" style="250" customWidth="1"/>
    <col min="10246" max="10246" width="18.140625" style="250" customWidth="1"/>
    <col min="10247" max="10247" width="21.42578125" style="250" customWidth="1"/>
    <col min="10248" max="10496" width="9.140625" style="250"/>
    <col min="10497" max="10497" width="4.28515625" style="250" customWidth="1"/>
    <col min="10498" max="10498" width="7.28515625" style="250" customWidth="1"/>
    <col min="10499" max="10499" width="61.28515625" style="250" customWidth="1"/>
    <col min="10500" max="10500" width="9.140625" style="250" customWidth="1"/>
    <col min="10501" max="10501" width="10.85546875" style="250" customWidth="1"/>
    <col min="10502" max="10502" width="18.140625" style="250" customWidth="1"/>
    <col min="10503" max="10503" width="21.42578125" style="250" customWidth="1"/>
    <col min="10504" max="10752" width="9.140625" style="250"/>
    <col min="10753" max="10753" width="4.28515625" style="250" customWidth="1"/>
    <col min="10754" max="10754" width="7.28515625" style="250" customWidth="1"/>
    <col min="10755" max="10755" width="61.28515625" style="250" customWidth="1"/>
    <col min="10756" max="10756" width="9.140625" style="250" customWidth="1"/>
    <col min="10757" max="10757" width="10.85546875" style="250" customWidth="1"/>
    <col min="10758" max="10758" width="18.140625" style="250" customWidth="1"/>
    <col min="10759" max="10759" width="21.42578125" style="250" customWidth="1"/>
    <col min="10760" max="11008" width="9.140625" style="250"/>
    <col min="11009" max="11009" width="4.28515625" style="250" customWidth="1"/>
    <col min="11010" max="11010" width="7.28515625" style="250" customWidth="1"/>
    <col min="11011" max="11011" width="61.28515625" style="250" customWidth="1"/>
    <col min="11012" max="11012" width="9.140625" style="250" customWidth="1"/>
    <col min="11013" max="11013" width="10.85546875" style="250" customWidth="1"/>
    <col min="11014" max="11014" width="18.140625" style="250" customWidth="1"/>
    <col min="11015" max="11015" width="21.42578125" style="250" customWidth="1"/>
    <col min="11016" max="11264" width="9.140625" style="250"/>
    <col min="11265" max="11265" width="4.28515625" style="250" customWidth="1"/>
    <col min="11266" max="11266" width="7.28515625" style="250" customWidth="1"/>
    <col min="11267" max="11267" width="61.28515625" style="250" customWidth="1"/>
    <col min="11268" max="11268" width="9.140625" style="250" customWidth="1"/>
    <col min="11269" max="11269" width="10.85546875" style="250" customWidth="1"/>
    <col min="11270" max="11270" width="18.140625" style="250" customWidth="1"/>
    <col min="11271" max="11271" width="21.42578125" style="250" customWidth="1"/>
    <col min="11272" max="11520" width="9.140625" style="250"/>
    <col min="11521" max="11521" width="4.28515625" style="250" customWidth="1"/>
    <col min="11522" max="11522" width="7.28515625" style="250" customWidth="1"/>
    <col min="11523" max="11523" width="61.28515625" style="250" customWidth="1"/>
    <col min="11524" max="11524" width="9.140625" style="250" customWidth="1"/>
    <col min="11525" max="11525" width="10.85546875" style="250" customWidth="1"/>
    <col min="11526" max="11526" width="18.140625" style="250" customWidth="1"/>
    <col min="11527" max="11527" width="21.42578125" style="250" customWidth="1"/>
    <col min="11528" max="11776" width="9.140625" style="250"/>
    <col min="11777" max="11777" width="4.28515625" style="250" customWidth="1"/>
    <col min="11778" max="11778" width="7.28515625" style="250" customWidth="1"/>
    <col min="11779" max="11779" width="61.28515625" style="250" customWidth="1"/>
    <col min="11780" max="11780" width="9.140625" style="250" customWidth="1"/>
    <col min="11781" max="11781" width="10.85546875" style="250" customWidth="1"/>
    <col min="11782" max="11782" width="18.140625" style="250" customWidth="1"/>
    <col min="11783" max="11783" width="21.42578125" style="250" customWidth="1"/>
    <col min="11784" max="12032" width="9.140625" style="250"/>
    <col min="12033" max="12033" width="4.28515625" style="250" customWidth="1"/>
    <col min="12034" max="12034" width="7.28515625" style="250" customWidth="1"/>
    <col min="12035" max="12035" width="61.28515625" style="250" customWidth="1"/>
    <col min="12036" max="12036" width="9.140625" style="250" customWidth="1"/>
    <col min="12037" max="12037" width="10.85546875" style="250" customWidth="1"/>
    <col min="12038" max="12038" width="18.140625" style="250" customWidth="1"/>
    <col min="12039" max="12039" width="21.42578125" style="250" customWidth="1"/>
    <col min="12040" max="12288" width="9.140625" style="250"/>
    <col min="12289" max="12289" width="4.28515625" style="250" customWidth="1"/>
    <col min="12290" max="12290" width="7.28515625" style="250" customWidth="1"/>
    <col min="12291" max="12291" width="61.28515625" style="250" customWidth="1"/>
    <col min="12292" max="12292" width="9.140625" style="250" customWidth="1"/>
    <col min="12293" max="12293" width="10.85546875" style="250" customWidth="1"/>
    <col min="12294" max="12294" width="18.140625" style="250" customWidth="1"/>
    <col min="12295" max="12295" width="21.42578125" style="250" customWidth="1"/>
    <col min="12296" max="12544" width="9.140625" style="250"/>
    <col min="12545" max="12545" width="4.28515625" style="250" customWidth="1"/>
    <col min="12546" max="12546" width="7.28515625" style="250" customWidth="1"/>
    <col min="12547" max="12547" width="61.28515625" style="250" customWidth="1"/>
    <col min="12548" max="12548" width="9.140625" style="250" customWidth="1"/>
    <col min="12549" max="12549" width="10.85546875" style="250" customWidth="1"/>
    <col min="12550" max="12550" width="18.140625" style="250" customWidth="1"/>
    <col min="12551" max="12551" width="21.42578125" style="250" customWidth="1"/>
    <col min="12552" max="12800" width="9.140625" style="250"/>
    <col min="12801" max="12801" width="4.28515625" style="250" customWidth="1"/>
    <col min="12802" max="12802" width="7.28515625" style="250" customWidth="1"/>
    <col min="12803" max="12803" width="61.28515625" style="250" customWidth="1"/>
    <col min="12804" max="12804" width="9.140625" style="250" customWidth="1"/>
    <col min="12805" max="12805" width="10.85546875" style="250" customWidth="1"/>
    <col min="12806" max="12806" width="18.140625" style="250" customWidth="1"/>
    <col min="12807" max="12807" width="21.42578125" style="250" customWidth="1"/>
    <col min="12808" max="13056" width="9.140625" style="250"/>
    <col min="13057" max="13057" width="4.28515625" style="250" customWidth="1"/>
    <col min="13058" max="13058" width="7.28515625" style="250" customWidth="1"/>
    <col min="13059" max="13059" width="61.28515625" style="250" customWidth="1"/>
    <col min="13060" max="13060" width="9.140625" style="250" customWidth="1"/>
    <col min="13061" max="13061" width="10.85546875" style="250" customWidth="1"/>
    <col min="13062" max="13062" width="18.140625" style="250" customWidth="1"/>
    <col min="13063" max="13063" width="21.42578125" style="250" customWidth="1"/>
    <col min="13064" max="13312" width="9.140625" style="250"/>
    <col min="13313" max="13313" width="4.28515625" style="250" customWidth="1"/>
    <col min="13314" max="13314" width="7.28515625" style="250" customWidth="1"/>
    <col min="13315" max="13315" width="61.28515625" style="250" customWidth="1"/>
    <col min="13316" max="13316" width="9.140625" style="250" customWidth="1"/>
    <col min="13317" max="13317" width="10.85546875" style="250" customWidth="1"/>
    <col min="13318" max="13318" width="18.140625" style="250" customWidth="1"/>
    <col min="13319" max="13319" width="21.42578125" style="250" customWidth="1"/>
    <col min="13320" max="13568" width="9.140625" style="250"/>
    <col min="13569" max="13569" width="4.28515625" style="250" customWidth="1"/>
    <col min="13570" max="13570" width="7.28515625" style="250" customWidth="1"/>
    <col min="13571" max="13571" width="61.28515625" style="250" customWidth="1"/>
    <col min="13572" max="13572" width="9.140625" style="250" customWidth="1"/>
    <col min="13573" max="13573" width="10.85546875" style="250" customWidth="1"/>
    <col min="13574" max="13574" width="18.140625" style="250" customWidth="1"/>
    <col min="13575" max="13575" width="21.42578125" style="250" customWidth="1"/>
    <col min="13576" max="13824" width="9.140625" style="250"/>
    <col min="13825" max="13825" width="4.28515625" style="250" customWidth="1"/>
    <col min="13826" max="13826" width="7.28515625" style="250" customWidth="1"/>
    <col min="13827" max="13827" width="61.28515625" style="250" customWidth="1"/>
    <col min="13828" max="13828" width="9.140625" style="250" customWidth="1"/>
    <col min="13829" max="13829" width="10.85546875" style="250" customWidth="1"/>
    <col min="13830" max="13830" width="18.140625" style="250" customWidth="1"/>
    <col min="13831" max="13831" width="21.42578125" style="250" customWidth="1"/>
    <col min="13832" max="14080" width="9.140625" style="250"/>
    <col min="14081" max="14081" width="4.28515625" style="250" customWidth="1"/>
    <col min="14082" max="14082" width="7.28515625" style="250" customWidth="1"/>
    <col min="14083" max="14083" width="61.28515625" style="250" customWidth="1"/>
    <col min="14084" max="14084" width="9.140625" style="250" customWidth="1"/>
    <col min="14085" max="14085" width="10.85546875" style="250" customWidth="1"/>
    <col min="14086" max="14086" width="18.140625" style="250" customWidth="1"/>
    <col min="14087" max="14087" width="21.42578125" style="250" customWidth="1"/>
    <col min="14088" max="14336" width="9.140625" style="250"/>
    <col min="14337" max="14337" width="4.28515625" style="250" customWidth="1"/>
    <col min="14338" max="14338" width="7.28515625" style="250" customWidth="1"/>
    <col min="14339" max="14339" width="61.28515625" style="250" customWidth="1"/>
    <col min="14340" max="14340" width="9.140625" style="250" customWidth="1"/>
    <col min="14341" max="14341" width="10.85546875" style="250" customWidth="1"/>
    <col min="14342" max="14342" width="18.140625" style="250" customWidth="1"/>
    <col min="14343" max="14343" width="21.42578125" style="250" customWidth="1"/>
    <col min="14344" max="14592" width="9.140625" style="250"/>
    <col min="14593" max="14593" width="4.28515625" style="250" customWidth="1"/>
    <col min="14594" max="14594" width="7.28515625" style="250" customWidth="1"/>
    <col min="14595" max="14595" width="61.28515625" style="250" customWidth="1"/>
    <col min="14596" max="14596" width="9.140625" style="250" customWidth="1"/>
    <col min="14597" max="14597" width="10.85546875" style="250" customWidth="1"/>
    <col min="14598" max="14598" width="18.140625" style="250" customWidth="1"/>
    <col min="14599" max="14599" width="21.42578125" style="250" customWidth="1"/>
    <col min="14600" max="14848" width="9.140625" style="250"/>
    <col min="14849" max="14849" width="4.28515625" style="250" customWidth="1"/>
    <col min="14850" max="14850" width="7.28515625" style="250" customWidth="1"/>
    <col min="14851" max="14851" width="61.28515625" style="250" customWidth="1"/>
    <col min="14852" max="14852" width="9.140625" style="250" customWidth="1"/>
    <col min="14853" max="14853" width="10.85546875" style="250" customWidth="1"/>
    <col min="14854" max="14854" width="18.140625" style="250" customWidth="1"/>
    <col min="14855" max="14855" width="21.42578125" style="250" customWidth="1"/>
    <col min="14856" max="15104" width="9.140625" style="250"/>
    <col min="15105" max="15105" width="4.28515625" style="250" customWidth="1"/>
    <col min="15106" max="15106" width="7.28515625" style="250" customWidth="1"/>
    <col min="15107" max="15107" width="61.28515625" style="250" customWidth="1"/>
    <col min="15108" max="15108" width="9.140625" style="250" customWidth="1"/>
    <col min="15109" max="15109" width="10.85546875" style="250" customWidth="1"/>
    <col min="15110" max="15110" width="18.140625" style="250" customWidth="1"/>
    <col min="15111" max="15111" width="21.42578125" style="250" customWidth="1"/>
    <col min="15112" max="15360" width="9.140625" style="250"/>
    <col min="15361" max="15361" width="4.28515625" style="250" customWidth="1"/>
    <col min="15362" max="15362" width="7.28515625" style="250" customWidth="1"/>
    <col min="15363" max="15363" width="61.28515625" style="250" customWidth="1"/>
    <col min="15364" max="15364" width="9.140625" style="250" customWidth="1"/>
    <col min="15365" max="15365" width="10.85546875" style="250" customWidth="1"/>
    <col min="15366" max="15366" width="18.140625" style="250" customWidth="1"/>
    <col min="15367" max="15367" width="21.42578125" style="250" customWidth="1"/>
    <col min="15368" max="15616" width="9.140625" style="250"/>
    <col min="15617" max="15617" width="4.28515625" style="250" customWidth="1"/>
    <col min="15618" max="15618" width="7.28515625" style="250" customWidth="1"/>
    <col min="15619" max="15619" width="61.28515625" style="250" customWidth="1"/>
    <col min="15620" max="15620" width="9.140625" style="250" customWidth="1"/>
    <col min="15621" max="15621" width="10.85546875" style="250" customWidth="1"/>
    <col min="15622" max="15622" width="18.140625" style="250" customWidth="1"/>
    <col min="15623" max="15623" width="21.42578125" style="250" customWidth="1"/>
    <col min="15624" max="15872" width="9.140625" style="250"/>
    <col min="15873" max="15873" width="4.28515625" style="250" customWidth="1"/>
    <col min="15874" max="15874" width="7.28515625" style="250" customWidth="1"/>
    <col min="15875" max="15875" width="61.28515625" style="250" customWidth="1"/>
    <col min="15876" max="15876" width="9.140625" style="250" customWidth="1"/>
    <col min="15877" max="15877" width="10.85546875" style="250" customWidth="1"/>
    <col min="15878" max="15878" width="18.140625" style="250" customWidth="1"/>
    <col min="15879" max="15879" width="21.42578125" style="250" customWidth="1"/>
    <col min="15880" max="16128" width="9.140625" style="250"/>
    <col min="16129" max="16129" width="4.28515625" style="250" customWidth="1"/>
    <col min="16130" max="16130" width="7.28515625" style="250" customWidth="1"/>
    <col min="16131" max="16131" width="61.28515625" style="250" customWidth="1"/>
    <col min="16132" max="16132" width="9.140625" style="250" customWidth="1"/>
    <col min="16133" max="16133" width="10.85546875" style="250" customWidth="1"/>
    <col min="16134" max="16134" width="18.140625" style="250" customWidth="1"/>
    <col min="16135" max="16135" width="21.42578125" style="250" customWidth="1"/>
    <col min="16136" max="16384" width="9.140625" style="250"/>
  </cols>
  <sheetData>
    <row r="1" spans="1:7" ht="18" customHeight="1" x14ac:dyDescent="0.25">
      <c r="G1" s="251"/>
    </row>
    <row r="2" spans="1:7" ht="18" customHeight="1" x14ac:dyDescent="0.25">
      <c r="A2" s="534" t="s">
        <v>345</v>
      </c>
      <c r="B2" s="534"/>
      <c r="C2" s="534"/>
      <c r="D2" s="534"/>
      <c r="E2" s="534"/>
      <c r="F2" s="534"/>
      <c r="G2" s="534"/>
    </row>
    <row r="3" spans="1:7" ht="17.25" customHeight="1" x14ac:dyDescent="0.25">
      <c r="A3" s="535" t="s">
        <v>313</v>
      </c>
      <c r="B3" s="535"/>
      <c r="C3" s="535"/>
      <c r="D3" s="535"/>
      <c r="E3" s="535"/>
      <c r="F3" s="535"/>
      <c r="G3" s="535"/>
    </row>
    <row r="4" spans="1:7" ht="18.75" customHeight="1" x14ac:dyDescent="0.25">
      <c r="A4" s="536" t="s">
        <v>314</v>
      </c>
      <c r="B4" s="536"/>
      <c r="C4" s="536"/>
      <c r="D4" s="536"/>
      <c r="E4" s="536"/>
      <c r="F4" s="536"/>
      <c r="G4" s="536"/>
    </row>
    <row r="5" spans="1:7" ht="30.75" customHeight="1" x14ac:dyDescent="0.25">
      <c r="A5" s="537" t="s">
        <v>315</v>
      </c>
      <c r="B5" s="537"/>
      <c r="C5" s="537"/>
      <c r="D5" s="537"/>
      <c r="E5" s="537"/>
      <c r="F5" s="537"/>
      <c r="G5" s="537"/>
    </row>
    <row r="6" spans="1:7" ht="15.75" customHeight="1" thickBot="1" x14ac:dyDescent="0.3">
      <c r="A6" s="252"/>
      <c r="B6" s="252"/>
      <c r="C6" s="252"/>
      <c r="D6" s="252"/>
      <c r="E6" s="252"/>
      <c r="F6" s="252"/>
      <c r="G6" s="253" t="s">
        <v>146</v>
      </c>
    </row>
    <row r="7" spans="1:7" ht="19.5" thickBot="1" x14ac:dyDescent="0.3">
      <c r="A7" s="538" t="s">
        <v>192</v>
      </c>
      <c r="B7" s="539"/>
      <c r="C7" s="539"/>
      <c r="D7" s="539"/>
      <c r="E7" s="539"/>
      <c r="F7" s="539"/>
      <c r="G7" s="540"/>
    </row>
    <row r="8" spans="1:7" ht="15" customHeight="1" x14ac:dyDescent="0.25">
      <c r="A8" s="529" t="s">
        <v>147</v>
      </c>
      <c r="B8" s="531" t="s">
        <v>193</v>
      </c>
      <c r="C8" s="514" t="s">
        <v>148</v>
      </c>
      <c r="D8" s="514" t="s">
        <v>149</v>
      </c>
      <c r="E8" s="514" t="s">
        <v>150</v>
      </c>
      <c r="F8" s="514" t="s">
        <v>151</v>
      </c>
      <c r="G8" s="516" t="s">
        <v>288</v>
      </c>
    </row>
    <row r="9" spans="1:7" ht="26.25" customHeight="1" x14ac:dyDescent="0.25">
      <c r="A9" s="530"/>
      <c r="B9" s="532"/>
      <c r="C9" s="533"/>
      <c r="D9" s="515"/>
      <c r="E9" s="515"/>
      <c r="F9" s="515"/>
      <c r="G9" s="517"/>
    </row>
    <row r="10" spans="1:7" ht="33" customHeight="1" x14ac:dyDescent="0.25">
      <c r="A10" s="254"/>
      <c r="B10" s="255">
        <v>2610</v>
      </c>
      <c r="C10" s="256" t="s">
        <v>194</v>
      </c>
      <c r="D10" s="255"/>
      <c r="E10" s="255"/>
      <c r="F10" s="255"/>
      <c r="G10" s="257">
        <f>G11+G18+G23+G42+G58+G60-0.01</f>
        <v>20158705.997579999</v>
      </c>
    </row>
    <row r="11" spans="1:7" ht="15.75" x14ac:dyDescent="0.25">
      <c r="A11" s="258" t="s">
        <v>152</v>
      </c>
      <c r="B11" s="255"/>
      <c r="C11" s="259" t="s">
        <v>153</v>
      </c>
      <c r="D11" s="260"/>
      <c r="E11" s="261"/>
      <c r="F11" s="261"/>
      <c r="G11" s="262">
        <f>G16+G17</f>
        <v>14761065</v>
      </c>
    </row>
    <row r="12" spans="1:7" ht="15.75" x14ac:dyDescent="0.25">
      <c r="A12" s="263"/>
      <c r="B12" s="264"/>
      <c r="C12" s="265" t="s">
        <v>154</v>
      </c>
      <c r="D12" s="266" t="s">
        <v>155</v>
      </c>
      <c r="E12" s="267">
        <v>49</v>
      </c>
      <c r="F12" s="268">
        <f>G12/12/E12</f>
        <v>16973.326530612245</v>
      </c>
      <c r="G12" s="269">
        <v>9980316</v>
      </c>
    </row>
    <row r="13" spans="1:7" ht="15.75" x14ac:dyDescent="0.25">
      <c r="A13" s="263"/>
      <c r="B13" s="264"/>
      <c r="C13" s="265" t="s">
        <v>156</v>
      </c>
      <c r="D13" s="266" t="s">
        <v>155</v>
      </c>
      <c r="E13" s="267">
        <v>48</v>
      </c>
      <c r="F13" s="268">
        <f>G13/12/E13</f>
        <v>1652.640625</v>
      </c>
      <c r="G13" s="269">
        <v>951921</v>
      </c>
    </row>
    <row r="14" spans="1:7" ht="15.75" x14ac:dyDescent="0.25">
      <c r="A14" s="263"/>
      <c r="B14" s="264"/>
      <c r="C14" s="265" t="s">
        <v>157</v>
      </c>
      <c r="D14" s="266" t="s">
        <v>155</v>
      </c>
      <c r="E14" s="267">
        <v>40</v>
      </c>
      <c r="F14" s="268">
        <f>G14/12/E14</f>
        <v>1728</v>
      </c>
      <c r="G14" s="269">
        <v>829440</v>
      </c>
    </row>
    <row r="15" spans="1:7" ht="31.5" customHeight="1" x14ac:dyDescent="0.25">
      <c r="A15" s="263"/>
      <c r="B15" s="264"/>
      <c r="C15" s="270" t="s">
        <v>158</v>
      </c>
      <c r="D15" s="266" t="s">
        <v>155</v>
      </c>
      <c r="E15" s="267">
        <v>45</v>
      </c>
      <c r="F15" s="268">
        <f>G15/12/E15</f>
        <v>4014.25</v>
      </c>
      <c r="G15" s="269">
        <v>2167695</v>
      </c>
    </row>
    <row r="16" spans="1:7" ht="15.75" x14ac:dyDescent="0.25">
      <c r="A16" s="271"/>
      <c r="B16" s="272"/>
      <c r="C16" s="273" t="s">
        <v>288</v>
      </c>
      <c r="D16" s="274"/>
      <c r="E16" s="275"/>
      <c r="F16" s="276"/>
      <c r="G16" s="277">
        <f>SUM(G12:G15)</f>
        <v>13929372</v>
      </c>
    </row>
    <row r="17" spans="1:7" ht="32.25" customHeight="1" x14ac:dyDescent="0.25">
      <c r="A17" s="263"/>
      <c r="B17" s="264"/>
      <c r="C17" s="270" t="s">
        <v>159</v>
      </c>
      <c r="D17" s="266" t="s">
        <v>155</v>
      </c>
      <c r="E17" s="278">
        <v>49</v>
      </c>
      <c r="F17" s="268">
        <f>G17/E17</f>
        <v>16973.326530612245</v>
      </c>
      <c r="G17" s="279">
        <v>831693</v>
      </c>
    </row>
    <row r="18" spans="1:7" ht="16.5" customHeight="1" x14ac:dyDescent="0.25">
      <c r="A18" s="280" t="s">
        <v>160</v>
      </c>
      <c r="B18" s="272"/>
      <c r="C18" s="273" t="s">
        <v>161</v>
      </c>
      <c r="D18" s="281"/>
      <c r="E18" s="282"/>
      <c r="F18" s="282"/>
      <c r="G18" s="262">
        <f>G19</f>
        <v>3247435</v>
      </c>
    </row>
    <row r="19" spans="1:7" ht="46.5" customHeight="1" x14ac:dyDescent="0.25">
      <c r="A19" s="263"/>
      <c r="B19" s="264"/>
      <c r="C19" s="283" t="s">
        <v>162</v>
      </c>
      <c r="D19" s="284" t="s">
        <v>146</v>
      </c>
      <c r="E19" s="278"/>
      <c r="F19" s="278"/>
      <c r="G19" s="279">
        <v>3247435</v>
      </c>
    </row>
    <row r="20" spans="1:7" ht="21" customHeight="1" x14ac:dyDescent="0.25">
      <c r="A20" s="518"/>
      <c r="B20" s="519"/>
      <c r="C20" s="519"/>
      <c r="D20" s="519"/>
      <c r="E20" s="519"/>
      <c r="F20" s="519"/>
      <c r="G20" s="520"/>
    </row>
    <row r="21" spans="1:7" x14ac:dyDescent="0.25">
      <c r="A21" s="521" t="s">
        <v>147</v>
      </c>
      <c r="B21" s="523" t="s">
        <v>193</v>
      </c>
      <c r="C21" s="525" t="s">
        <v>148</v>
      </c>
      <c r="D21" s="525" t="s">
        <v>149</v>
      </c>
      <c r="E21" s="527" t="s">
        <v>163</v>
      </c>
      <c r="F21" s="527" t="s">
        <v>164</v>
      </c>
      <c r="G21" s="528" t="s">
        <v>165</v>
      </c>
    </row>
    <row r="22" spans="1:7" x14ac:dyDescent="0.25">
      <c r="A22" s="522"/>
      <c r="B22" s="524"/>
      <c r="C22" s="526"/>
      <c r="D22" s="525"/>
      <c r="E22" s="527"/>
      <c r="F22" s="527"/>
      <c r="G22" s="528"/>
    </row>
    <row r="23" spans="1:7" ht="24.75" customHeight="1" x14ac:dyDescent="0.25">
      <c r="A23" s="285" t="s">
        <v>166</v>
      </c>
      <c r="B23" s="272"/>
      <c r="C23" s="286" t="s">
        <v>167</v>
      </c>
      <c r="D23" s="281"/>
      <c r="E23" s="282"/>
      <c r="F23" s="282"/>
      <c r="G23" s="262">
        <f>G24+G37+G39</f>
        <v>316535.00400000002</v>
      </c>
    </row>
    <row r="24" spans="1:7" ht="15.75" x14ac:dyDescent="0.25">
      <c r="A24" s="287" t="s">
        <v>168</v>
      </c>
      <c r="B24" s="288"/>
      <c r="C24" s="289" t="s">
        <v>169</v>
      </c>
      <c r="D24" s="290"/>
      <c r="E24" s="291"/>
      <c r="F24" s="291"/>
      <c r="G24" s="292">
        <f>SUM(G25:G36)</f>
        <v>10725.004000000001</v>
      </c>
    </row>
    <row r="25" spans="1:7" ht="15.75" x14ac:dyDescent="0.25">
      <c r="A25" s="293"/>
      <c r="B25" s="294"/>
      <c r="C25" s="295" t="s">
        <v>316</v>
      </c>
      <c r="D25" s="266" t="s">
        <v>170</v>
      </c>
      <c r="E25" s="267">
        <v>1</v>
      </c>
      <c r="F25" s="296">
        <v>92.7</v>
      </c>
      <c r="G25" s="269">
        <f>F25*E25</f>
        <v>92.7</v>
      </c>
    </row>
    <row r="26" spans="1:7" ht="15.75" x14ac:dyDescent="0.25">
      <c r="A26" s="293"/>
      <c r="B26" s="294"/>
      <c r="C26" s="295" t="s">
        <v>289</v>
      </c>
      <c r="D26" s="266" t="s">
        <v>317</v>
      </c>
      <c r="E26" s="267">
        <v>40</v>
      </c>
      <c r="F26" s="296">
        <v>161.6926</v>
      </c>
      <c r="G26" s="269">
        <f t="shared" ref="G26:G36" si="0">F26*E26</f>
        <v>6467.7039999999997</v>
      </c>
    </row>
    <row r="27" spans="1:7" ht="15.75" x14ac:dyDescent="0.25">
      <c r="A27" s="297"/>
      <c r="B27" s="298"/>
      <c r="C27" s="299" t="s">
        <v>318</v>
      </c>
      <c r="D27" s="294" t="s">
        <v>170</v>
      </c>
      <c r="E27" s="294">
        <v>4</v>
      </c>
      <c r="F27" s="300">
        <v>54.25</v>
      </c>
      <c r="G27" s="269">
        <f>F27*E27+0.5</f>
        <v>217.5</v>
      </c>
    </row>
    <row r="28" spans="1:7" ht="15.75" x14ac:dyDescent="0.25">
      <c r="A28" s="297"/>
      <c r="B28" s="298"/>
      <c r="C28" s="299" t="s">
        <v>319</v>
      </c>
      <c r="D28" s="294" t="s">
        <v>170</v>
      </c>
      <c r="E28" s="294">
        <v>3</v>
      </c>
      <c r="F28" s="300">
        <v>231.6</v>
      </c>
      <c r="G28" s="269">
        <f t="shared" si="0"/>
        <v>694.8</v>
      </c>
    </row>
    <row r="29" spans="1:7" ht="15.75" x14ac:dyDescent="0.25">
      <c r="A29" s="297"/>
      <c r="B29" s="298"/>
      <c r="C29" s="299" t="s">
        <v>290</v>
      </c>
      <c r="D29" s="294" t="s">
        <v>170</v>
      </c>
      <c r="E29" s="294">
        <v>10</v>
      </c>
      <c r="F29" s="300">
        <v>10.199999999999999</v>
      </c>
      <c r="G29" s="269">
        <f t="shared" si="0"/>
        <v>102</v>
      </c>
    </row>
    <row r="30" spans="1:7" ht="15.75" x14ac:dyDescent="0.25">
      <c r="A30" s="297"/>
      <c r="B30" s="298"/>
      <c r="C30" s="299" t="s">
        <v>291</v>
      </c>
      <c r="D30" s="294" t="s">
        <v>170</v>
      </c>
      <c r="E30" s="294">
        <v>30</v>
      </c>
      <c r="F30" s="300">
        <v>14.1</v>
      </c>
      <c r="G30" s="269">
        <f t="shared" si="0"/>
        <v>423</v>
      </c>
    </row>
    <row r="31" spans="1:7" ht="15.75" x14ac:dyDescent="0.25">
      <c r="A31" s="297"/>
      <c r="B31" s="298"/>
      <c r="C31" s="299" t="s">
        <v>320</v>
      </c>
      <c r="D31" s="294" t="s">
        <v>170</v>
      </c>
      <c r="E31" s="294">
        <v>5</v>
      </c>
      <c r="F31" s="300">
        <v>7.5</v>
      </c>
      <c r="G31" s="269">
        <f t="shared" si="0"/>
        <v>37.5</v>
      </c>
    </row>
    <row r="32" spans="1:7" ht="15.75" x14ac:dyDescent="0.25">
      <c r="A32" s="297"/>
      <c r="B32" s="298"/>
      <c r="C32" s="299" t="s">
        <v>321</v>
      </c>
      <c r="D32" s="294" t="s">
        <v>170</v>
      </c>
      <c r="E32" s="294">
        <v>2</v>
      </c>
      <c r="F32" s="300">
        <v>60.6</v>
      </c>
      <c r="G32" s="269">
        <f t="shared" si="0"/>
        <v>121.2</v>
      </c>
    </row>
    <row r="33" spans="1:7" ht="15.75" x14ac:dyDescent="0.25">
      <c r="A33" s="297"/>
      <c r="B33" s="298"/>
      <c r="C33" s="299" t="s">
        <v>322</v>
      </c>
      <c r="D33" s="294" t="s">
        <v>170</v>
      </c>
      <c r="E33" s="294">
        <v>4</v>
      </c>
      <c r="F33" s="300">
        <v>216.6</v>
      </c>
      <c r="G33" s="269">
        <f t="shared" si="0"/>
        <v>866.4</v>
      </c>
    </row>
    <row r="34" spans="1:7" ht="15.75" x14ac:dyDescent="0.25">
      <c r="A34" s="297"/>
      <c r="B34" s="298"/>
      <c r="C34" s="299" t="s">
        <v>323</v>
      </c>
      <c r="D34" s="294" t="s">
        <v>170</v>
      </c>
      <c r="E34" s="294">
        <v>3</v>
      </c>
      <c r="F34" s="300">
        <v>77.400000000000006</v>
      </c>
      <c r="G34" s="269">
        <f t="shared" si="0"/>
        <v>232.20000000000002</v>
      </c>
    </row>
    <row r="35" spans="1:7" ht="15.75" x14ac:dyDescent="0.25">
      <c r="A35" s="297"/>
      <c r="B35" s="298"/>
      <c r="C35" s="299" t="s">
        <v>292</v>
      </c>
      <c r="D35" s="294" t="s">
        <v>170</v>
      </c>
      <c r="E35" s="294">
        <v>20</v>
      </c>
      <c r="F35" s="300">
        <v>6</v>
      </c>
      <c r="G35" s="269">
        <f t="shared" si="0"/>
        <v>120</v>
      </c>
    </row>
    <row r="36" spans="1:7" ht="15.75" x14ac:dyDescent="0.25">
      <c r="A36" s="297"/>
      <c r="B36" s="298"/>
      <c r="C36" s="299" t="s">
        <v>324</v>
      </c>
      <c r="D36" s="294" t="s">
        <v>170</v>
      </c>
      <c r="E36" s="294">
        <v>3</v>
      </c>
      <c r="F36" s="300">
        <v>450</v>
      </c>
      <c r="G36" s="269">
        <f t="shared" si="0"/>
        <v>1350</v>
      </c>
    </row>
    <row r="37" spans="1:7" ht="15.75" x14ac:dyDescent="0.25">
      <c r="A37" s="287" t="s">
        <v>195</v>
      </c>
      <c r="B37" s="288"/>
      <c r="C37" s="289" t="s">
        <v>293</v>
      </c>
      <c r="D37" s="290"/>
      <c r="E37" s="291"/>
      <c r="F37" s="291"/>
      <c r="G37" s="292">
        <f>SUM(G38:G38)</f>
        <v>24860</v>
      </c>
    </row>
    <row r="38" spans="1:7" ht="31.5" x14ac:dyDescent="0.25">
      <c r="A38" s="293"/>
      <c r="B38" s="294"/>
      <c r="C38" s="295" t="s">
        <v>294</v>
      </c>
      <c r="D38" s="266" t="s">
        <v>170</v>
      </c>
      <c r="E38" s="267">
        <v>4</v>
      </c>
      <c r="F38" s="268">
        <v>6215</v>
      </c>
      <c r="G38" s="269">
        <f>F38*E38</f>
        <v>24860</v>
      </c>
    </row>
    <row r="39" spans="1:7" ht="15.75" x14ac:dyDescent="0.25">
      <c r="A39" s="287" t="s">
        <v>195</v>
      </c>
      <c r="B39" s="288"/>
      <c r="C39" s="289" t="s">
        <v>295</v>
      </c>
      <c r="D39" s="290"/>
      <c r="E39" s="291"/>
      <c r="F39" s="291"/>
      <c r="G39" s="292">
        <f>SUM(G40:G41)</f>
        <v>280950</v>
      </c>
    </row>
    <row r="40" spans="1:7" ht="15.75" x14ac:dyDescent="0.25">
      <c r="A40" s="297"/>
      <c r="B40" s="298"/>
      <c r="C40" s="299" t="s">
        <v>307</v>
      </c>
      <c r="D40" s="294" t="s">
        <v>296</v>
      </c>
      <c r="E40" s="301">
        <v>3000</v>
      </c>
      <c r="F40" s="300">
        <v>54.99</v>
      </c>
      <c r="G40" s="269">
        <f>F40*E40</f>
        <v>164970</v>
      </c>
    </row>
    <row r="41" spans="1:7" ht="15.75" x14ac:dyDescent="0.25">
      <c r="A41" s="297"/>
      <c r="B41" s="298"/>
      <c r="C41" s="299" t="s">
        <v>308</v>
      </c>
      <c r="D41" s="294" t="s">
        <v>296</v>
      </c>
      <c r="E41" s="301">
        <v>2000</v>
      </c>
      <c r="F41" s="300">
        <v>57.99</v>
      </c>
      <c r="G41" s="269">
        <f>F41*E41</f>
        <v>115980</v>
      </c>
    </row>
    <row r="42" spans="1:7" ht="15.75" x14ac:dyDescent="0.25">
      <c r="A42" s="302" t="s">
        <v>171</v>
      </c>
      <c r="B42" s="272"/>
      <c r="C42" s="303" t="s">
        <v>172</v>
      </c>
      <c r="D42" s="282"/>
      <c r="E42" s="282"/>
      <c r="F42" s="282"/>
      <c r="G42" s="262">
        <f>G43+G48+G50+G54</f>
        <v>1822872</v>
      </c>
    </row>
    <row r="43" spans="1:7" ht="15.75" x14ac:dyDescent="0.25">
      <c r="A43" s="304" t="s">
        <v>173</v>
      </c>
      <c r="B43" s="272"/>
      <c r="C43" s="305" t="s">
        <v>325</v>
      </c>
      <c r="D43" s="272"/>
      <c r="E43" s="272"/>
      <c r="F43" s="272"/>
      <c r="G43" s="306">
        <f>SUM(G44:G47)</f>
        <v>7650</v>
      </c>
    </row>
    <row r="44" spans="1:7" ht="31.5" x14ac:dyDescent="0.25">
      <c r="A44" s="307"/>
      <c r="B44" s="294"/>
      <c r="C44" s="283" t="s">
        <v>174</v>
      </c>
      <c r="D44" s="294" t="s">
        <v>175</v>
      </c>
      <c r="E44" s="294">
        <v>5</v>
      </c>
      <c r="F44" s="300">
        <v>380</v>
      </c>
      <c r="G44" s="308">
        <f>E44*F44</f>
        <v>1900</v>
      </c>
    </row>
    <row r="45" spans="1:7" ht="15.75" x14ac:dyDescent="0.25">
      <c r="A45" s="307"/>
      <c r="B45" s="294"/>
      <c r="C45" s="283" t="s">
        <v>197</v>
      </c>
      <c r="D45" s="294" t="s">
        <v>175</v>
      </c>
      <c r="E45" s="294">
        <v>5</v>
      </c>
      <c r="F45" s="300">
        <v>300</v>
      </c>
      <c r="G45" s="308">
        <f>E45*F45</f>
        <v>1500</v>
      </c>
    </row>
    <row r="46" spans="1:7" ht="31.5" x14ac:dyDescent="0.25">
      <c r="A46" s="307"/>
      <c r="B46" s="294"/>
      <c r="C46" s="283" t="s">
        <v>198</v>
      </c>
      <c r="D46" s="294" t="s">
        <v>175</v>
      </c>
      <c r="E46" s="294">
        <v>5</v>
      </c>
      <c r="F46" s="300">
        <v>500</v>
      </c>
      <c r="G46" s="308">
        <f>E46*F46</f>
        <v>2500</v>
      </c>
    </row>
    <row r="47" spans="1:7" ht="15.75" x14ac:dyDescent="0.25">
      <c r="A47" s="307"/>
      <c r="B47" s="294"/>
      <c r="C47" s="283" t="s">
        <v>176</v>
      </c>
      <c r="D47" s="294" t="s">
        <v>175</v>
      </c>
      <c r="E47" s="294">
        <v>5</v>
      </c>
      <c r="F47" s="300">
        <v>350</v>
      </c>
      <c r="G47" s="308">
        <f>E47*F47</f>
        <v>1750</v>
      </c>
    </row>
    <row r="48" spans="1:7" ht="15.75" x14ac:dyDescent="0.25">
      <c r="A48" s="304" t="s">
        <v>177</v>
      </c>
      <c r="B48" s="272"/>
      <c r="C48" s="305" t="s">
        <v>178</v>
      </c>
      <c r="D48" s="272"/>
      <c r="E48" s="272"/>
      <c r="F48" s="272"/>
      <c r="G48" s="306">
        <f>G49</f>
        <v>6480</v>
      </c>
    </row>
    <row r="49" spans="1:7" ht="31.5" x14ac:dyDescent="0.25">
      <c r="A49" s="307"/>
      <c r="B49" s="294"/>
      <c r="C49" s="309" t="s">
        <v>179</v>
      </c>
      <c r="D49" s="294" t="s">
        <v>180</v>
      </c>
      <c r="E49" s="300">
        <v>30</v>
      </c>
      <c r="F49" s="300">
        <v>18</v>
      </c>
      <c r="G49" s="308">
        <f>F49*E49*12</f>
        <v>6480</v>
      </c>
    </row>
    <row r="50" spans="1:7" ht="15.75" x14ac:dyDescent="0.25">
      <c r="A50" s="304" t="s">
        <v>181</v>
      </c>
      <c r="B50" s="272"/>
      <c r="C50" s="305" t="s">
        <v>183</v>
      </c>
      <c r="D50" s="272"/>
      <c r="E50" s="272"/>
      <c r="F50" s="272"/>
      <c r="G50" s="306">
        <f>SUM(G51:G53)</f>
        <v>8742</v>
      </c>
    </row>
    <row r="51" spans="1:7" ht="31.5" x14ac:dyDescent="0.25">
      <c r="A51" s="307"/>
      <c r="B51" s="294"/>
      <c r="C51" s="309" t="s">
        <v>199</v>
      </c>
      <c r="D51" s="294" t="s">
        <v>184</v>
      </c>
      <c r="E51" s="294">
        <v>12</v>
      </c>
      <c r="F51" s="300">
        <v>641</v>
      </c>
      <c r="G51" s="308">
        <f>E51*F51</f>
        <v>7692</v>
      </c>
    </row>
    <row r="52" spans="1:7" ht="15.75" x14ac:dyDescent="0.25">
      <c r="A52" s="307"/>
      <c r="B52" s="294"/>
      <c r="C52" s="309" t="s">
        <v>200</v>
      </c>
      <c r="D52" s="294" t="s">
        <v>184</v>
      </c>
      <c r="E52" s="294">
        <v>12</v>
      </c>
      <c r="F52" s="300">
        <v>50</v>
      </c>
      <c r="G52" s="308">
        <f>E52*F52</f>
        <v>600</v>
      </c>
    </row>
    <row r="53" spans="1:7" ht="15.75" x14ac:dyDescent="0.25">
      <c r="A53" s="307"/>
      <c r="B53" s="294"/>
      <c r="C53" s="309" t="s">
        <v>185</v>
      </c>
      <c r="D53" s="294" t="s">
        <v>175</v>
      </c>
      <c r="E53" s="294">
        <v>3</v>
      </c>
      <c r="F53" s="300">
        <v>150</v>
      </c>
      <c r="G53" s="308">
        <f>E53*F53</f>
        <v>450</v>
      </c>
    </row>
    <row r="54" spans="1:7" ht="15.75" x14ac:dyDescent="0.25">
      <c r="A54" s="304" t="s">
        <v>182</v>
      </c>
      <c r="B54" s="272"/>
      <c r="C54" s="305" t="s">
        <v>277</v>
      </c>
      <c r="D54" s="272"/>
      <c r="E54" s="272"/>
      <c r="F54" s="310">
        <v>114030</v>
      </c>
      <c r="G54" s="306">
        <f>SUM(G55:G57)</f>
        <v>1800000</v>
      </c>
    </row>
    <row r="55" spans="1:7" ht="31.5" customHeight="1" x14ac:dyDescent="0.25">
      <c r="A55" s="311"/>
      <c r="B55" s="312"/>
      <c r="C55" s="313" t="s">
        <v>278</v>
      </c>
      <c r="D55" s="294" t="s">
        <v>175</v>
      </c>
      <c r="E55" s="312">
        <v>12</v>
      </c>
      <c r="F55" s="314">
        <v>18000</v>
      </c>
      <c r="G55" s="315">
        <f>E55*F55</f>
        <v>216000</v>
      </c>
    </row>
    <row r="56" spans="1:7" ht="32.25" customHeight="1" x14ac:dyDescent="0.25">
      <c r="A56" s="311"/>
      <c r="B56" s="312"/>
      <c r="C56" s="316" t="s">
        <v>279</v>
      </c>
      <c r="D56" s="294" t="s">
        <v>175</v>
      </c>
      <c r="E56" s="312">
        <v>12</v>
      </c>
      <c r="F56" s="314">
        <v>84500</v>
      </c>
      <c r="G56" s="315">
        <f>E56*F56</f>
        <v>1014000</v>
      </c>
    </row>
    <row r="57" spans="1:7" ht="15.75" x14ac:dyDescent="0.25">
      <c r="A57" s="311"/>
      <c r="B57" s="312"/>
      <c r="C57" s="316" t="s">
        <v>280</v>
      </c>
      <c r="D57" s="294" t="s">
        <v>175</v>
      </c>
      <c r="E57" s="312">
        <v>12</v>
      </c>
      <c r="F57" s="314">
        <v>47500</v>
      </c>
      <c r="G57" s="315">
        <f>E57*F57</f>
        <v>570000</v>
      </c>
    </row>
    <row r="58" spans="1:7" ht="15.75" x14ac:dyDescent="0.25">
      <c r="A58" s="302" t="s">
        <v>326</v>
      </c>
      <c r="B58" s="272"/>
      <c r="C58" s="317" t="s">
        <v>327</v>
      </c>
      <c r="D58" s="281"/>
      <c r="E58" s="282"/>
      <c r="F58" s="282"/>
      <c r="G58" s="262">
        <f>G59</f>
        <v>1</v>
      </c>
    </row>
    <row r="59" spans="1:7" ht="15.75" x14ac:dyDescent="0.25">
      <c r="A59" s="311"/>
      <c r="B59" s="312"/>
      <c r="C59" s="316" t="s">
        <v>328</v>
      </c>
      <c r="D59" s="294" t="s">
        <v>175</v>
      </c>
      <c r="E59" s="312">
        <v>1</v>
      </c>
      <c r="F59" s="314">
        <v>1</v>
      </c>
      <c r="G59" s="315">
        <f>E59*F59</f>
        <v>1</v>
      </c>
    </row>
    <row r="60" spans="1:7" ht="15.75" x14ac:dyDescent="0.25">
      <c r="A60" s="302" t="s">
        <v>329</v>
      </c>
      <c r="B60" s="272"/>
      <c r="C60" s="317" t="s">
        <v>186</v>
      </c>
      <c r="D60" s="281"/>
      <c r="E60" s="282"/>
      <c r="F60" s="282"/>
      <c r="G60" s="262">
        <f>G61</f>
        <v>10798.003579999999</v>
      </c>
    </row>
    <row r="61" spans="1:7" ht="15.75" x14ac:dyDescent="0.25">
      <c r="A61" s="318" t="s">
        <v>330</v>
      </c>
      <c r="B61" s="272"/>
      <c r="C61" s="319" t="s">
        <v>187</v>
      </c>
      <c r="D61" s="320"/>
      <c r="E61" s="320"/>
      <c r="F61" s="321"/>
      <c r="G61" s="322">
        <f>SUM(G62:G63)</f>
        <v>10798.003579999999</v>
      </c>
    </row>
    <row r="62" spans="1:7" ht="15.75" x14ac:dyDescent="0.25">
      <c r="A62" s="323"/>
      <c r="B62" s="312"/>
      <c r="C62" s="324" t="s">
        <v>188</v>
      </c>
      <c r="D62" s="325" t="s">
        <v>189</v>
      </c>
      <c r="E62" s="325">
        <v>2.5030000000000001</v>
      </c>
      <c r="F62" s="326">
        <v>4177.8599999999997</v>
      </c>
      <c r="G62" s="327">
        <f>F62*E62-0.18</f>
        <v>10457.003579999999</v>
      </c>
    </row>
    <row r="63" spans="1:7" ht="15.75" x14ac:dyDescent="0.25">
      <c r="A63" s="323"/>
      <c r="B63" s="312"/>
      <c r="C63" s="324" t="s">
        <v>201</v>
      </c>
      <c r="D63" s="294" t="s">
        <v>184</v>
      </c>
      <c r="E63" s="294">
        <v>12</v>
      </c>
      <c r="F63" s="328">
        <v>28.41</v>
      </c>
      <c r="G63" s="308">
        <f>E63*F63+0.08</f>
        <v>341</v>
      </c>
    </row>
    <row r="64" spans="1:7" ht="21" thickBot="1" x14ac:dyDescent="0.35">
      <c r="A64" s="329"/>
      <c r="B64" s="330"/>
      <c r="C64" s="331" t="s">
        <v>331</v>
      </c>
      <c r="D64" s="332"/>
      <c r="E64" s="332"/>
      <c r="F64" s="332"/>
      <c r="G64" s="333">
        <f>G11+G18+G23+G42+G58+G60-0.01</f>
        <v>20158705.997579999</v>
      </c>
    </row>
    <row r="65" spans="1:7" ht="20.25" x14ac:dyDescent="0.3">
      <c r="A65" s="334"/>
      <c r="B65" s="335"/>
      <c r="C65" s="336"/>
      <c r="D65" s="334"/>
      <c r="E65" s="334"/>
      <c r="F65" s="334"/>
      <c r="G65" s="337"/>
    </row>
    <row r="66" spans="1:7" ht="17.25" x14ac:dyDescent="0.3">
      <c r="A66" s="338"/>
      <c r="B66" s="339"/>
      <c r="C66" s="340"/>
      <c r="D66" s="341"/>
      <c r="E66" s="341"/>
      <c r="F66" s="341"/>
      <c r="G66" s="342"/>
    </row>
    <row r="67" spans="1:7" ht="20.25" x14ac:dyDescent="0.3">
      <c r="A67" s="512" t="s">
        <v>190</v>
      </c>
      <c r="B67" s="512"/>
      <c r="C67" s="512"/>
      <c r="D67" s="343" t="s">
        <v>297</v>
      </c>
      <c r="E67" s="343"/>
      <c r="F67" s="344"/>
      <c r="G67" s="344"/>
    </row>
    <row r="68" spans="1:7" ht="20.25" x14ac:dyDescent="0.3">
      <c r="A68" s="345"/>
      <c r="B68" s="345"/>
      <c r="C68" s="345"/>
      <c r="D68" s="343"/>
      <c r="E68" s="343"/>
      <c r="F68" s="344"/>
      <c r="G68" s="344"/>
    </row>
    <row r="69" spans="1:7" ht="20.25" x14ac:dyDescent="0.3">
      <c r="A69" s="345"/>
      <c r="B69" s="345"/>
      <c r="C69" s="345"/>
      <c r="D69" s="343"/>
      <c r="E69" s="343"/>
      <c r="F69" s="344"/>
      <c r="G69" s="344"/>
    </row>
    <row r="70" spans="1:7" ht="20.25" x14ac:dyDescent="0.3">
      <c r="A70" s="346" t="s">
        <v>191</v>
      </c>
      <c r="B70" s="345"/>
      <c r="C70" s="345"/>
      <c r="D70" s="343" t="s">
        <v>332</v>
      </c>
      <c r="E70" s="343"/>
      <c r="F70" s="344"/>
      <c r="G70" s="344"/>
    </row>
    <row r="71" spans="1:7" ht="20.25" x14ac:dyDescent="0.3">
      <c r="A71" s="346"/>
      <c r="B71" s="345"/>
      <c r="C71" s="345"/>
      <c r="D71" s="343"/>
      <c r="E71" s="343"/>
      <c r="F71" s="344"/>
      <c r="G71" s="344"/>
    </row>
    <row r="72" spans="1:7" ht="20.25" x14ac:dyDescent="0.3">
      <c r="A72" s="334"/>
      <c r="B72" s="346"/>
      <c r="C72" s="513"/>
      <c r="D72" s="513"/>
      <c r="E72" s="347"/>
      <c r="F72" s="348"/>
      <c r="G72" s="349"/>
    </row>
  </sheetData>
  <protectedRanges>
    <protectedRange sqref="D72 E67:E71" name="Диапазон1_1_3"/>
    <protectedRange sqref="D67:D71" name="Диапазон1_1_3_1"/>
  </protectedRanges>
  <mergeCells count="22">
    <mergeCell ref="E8:E9"/>
    <mergeCell ref="A2:G2"/>
    <mergeCell ref="A3:G3"/>
    <mergeCell ref="A4:G4"/>
    <mergeCell ref="A5:G5"/>
    <mergeCell ref="A7:G7"/>
    <mergeCell ref="A67:C67"/>
    <mergeCell ref="C72:D72"/>
    <mergeCell ref="F8:F9"/>
    <mergeCell ref="G8:G9"/>
    <mergeCell ref="A20:G20"/>
    <mergeCell ref="A21:A22"/>
    <mergeCell ref="B21:B22"/>
    <mergeCell ref="C21:C22"/>
    <mergeCell ref="D21:D22"/>
    <mergeCell ref="E21:E22"/>
    <mergeCell ref="F21:F22"/>
    <mergeCell ref="G21:G22"/>
    <mergeCell ref="A8:A9"/>
    <mergeCell ref="B8:B9"/>
    <mergeCell ref="C8:C9"/>
    <mergeCell ref="D8:D9"/>
  </mergeCells>
  <pageMargins left="0.47244094488188981" right="0.31496062992125984" top="0.59055118110236227" bottom="0.47244094488188981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-0.249977111117893"/>
  </sheetPr>
  <dimension ref="A1:Q38"/>
  <sheetViews>
    <sheetView view="pageBreakPreview" topLeftCell="A7" zoomScale="96" zoomScaleSheetLayoutView="96" workbookViewId="0">
      <selection activeCell="A7" sqref="A7:XFD7"/>
    </sheetView>
  </sheetViews>
  <sheetFormatPr defaultColWidth="8.85546875" defaultRowHeight="15" x14ac:dyDescent="0.25"/>
  <cols>
    <col min="1" max="1" width="20.28515625" style="89" customWidth="1"/>
    <col min="2" max="2" width="10.7109375" style="89" customWidth="1"/>
    <col min="3" max="3" width="8.85546875" style="89"/>
    <col min="4" max="4" width="12.7109375" style="89" customWidth="1"/>
    <col min="5" max="5" width="8.85546875" style="89"/>
    <col min="6" max="6" width="11.42578125" style="89" customWidth="1"/>
    <col min="7" max="7" width="14.42578125" style="89" customWidth="1"/>
    <col min="8" max="8" width="9.140625" style="89" bestFit="1" customWidth="1"/>
    <col min="9" max="9" width="16.5703125" style="89" customWidth="1"/>
    <col min="10" max="10" width="14.7109375" style="89" customWidth="1"/>
    <col min="11" max="11" width="9.140625" style="89" customWidth="1"/>
    <col min="12" max="12" width="13.42578125" style="89" customWidth="1"/>
    <col min="13" max="13" width="16.28515625" style="89" customWidth="1"/>
    <col min="14" max="14" width="17.28515625" style="89" customWidth="1"/>
    <col min="15" max="15" width="17.5703125" style="89" customWidth="1"/>
    <col min="16" max="16" width="15.28515625" style="89" customWidth="1"/>
    <col min="17" max="17" width="17" style="89" customWidth="1"/>
    <col min="18" max="16384" width="8.85546875" style="89"/>
  </cols>
  <sheetData>
    <row r="1" spans="1:17" ht="18.75" hidden="1" x14ac:dyDescent="0.3">
      <c r="A1" s="563" t="s">
        <v>202</v>
      </c>
      <c r="B1" s="563"/>
      <c r="C1" s="563"/>
      <c r="N1" s="90" t="s">
        <v>203</v>
      </c>
    </row>
    <row r="2" spans="1:17" ht="18.75" hidden="1" x14ac:dyDescent="0.3">
      <c r="A2" s="91" t="s">
        <v>204</v>
      </c>
      <c r="B2" s="91"/>
      <c r="C2" s="91"/>
      <c r="D2" s="92"/>
      <c r="E2" s="92"/>
      <c r="F2" s="92"/>
      <c r="G2" s="92"/>
      <c r="N2" s="564" t="s">
        <v>205</v>
      </c>
      <c r="O2" s="564"/>
      <c r="P2" s="564"/>
      <c r="Q2" s="564"/>
    </row>
    <row r="3" spans="1:17" ht="15.75" hidden="1" x14ac:dyDescent="0.25">
      <c r="A3" s="565" t="s">
        <v>143</v>
      </c>
      <c r="B3" s="565"/>
      <c r="C3" s="565"/>
      <c r="N3" s="566" t="s">
        <v>143</v>
      </c>
      <c r="O3" s="566"/>
      <c r="P3" s="566"/>
      <c r="Q3" s="566"/>
    </row>
    <row r="4" spans="1:17" ht="18.75" hidden="1" x14ac:dyDescent="0.3">
      <c r="A4" s="567" t="s">
        <v>206</v>
      </c>
      <c r="B4" s="567"/>
      <c r="C4" s="567"/>
      <c r="D4" s="567"/>
      <c r="E4" s="567"/>
      <c r="F4" s="567"/>
      <c r="G4" s="567"/>
      <c r="N4" s="568" t="s">
        <v>207</v>
      </c>
      <c r="O4" s="568"/>
      <c r="P4" s="568"/>
      <c r="Q4" s="568"/>
    </row>
    <row r="5" spans="1:17" ht="18.75" hidden="1" x14ac:dyDescent="0.3">
      <c r="A5" s="558" t="s">
        <v>144</v>
      </c>
      <c r="B5" s="558"/>
      <c r="C5" s="93"/>
      <c r="N5" s="94" t="s">
        <v>144</v>
      </c>
      <c r="O5" s="95"/>
      <c r="P5" s="95"/>
      <c r="Q5" s="95"/>
    </row>
    <row r="6" spans="1:17" ht="18.75" hidden="1" x14ac:dyDescent="0.3">
      <c r="A6" s="93" t="s">
        <v>145</v>
      </c>
      <c r="B6" s="96" t="s">
        <v>208</v>
      </c>
      <c r="C6" s="93" t="s">
        <v>209</v>
      </c>
      <c r="N6" s="97" t="s">
        <v>145</v>
      </c>
      <c r="O6" s="98"/>
      <c r="P6" s="99"/>
      <c r="Q6" s="100" t="s">
        <v>210</v>
      </c>
    </row>
    <row r="7" spans="1:17" ht="22.5" customHeight="1" x14ac:dyDescent="0.25">
      <c r="A7" s="559" t="s">
        <v>311</v>
      </c>
      <c r="B7" s="559"/>
      <c r="C7" s="559"/>
      <c r="D7" s="559"/>
      <c r="E7" s="559"/>
      <c r="F7" s="559"/>
      <c r="G7" s="559"/>
      <c r="H7" s="559"/>
      <c r="I7" s="559"/>
      <c r="J7" s="559"/>
      <c r="K7" s="559"/>
      <c r="L7" s="559"/>
      <c r="M7" s="559"/>
      <c r="N7" s="559"/>
      <c r="O7" s="559"/>
      <c r="P7" s="559"/>
      <c r="Q7" s="559"/>
    </row>
    <row r="8" spans="1:17" ht="22.5" customHeight="1" x14ac:dyDescent="0.25">
      <c r="A8" s="559" t="s">
        <v>312</v>
      </c>
      <c r="B8" s="559"/>
      <c r="C8" s="559"/>
      <c r="D8" s="559"/>
      <c r="E8" s="559"/>
      <c r="F8" s="559"/>
      <c r="G8" s="559"/>
      <c r="H8" s="559"/>
      <c r="I8" s="559"/>
      <c r="J8" s="559"/>
      <c r="K8" s="559"/>
      <c r="L8" s="559"/>
      <c r="M8" s="559"/>
      <c r="N8" s="559"/>
      <c r="O8" s="559"/>
      <c r="P8" s="559"/>
      <c r="Q8" s="559"/>
    </row>
    <row r="9" spans="1:17" ht="23.25" x14ac:dyDescent="0.25">
      <c r="A9" s="560" t="s">
        <v>287</v>
      </c>
      <c r="B9" s="560"/>
      <c r="C9" s="560"/>
      <c r="D9" s="560"/>
      <c r="E9" s="560"/>
      <c r="F9" s="560"/>
      <c r="G9" s="560"/>
      <c r="H9" s="560"/>
      <c r="I9" s="560"/>
      <c r="J9" s="560"/>
      <c r="K9" s="560"/>
      <c r="L9" s="560"/>
      <c r="M9" s="560"/>
      <c r="N9" s="560"/>
      <c r="O9" s="560"/>
      <c r="P9" s="560"/>
      <c r="Q9" s="560"/>
    </row>
    <row r="10" spans="1:17" ht="16.5" customHeight="1" x14ac:dyDescent="0.25">
      <c r="A10" s="102" t="s">
        <v>211</v>
      </c>
      <c r="B10" s="103">
        <v>3028</v>
      </c>
      <c r="C10" s="104" t="s">
        <v>146</v>
      </c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  <c r="O10" s="104"/>
      <c r="P10" s="104"/>
      <c r="Q10" s="102"/>
    </row>
    <row r="11" spans="1:17" ht="62.45" customHeight="1" x14ac:dyDescent="0.25">
      <c r="A11" s="543" t="s">
        <v>212</v>
      </c>
      <c r="B11" s="543" t="s">
        <v>213</v>
      </c>
      <c r="C11" s="543" t="s">
        <v>214</v>
      </c>
      <c r="D11" s="561" t="s">
        <v>215</v>
      </c>
      <c r="E11" s="561"/>
      <c r="F11" s="561"/>
      <c r="G11" s="543" t="s">
        <v>216</v>
      </c>
      <c r="H11" s="551" t="s">
        <v>217</v>
      </c>
      <c r="I11" s="552"/>
      <c r="J11" s="105" t="s">
        <v>218</v>
      </c>
      <c r="K11" s="543" t="s">
        <v>219</v>
      </c>
      <c r="L11" s="543"/>
      <c r="M11" s="543" t="s">
        <v>220</v>
      </c>
      <c r="N11" s="543" t="s">
        <v>221</v>
      </c>
      <c r="O11" s="543" t="s">
        <v>298</v>
      </c>
      <c r="P11" s="543" t="s">
        <v>222</v>
      </c>
      <c r="Q11" s="543" t="s">
        <v>299</v>
      </c>
    </row>
    <row r="12" spans="1:17" ht="78.75" x14ac:dyDescent="0.25">
      <c r="A12" s="543"/>
      <c r="B12" s="543"/>
      <c r="C12" s="543"/>
      <c r="D12" s="106" t="s">
        <v>223</v>
      </c>
      <c r="E12" s="106" t="s">
        <v>224</v>
      </c>
      <c r="F12" s="106" t="s">
        <v>225</v>
      </c>
      <c r="G12" s="543"/>
      <c r="H12" s="553"/>
      <c r="I12" s="554"/>
      <c r="J12" s="107" t="s">
        <v>226</v>
      </c>
      <c r="K12" s="543"/>
      <c r="L12" s="543"/>
      <c r="M12" s="543"/>
      <c r="N12" s="543"/>
      <c r="O12" s="543"/>
      <c r="P12" s="543"/>
      <c r="Q12" s="543"/>
    </row>
    <row r="13" spans="1:17" ht="25.5" x14ac:dyDescent="0.25">
      <c r="A13" s="544">
        <v>1</v>
      </c>
      <c r="B13" s="544">
        <v>2</v>
      </c>
      <c r="C13" s="544">
        <v>3</v>
      </c>
      <c r="D13" s="108">
        <v>4</v>
      </c>
      <c r="E13" s="108">
        <v>5</v>
      </c>
      <c r="F13" s="108">
        <v>6</v>
      </c>
      <c r="G13" s="109">
        <v>7</v>
      </c>
      <c r="H13" s="109">
        <v>8</v>
      </c>
      <c r="I13" s="109" t="s">
        <v>227</v>
      </c>
      <c r="J13" s="109">
        <v>10</v>
      </c>
      <c r="K13" s="109">
        <v>11</v>
      </c>
      <c r="L13" s="109" t="s">
        <v>228</v>
      </c>
      <c r="M13" s="109" t="s">
        <v>229</v>
      </c>
      <c r="N13" s="109" t="s">
        <v>230</v>
      </c>
      <c r="O13" s="109" t="s">
        <v>231</v>
      </c>
      <c r="P13" s="109">
        <v>16</v>
      </c>
      <c r="Q13" s="109" t="s">
        <v>232</v>
      </c>
    </row>
    <row r="14" spans="1:17" x14ac:dyDescent="0.25">
      <c r="A14" s="544"/>
      <c r="B14" s="544"/>
      <c r="C14" s="544"/>
      <c r="D14" s="108"/>
      <c r="E14" s="108"/>
      <c r="F14" s="110"/>
      <c r="G14" s="111" t="s">
        <v>146</v>
      </c>
      <c r="H14" s="109" t="s">
        <v>233</v>
      </c>
      <c r="I14" s="109" t="s">
        <v>146</v>
      </c>
      <c r="J14" s="109" t="s">
        <v>146</v>
      </c>
      <c r="K14" s="109" t="s">
        <v>233</v>
      </c>
      <c r="L14" s="109" t="s">
        <v>146</v>
      </c>
      <c r="M14" s="109" t="s">
        <v>146</v>
      </c>
      <c r="N14" s="109" t="s">
        <v>146</v>
      </c>
      <c r="O14" s="109" t="s">
        <v>146</v>
      </c>
      <c r="P14" s="109" t="s">
        <v>146</v>
      </c>
      <c r="Q14" s="109" t="s">
        <v>146</v>
      </c>
    </row>
    <row r="15" spans="1:17" ht="18.75" x14ac:dyDescent="0.25">
      <c r="A15" s="112" t="s">
        <v>234</v>
      </c>
      <c r="B15" s="113" t="s">
        <v>235</v>
      </c>
      <c r="C15" s="113">
        <v>1</v>
      </c>
      <c r="D15" s="545" t="s">
        <v>236</v>
      </c>
      <c r="E15" s="546"/>
      <c r="F15" s="547"/>
      <c r="G15" s="114">
        <v>38425</v>
      </c>
      <c r="H15" s="115"/>
      <c r="I15" s="115"/>
      <c r="J15" s="115"/>
      <c r="K15" s="115"/>
      <c r="L15" s="115"/>
      <c r="M15" s="114">
        <v>38425</v>
      </c>
      <c r="N15" s="114">
        <f>M15*C15</f>
        <v>38425</v>
      </c>
      <c r="O15" s="114">
        <f>N15*12</f>
        <v>461100</v>
      </c>
      <c r="P15" s="114">
        <f>G15*C15</f>
        <v>38425</v>
      </c>
      <c r="Q15" s="116">
        <f>O15+P15</f>
        <v>499525</v>
      </c>
    </row>
    <row r="16" spans="1:17" ht="51.6" customHeight="1" x14ac:dyDescent="0.25">
      <c r="A16" s="117" t="s">
        <v>237</v>
      </c>
      <c r="B16" s="113" t="s">
        <v>238</v>
      </c>
      <c r="C16" s="113">
        <v>1</v>
      </c>
      <c r="D16" s="118">
        <v>2</v>
      </c>
      <c r="E16" s="119">
        <v>1.41</v>
      </c>
      <c r="F16" s="120">
        <v>2</v>
      </c>
      <c r="G16" s="114">
        <v>17078</v>
      </c>
      <c r="H16" s="121"/>
      <c r="I16" s="122"/>
      <c r="J16" s="115"/>
      <c r="K16" s="123">
        <v>0.1</v>
      </c>
      <c r="L16" s="114">
        <f>G16*K16</f>
        <v>1707.8000000000002</v>
      </c>
      <c r="M16" s="114">
        <f>G16+J16+I16+L16</f>
        <v>18785.8</v>
      </c>
      <c r="N16" s="114">
        <f>M16*C16</f>
        <v>18785.8</v>
      </c>
      <c r="O16" s="114">
        <f>N16*12</f>
        <v>225429.59999999998</v>
      </c>
      <c r="P16" s="114">
        <f t="shared" ref="P16:P17" si="0">G16*C16</f>
        <v>17078</v>
      </c>
      <c r="Q16" s="116">
        <f>O16+P16</f>
        <v>242507.59999999998</v>
      </c>
    </row>
    <row r="17" spans="1:17" ht="33" customHeight="1" x14ac:dyDescent="0.25">
      <c r="A17" s="117" t="s">
        <v>239</v>
      </c>
      <c r="B17" s="113">
        <v>2429</v>
      </c>
      <c r="C17" s="113">
        <v>1</v>
      </c>
      <c r="D17" s="118">
        <v>2</v>
      </c>
      <c r="E17" s="119">
        <v>1.41</v>
      </c>
      <c r="F17" s="120">
        <v>2</v>
      </c>
      <c r="G17" s="114">
        <v>17078</v>
      </c>
      <c r="H17" s="121"/>
      <c r="I17" s="122"/>
      <c r="J17" s="115"/>
      <c r="K17" s="123">
        <v>0.1</v>
      </c>
      <c r="L17" s="114">
        <f>G17*K17</f>
        <v>1707.8000000000002</v>
      </c>
      <c r="M17" s="114">
        <f>G17+J17+I17+L17</f>
        <v>18785.8</v>
      </c>
      <c r="N17" s="114">
        <f>M17*C17</f>
        <v>18785.8</v>
      </c>
      <c r="O17" s="114">
        <f>N17*12</f>
        <v>225429.59999999998</v>
      </c>
      <c r="P17" s="114">
        <f t="shared" si="0"/>
        <v>17078</v>
      </c>
      <c r="Q17" s="116">
        <f>O17+P17</f>
        <v>242507.59999999998</v>
      </c>
    </row>
    <row r="18" spans="1:17" ht="22.9" customHeight="1" x14ac:dyDescent="0.3">
      <c r="A18" s="124" t="s">
        <v>240</v>
      </c>
      <c r="B18" s="125"/>
      <c r="C18" s="126">
        <v>3</v>
      </c>
      <c r="D18" s="127"/>
      <c r="E18" s="128"/>
      <c r="F18" s="129"/>
      <c r="G18" s="130">
        <f>SUM(G15:G17)</f>
        <v>72581</v>
      </c>
      <c r="H18" s="131"/>
      <c r="I18" s="132"/>
      <c r="J18" s="133"/>
      <c r="K18" s="134"/>
      <c r="L18" s="130">
        <f>SUM(L15:L17)</f>
        <v>3415.6000000000004</v>
      </c>
      <c r="M18" s="130"/>
      <c r="N18" s="130">
        <f>SUM(N15:N17)</f>
        <v>75996.600000000006</v>
      </c>
      <c r="O18" s="130">
        <f>SUM(O15:O17)</f>
        <v>911959.2</v>
      </c>
      <c r="P18" s="130">
        <f>SUM(P15:P17)</f>
        <v>72581</v>
      </c>
      <c r="Q18" s="135">
        <f>SUM(Q15:Q17)</f>
        <v>984540.2</v>
      </c>
    </row>
    <row r="19" spans="1:17" ht="20.45" customHeight="1" x14ac:dyDescent="0.25">
      <c r="A19" s="548" t="s">
        <v>241</v>
      </c>
      <c r="B19" s="549"/>
      <c r="C19" s="549"/>
      <c r="D19" s="549"/>
      <c r="E19" s="549"/>
      <c r="F19" s="549"/>
      <c r="G19" s="549"/>
      <c r="H19" s="549"/>
      <c r="I19" s="549"/>
      <c r="J19" s="549"/>
      <c r="K19" s="549"/>
      <c r="L19" s="549"/>
      <c r="M19" s="549"/>
      <c r="N19" s="549"/>
      <c r="O19" s="549"/>
      <c r="P19" s="549"/>
      <c r="Q19" s="550"/>
    </row>
    <row r="20" spans="1:17" ht="30.75" customHeight="1" x14ac:dyDescent="0.25">
      <c r="A20" s="136" t="s">
        <v>242</v>
      </c>
      <c r="B20" s="137">
        <v>1235</v>
      </c>
      <c r="C20" s="137">
        <v>1</v>
      </c>
      <c r="D20" s="138">
        <v>2</v>
      </c>
      <c r="E20" s="139">
        <v>1.41</v>
      </c>
      <c r="F20" s="140">
        <v>2.6</v>
      </c>
      <c r="G20" s="141">
        <v>22201</v>
      </c>
      <c r="H20" s="142" t="s">
        <v>243</v>
      </c>
      <c r="I20" s="141">
        <f>G20*25%</f>
        <v>5550.25</v>
      </c>
      <c r="J20" s="143"/>
      <c r="K20" s="144">
        <v>0.1</v>
      </c>
      <c r="L20" s="141">
        <f>G20*K20</f>
        <v>2220.1</v>
      </c>
      <c r="M20" s="141">
        <f>G20+J20+L20+I20</f>
        <v>29971.35</v>
      </c>
      <c r="N20" s="141">
        <f>M20*C20</f>
        <v>29971.35</v>
      </c>
      <c r="O20" s="114">
        <f>N20*12</f>
        <v>359656.19999999995</v>
      </c>
      <c r="P20" s="114">
        <f t="shared" ref="P20:P21" si="1">G20*C20</f>
        <v>22201</v>
      </c>
      <c r="Q20" s="135">
        <f>O20+P20</f>
        <v>381857.19999999995</v>
      </c>
    </row>
    <row r="21" spans="1:17" ht="32.25" customHeight="1" x14ac:dyDescent="0.25">
      <c r="A21" s="124" t="s">
        <v>244</v>
      </c>
      <c r="B21" s="137">
        <v>3439</v>
      </c>
      <c r="C21" s="137">
        <v>3</v>
      </c>
      <c r="D21" s="138">
        <v>2</v>
      </c>
      <c r="E21" s="139">
        <v>1.41</v>
      </c>
      <c r="F21" s="140">
        <v>1.9</v>
      </c>
      <c r="G21" s="141">
        <v>16224</v>
      </c>
      <c r="H21" s="142" t="s">
        <v>243</v>
      </c>
      <c r="I21" s="141">
        <f>G21*25%</f>
        <v>4056</v>
      </c>
      <c r="J21" s="141"/>
      <c r="K21" s="145">
        <v>0.1</v>
      </c>
      <c r="L21" s="141">
        <f>G21*K21</f>
        <v>1622.4</v>
      </c>
      <c r="M21" s="141">
        <f>G21+J21+L21+I21</f>
        <v>21902.400000000001</v>
      </c>
      <c r="N21" s="141">
        <f>M21*C21</f>
        <v>65707.200000000012</v>
      </c>
      <c r="O21" s="114">
        <f>N21*12</f>
        <v>788486.40000000014</v>
      </c>
      <c r="P21" s="114">
        <f t="shared" si="1"/>
        <v>48672</v>
      </c>
      <c r="Q21" s="135">
        <f>O21+P21</f>
        <v>837158.40000000014</v>
      </c>
    </row>
    <row r="22" spans="1:17" ht="48" customHeight="1" x14ac:dyDescent="0.3">
      <c r="A22" s="124" t="s">
        <v>245</v>
      </c>
      <c r="B22" s="125"/>
      <c r="C22" s="126">
        <f>SUM(C20:C21)</f>
        <v>4</v>
      </c>
      <c r="D22" s="127"/>
      <c r="E22" s="128"/>
      <c r="F22" s="129"/>
      <c r="G22" s="130">
        <f>G20+G21*$C$21</f>
        <v>70873</v>
      </c>
      <c r="H22" s="131"/>
      <c r="I22" s="130">
        <f>I20+I21*$C$21</f>
        <v>17718.25</v>
      </c>
      <c r="J22" s="130"/>
      <c r="K22" s="134"/>
      <c r="L22" s="130">
        <f>L20+(L21*3)</f>
        <v>7087.3000000000011</v>
      </c>
      <c r="M22" s="130"/>
      <c r="N22" s="130">
        <f>SUM(N20:N21)</f>
        <v>95678.550000000017</v>
      </c>
      <c r="O22" s="130">
        <f>SUM(O20:O21)</f>
        <v>1148142.6000000001</v>
      </c>
      <c r="P22" s="130">
        <f>SUM(P20:P21)</f>
        <v>70873</v>
      </c>
      <c r="Q22" s="135">
        <f>SUM(Q20:Q21)-0.6</f>
        <v>1219015</v>
      </c>
    </row>
    <row r="23" spans="1:17" ht="20.45" customHeight="1" x14ac:dyDescent="0.25">
      <c r="A23" s="548" t="s">
        <v>246</v>
      </c>
      <c r="B23" s="549"/>
      <c r="C23" s="549"/>
      <c r="D23" s="549"/>
      <c r="E23" s="549"/>
      <c r="F23" s="549"/>
      <c r="G23" s="549"/>
      <c r="H23" s="549"/>
      <c r="I23" s="549"/>
      <c r="J23" s="549"/>
      <c r="K23" s="549"/>
      <c r="L23" s="549"/>
      <c r="M23" s="549"/>
      <c r="N23" s="549"/>
      <c r="O23" s="549"/>
      <c r="P23" s="549"/>
      <c r="Q23" s="550"/>
    </row>
    <row r="24" spans="1:17" ht="30.75" customHeight="1" x14ac:dyDescent="0.25">
      <c r="A24" s="124" t="s">
        <v>247</v>
      </c>
      <c r="B24" s="137">
        <v>1235</v>
      </c>
      <c r="C24" s="137">
        <v>1</v>
      </c>
      <c r="D24" s="138">
        <v>2</v>
      </c>
      <c r="E24" s="139">
        <v>1.41</v>
      </c>
      <c r="F24" s="140">
        <v>2.6</v>
      </c>
      <c r="G24" s="141">
        <v>22201</v>
      </c>
      <c r="H24" s="142" t="s">
        <v>243</v>
      </c>
      <c r="I24" s="141">
        <f>G24*25%</f>
        <v>5550.25</v>
      </c>
      <c r="J24" s="141"/>
      <c r="K24" s="145">
        <v>0.1</v>
      </c>
      <c r="L24" s="141">
        <f>G24*K24</f>
        <v>2220.1</v>
      </c>
      <c r="M24" s="141">
        <f>G24+J24+L24+I24</f>
        <v>29971.35</v>
      </c>
      <c r="N24" s="141">
        <f>M24*C24</f>
        <v>29971.35</v>
      </c>
      <c r="O24" s="114">
        <f>N24*12</f>
        <v>359656.19999999995</v>
      </c>
      <c r="P24" s="114">
        <f t="shared" ref="P24:P28" si="2">G24*C24</f>
        <v>22201</v>
      </c>
      <c r="Q24" s="135">
        <f>O24+P24</f>
        <v>381857.19999999995</v>
      </c>
    </row>
    <row r="25" spans="1:17" ht="35.25" customHeight="1" x14ac:dyDescent="0.25">
      <c r="A25" s="124" t="s">
        <v>248</v>
      </c>
      <c r="B25" s="137">
        <v>3439</v>
      </c>
      <c r="C25" s="137">
        <v>12</v>
      </c>
      <c r="D25" s="138">
        <v>2</v>
      </c>
      <c r="E25" s="139">
        <v>1.41</v>
      </c>
      <c r="F25" s="140">
        <v>1.9</v>
      </c>
      <c r="G25" s="141">
        <v>16224</v>
      </c>
      <c r="H25" s="142" t="s">
        <v>243</v>
      </c>
      <c r="I25" s="146">
        <f>G25*20%</f>
        <v>3244.8</v>
      </c>
      <c r="J25" s="141">
        <v>1728</v>
      </c>
      <c r="K25" s="145">
        <v>0.1</v>
      </c>
      <c r="L25" s="141">
        <f>G25*K25</f>
        <v>1622.4</v>
      </c>
      <c r="M25" s="141">
        <f>G25+J25+L25+I25</f>
        <v>22819.200000000001</v>
      </c>
      <c r="N25" s="141">
        <f>M25*C25</f>
        <v>273830.40000000002</v>
      </c>
      <c r="O25" s="114">
        <f>N25*12</f>
        <v>3285964.8000000003</v>
      </c>
      <c r="P25" s="114">
        <f t="shared" si="2"/>
        <v>194688</v>
      </c>
      <c r="Q25" s="135">
        <f>O25+P25</f>
        <v>3480652.8000000003</v>
      </c>
    </row>
    <row r="26" spans="1:17" ht="35.25" customHeight="1" x14ac:dyDescent="0.25">
      <c r="A26" s="124" t="s">
        <v>248</v>
      </c>
      <c r="B26" s="137">
        <v>3439</v>
      </c>
      <c r="C26" s="137">
        <v>22</v>
      </c>
      <c r="D26" s="138">
        <v>2</v>
      </c>
      <c r="E26" s="139">
        <v>1.41</v>
      </c>
      <c r="F26" s="140">
        <v>1.9</v>
      </c>
      <c r="G26" s="141">
        <v>16224</v>
      </c>
      <c r="H26" s="142" t="s">
        <v>243</v>
      </c>
      <c r="I26" s="146">
        <f>G26*25%</f>
        <v>4056</v>
      </c>
      <c r="J26" s="141">
        <v>1728</v>
      </c>
      <c r="K26" s="145">
        <v>0.1</v>
      </c>
      <c r="L26" s="141">
        <f>G26*K26</f>
        <v>1622.4</v>
      </c>
      <c r="M26" s="141">
        <f>G26+J26+L26+I26</f>
        <v>23630.400000000001</v>
      </c>
      <c r="N26" s="141">
        <f>M26*C26</f>
        <v>519868.80000000005</v>
      </c>
      <c r="O26" s="114">
        <f>N26*12</f>
        <v>6238425.6000000006</v>
      </c>
      <c r="P26" s="114">
        <f t="shared" ref="P26:P27" si="3">G26*C26</f>
        <v>356928</v>
      </c>
      <c r="Q26" s="135">
        <f>O26+P26</f>
        <v>6595353.6000000006</v>
      </c>
    </row>
    <row r="27" spans="1:17" ht="35.25" customHeight="1" x14ac:dyDescent="0.25">
      <c r="A27" s="124" t="s">
        <v>248</v>
      </c>
      <c r="B27" s="137">
        <v>3439</v>
      </c>
      <c r="C27" s="137">
        <v>6</v>
      </c>
      <c r="D27" s="138">
        <v>2</v>
      </c>
      <c r="E27" s="139">
        <v>1.41</v>
      </c>
      <c r="F27" s="140">
        <v>1.9</v>
      </c>
      <c r="G27" s="141">
        <v>16224</v>
      </c>
      <c r="H27" s="142" t="s">
        <v>243</v>
      </c>
      <c r="I27" s="146">
        <f>G27*30%</f>
        <v>4867.2</v>
      </c>
      <c r="J27" s="141">
        <v>1728</v>
      </c>
      <c r="K27" s="145">
        <v>0.1</v>
      </c>
      <c r="L27" s="141">
        <f>G27*K27</f>
        <v>1622.4</v>
      </c>
      <c r="M27" s="141">
        <f>G27+J27+L27+I27</f>
        <v>24441.600000000002</v>
      </c>
      <c r="N27" s="141">
        <f>M27*C27</f>
        <v>146649.60000000001</v>
      </c>
      <c r="O27" s="114">
        <f>N27*12-1</f>
        <v>1759794.2000000002</v>
      </c>
      <c r="P27" s="114">
        <f t="shared" si="3"/>
        <v>97344</v>
      </c>
      <c r="Q27" s="135">
        <f>O27+P27</f>
        <v>1857138.2000000002</v>
      </c>
    </row>
    <row r="28" spans="1:17" ht="30.6" customHeight="1" x14ac:dyDescent="0.25">
      <c r="A28" s="124" t="s">
        <v>249</v>
      </c>
      <c r="B28" s="137" t="s">
        <v>250</v>
      </c>
      <c r="C28" s="137">
        <v>1</v>
      </c>
      <c r="D28" s="138">
        <v>2</v>
      </c>
      <c r="E28" s="139">
        <v>1.41</v>
      </c>
      <c r="F28" s="147">
        <v>2</v>
      </c>
      <c r="G28" s="141">
        <v>17078</v>
      </c>
      <c r="H28" s="148"/>
      <c r="I28" s="149"/>
      <c r="J28" s="143"/>
      <c r="K28" s="145">
        <v>0.1</v>
      </c>
      <c r="L28" s="141">
        <f>G28*K28</f>
        <v>1707.8000000000002</v>
      </c>
      <c r="M28" s="141">
        <f>G28+J28+L28+I28</f>
        <v>18785.8</v>
      </c>
      <c r="N28" s="141">
        <f>M28*C28</f>
        <v>18785.8</v>
      </c>
      <c r="O28" s="114">
        <f>N28*12</f>
        <v>225429.59999999998</v>
      </c>
      <c r="P28" s="114">
        <f t="shared" si="2"/>
        <v>17078</v>
      </c>
      <c r="Q28" s="135">
        <f>O28+P28</f>
        <v>242507.59999999998</v>
      </c>
    </row>
    <row r="29" spans="1:17" ht="49.9" customHeight="1" x14ac:dyDescent="0.3">
      <c r="A29" s="124" t="s">
        <v>251</v>
      </c>
      <c r="B29" s="125"/>
      <c r="C29" s="126">
        <f>SUM(C24:C28)</f>
        <v>42</v>
      </c>
      <c r="D29" s="127"/>
      <c r="E29" s="128"/>
      <c r="F29" s="129"/>
      <c r="G29" s="130">
        <f>G24+(G25*C25)+(G26*C26)+(G27*C27)+G28</f>
        <v>688239</v>
      </c>
      <c r="H29" s="131"/>
      <c r="I29" s="130">
        <f>I24+(I25*C25)+(I26*C26)+(I27*C27)-0.05</f>
        <v>162923</v>
      </c>
      <c r="J29" s="130">
        <f>(J25*C25)+(J26*C26)+(J27*C27)</f>
        <v>69120</v>
      </c>
      <c r="K29" s="134"/>
      <c r="L29" s="130">
        <f>L24+(L25*C25)+(L26*C26)+(L27*C27)+L28</f>
        <v>68823.900000000009</v>
      </c>
      <c r="M29" s="130"/>
      <c r="N29" s="130">
        <f>SUM(N24:N28)</f>
        <v>989105.95000000007</v>
      </c>
      <c r="O29" s="130">
        <f>SUM(O24:O28)</f>
        <v>11869270.4</v>
      </c>
      <c r="P29" s="130">
        <f>SUM(P24:P28)</f>
        <v>688239</v>
      </c>
      <c r="Q29" s="135">
        <f>SUM(Q24:Q28)</f>
        <v>12557509.4</v>
      </c>
    </row>
    <row r="30" spans="1:17" ht="24" customHeight="1" x14ac:dyDescent="0.25">
      <c r="A30" s="555" t="s">
        <v>252</v>
      </c>
      <c r="B30" s="556"/>
      <c r="C30" s="126">
        <f>C18+C22+C29</f>
        <v>49</v>
      </c>
      <c r="D30" s="137"/>
      <c r="E30" s="137"/>
      <c r="F30" s="137"/>
      <c r="G30" s="150">
        <f>G18+G22+G29</f>
        <v>831693</v>
      </c>
      <c r="H30" s="150"/>
      <c r="I30" s="150">
        <f>I18+I22+I29</f>
        <v>180641.25</v>
      </c>
      <c r="J30" s="150">
        <f>J18+J22+J29</f>
        <v>69120</v>
      </c>
      <c r="K30" s="150"/>
      <c r="L30" s="150">
        <f>L18+L22+L29-1</f>
        <v>79325.800000000017</v>
      </c>
      <c r="M30" s="150"/>
      <c r="N30" s="150">
        <f>N29+N22+N18-1</f>
        <v>1160780.1000000001</v>
      </c>
      <c r="O30" s="150">
        <f>O18+O22+O29</f>
        <v>13929372.200000001</v>
      </c>
      <c r="P30" s="150">
        <f t="shared" ref="P30:Q30" si="4">P18+P22+P29</f>
        <v>831693</v>
      </c>
      <c r="Q30" s="150">
        <f t="shared" si="4"/>
        <v>14761064.600000001</v>
      </c>
    </row>
    <row r="31" spans="1:17" ht="12" customHeight="1" x14ac:dyDescent="0.25">
      <c r="A31" s="151"/>
      <c r="B31" s="151"/>
      <c r="C31" s="152"/>
      <c r="D31" s="153"/>
      <c r="E31" s="153"/>
      <c r="F31" s="153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</row>
    <row r="32" spans="1:17" ht="20.25" x14ac:dyDescent="0.25">
      <c r="A32" s="557" t="s">
        <v>300</v>
      </c>
      <c r="B32" s="557"/>
      <c r="C32" s="557"/>
      <c r="D32" s="562">
        <f>O30</f>
        <v>13929372.200000001</v>
      </c>
      <c r="E32" s="562"/>
      <c r="F32" s="155"/>
      <c r="G32" s="156"/>
      <c r="H32" s="155"/>
      <c r="I32" s="157" t="s">
        <v>302</v>
      </c>
      <c r="J32" s="157"/>
      <c r="K32" s="157"/>
      <c r="L32" s="157"/>
      <c r="M32" s="221"/>
      <c r="N32" s="222">
        <f>(D32+D33)*22%+1</f>
        <v>3247435.344</v>
      </c>
      <c r="O32" s="158"/>
      <c r="P32" s="159"/>
      <c r="Q32" s="101"/>
    </row>
    <row r="33" spans="1:17" ht="45.75" customHeight="1" x14ac:dyDescent="0.25">
      <c r="A33" s="541" t="s">
        <v>301</v>
      </c>
      <c r="B33" s="541"/>
      <c r="C33" s="541"/>
      <c r="D33" s="542">
        <f>P30</f>
        <v>831693</v>
      </c>
      <c r="E33" s="542"/>
      <c r="F33" s="155"/>
      <c r="G33" s="160"/>
      <c r="H33" s="161"/>
      <c r="I33" s="541" t="s">
        <v>303</v>
      </c>
      <c r="J33" s="541"/>
      <c r="K33" s="541"/>
      <c r="L33" s="541"/>
      <c r="M33" s="221"/>
      <c r="N33" s="222">
        <f>D32+D33+N32-1</f>
        <v>18008499.544</v>
      </c>
      <c r="O33" s="101"/>
      <c r="P33" s="162"/>
      <c r="Q33" s="101"/>
    </row>
    <row r="34" spans="1:17" ht="22.5" customHeight="1" x14ac:dyDescent="0.25">
      <c r="A34" s="247"/>
      <c r="B34" s="247"/>
      <c r="C34" s="247"/>
      <c r="D34" s="248"/>
      <c r="E34" s="248"/>
      <c r="F34" s="155"/>
      <c r="G34" s="160"/>
      <c r="H34" s="161"/>
      <c r="I34" s="247"/>
      <c r="J34" s="247"/>
      <c r="K34" s="247"/>
      <c r="L34" s="247"/>
      <c r="M34" s="221"/>
      <c r="N34" s="222"/>
      <c r="O34" s="101"/>
      <c r="P34" s="162"/>
      <c r="Q34" s="101"/>
    </row>
    <row r="35" spans="1:17" ht="18.75" customHeight="1" x14ac:dyDescent="0.3">
      <c r="A35" s="157"/>
      <c r="B35" s="158"/>
      <c r="C35" s="167" t="s">
        <v>253</v>
      </c>
      <c r="D35" s="166"/>
      <c r="E35" s="166"/>
      <c r="F35" s="163"/>
      <c r="G35" s="164"/>
      <c r="H35" s="164"/>
      <c r="I35" s="168"/>
      <c r="J35" s="168"/>
      <c r="K35" s="168"/>
      <c r="L35" s="168"/>
      <c r="M35" s="166"/>
      <c r="N35" s="167" t="s">
        <v>282</v>
      </c>
      <c r="O35" s="165"/>
      <c r="P35" s="159"/>
      <c r="Q35" s="101"/>
    </row>
    <row r="36" spans="1:17" ht="16.5" customHeight="1" x14ac:dyDescent="0.25">
      <c r="A36" s="157"/>
      <c r="B36" s="158"/>
      <c r="C36" s="158"/>
      <c r="D36" s="166"/>
      <c r="E36" s="166"/>
      <c r="F36" s="163"/>
      <c r="G36" s="164"/>
      <c r="H36" s="164"/>
      <c r="I36" s="168"/>
      <c r="J36" s="168"/>
      <c r="K36" s="168"/>
      <c r="L36" s="168"/>
      <c r="M36" s="166"/>
      <c r="N36" s="166"/>
      <c r="O36" s="165"/>
      <c r="P36" s="159"/>
      <c r="Q36" s="101"/>
    </row>
    <row r="37" spans="1:17" ht="18" customHeight="1" x14ac:dyDescent="0.3">
      <c r="A37" s="157"/>
      <c r="B37" s="158"/>
      <c r="C37" s="167" t="s">
        <v>191</v>
      </c>
      <c r="D37" s="166"/>
      <c r="E37" s="166"/>
      <c r="F37" s="163"/>
      <c r="G37" s="164"/>
      <c r="H37" s="164"/>
      <c r="I37" s="168"/>
      <c r="J37" s="168"/>
      <c r="K37" s="168"/>
      <c r="L37" s="168"/>
      <c r="M37" s="166"/>
      <c r="N37" s="167" t="s">
        <v>310</v>
      </c>
      <c r="O37" s="165"/>
      <c r="P37" s="159"/>
      <c r="Q37" s="101"/>
    </row>
    <row r="38" spans="1:17" ht="14.25" customHeight="1" x14ac:dyDescent="0.25">
      <c r="A38" s="157"/>
      <c r="B38" s="158"/>
      <c r="C38" s="158"/>
      <c r="D38" s="166"/>
      <c r="E38" s="166"/>
      <c r="F38" s="163"/>
      <c r="G38" s="165"/>
      <c r="H38" s="165"/>
      <c r="I38" s="157"/>
      <c r="J38" s="157"/>
      <c r="K38" s="157"/>
      <c r="L38" s="157"/>
      <c r="M38" s="166"/>
      <c r="N38" s="166"/>
      <c r="O38" s="165"/>
      <c r="P38" s="159"/>
      <c r="Q38" s="101"/>
    </row>
  </sheetData>
  <mergeCells count="34">
    <mergeCell ref="A1:C1"/>
    <mergeCell ref="N2:Q2"/>
    <mergeCell ref="A3:C3"/>
    <mergeCell ref="N3:Q3"/>
    <mergeCell ref="A4:G4"/>
    <mergeCell ref="N4:Q4"/>
    <mergeCell ref="A30:B30"/>
    <mergeCell ref="A32:C32"/>
    <mergeCell ref="A5:B5"/>
    <mergeCell ref="A7:Q7"/>
    <mergeCell ref="A9:Q9"/>
    <mergeCell ref="A11:A12"/>
    <mergeCell ref="B11:B12"/>
    <mergeCell ref="C11:C12"/>
    <mergeCell ref="D11:F11"/>
    <mergeCell ref="G11:G12"/>
    <mergeCell ref="D32:E32"/>
    <mergeCell ref="A8:Q8"/>
    <mergeCell ref="A33:C33"/>
    <mergeCell ref="D33:E33"/>
    <mergeCell ref="I33:L33"/>
    <mergeCell ref="Q11:Q12"/>
    <mergeCell ref="A13:A14"/>
    <mergeCell ref="B13:B14"/>
    <mergeCell ref="C13:C14"/>
    <mergeCell ref="D15:F15"/>
    <mergeCell ref="A19:Q19"/>
    <mergeCell ref="H11:I12"/>
    <mergeCell ref="K11:L12"/>
    <mergeCell ref="M11:M12"/>
    <mergeCell ref="N11:N12"/>
    <mergeCell ref="O11:O12"/>
    <mergeCell ref="P11:P12"/>
    <mergeCell ref="A23:Q23"/>
  </mergeCells>
  <pageMargins left="0.59055118110236227" right="0.19685039370078741" top="0.39370078740157483" bottom="0.19685039370078741" header="0.31496062992125984" footer="0.31496062992125984"/>
  <pageSetup paperSize="9" scale="60" orientation="landscape" r:id="rId1"/>
  <colBreaks count="1" manualBreakCount="1">
    <brk id="17" max="41" man="1"/>
  </colBreak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L30"/>
  <sheetViews>
    <sheetView view="pageBreakPreview" zoomScale="136" zoomScaleSheetLayoutView="136" workbookViewId="0">
      <selection activeCell="H28" sqref="H28"/>
    </sheetView>
  </sheetViews>
  <sheetFormatPr defaultColWidth="9.140625" defaultRowHeight="15" x14ac:dyDescent="0.25"/>
  <cols>
    <col min="1" max="1" width="6.7109375" style="172" customWidth="1"/>
    <col min="2" max="2" width="26" style="172" customWidth="1"/>
    <col min="3" max="3" width="13.7109375" style="172" customWidth="1"/>
    <col min="4" max="4" width="9.140625" style="172"/>
    <col min="5" max="5" width="10.7109375" style="172" customWidth="1"/>
    <col min="6" max="6" width="10.140625" style="172" customWidth="1"/>
    <col min="7" max="7" width="10.5703125" style="172" customWidth="1"/>
    <col min="8" max="8" width="10.85546875" style="172" customWidth="1"/>
    <col min="9" max="9" width="9.140625" style="172"/>
    <col min="10" max="10" width="12.85546875" style="172" customWidth="1"/>
    <col min="11" max="11" width="12.7109375" style="172" hidden="1" customWidth="1"/>
    <col min="12" max="12" width="11.42578125" style="172" hidden="1" customWidth="1"/>
    <col min="13" max="16384" width="9.140625" style="172"/>
  </cols>
  <sheetData>
    <row r="2" spans="1:12" ht="15.75" x14ac:dyDescent="0.25">
      <c r="A2" s="580" t="s">
        <v>306</v>
      </c>
      <c r="B2" s="580"/>
      <c r="C2" s="580"/>
      <c r="D2" s="580"/>
      <c r="E2" s="580"/>
      <c r="F2" s="580"/>
      <c r="G2" s="580"/>
      <c r="H2" s="580"/>
      <c r="I2" s="580"/>
      <c r="J2" s="580"/>
    </row>
    <row r="3" spans="1:12" x14ac:dyDescent="0.25">
      <c r="A3" s="581" t="s">
        <v>286</v>
      </c>
      <c r="B3" s="581"/>
      <c r="C3" s="581"/>
      <c r="D3" s="581"/>
      <c r="E3" s="581"/>
      <c r="F3" s="581"/>
      <c r="G3" s="581"/>
      <c r="H3" s="581"/>
      <c r="I3" s="581"/>
      <c r="J3" s="581"/>
    </row>
    <row r="4" spans="1:12" x14ac:dyDescent="0.25">
      <c r="A4" s="582" t="s">
        <v>254</v>
      </c>
      <c r="B4" s="582"/>
      <c r="C4" s="582"/>
      <c r="D4" s="582"/>
      <c r="E4" s="582"/>
      <c r="F4" s="582"/>
      <c r="G4" s="582"/>
      <c r="H4" s="582"/>
      <c r="I4" s="582"/>
      <c r="J4" s="582"/>
    </row>
    <row r="5" spans="1:12" x14ac:dyDescent="0.25">
      <c r="A5" s="583" t="s">
        <v>255</v>
      </c>
      <c r="B5" s="583"/>
      <c r="C5" s="583"/>
      <c r="D5" s="583"/>
      <c r="E5" s="583"/>
      <c r="F5" s="583"/>
      <c r="G5" s="583"/>
      <c r="H5" s="583"/>
      <c r="I5" s="583"/>
      <c r="J5" s="583"/>
    </row>
    <row r="7" spans="1:12" ht="40.5" customHeight="1" x14ac:dyDescent="0.25">
      <c r="A7" s="584" t="s">
        <v>147</v>
      </c>
      <c r="B7" s="576" t="s">
        <v>256</v>
      </c>
      <c r="C7" s="576" t="s">
        <v>257</v>
      </c>
      <c r="D7" s="584" t="s">
        <v>258</v>
      </c>
      <c r="E7" s="576" t="s">
        <v>215</v>
      </c>
      <c r="F7" s="576"/>
      <c r="G7" s="576"/>
      <c r="H7" s="576" t="s">
        <v>216</v>
      </c>
      <c r="I7" s="576" t="s">
        <v>259</v>
      </c>
      <c r="J7" s="576" t="s">
        <v>260</v>
      </c>
    </row>
    <row r="8" spans="1:12" ht="51" x14ac:dyDescent="0.25">
      <c r="A8" s="584"/>
      <c r="B8" s="576"/>
      <c r="C8" s="576"/>
      <c r="D8" s="584"/>
      <c r="E8" s="173" t="s">
        <v>261</v>
      </c>
      <c r="F8" s="173" t="s">
        <v>224</v>
      </c>
      <c r="G8" s="173" t="s">
        <v>225</v>
      </c>
      <c r="H8" s="576"/>
      <c r="I8" s="576"/>
      <c r="J8" s="576"/>
    </row>
    <row r="9" spans="1:12" x14ac:dyDescent="0.25">
      <c r="A9" s="174">
        <v>1</v>
      </c>
      <c r="B9" s="173">
        <v>2</v>
      </c>
      <c r="C9" s="173">
        <v>3</v>
      </c>
      <c r="D9" s="174">
        <v>4</v>
      </c>
      <c r="E9" s="173">
        <v>5</v>
      </c>
      <c r="F9" s="173">
        <v>6</v>
      </c>
      <c r="G9" s="173">
        <v>7</v>
      </c>
      <c r="H9" s="173">
        <v>8</v>
      </c>
      <c r="I9" s="173">
        <v>9</v>
      </c>
      <c r="J9" s="173">
        <v>10</v>
      </c>
    </row>
    <row r="10" spans="1:12" ht="15.75" x14ac:dyDescent="0.25">
      <c r="A10" s="175" t="s">
        <v>262</v>
      </c>
      <c r="B10" s="176" t="s">
        <v>234</v>
      </c>
      <c r="C10" s="177" t="s">
        <v>235</v>
      </c>
      <c r="D10" s="177"/>
      <c r="E10" s="577" t="s">
        <v>263</v>
      </c>
      <c r="F10" s="577"/>
      <c r="G10" s="577"/>
      <c r="H10" s="178">
        <v>38425</v>
      </c>
      <c r="I10" s="177">
        <v>1</v>
      </c>
      <c r="J10" s="178">
        <f>H10*I10</f>
        <v>38425</v>
      </c>
      <c r="K10" s="179">
        <f>J10</f>
        <v>38425</v>
      </c>
      <c r="L10" s="179">
        <f>J10</f>
        <v>38425</v>
      </c>
    </row>
    <row r="11" spans="1:12" ht="31.5" customHeight="1" x14ac:dyDescent="0.25">
      <c r="A11" s="175" t="s">
        <v>264</v>
      </c>
      <c r="B11" s="180" t="s">
        <v>265</v>
      </c>
      <c r="C11" s="177" t="s">
        <v>238</v>
      </c>
      <c r="D11" s="177"/>
      <c r="E11" s="177">
        <v>2</v>
      </c>
      <c r="F11" s="177">
        <v>1.41</v>
      </c>
      <c r="G11" s="177">
        <v>2</v>
      </c>
      <c r="H11" s="178">
        <v>17078</v>
      </c>
      <c r="I11" s="177">
        <v>1</v>
      </c>
      <c r="J11" s="178">
        <f>H11*I11</f>
        <v>17078</v>
      </c>
      <c r="K11" s="179">
        <f>ROUND((3028*E11*F11*G11),0)</f>
        <v>17078</v>
      </c>
      <c r="L11" s="179">
        <f t="shared" ref="L11:L19" si="0">K11*I11</f>
        <v>17078</v>
      </c>
    </row>
    <row r="12" spans="1:12" ht="15.75" x14ac:dyDescent="0.25">
      <c r="A12" s="175" t="s">
        <v>266</v>
      </c>
      <c r="B12" s="176" t="s">
        <v>239</v>
      </c>
      <c r="C12" s="177">
        <v>2429</v>
      </c>
      <c r="D12" s="177"/>
      <c r="E12" s="177">
        <v>2</v>
      </c>
      <c r="F12" s="177">
        <v>1.41</v>
      </c>
      <c r="G12" s="177">
        <v>2</v>
      </c>
      <c r="H12" s="178">
        <v>17078</v>
      </c>
      <c r="I12" s="177">
        <v>1</v>
      </c>
      <c r="J12" s="178">
        <f>H12*I12</f>
        <v>17078</v>
      </c>
      <c r="K12" s="179">
        <f>ROUND((3028*E12*F12*G12),0)</f>
        <v>17078</v>
      </c>
      <c r="L12" s="179">
        <f t="shared" si="0"/>
        <v>17078</v>
      </c>
    </row>
    <row r="13" spans="1:12" ht="15.75" x14ac:dyDescent="0.25">
      <c r="A13" s="578" t="s">
        <v>267</v>
      </c>
      <c r="B13" s="579"/>
      <c r="C13" s="177"/>
      <c r="D13" s="177"/>
      <c r="E13" s="177"/>
      <c r="F13" s="177"/>
      <c r="G13" s="177"/>
      <c r="H13" s="178"/>
      <c r="I13" s="177">
        <f>SUM(I10:I12)</f>
        <v>3</v>
      </c>
      <c r="J13" s="178">
        <f>SUM(J10:J12)</f>
        <v>72581</v>
      </c>
      <c r="K13" s="179"/>
      <c r="L13" s="179"/>
    </row>
    <row r="14" spans="1:12" ht="15.75" x14ac:dyDescent="0.25">
      <c r="A14" s="569" t="s">
        <v>241</v>
      </c>
      <c r="B14" s="570"/>
      <c r="C14" s="570"/>
      <c r="D14" s="570"/>
      <c r="E14" s="570"/>
      <c r="F14" s="570"/>
      <c r="G14" s="570"/>
      <c r="H14" s="570"/>
      <c r="I14" s="570"/>
      <c r="J14" s="571"/>
      <c r="K14" s="179"/>
      <c r="L14" s="179">
        <f t="shared" si="0"/>
        <v>0</v>
      </c>
    </row>
    <row r="15" spans="1:12" ht="15.75" x14ac:dyDescent="0.25">
      <c r="A15" s="175" t="s">
        <v>268</v>
      </c>
      <c r="B15" s="176" t="s">
        <v>269</v>
      </c>
      <c r="C15" s="177">
        <v>1235</v>
      </c>
      <c r="D15" s="177"/>
      <c r="E15" s="177">
        <v>2</v>
      </c>
      <c r="F15" s="177">
        <v>1.41</v>
      </c>
      <c r="G15" s="177">
        <v>2.6</v>
      </c>
      <c r="H15" s="178">
        <v>22201</v>
      </c>
      <c r="I15" s="177">
        <v>1</v>
      </c>
      <c r="J15" s="178">
        <f>H15*I15</f>
        <v>22201</v>
      </c>
      <c r="K15" s="179">
        <f>ROUND((3028*E15*F15*G15),0)</f>
        <v>22201</v>
      </c>
      <c r="L15" s="179">
        <f t="shared" si="0"/>
        <v>22201</v>
      </c>
    </row>
    <row r="16" spans="1:12" ht="15.75" x14ac:dyDescent="0.25">
      <c r="A16" s="175" t="s">
        <v>270</v>
      </c>
      <c r="B16" s="181" t="s">
        <v>271</v>
      </c>
      <c r="C16" s="177">
        <v>3439</v>
      </c>
      <c r="D16" s="177"/>
      <c r="E16" s="177">
        <v>2</v>
      </c>
      <c r="F16" s="177">
        <v>1.41</v>
      </c>
      <c r="G16" s="177">
        <v>1.9</v>
      </c>
      <c r="H16" s="178">
        <v>16224</v>
      </c>
      <c r="I16" s="177">
        <v>3</v>
      </c>
      <c r="J16" s="178">
        <f>H16*I16</f>
        <v>48672</v>
      </c>
      <c r="K16" s="179">
        <f>ROUND((3028*E16*F16*G16),0)</f>
        <v>16224</v>
      </c>
      <c r="L16" s="179">
        <f t="shared" si="0"/>
        <v>48672</v>
      </c>
    </row>
    <row r="17" spans="1:12" ht="31.5" customHeight="1" x14ac:dyDescent="0.25">
      <c r="A17" s="572" t="s">
        <v>272</v>
      </c>
      <c r="B17" s="573"/>
      <c r="C17" s="177"/>
      <c r="D17" s="177"/>
      <c r="E17" s="177"/>
      <c r="F17" s="177"/>
      <c r="G17" s="177"/>
      <c r="H17" s="178"/>
      <c r="I17" s="177">
        <f>SUM(I15:I16)</f>
        <v>4</v>
      </c>
      <c r="J17" s="178">
        <f>SUM(J15:J16)</f>
        <v>70873</v>
      </c>
      <c r="K17" s="179"/>
      <c r="L17" s="179"/>
    </row>
    <row r="18" spans="1:12" ht="15.75" x14ac:dyDescent="0.25">
      <c r="A18" s="569" t="s">
        <v>246</v>
      </c>
      <c r="B18" s="570"/>
      <c r="C18" s="570"/>
      <c r="D18" s="570"/>
      <c r="E18" s="570"/>
      <c r="F18" s="570"/>
      <c r="G18" s="570"/>
      <c r="H18" s="570"/>
      <c r="I18" s="570"/>
      <c r="J18" s="571"/>
      <c r="K18" s="179"/>
      <c r="L18" s="179"/>
    </row>
    <row r="19" spans="1:12" ht="18.75" customHeight="1" x14ac:dyDescent="0.25">
      <c r="A19" s="175" t="s">
        <v>168</v>
      </c>
      <c r="B19" s="176" t="s">
        <v>269</v>
      </c>
      <c r="C19" s="177">
        <v>1235</v>
      </c>
      <c r="D19" s="177"/>
      <c r="E19" s="177">
        <v>2</v>
      </c>
      <c r="F19" s="177">
        <v>1.41</v>
      </c>
      <c r="G19" s="177">
        <v>2.6</v>
      </c>
      <c r="H19" s="178">
        <v>22201</v>
      </c>
      <c r="I19" s="177">
        <v>1</v>
      </c>
      <c r="J19" s="178">
        <f>H19*I19</f>
        <v>22201</v>
      </c>
      <c r="K19" s="179">
        <f>ROUND((3028*E19*F19*G19),0)</f>
        <v>22201</v>
      </c>
      <c r="L19" s="179">
        <f t="shared" si="0"/>
        <v>22201</v>
      </c>
    </row>
    <row r="20" spans="1:12" ht="18.75" customHeight="1" x14ac:dyDescent="0.25">
      <c r="A20" s="175" t="s">
        <v>195</v>
      </c>
      <c r="B20" s="181" t="s">
        <v>271</v>
      </c>
      <c r="C20" s="177">
        <v>3439</v>
      </c>
      <c r="D20" s="177"/>
      <c r="E20" s="177">
        <v>2</v>
      </c>
      <c r="F20" s="177">
        <v>1.41</v>
      </c>
      <c r="G20" s="177">
        <v>1.9</v>
      </c>
      <c r="H20" s="178">
        <v>16224</v>
      </c>
      <c r="I20" s="177">
        <v>40</v>
      </c>
      <c r="J20" s="178">
        <f>H20*I20</f>
        <v>648960</v>
      </c>
      <c r="K20" s="179">
        <f>ROUND((3028*E20*F20*G20),0)</f>
        <v>16224</v>
      </c>
      <c r="L20" s="179">
        <f>K20*I20</f>
        <v>648960</v>
      </c>
    </row>
    <row r="21" spans="1:12" ht="18.75" customHeight="1" x14ac:dyDescent="0.25">
      <c r="A21" s="175" t="s">
        <v>196</v>
      </c>
      <c r="B21" s="176" t="s">
        <v>249</v>
      </c>
      <c r="C21" s="177" t="s">
        <v>250</v>
      </c>
      <c r="D21" s="177"/>
      <c r="E21" s="177">
        <v>2</v>
      </c>
      <c r="F21" s="177">
        <v>1.41</v>
      </c>
      <c r="G21" s="177">
        <v>2</v>
      </c>
      <c r="H21" s="178">
        <v>17078</v>
      </c>
      <c r="I21" s="177">
        <v>1</v>
      </c>
      <c r="J21" s="178">
        <f>H21*I21</f>
        <v>17078</v>
      </c>
      <c r="K21" s="179">
        <f t="shared" ref="K21" si="1">ROUND((3028*E21*F21*G21),0)</f>
        <v>17078</v>
      </c>
      <c r="L21" s="179">
        <f t="shared" ref="L21" si="2">K21*I21</f>
        <v>17078</v>
      </c>
    </row>
    <row r="22" spans="1:12" ht="46.5" customHeight="1" x14ac:dyDescent="0.25">
      <c r="A22" s="572" t="s">
        <v>273</v>
      </c>
      <c r="B22" s="573"/>
      <c r="C22" s="177"/>
      <c r="D22" s="177"/>
      <c r="E22" s="177"/>
      <c r="F22" s="177"/>
      <c r="G22" s="177"/>
      <c r="H22" s="178"/>
      <c r="I22" s="177">
        <f>SUM(I19:I21)</f>
        <v>42</v>
      </c>
      <c r="J22" s="178">
        <f>SUM(J19:J21)</f>
        <v>688239</v>
      </c>
      <c r="K22" s="179"/>
      <c r="L22" s="179"/>
    </row>
    <row r="23" spans="1:12" ht="15.75" x14ac:dyDescent="0.25">
      <c r="A23" s="574" t="s">
        <v>274</v>
      </c>
      <c r="B23" s="575"/>
      <c r="C23" s="177" t="s">
        <v>275</v>
      </c>
      <c r="D23" s="177" t="s">
        <v>275</v>
      </c>
      <c r="E23" s="177" t="s">
        <v>275</v>
      </c>
      <c r="F23" s="177" t="s">
        <v>275</v>
      </c>
      <c r="G23" s="177" t="s">
        <v>275</v>
      </c>
      <c r="H23" s="177" t="s">
        <v>275</v>
      </c>
      <c r="I23" s="182">
        <f>I13+I17+I22</f>
        <v>49</v>
      </c>
      <c r="J23" s="183">
        <f>J13+J17+J22</f>
        <v>831693</v>
      </c>
      <c r="L23" s="184">
        <f>SUM(L10:L19)</f>
        <v>165655</v>
      </c>
    </row>
    <row r="24" spans="1:12" ht="15.75" x14ac:dyDescent="0.25">
      <c r="A24" s="185"/>
      <c r="B24" s="186"/>
      <c r="C24" s="185"/>
      <c r="D24" s="185"/>
      <c r="E24" s="185"/>
      <c r="F24" s="185"/>
      <c r="G24" s="185"/>
      <c r="H24" s="185"/>
      <c r="I24" s="187"/>
      <c r="J24" s="187"/>
    </row>
    <row r="25" spans="1:12" ht="15.75" x14ac:dyDescent="0.25">
      <c r="A25" s="185"/>
      <c r="B25" s="186"/>
      <c r="C25" s="185"/>
      <c r="D25" s="185"/>
      <c r="E25" s="185"/>
      <c r="F25" s="185"/>
      <c r="G25" s="185"/>
      <c r="H25" s="185"/>
      <c r="I25" s="187"/>
      <c r="J25" s="187"/>
    </row>
    <row r="26" spans="1:12" x14ac:dyDescent="0.25">
      <c r="A26" s="188"/>
    </row>
    <row r="27" spans="1:12" ht="15.75" x14ac:dyDescent="0.25">
      <c r="B27" s="189" t="s">
        <v>253</v>
      </c>
      <c r="H27" s="189" t="s">
        <v>282</v>
      </c>
    </row>
    <row r="30" spans="1:12" ht="15.75" x14ac:dyDescent="0.25">
      <c r="B30" s="189" t="s">
        <v>191</v>
      </c>
      <c r="H30" s="189" t="s">
        <v>310</v>
      </c>
    </row>
  </sheetData>
  <mergeCells count="19">
    <mergeCell ref="A2:J2"/>
    <mergeCell ref="A3:J3"/>
    <mergeCell ref="A4:J4"/>
    <mergeCell ref="A5:J5"/>
    <mergeCell ref="A7:A8"/>
    <mergeCell ref="B7:B8"/>
    <mergeCell ref="C7:C8"/>
    <mergeCell ref="D7:D8"/>
    <mergeCell ref="E7:G7"/>
    <mergeCell ref="H7:H8"/>
    <mergeCell ref="A18:J18"/>
    <mergeCell ref="A22:B22"/>
    <mergeCell ref="A23:B23"/>
    <mergeCell ref="I7:I8"/>
    <mergeCell ref="J7:J8"/>
    <mergeCell ref="E10:G10"/>
    <mergeCell ref="A13:B13"/>
    <mergeCell ref="A14:J14"/>
    <mergeCell ref="A17:B17"/>
  </mergeCells>
  <pageMargins left="0.59055118110236227" right="0.19685039370078741" top="0.78740157480314965" bottom="0.78740157480314965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5</vt:i4>
      </vt:variant>
      <vt:variant>
        <vt:lpstr>Іменовані діапазони</vt:lpstr>
      </vt:variant>
      <vt:variant>
        <vt:i4>4</vt:i4>
      </vt:variant>
    </vt:vector>
  </HeadingPairs>
  <TitlesOfParts>
    <vt:vector size="9" baseType="lpstr">
      <vt:lpstr>ФІН.ПЛАН 2025</vt:lpstr>
      <vt:lpstr>помісячний</vt:lpstr>
      <vt:lpstr>розрахунок_2025</vt:lpstr>
      <vt:lpstr>ФОП_2025</vt:lpstr>
      <vt:lpstr>штат_8230_2025</vt:lpstr>
      <vt:lpstr>помісячний!Заголовки_для_друку</vt:lpstr>
      <vt:lpstr>'ФІН.ПЛАН 2025'!Заголовки_для_друку</vt:lpstr>
      <vt:lpstr>'ФІН.ПЛАН 2025'!Область_друку</vt:lpstr>
      <vt:lpstr>ФОП_2025!Область_друку</vt:lpstr>
    </vt:vector>
  </TitlesOfParts>
  <Company>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</dc:creator>
  <cp:lastModifiedBy>Y Y</cp:lastModifiedBy>
  <cp:lastPrinted>2024-12-11T14:23:22Z</cp:lastPrinted>
  <dcterms:created xsi:type="dcterms:W3CDTF">2003-03-13T16:00:22Z</dcterms:created>
  <dcterms:modified xsi:type="dcterms:W3CDTF">2024-12-11T14:26:56Z</dcterms:modified>
</cp:coreProperties>
</file>