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ВИКОНКОМ\РІШЕННЯ\2025\14.01.2025\"/>
    </mc:Choice>
  </mc:AlternateContent>
  <bookViews>
    <workbookView xWindow="-120" yWindow="-120" windowWidth="29040" windowHeight="15840" firstSheet="2" activeTab="2"/>
  </bookViews>
  <sheets>
    <sheet name="фін програма" sheetId="1" state="hidden" r:id="rId1"/>
    <sheet name="фін бюджет" sheetId="2" state="hidden" r:id="rId2"/>
    <sheet name="фін бюджет прицеп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'фін бюджет'!$A$1:$I$159</definedName>
    <definedName name="_xlnm.Print_Area" localSheetId="2">'фін бюджет прицеп'!$A$1:$I$146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3" l="1"/>
  <c r="H48" i="3"/>
  <c r="G48" i="3"/>
  <c r="F48" i="3"/>
  <c r="H85" i="3"/>
  <c r="G85" i="3"/>
  <c r="I85" i="3" l="1"/>
  <c r="F85" i="3"/>
  <c r="F83" i="3" l="1"/>
  <c r="F93" i="3"/>
  <c r="D141" i="3"/>
  <c r="C134" i="3"/>
  <c r="C128" i="3"/>
  <c r="D127" i="3"/>
  <c r="E126" i="3"/>
  <c r="I114" i="3"/>
  <c r="H114" i="3"/>
  <c r="G114" i="3"/>
  <c r="G111" i="3" s="1"/>
  <c r="F114" i="3"/>
  <c r="D114" i="3"/>
  <c r="D111" i="3" s="1"/>
  <c r="I112" i="3"/>
  <c r="H112" i="3"/>
  <c r="H111" i="3" s="1"/>
  <c r="G112" i="3"/>
  <c r="F112" i="3"/>
  <c r="E110" i="3"/>
  <c r="E109" i="3"/>
  <c r="E108" i="3"/>
  <c r="I107" i="3"/>
  <c r="H107" i="3"/>
  <c r="H106" i="3" s="1"/>
  <c r="G107" i="3"/>
  <c r="F107" i="3"/>
  <c r="D107" i="3"/>
  <c r="D106" i="3" s="1"/>
  <c r="C107" i="3"/>
  <c r="G106" i="3"/>
  <c r="C106" i="3"/>
  <c r="E105" i="3"/>
  <c r="E104" i="3"/>
  <c r="I103" i="3"/>
  <c r="H103" i="3"/>
  <c r="H101" i="3" s="1"/>
  <c r="G103" i="3"/>
  <c r="F103" i="3"/>
  <c r="D103" i="3"/>
  <c r="D101" i="3" s="1"/>
  <c r="C103" i="3"/>
  <c r="C101" i="3" s="1"/>
  <c r="I101" i="3"/>
  <c r="G101" i="3"/>
  <c r="E100" i="3"/>
  <c r="F98" i="3"/>
  <c r="E98" i="3" s="1"/>
  <c r="E97" i="3"/>
  <c r="H96" i="3"/>
  <c r="G96" i="3"/>
  <c r="E95" i="3"/>
  <c r="H94" i="3"/>
  <c r="H93" i="3" s="1"/>
  <c r="G94" i="3"/>
  <c r="I93" i="3"/>
  <c r="D93" i="3"/>
  <c r="C93" i="3"/>
  <c r="I92" i="3"/>
  <c r="D92" i="3"/>
  <c r="C92" i="3"/>
  <c r="I91" i="3"/>
  <c r="H91" i="3"/>
  <c r="G91" i="3"/>
  <c r="F91" i="3"/>
  <c r="I90" i="3"/>
  <c r="H90" i="3"/>
  <c r="H88" i="3" s="1"/>
  <c r="G90" i="3"/>
  <c r="F90" i="3"/>
  <c r="D90" i="3"/>
  <c r="I89" i="3"/>
  <c r="H89" i="3"/>
  <c r="G89" i="3"/>
  <c r="F89" i="3"/>
  <c r="F88" i="3" s="1"/>
  <c r="D89" i="3"/>
  <c r="E87" i="3"/>
  <c r="E86" i="3"/>
  <c r="D86" i="3"/>
  <c r="E85" i="3"/>
  <c r="E90" i="3" s="1"/>
  <c r="C85" i="3"/>
  <c r="E84" i="3"/>
  <c r="C84" i="3"/>
  <c r="C83" i="3" s="1"/>
  <c r="C81" i="3" s="1"/>
  <c r="C80" i="3" s="1"/>
  <c r="C78" i="3" s="1"/>
  <c r="I83" i="3"/>
  <c r="H83" i="3"/>
  <c r="G83" i="3"/>
  <c r="D83" i="3"/>
  <c r="G82" i="3"/>
  <c r="E82" i="3" s="1"/>
  <c r="E77" i="3"/>
  <c r="E76" i="3"/>
  <c r="C76" i="3"/>
  <c r="C74" i="3" s="1"/>
  <c r="E75" i="3"/>
  <c r="I74" i="3"/>
  <c r="H74" i="3"/>
  <c r="G74" i="3"/>
  <c r="F74" i="3"/>
  <c r="D74" i="3"/>
  <c r="I70" i="3"/>
  <c r="H70" i="3"/>
  <c r="G70" i="3"/>
  <c r="F70" i="3"/>
  <c r="D70" i="3"/>
  <c r="E69" i="3"/>
  <c r="E67" i="3" s="1"/>
  <c r="I67" i="3"/>
  <c r="H67" i="3"/>
  <c r="G67" i="3"/>
  <c r="F67" i="3"/>
  <c r="D67" i="3"/>
  <c r="D64" i="3" s="1"/>
  <c r="D63" i="3" s="1"/>
  <c r="C67" i="3"/>
  <c r="C64" i="3" s="1"/>
  <c r="C63" i="3" s="1"/>
  <c r="E65" i="3"/>
  <c r="F60" i="3"/>
  <c r="H60" i="3" s="1"/>
  <c r="H77" i="3" s="1"/>
  <c r="I59" i="3"/>
  <c r="E59" i="3" s="1"/>
  <c r="I58" i="3"/>
  <c r="E58" i="3" s="1"/>
  <c r="H57" i="3"/>
  <c r="G57" i="3"/>
  <c r="F57" i="3"/>
  <c r="D57" i="3"/>
  <c r="C57" i="3"/>
  <c r="E56" i="3"/>
  <c r="D56" i="3"/>
  <c r="D54" i="3" s="1"/>
  <c r="C56" i="3"/>
  <c r="C54" i="3" s="1"/>
  <c r="E55" i="3"/>
  <c r="I54" i="3"/>
  <c r="H54" i="3"/>
  <c r="G54" i="3"/>
  <c r="F54" i="3"/>
  <c r="E53" i="3"/>
  <c r="C53" i="3"/>
  <c r="C51" i="3" s="1"/>
  <c r="E52" i="3"/>
  <c r="I51" i="3"/>
  <c r="H51" i="3"/>
  <c r="G51" i="3"/>
  <c r="F51" i="3"/>
  <c r="D51" i="3"/>
  <c r="E50" i="3"/>
  <c r="H47" i="3"/>
  <c r="I47" i="3"/>
  <c r="G47" i="3"/>
  <c r="D47" i="3"/>
  <c r="C47" i="3"/>
  <c r="E43" i="3"/>
  <c r="G41" i="3"/>
  <c r="C41" i="3"/>
  <c r="E37" i="3"/>
  <c r="E35" i="3"/>
  <c r="E34" i="3"/>
  <c r="E33" i="3"/>
  <c r="E32" i="3"/>
  <c r="E31" i="3"/>
  <c r="I29" i="3"/>
  <c r="I41" i="3" s="1"/>
  <c r="H29" i="3"/>
  <c r="H41" i="3" s="1"/>
  <c r="G29" i="3"/>
  <c r="F29" i="3"/>
  <c r="F41" i="3" s="1"/>
  <c r="D29" i="3"/>
  <c r="D41" i="3" s="1"/>
  <c r="C29" i="3"/>
  <c r="G48" i="2"/>
  <c r="G91" i="2"/>
  <c r="F116" i="2"/>
  <c r="F78" i="2"/>
  <c r="C67" i="2"/>
  <c r="C64" i="2"/>
  <c r="C63" i="2"/>
  <c r="F63" i="2"/>
  <c r="F64" i="2"/>
  <c r="E64" i="2"/>
  <c r="E65" i="2"/>
  <c r="F48" i="2"/>
  <c r="H92" i="3" l="1"/>
  <c r="E96" i="3"/>
  <c r="I63" i="3"/>
  <c r="E89" i="3"/>
  <c r="E83" i="3"/>
  <c r="E57" i="3"/>
  <c r="F92" i="3"/>
  <c r="F81" i="3" s="1"/>
  <c r="D81" i="3"/>
  <c r="D80" i="3" s="1"/>
  <c r="D78" i="3" s="1"/>
  <c r="D116" i="3" s="1"/>
  <c r="I111" i="3"/>
  <c r="I57" i="3"/>
  <c r="E74" i="3"/>
  <c r="E51" i="3"/>
  <c r="E54" i="3"/>
  <c r="G60" i="3"/>
  <c r="G77" i="3" s="1"/>
  <c r="E70" i="3"/>
  <c r="G45" i="3"/>
  <c r="G61" i="3" s="1"/>
  <c r="H45" i="3"/>
  <c r="H61" i="3" s="1"/>
  <c r="C45" i="3"/>
  <c r="C61" i="3" s="1"/>
  <c r="F63" i="3"/>
  <c r="F64" i="3" s="1"/>
  <c r="H63" i="3"/>
  <c r="H64" i="3" s="1"/>
  <c r="G63" i="3"/>
  <c r="G64" i="3" s="1"/>
  <c r="F77" i="3"/>
  <c r="C116" i="3"/>
  <c r="I88" i="3"/>
  <c r="I81" i="3" s="1"/>
  <c r="I80" i="3" s="1"/>
  <c r="H81" i="3"/>
  <c r="H80" i="3" s="1"/>
  <c r="H78" i="3" s="1"/>
  <c r="G88" i="3"/>
  <c r="D45" i="3"/>
  <c r="D61" i="3" s="1"/>
  <c r="E48" i="3"/>
  <c r="F47" i="3"/>
  <c r="I64" i="3"/>
  <c r="E94" i="3"/>
  <c r="E93" i="3" s="1"/>
  <c r="G92" i="3"/>
  <c r="G81" i="3" s="1"/>
  <c r="E103" i="3"/>
  <c r="E101" i="3" s="1"/>
  <c r="F101" i="3"/>
  <c r="E107" i="3"/>
  <c r="E106" i="3" s="1"/>
  <c r="F106" i="3"/>
  <c r="E112" i="3"/>
  <c r="F111" i="3"/>
  <c r="E111" i="3" s="1"/>
  <c r="E29" i="3"/>
  <c r="E41" i="3" s="1"/>
  <c r="I45" i="3"/>
  <c r="E91" i="3"/>
  <c r="G93" i="3"/>
  <c r="I106" i="3"/>
  <c r="G96" i="2"/>
  <c r="G82" i="2"/>
  <c r="F98" i="2"/>
  <c r="E88" i="2"/>
  <c r="G88" i="2"/>
  <c r="H88" i="2"/>
  <c r="I88" i="2"/>
  <c r="F88" i="2"/>
  <c r="F91" i="2"/>
  <c r="H91" i="2"/>
  <c r="I91" i="2"/>
  <c r="E91" i="2"/>
  <c r="F80" i="3" l="1"/>
  <c r="E81" i="3"/>
  <c r="I78" i="3"/>
  <c r="I60" i="3"/>
  <c r="I77" i="3" s="1"/>
  <c r="I116" i="3" s="1"/>
  <c r="E88" i="3"/>
  <c r="H116" i="3"/>
  <c r="H117" i="3" s="1"/>
  <c r="H125" i="3" s="1"/>
  <c r="H127" i="3" s="1"/>
  <c r="H128" i="3" s="1"/>
  <c r="E64" i="3"/>
  <c r="E63" i="3"/>
  <c r="C117" i="3"/>
  <c r="C125" i="3" s="1"/>
  <c r="G80" i="3"/>
  <c r="G78" i="3" s="1"/>
  <c r="G116" i="3" s="1"/>
  <c r="G117" i="3" s="1"/>
  <c r="G125" i="3" s="1"/>
  <c r="E92" i="3"/>
  <c r="E47" i="3"/>
  <c r="F45" i="3"/>
  <c r="D117" i="3"/>
  <c r="G107" i="2"/>
  <c r="C29" i="2"/>
  <c r="H141" i="3" l="1"/>
  <c r="H134" i="3" s="1"/>
  <c r="H130" i="3"/>
  <c r="I61" i="3"/>
  <c r="I117" i="3"/>
  <c r="I125" i="3" s="1"/>
  <c r="I127" i="3" s="1"/>
  <c r="I128" i="3" s="1"/>
  <c r="H135" i="3"/>
  <c r="G127" i="3"/>
  <c r="G128" i="3" s="1"/>
  <c r="E80" i="3"/>
  <c r="F78" i="3"/>
  <c r="F116" i="3" s="1"/>
  <c r="E116" i="3" s="1"/>
  <c r="F61" i="3"/>
  <c r="E45" i="3"/>
  <c r="E104" i="2"/>
  <c r="H96" i="2"/>
  <c r="H48" i="2"/>
  <c r="I48" i="2"/>
  <c r="H94" i="2"/>
  <c r="G94" i="2"/>
  <c r="E78" i="3" l="1"/>
  <c r="K80" i="3"/>
  <c r="I141" i="3"/>
  <c r="I135" i="3" s="1"/>
  <c r="I134" i="3"/>
  <c r="I130" i="3"/>
  <c r="G141" i="3"/>
  <c r="G135" i="3" s="1"/>
  <c r="G134" i="3"/>
  <c r="G130" i="3"/>
  <c r="F117" i="3"/>
  <c r="E61" i="3"/>
  <c r="E48" i="2"/>
  <c r="G93" i="2"/>
  <c r="F47" i="2"/>
  <c r="F45" i="2" s="1"/>
  <c r="I90" i="2"/>
  <c r="G89" i="2"/>
  <c r="F89" i="2"/>
  <c r="I89" i="2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I112" i="2"/>
  <c r="H112" i="2"/>
  <c r="G112" i="2"/>
  <c r="F112" i="2"/>
  <c r="H111" i="2"/>
  <c r="D111" i="2"/>
  <c r="E110" i="2"/>
  <c r="E109" i="2"/>
  <c r="E108" i="2"/>
  <c r="I107" i="2"/>
  <c r="I106" i="2" s="1"/>
  <c r="H107" i="2"/>
  <c r="H106" i="2" s="1"/>
  <c r="G106" i="2"/>
  <c r="F107" i="2"/>
  <c r="E107" i="2" s="1"/>
  <c r="E106" i="2" s="1"/>
  <c r="D107" i="2"/>
  <c r="C107" i="2"/>
  <c r="C106" i="2" s="1"/>
  <c r="D106" i="2"/>
  <c r="E105" i="2"/>
  <c r="I103" i="2"/>
  <c r="H103" i="2"/>
  <c r="G103" i="2"/>
  <c r="F103" i="2"/>
  <c r="F101" i="2" s="1"/>
  <c r="D103" i="2"/>
  <c r="C103" i="2"/>
  <c r="C101" i="2" s="1"/>
  <c r="I101" i="2"/>
  <c r="H101" i="2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D89" i="2"/>
  <c r="E87" i="2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E74" i="2" s="1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H67" i="2"/>
  <c r="G67" i="2"/>
  <c r="G63" i="2" s="1"/>
  <c r="F67" i="2"/>
  <c r="D67" i="2"/>
  <c r="D64" i="2" s="1"/>
  <c r="D63" i="2" s="1"/>
  <c r="I63" i="2"/>
  <c r="F60" i="2"/>
  <c r="I59" i="2"/>
  <c r="E59" i="2" s="1"/>
  <c r="C57" i="2"/>
  <c r="I58" i="2"/>
  <c r="E58" i="2" s="1"/>
  <c r="H57" i="2"/>
  <c r="G57" i="2"/>
  <c r="F57" i="2"/>
  <c r="D57" i="2"/>
  <c r="E56" i="2"/>
  <c r="D56" i="2"/>
  <c r="D54" i="2" s="1"/>
  <c r="C56" i="2"/>
  <c r="C54" i="2" s="1"/>
  <c r="E55" i="2"/>
  <c r="I54" i="2"/>
  <c r="H54" i="2"/>
  <c r="G54" i="2"/>
  <c r="F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C78" i="1"/>
  <c r="C63" i="1"/>
  <c r="I45" i="1"/>
  <c r="F125" i="3" l="1"/>
  <c r="E117" i="3"/>
  <c r="E125" i="3" s="1"/>
  <c r="D81" i="2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F61" i="2"/>
  <c r="H45" i="2"/>
  <c r="I57" i="2"/>
  <c r="E57" i="2" s="1"/>
  <c r="H63" i="2"/>
  <c r="H64" i="2" s="1"/>
  <c r="E103" i="2"/>
  <c r="E101" i="2" s="1"/>
  <c r="F111" i="2"/>
  <c r="G111" i="2"/>
  <c r="I111" i="2"/>
  <c r="G45" i="2"/>
  <c r="E45" i="2" s="1"/>
  <c r="G101" i="2"/>
  <c r="I81" i="2"/>
  <c r="H81" i="2"/>
  <c r="E47" i="2"/>
  <c r="G60" i="2"/>
  <c r="G64" i="2"/>
  <c r="F77" i="2"/>
  <c r="C116" i="2"/>
  <c r="F41" i="2"/>
  <c r="E29" i="2"/>
  <c r="E41" i="2" s="1"/>
  <c r="H60" i="2"/>
  <c r="H77" i="2" s="1"/>
  <c r="I64" i="2"/>
  <c r="E93" i="2"/>
  <c r="G92" i="2"/>
  <c r="G81" i="2" s="1"/>
  <c r="F45" i="1"/>
  <c r="F78" i="1"/>
  <c r="H70" i="1"/>
  <c r="E45" i="1"/>
  <c r="E35" i="1"/>
  <c r="E33" i="1"/>
  <c r="E43" i="1"/>
  <c r="F127" i="3" l="1"/>
  <c r="F128" i="3" s="1"/>
  <c r="C117" i="2"/>
  <c r="C125" i="2" s="1"/>
  <c r="I45" i="2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I57" i="1"/>
  <c r="F57" i="1"/>
  <c r="F130" i="3" l="1"/>
  <c r="E128" i="3"/>
  <c r="F141" i="3"/>
  <c r="F134" i="3" s="1"/>
  <c r="E134" i="3" s="1"/>
  <c r="E80" i="2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F135" i="3" l="1"/>
  <c r="E135" i="3" s="1"/>
  <c r="E130" i="3"/>
  <c r="E141" i="3" s="1"/>
  <c r="E127" i="3"/>
  <c r="G127" i="2"/>
  <c r="G128" i="2" s="1"/>
  <c r="H141" i="2"/>
  <c r="H134" i="2" s="1"/>
  <c r="H130" i="2"/>
  <c r="E116" i="2"/>
  <c r="F117" i="2"/>
  <c r="I117" i="2"/>
  <c r="I125" i="2" s="1"/>
  <c r="F91" i="1"/>
  <c r="G91" i="1"/>
  <c r="G92" i="1"/>
  <c r="F92" i="1"/>
  <c r="H91" i="1"/>
  <c r="H92" i="1"/>
  <c r="H93" i="1"/>
  <c r="G93" i="1"/>
  <c r="D91" i="1"/>
  <c r="F48" i="1"/>
  <c r="E48" i="1" s="1"/>
  <c r="F82" i="1"/>
  <c r="E50" i="1"/>
  <c r="H135" i="2" l="1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E47" i="1" s="1"/>
  <c r="I48" i="1"/>
  <c r="K49" i="1" s="1"/>
  <c r="G88" i="1"/>
  <c r="H88" i="1"/>
  <c r="I88" i="1"/>
  <c r="F88" i="1"/>
  <c r="F83" i="1"/>
  <c r="F81" i="1"/>
  <c r="F134" i="2" l="1"/>
  <c r="E134" i="2" s="1"/>
  <c r="E130" i="2"/>
  <c r="E127" i="2"/>
  <c r="G83" i="1"/>
  <c r="E141" i="2" l="1"/>
  <c r="G90" i="1"/>
  <c r="I85" i="1"/>
  <c r="H85" i="1"/>
  <c r="G85" i="1"/>
  <c r="F85" i="1"/>
  <c r="G89" i="1"/>
  <c r="G95" i="1" l="1"/>
  <c r="H47" i="1" l="1"/>
  <c r="D140" i="1" l="1"/>
  <c r="D133" i="1"/>
  <c r="D134" i="1"/>
  <c r="C133" i="1"/>
  <c r="H110" i="1"/>
  <c r="D106" i="1"/>
  <c r="C91" i="1"/>
  <c r="I91" i="1"/>
  <c r="I92" i="1"/>
  <c r="C92" i="1"/>
  <c r="D92" i="1"/>
  <c r="D83" i="1"/>
  <c r="D81" i="1" s="1"/>
  <c r="D80" i="1" s="1"/>
  <c r="J82" i="1"/>
  <c r="D64" i="1"/>
  <c r="C64" i="1"/>
  <c r="D74" i="1"/>
  <c r="F74" i="1"/>
  <c r="F70" i="1"/>
  <c r="D67" i="1"/>
  <c r="C67" i="1"/>
  <c r="C134" i="1" l="1"/>
  <c r="C127" i="1"/>
  <c r="D105" i="1"/>
  <c r="C105" i="1"/>
  <c r="C106" i="1"/>
  <c r="D102" i="1"/>
  <c r="D100" i="1"/>
  <c r="G102" i="1"/>
  <c r="C100" i="1"/>
  <c r="C102" i="1"/>
  <c r="C85" i="1"/>
  <c r="C83" i="1" s="1"/>
  <c r="C81" i="1" s="1"/>
  <c r="C80" i="1" s="1"/>
  <c r="C84" i="1"/>
  <c r="D63" i="1" l="1"/>
  <c r="G74" i="1"/>
  <c r="H74" i="1"/>
  <c r="I74" i="1"/>
  <c r="F67" i="1"/>
  <c r="F63" i="1" s="1"/>
  <c r="F115" i="1" s="1"/>
  <c r="G67" i="1"/>
  <c r="H67" i="1"/>
  <c r="F64" i="1" l="1"/>
  <c r="C41" i="1"/>
  <c r="D51" i="1"/>
  <c r="I51" i="1"/>
  <c r="H51" i="1"/>
  <c r="G51" i="1"/>
  <c r="D47" i="1"/>
  <c r="C47" i="1"/>
  <c r="C29" i="1" l="1"/>
  <c r="H29" i="1" l="1"/>
  <c r="H41" i="1" s="1"/>
  <c r="E111" i="1"/>
  <c r="G110" i="1"/>
  <c r="I110" i="1"/>
  <c r="F110" i="1"/>
  <c r="G106" i="1"/>
  <c r="F106" i="1"/>
  <c r="H106" i="1"/>
  <c r="I47" i="1"/>
  <c r="E106" i="1" l="1"/>
  <c r="E110" i="1"/>
  <c r="E55" i="1"/>
  <c r="E56" i="1"/>
  <c r="E52" i="1"/>
  <c r="E51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14" i="1"/>
  <c r="D113" i="1"/>
  <c r="D110" i="1" s="1"/>
  <c r="D78" i="1" s="1"/>
  <c r="D115" i="1" s="1"/>
  <c r="E109" i="1"/>
  <c r="E108" i="1"/>
  <c r="E107" i="1"/>
  <c r="I106" i="1"/>
  <c r="E105" i="1" s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8" i="1"/>
  <c r="E87" i="1"/>
  <c r="E86" i="1"/>
  <c r="D86" i="1"/>
  <c r="H90" i="1"/>
  <c r="E85" i="1"/>
  <c r="E90" i="1" s="1"/>
  <c r="I83" i="1"/>
  <c r="H89" i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E65" i="1"/>
  <c r="F60" i="1"/>
  <c r="H60" i="1" s="1"/>
  <c r="I59" i="1"/>
  <c r="E59" i="1" s="1"/>
  <c r="D59" i="1"/>
  <c r="D57" i="1" s="1"/>
  <c r="C59" i="1"/>
  <c r="C57" i="1" s="1"/>
  <c r="I58" i="1"/>
  <c r="E58" i="1" s="1"/>
  <c r="E57" i="1"/>
  <c r="D56" i="1"/>
  <c r="D54" i="1" s="1"/>
  <c r="C56" i="1"/>
  <c r="C54" i="1" s="1"/>
  <c r="E53" i="1"/>
  <c r="C53" i="1"/>
  <c r="C51" i="1" s="1"/>
  <c r="F51" i="1"/>
  <c r="G47" i="1"/>
  <c r="E37" i="1"/>
  <c r="E34" i="1"/>
  <c r="E32" i="1"/>
  <c r="E31" i="1"/>
  <c r="D31" i="1"/>
  <c r="D29" i="1" s="1"/>
  <c r="D41" i="1" s="1"/>
  <c r="I29" i="1"/>
  <c r="I41" i="1" s="1"/>
  <c r="G29" i="1"/>
  <c r="G41" i="1" s="1"/>
  <c r="D45" i="1" l="1"/>
  <c r="D61" i="1" s="1"/>
  <c r="D116" i="1" s="1"/>
  <c r="C45" i="1"/>
  <c r="C61" i="1" s="1"/>
  <c r="C116" i="1" s="1"/>
  <c r="C124" i="1" s="1"/>
  <c r="I64" i="1"/>
  <c r="E63" i="1"/>
  <c r="H77" i="1"/>
  <c r="H61" i="1"/>
  <c r="J47" i="1"/>
  <c r="E92" i="1"/>
  <c r="H100" i="1"/>
  <c r="E102" i="1"/>
  <c r="E100" i="1" s="1"/>
  <c r="H83" i="1"/>
  <c r="H81" i="1" s="1"/>
  <c r="E29" i="1"/>
  <c r="E41" i="1" s="1"/>
  <c r="F80" i="1"/>
  <c r="E91" i="1"/>
  <c r="E84" i="1"/>
  <c r="E83" i="1" s="1"/>
  <c r="I105" i="1"/>
  <c r="G45" i="1"/>
  <c r="I81" i="1"/>
  <c r="I80" i="1" s="1"/>
  <c r="G81" i="1"/>
  <c r="E70" i="1"/>
  <c r="F61" i="1"/>
  <c r="F116" i="1" s="1"/>
  <c r="F77" i="1"/>
  <c r="G60" i="1"/>
  <c r="I89" i="1"/>
  <c r="F100" i="1"/>
  <c r="J29" i="1" l="1"/>
  <c r="I78" i="1"/>
  <c r="H80" i="1"/>
  <c r="J49" i="1"/>
  <c r="G80" i="1"/>
  <c r="G78" i="1" s="1"/>
  <c r="J48" i="1"/>
  <c r="E89" i="1"/>
  <c r="E81" i="1"/>
  <c r="E64" i="1"/>
  <c r="I60" i="1"/>
  <c r="G77" i="1"/>
  <c r="G61" i="1"/>
  <c r="G115" i="1" l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<sst xmlns="http://schemas.openxmlformats.org/spreadsheetml/2006/main" count="629" uniqueCount="198">
  <si>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</si>
  <si>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</si>
  <si>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</si>
  <si>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</si>
  <si>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</si>
  <si>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</si>
  <si>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</si>
  <si>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</si>
  <si>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</si>
  <si>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</si>
  <si>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</si>
  <si>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</si>
  <si>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</si>
  <si>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</si>
  <si>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</si>
  <si>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</si>
  <si>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</si>
  <si>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</si>
  <si>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</si>
  <si>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</si>
  <si>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</si>
  <si>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</si>
  <si>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</si>
  <si>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</si>
  <si>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</si>
  <si>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</si>
  <si>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</si>
  <si>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</si>
  <si>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</si>
  <si>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</si>
  <si>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</si>
  <si>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</si>
  <si>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</si>
  <si>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</si>
  <si>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</si>
  <si>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</si>
  <si>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</si>
  <si>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</si>
  <si>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</si>
  <si>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</si>
  <si>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</si>
  <si>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</si>
  <si>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</si>
  <si>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</si>
  <si>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</si>
  <si>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</si>
  <si>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</si>
  <si>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</si>
  <si>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</si>
  <si>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</si>
  <si>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</si>
  <si>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</si>
  <si>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</si>
  <si>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</si>
  <si>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</si>
  <si>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</si>
  <si>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</si>
  <si>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</si>
  <si>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</si>
  <si>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</si>
  <si>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</si>
  <si>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</si>
  <si>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</si>
  <si>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</si>
  <si>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</si>
  <si>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</si>
  <si>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</si>
  <si>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</si>
  <si>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</si>
  <si>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</si>
  <si>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</si>
  <si>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</si>
  <si>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</si>
  <si>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</si>
  <si>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</si>
  <si>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</si>
  <si>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</si>
  <si>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</si>
  <si>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</si>
  <si>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</si>
  <si>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</si>
  <si>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</si>
  <si>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</si>
  <si>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</si>
  <si>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</si>
  <si>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</si>
  <si>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</si>
  <si>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</si>
  <si>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</si>
  <si>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</si>
  <si>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</si>
  <si>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</si>
  <si>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</si>
  <si>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</si>
  <si>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</si>
  <si>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</si>
  <si>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</si>
  <si>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</si>
  <si>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</si>
  <si>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</si>
  <si>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</si>
  <si>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</si>
  <si>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</si>
  <si>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</si>
  <si>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</si>
  <si>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</si>
  <si>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</si>
  <si>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</si>
  <si>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</si>
  <si>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</si>
  <si>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</si>
  <si>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</si>
  <si>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</si>
  <si>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</si>
  <si>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</si>
  <si>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</si>
  <si>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</si>
  <si>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</si>
  <si>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</si>
  <si>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</si>
  <si>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</si>
  <si>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</si>
  <si>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</si>
  <si>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</si>
  <si>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</si>
  <si>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</si>
  <si>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</si>
  <si>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</si>
  <si>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</si>
  <si>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</si>
  <si>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</si>
  <si>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</si>
  <si>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</si>
  <si>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</si>
  <si>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</si>
  <si>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</si>
  <si>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</si>
  <si>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</si>
  <si>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</si>
  <si>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</si>
  <si>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</si>
  <si>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</si>
  <si>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</si>
  <si>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</si>
  <si>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</si>
  <si>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</si>
  <si>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</si>
  <si>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</si>
  <si>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</si>
  <si>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</si>
  <si>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</si>
  <si>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</si>
  <si>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</si>
  <si>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</si>
  <si>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</si>
  <si>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</si>
  <si>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</si>
  <si>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</si>
  <si>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</si>
  <si>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</si>
  <si>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</si>
  <si>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</si>
  <si>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</si>
  <si>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</si>
  <si>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</si>
  <si>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</si>
  <si>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</si>
  <si>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</si>
  <si>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</si>
  <si>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</si>
  <si>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</si>
  <si>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</si>
  <si>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</si>
  <si>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</si>
  <si>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</si>
  <si>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</si>
  <si>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</si>
  <si>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</si>
  <si>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</si>
  <si>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</si>
  <si>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</si>
  <si>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</si>
  <si>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</si>
  <si>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</si>
  <si>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</si>
  <si>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</si>
  <si>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</si>
  <si>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</si>
  <si>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</si>
  <si>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</si>
  <si>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</si>
  <si>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</si>
  <si>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</si>
  <si>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</si>
  <si>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</si>
  <si>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</si>
  <si>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 xml:space="preserve">Додаток
до рішення виконавчого комітету
Південнівської міської ради
від 14.01.2025 № 2055
</t>
  </si>
  <si>
    <t>Керуючий справами виконавчого комітету                                              Владислав ТЕРЕЩЕНКО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</si>
</sst>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8" xfId="0" applyFill="1" applyBorder="1"/>
    <xf numFmtId="165" fontId="0" fillId="2" borderId="9" xfId="0" applyNumberFormat="1" applyFill="1" applyBorder="1"/>
    <xf numFmtId="0" fontId="5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/>
    </xf>
    <xf numFmtId="164" fontId="1" fillId="0" borderId="1" xfId="0" applyNumberFormat="1" applyFont="1" applyFill="1" applyBorder="1"/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8" xfId="0" applyFill="1" applyBorder="1"/>
    <xf numFmtId="0" fontId="0" fillId="0" borderId="0" xfId="0" applyFill="1"/>
    <xf numFmtId="165" fontId="0" fillId="0" borderId="0" xfId="0" applyNumberFormat="1" applyFill="1"/>
    <xf numFmtId="165" fontId="0" fillId="0" borderId="9" xfId="0" applyNumberFormat="1" applyFill="1" applyBorder="1"/>
    <xf numFmtId="0" fontId="5" fillId="0" borderId="5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164" fontId="0" fillId="0" borderId="0" xfId="0" applyNumberFormat="1" applyFill="1"/>
    <xf numFmtId="164" fontId="10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164" fontId="10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/>
    <xf numFmtId="164" fontId="1" fillId="2" borderId="0" xfId="0" applyNumberFormat="1" applyFont="1" applyFill="1" applyAlignment="1"/>
    <xf numFmtId="0" fontId="2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2" borderId="1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4/&#1060;&#1080;&#1085;%20&#1087;&#1083;&#1072;&#1085;/&#1060;&#1055;%202024%20&#8470;4%20&#1092;&#1086;&#1085;&#1090;&#1072;&#1085;&#1080;/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5/&#1060;&#1030;&#1053;%20&#1055;&#1051;&#1040;&#1053;%202025/&#1055;&#1056;&#1054;&#1028;&#1050;&#1058;%20&#1060;&#1030;&#1053;&#1055;&#1051;&#1040;&#1053;&#1059;%202025%20&#1056;&#1030;&#1050;%20%20(&#1079;%20&#1087;&#1088;&#1080;&#1095;&#1077;&#1087;&#1086;&#10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н програма"/>
      <sheetName val="фін бюджет"/>
      <sheetName val="фін бюджет прицеп"/>
    </sheetNames>
    <sheetDataSet>
      <sheetData sheetId="0" refreshError="1"/>
      <sheetData sheetId="1" refreshError="1"/>
      <sheetData sheetId="2">
        <row r="80">
          <cell r="E80">
            <v>30961.355739999999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70"/>
      <c r="B1" s="170"/>
      <c r="C1" s="170"/>
      <c r="D1" s="170"/>
      <c r="E1" s="170"/>
      <c r="F1" s="171" t="s">
        <v>0</v>
      </c>
      <c r="G1" s="171"/>
      <c r="H1" s="171"/>
      <c r="I1" s="171"/>
    </row>
    <row r="2" spans="1:9" ht="15" customHeight="1" x14ac:dyDescent="0.25">
      <c r="A2" s="175"/>
      <c r="B2" s="175"/>
      <c r="C2" s="175"/>
      <c r="D2" s="175"/>
      <c r="E2" s="175"/>
      <c r="F2" s="176" t="s">
        <v>165</v>
      </c>
      <c r="G2" s="176"/>
      <c r="H2" s="176"/>
      <c r="I2" s="176"/>
    </row>
    <row r="3" spans="1:9" x14ac:dyDescent="0.25">
      <c r="A3" s="170"/>
      <c r="B3" s="170"/>
      <c r="C3" s="170"/>
      <c r="D3" s="170"/>
      <c r="E3" s="170"/>
      <c r="F3" s="171" t="s">
        <v>2</v>
      </c>
      <c r="G3" s="171"/>
      <c r="H3" s="171"/>
      <c r="I3" s="171"/>
    </row>
    <row r="4" spans="1:9" x14ac:dyDescent="0.25">
      <c r="A4" s="170"/>
      <c r="B4" s="170"/>
      <c r="C4" s="170"/>
      <c r="D4" s="170"/>
      <c r="E4" s="170"/>
      <c r="F4" s="171" t="s">
        <v>3</v>
      </c>
      <c r="G4" s="171"/>
      <c r="H4" s="171"/>
      <c r="I4" s="171"/>
    </row>
    <row r="5" spans="1:9" ht="16.5" customHeight="1" x14ac:dyDescent="0.25">
      <c r="A5" s="170"/>
      <c r="B5" s="170"/>
      <c r="C5" s="170"/>
      <c r="D5" s="170"/>
      <c r="E5" s="172" t="s">
        <v>4</v>
      </c>
      <c r="F5" s="172"/>
      <c r="G5" s="172"/>
      <c r="H5" s="172"/>
      <c r="I5" s="172"/>
    </row>
    <row r="6" spans="1:9" x14ac:dyDescent="0.25">
      <c r="A6" s="173"/>
      <c r="B6" s="173"/>
      <c r="C6" s="173"/>
      <c r="D6" s="173"/>
      <c r="E6" s="173"/>
      <c r="F6" s="173"/>
      <c r="G6" s="173"/>
      <c r="H6" s="173"/>
      <c r="I6" s="173"/>
    </row>
    <row r="7" spans="1:9" x14ac:dyDescent="0.25">
      <c r="A7" s="174"/>
      <c r="B7" s="174"/>
      <c r="C7" s="174"/>
      <c r="D7" s="174"/>
      <c r="E7" s="174"/>
      <c r="F7" s="174"/>
      <c r="G7" s="174"/>
      <c r="H7" s="174"/>
      <c r="I7" s="61" t="s">
        <v>5</v>
      </c>
    </row>
    <row r="8" spans="1:9" x14ac:dyDescent="0.25">
      <c r="A8" s="180" t="s">
        <v>6</v>
      </c>
      <c r="B8" s="181"/>
      <c r="C8" s="181"/>
      <c r="D8" s="181"/>
      <c r="E8" s="181"/>
      <c r="F8" s="181"/>
      <c r="G8" s="181"/>
      <c r="H8" s="182"/>
      <c r="I8" s="62">
        <v>23990212</v>
      </c>
    </row>
    <row r="9" spans="1:9" x14ac:dyDescent="0.25">
      <c r="A9" s="177"/>
      <c r="B9" s="177"/>
      <c r="C9" s="177"/>
      <c r="D9" s="177"/>
      <c r="E9" s="177"/>
      <c r="F9" s="177"/>
      <c r="G9" s="177"/>
      <c r="H9" s="177"/>
      <c r="I9" s="61"/>
    </row>
    <row r="10" spans="1:9" x14ac:dyDescent="0.25">
      <c r="A10" s="177"/>
      <c r="B10" s="177"/>
      <c r="C10" s="177"/>
      <c r="D10" s="177"/>
      <c r="E10" s="177"/>
      <c r="F10" s="177"/>
      <c r="G10" s="177"/>
      <c r="H10" s="177"/>
      <c r="I10" s="61"/>
    </row>
    <row r="11" spans="1:9" x14ac:dyDescent="0.25">
      <c r="A11" s="177" t="s">
        <v>7</v>
      </c>
      <c r="B11" s="177"/>
      <c r="C11" s="177"/>
      <c r="D11" s="177"/>
      <c r="E11" s="177"/>
      <c r="F11" s="177"/>
      <c r="G11" s="177"/>
      <c r="H11" s="177"/>
      <c r="I11" s="61"/>
    </row>
    <row r="12" spans="1:9" x14ac:dyDescent="0.25">
      <c r="A12" s="177" t="s">
        <v>8</v>
      </c>
      <c r="B12" s="177"/>
      <c r="C12" s="177"/>
      <c r="D12" s="177"/>
      <c r="E12" s="177"/>
      <c r="F12" s="177"/>
      <c r="G12" s="177"/>
      <c r="H12" s="177"/>
      <c r="I12" s="61"/>
    </row>
    <row r="13" spans="1:9" ht="28.5" customHeight="1" x14ac:dyDescent="0.25">
      <c r="A13" s="179" t="s">
        <v>9</v>
      </c>
      <c r="B13" s="179"/>
      <c r="C13" s="179"/>
      <c r="D13" s="179"/>
      <c r="E13" s="179"/>
      <c r="F13" s="179"/>
      <c r="G13" s="179"/>
      <c r="H13" s="179"/>
      <c r="I13" s="61"/>
    </row>
    <row r="14" spans="1:9" x14ac:dyDescent="0.25">
      <c r="A14" s="177" t="s">
        <v>10</v>
      </c>
      <c r="B14" s="177"/>
      <c r="C14" s="177"/>
      <c r="D14" s="177"/>
      <c r="E14" s="177"/>
      <c r="F14" s="177"/>
      <c r="G14" s="177"/>
      <c r="H14" s="177"/>
      <c r="I14" s="61"/>
    </row>
    <row r="15" spans="1:9" x14ac:dyDescent="0.25">
      <c r="A15" s="177" t="s">
        <v>11</v>
      </c>
      <c r="B15" s="177"/>
      <c r="C15" s="177"/>
      <c r="D15" s="177"/>
      <c r="E15" s="177"/>
      <c r="F15" s="177"/>
      <c r="G15" s="177"/>
      <c r="H15" s="177"/>
      <c r="I15" s="61" t="s">
        <v>12</v>
      </c>
    </row>
    <row r="16" spans="1:9" x14ac:dyDescent="0.25">
      <c r="A16" s="177" t="s">
        <v>13</v>
      </c>
      <c r="B16" s="177"/>
      <c r="C16" s="177"/>
      <c r="D16" s="177"/>
      <c r="E16" s="177"/>
      <c r="F16" s="177"/>
      <c r="G16" s="177"/>
      <c r="H16" s="177"/>
      <c r="I16" s="61"/>
    </row>
    <row r="17" spans="1:17" x14ac:dyDescent="0.25">
      <c r="A17" s="177" t="s">
        <v>14</v>
      </c>
      <c r="B17" s="177"/>
      <c r="C17" s="177"/>
      <c r="D17" s="177"/>
      <c r="E17" s="177"/>
      <c r="F17" s="177"/>
      <c r="G17" s="177"/>
      <c r="H17" s="177"/>
      <c r="I17" s="61"/>
    </row>
    <row r="18" spans="1:17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61"/>
    </row>
    <row r="19" spans="1:17" ht="28.5" customHeight="1" x14ac:dyDescent="0.25">
      <c r="A19" s="179" t="s">
        <v>16</v>
      </c>
      <c r="B19" s="177"/>
      <c r="C19" s="177"/>
      <c r="D19" s="177"/>
      <c r="E19" s="177"/>
      <c r="F19" s="177"/>
      <c r="G19" s="177"/>
      <c r="H19" s="177"/>
      <c r="I19" s="61"/>
    </row>
    <row r="20" spans="1:17" x14ac:dyDescent="0.25">
      <c r="A20" s="177" t="s">
        <v>17</v>
      </c>
      <c r="B20" s="177"/>
      <c r="C20" s="177"/>
      <c r="D20" s="177"/>
      <c r="E20" s="177"/>
      <c r="F20" s="177"/>
      <c r="G20" s="177"/>
      <c r="H20" s="177"/>
      <c r="I20" s="61"/>
    </row>
    <row r="21" spans="1:17" ht="27" customHeight="1" x14ac:dyDescent="0.25">
      <c r="A21" s="183" t="s">
        <v>181</v>
      </c>
      <c r="B21" s="183"/>
      <c r="C21" s="183"/>
      <c r="D21" s="183"/>
      <c r="E21" s="183"/>
      <c r="F21" s="183"/>
      <c r="G21" s="183"/>
      <c r="H21" s="183"/>
      <c r="I21" s="183"/>
    </row>
    <row r="22" spans="1:17" ht="15" customHeight="1" x14ac:dyDescent="0.25">
      <c r="A22" s="184" t="s">
        <v>168</v>
      </c>
      <c r="B22" s="185"/>
      <c r="C22" s="185"/>
      <c r="D22" s="185"/>
      <c r="E22" s="185"/>
      <c r="F22" s="185"/>
      <c r="G22" s="185"/>
      <c r="H22" s="185"/>
      <c r="I22" s="186"/>
    </row>
    <row r="23" spans="1:17" ht="18.75" customHeight="1" x14ac:dyDescent="0.25">
      <c r="A23" s="184" t="s">
        <v>18</v>
      </c>
      <c r="B23" s="185"/>
      <c r="C23" s="185"/>
      <c r="D23" s="185"/>
      <c r="E23" s="185"/>
      <c r="F23" s="185"/>
      <c r="G23" s="185"/>
      <c r="H23" s="185"/>
      <c r="I23" s="186"/>
    </row>
    <row r="24" spans="1:17" x14ac:dyDescent="0.25">
      <c r="A24" s="183" t="s">
        <v>19</v>
      </c>
      <c r="B24" s="183"/>
      <c r="C24" s="183"/>
      <c r="D24" s="183"/>
      <c r="E24" s="187"/>
      <c r="F24" s="183"/>
      <c r="G24" s="183"/>
      <c r="H24" s="183"/>
      <c r="I24" s="183"/>
    </row>
    <row r="25" spans="1:17" x14ac:dyDescent="0.25">
      <c r="A25" s="188"/>
      <c r="B25" s="188" t="s">
        <v>20</v>
      </c>
      <c r="C25" s="189" t="s">
        <v>21</v>
      </c>
      <c r="D25" s="190" t="s">
        <v>21</v>
      </c>
      <c r="E25" s="37" t="s">
        <v>22</v>
      </c>
      <c r="F25" s="191" t="s">
        <v>23</v>
      </c>
      <c r="G25" s="192"/>
      <c r="H25" s="192"/>
      <c r="I25" s="192"/>
    </row>
    <row r="26" spans="1:17" x14ac:dyDescent="0.25">
      <c r="A26" s="188"/>
      <c r="B26" s="188"/>
      <c r="C26" s="189"/>
      <c r="D26" s="190"/>
      <c r="E26" s="38" t="s">
        <v>24</v>
      </c>
      <c r="F26" s="191"/>
      <c r="G26" s="192"/>
      <c r="H26" s="192"/>
      <c r="I26" s="192"/>
    </row>
    <row r="27" spans="1:17" ht="51" x14ac:dyDescent="0.25">
      <c r="A27" s="188"/>
      <c r="B27" s="188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93" t="s">
        <v>29</v>
      </c>
      <c r="B28" s="193"/>
      <c r="C28" s="193"/>
      <c r="D28" s="193"/>
      <c r="E28" s="193"/>
      <c r="F28" s="193"/>
      <c r="G28" s="193"/>
      <c r="H28" s="193"/>
      <c r="I28" s="193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94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95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95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95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95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95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96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97" t="s">
        <v>43</v>
      </c>
      <c r="B39" s="198" t="s">
        <v>44</v>
      </c>
      <c r="C39" s="199">
        <v>0</v>
      </c>
      <c r="D39" s="199">
        <v>0</v>
      </c>
      <c r="E39" s="200">
        <v>0</v>
      </c>
      <c r="F39" s="201">
        <v>0</v>
      </c>
      <c r="G39" s="201">
        <v>0</v>
      </c>
      <c r="H39" s="201">
        <v>0</v>
      </c>
      <c r="I39" s="201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97"/>
      <c r="B40" s="198"/>
      <c r="C40" s="199"/>
      <c r="D40" s="199"/>
      <c r="E40" s="200"/>
      <c r="F40" s="201"/>
      <c r="G40" s="201"/>
      <c r="H40" s="201"/>
      <c r="I40" s="201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93" t="s">
        <v>45</v>
      </c>
      <c r="B41" s="198" t="s">
        <v>46</v>
      </c>
      <c r="C41" s="199">
        <f t="shared" ref="C41:H41" si="0">C29</f>
        <v>351.83300000000003</v>
      </c>
      <c r="D41" s="199">
        <f t="shared" si="0"/>
        <v>268</v>
      </c>
      <c r="E41" s="202">
        <f t="shared" si="0"/>
        <v>304.2</v>
      </c>
      <c r="F41" s="201">
        <f t="shared" si="0"/>
        <v>88</v>
      </c>
      <c r="G41" s="201">
        <f t="shared" si="0"/>
        <v>110.2</v>
      </c>
      <c r="H41" s="201">
        <f t="shared" si="0"/>
        <v>48</v>
      </c>
      <c r="I41" s="201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93"/>
      <c r="B42" s="198"/>
      <c r="C42" s="199"/>
      <c r="D42" s="199"/>
      <c r="E42" s="202"/>
      <c r="F42" s="201"/>
      <c r="G42" s="201"/>
      <c r="H42" s="201"/>
      <c r="I42" s="201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98" t="s">
        <v>48</v>
      </c>
      <c r="C43" s="199">
        <v>139.78</v>
      </c>
      <c r="D43" s="199">
        <v>194.49700000000001</v>
      </c>
      <c r="E43" s="200">
        <f>SUM(F43:I44)</f>
        <v>204.01599999999999</v>
      </c>
      <c r="F43" s="203">
        <v>51.003999999999998</v>
      </c>
      <c r="G43" s="203">
        <v>51.003999999999998</v>
      </c>
      <c r="H43" s="203">
        <v>51.003999999999998</v>
      </c>
      <c r="I43" s="203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98"/>
      <c r="C44" s="199"/>
      <c r="D44" s="199"/>
      <c r="E44" s="200"/>
      <c r="F44" s="203"/>
      <c r="G44" s="203"/>
      <c r="H44" s="203"/>
      <c r="I44" s="203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204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205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205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205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205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205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205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205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205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205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205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205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205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206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207" t="s">
        <v>68</v>
      </c>
      <c r="B62" s="207"/>
      <c r="C62" s="207"/>
      <c r="D62" s="207"/>
      <c r="E62" s="207"/>
      <c r="F62" s="207"/>
      <c r="G62" s="207"/>
      <c r="H62" s="207"/>
      <c r="I62" s="207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97" t="s">
        <v>73</v>
      </c>
      <c r="B65" s="198" t="s">
        <v>74</v>
      </c>
      <c r="C65" s="199">
        <v>291.101</v>
      </c>
      <c r="D65" s="199">
        <v>270.62700000000001</v>
      </c>
      <c r="E65" s="200">
        <f>SUM(F65:I66)</f>
        <v>306.10000000000002</v>
      </c>
      <c r="F65" s="208">
        <v>105.9</v>
      </c>
      <c r="G65" s="208">
        <v>100</v>
      </c>
      <c r="H65" s="208">
        <v>30.6</v>
      </c>
      <c r="I65" s="208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97"/>
      <c r="B66" s="198"/>
      <c r="C66" s="199"/>
      <c r="D66" s="199"/>
      <c r="E66" s="200"/>
      <c r="F66" s="208"/>
      <c r="G66" s="208"/>
      <c r="H66" s="208"/>
      <c r="I66" s="208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98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98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98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97" t="s">
        <v>80</v>
      </c>
      <c r="B70" s="198" t="s">
        <v>81</v>
      </c>
      <c r="C70" s="199">
        <v>29</v>
      </c>
      <c r="D70" s="199">
        <f>D69*0.22</f>
        <v>31.337019999999999</v>
      </c>
      <c r="E70" s="200">
        <f>F70+G70+H70+I70</f>
        <v>32.164000000000001</v>
      </c>
      <c r="F70" s="209">
        <f>F69*0.22</f>
        <v>5.17</v>
      </c>
      <c r="G70" s="209">
        <f t="shared" ref="G70:I70" si="6">G69*0.22</f>
        <v>9.9</v>
      </c>
      <c r="H70" s="209">
        <f>H69*0.22</f>
        <v>11.44</v>
      </c>
      <c r="I70" s="209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97"/>
      <c r="B71" s="198"/>
      <c r="C71" s="199"/>
      <c r="D71" s="199"/>
      <c r="E71" s="200"/>
      <c r="F71" s="209"/>
      <c r="G71" s="209"/>
      <c r="H71" s="209"/>
      <c r="I71" s="209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98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98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98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ht="25.5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210" t="s">
        <v>124</v>
      </c>
      <c r="C117" s="211"/>
      <c r="D117" s="212"/>
      <c r="E117" s="215"/>
      <c r="F117" s="216"/>
      <c r="G117" s="216"/>
      <c r="H117" s="216"/>
      <c r="I117" s="216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210"/>
      <c r="C118" s="211"/>
      <c r="D118" s="213"/>
      <c r="E118" s="215"/>
      <c r="F118" s="216"/>
      <c r="G118" s="216"/>
      <c r="H118" s="216"/>
      <c r="I118" s="216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210"/>
      <c r="C119" s="211"/>
      <c r="D119" s="214"/>
      <c r="E119" s="215"/>
      <c r="F119" s="216"/>
      <c r="G119" s="216"/>
      <c r="H119" s="216"/>
      <c r="I119" s="216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210" t="s">
        <v>128</v>
      </c>
      <c r="C120" s="211"/>
      <c r="D120" s="212"/>
      <c r="E120" s="215"/>
      <c r="F120" s="216"/>
      <c r="G120" s="216"/>
      <c r="H120" s="216"/>
      <c r="I120" s="216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210"/>
      <c r="C121" s="211"/>
      <c r="D121" s="213"/>
      <c r="E121" s="215"/>
      <c r="F121" s="216"/>
      <c r="G121" s="216"/>
      <c r="H121" s="216"/>
      <c r="I121" s="216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210"/>
      <c r="C122" s="211"/>
      <c r="D122" s="214"/>
      <c r="E122" s="215"/>
      <c r="F122" s="216"/>
      <c r="G122" s="216"/>
      <c r="H122" s="216"/>
      <c r="I122" s="216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210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210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210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210" t="s">
        <v>134</v>
      </c>
      <c r="C127" s="199">
        <f>C129</f>
        <v>9.6</v>
      </c>
      <c r="D127" s="212">
        <v>9.9969999999999999</v>
      </c>
      <c r="E127" s="200">
        <f>SUM(F127:I128)</f>
        <v>11.604820400004428</v>
      </c>
      <c r="F127" s="217">
        <f>F124-F126</f>
        <v>1.6679619999991337</v>
      </c>
      <c r="G127" s="217">
        <f>G124-G126</f>
        <v>3.2013128000025244</v>
      </c>
      <c r="H127" s="217">
        <f>H124-H126</f>
        <v>2.1024636000021566</v>
      </c>
      <c r="I127" s="217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210"/>
      <c r="C128" s="199"/>
      <c r="D128" s="214"/>
      <c r="E128" s="200"/>
      <c r="F128" s="217"/>
      <c r="G128" s="217"/>
      <c r="H128" s="217"/>
      <c r="I128" s="217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83" t="s">
        <v>139</v>
      </c>
      <c r="B131" s="183"/>
      <c r="C131" s="183"/>
      <c r="D131" s="183"/>
      <c r="E131" s="183"/>
      <c r="F131" s="183"/>
      <c r="G131" s="183"/>
      <c r="H131" s="183"/>
      <c r="I131" s="183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218" t="s">
        <v>147</v>
      </c>
      <c r="B136" s="218"/>
      <c r="C136" s="218"/>
      <c r="D136" s="218"/>
      <c r="E136" s="218"/>
      <c r="F136" s="218"/>
      <c r="G136" s="218"/>
      <c r="H136" s="218"/>
      <c r="I136" s="218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219"/>
      <c r="B142" s="219"/>
      <c r="C142" s="219"/>
      <c r="D142" s="219"/>
      <c r="E142" s="219"/>
      <c r="F142" s="219"/>
      <c r="G142" s="219"/>
      <c r="H142" s="219"/>
      <c r="I142" s="219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219"/>
      <c r="B143" s="219"/>
      <c r="C143" s="219"/>
      <c r="D143" s="219"/>
      <c r="E143" s="219"/>
      <c r="F143" s="219"/>
      <c r="G143" s="219"/>
      <c r="H143" s="219"/>
      <c r="I143" s="219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223"/>
      <c r="B144" s="223"/>
      <c r="C144" s="223"/>
      <c r="D144" s="223"/>
      <c r="E144" s="223"/>
      <c r="F144" s="223"/>
      <c r="G144" s="223"/>
      <c r="H144" s="223"/>
      <c r="I144" s="223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221" t="s">
        <v>159</v>
      </c>
      <c r="D145" s="221"/>
      <c r="E145" s="221"/>
      <c r="F145" s="221"/>
      <c r="G145" s="222"/>
      <c r="H145" s="222"/>
      <c r="I145" s="222"/>
      <c r="L145" s="84"/>
      <c r="M145" s="84"/>
      <c r="N145" s="84"/>
      <c r="O145" s="84"/>
      <c r="P145" s="84"/>
      <c r="Q145" s="84"/>
    </row>
    <row r="146" spans="1:17" ht="15" customHeight="1" x14ac:dyDescent="0.25">
      <c r="G146" s="220" t="s">
        <v>160</v>
      </c>
      <c r="H146" s="220"/>
      <c r="I146" s="220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221" t="s">
        <v>162</v>
      </c>
      <c r="D148" s="221"/>
      <c r="E148" s="221"/>
      <c r="F148" s="221"/>
      <c r="G148" s="222"/>
      <c r="H148" s="222"/>
      <c r="I148" s="222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220" t="s">
        <v>160</v>
      </c>
      <c r="H149" s="220"/>
      <c r="I149" s="220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221" t="s">
        <v>164</v>
      </c>
      <c r="D151" s="221"/>
      <c r="E151" s="221"/>
      <c r="F151" s="221"/>
      <c r="G151" s="222"/>
      <c r="H151" s="222"/>
      <c r="I151" s="222"/>
      <c r="L151" s="84"/>
      <c r="M151" s="84"/>
      <c r="N151" s="84"/>
      <c r="O151" s="84"/>
      <c r="P151" s="84"/>
      <c r="Q151" s="84"/>
    </row>
    <row r="152" spans="1:17" hidden="1" x14ac:dyDescent="0.25">
      <c r="G152" s="220" t="s">
        <v>160</v>
      </c>
      <c r="H152" s="220"/>
      <c r="I152" s="220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9"/>
  <sheetViews>
    <sheetView view="pageBreakPreview" topLeftCell="A25" zoomScaleNormal="70" zoomScaleSheetLayoutView="100" workbookViewId="0">
      <selection activeCell="G30" sqref="G3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263"/>
      <c r="B1" s="263"/>
      <c r="C1" s="263"/>
      <c r="D1" s="263"/>
      <c r="E1" s="263"/>
      <c r="F1" s="264" t="s">
        <v>0</v>
      </c>
      <c r="G1" s="264"/>
      <c r="H1" s="264"/>
      <c r="I1" s="264"/>
    </row>
    <row r="2" spans="1:9" ht="15" customHeight="1" x14ac:dyDescent="0.25">
      <c r="A2" s="267"/>
      <c r="B2" s="267"/>
      <c r="C2" s="267"/>
      <c r="D2" s="267"/>
      <c r="E2" s="267"/>
      <c r="F2" s="268" t="s">
        <v>165</v>
      </c>
      <c r="G2" s="268"/>
      <c r="H2" s="268"/>
      <c r="I2" s="268"/>
    </row>
    <row r="3" spans="1:9" x14ac:dyDescent="0.25">
      <c r="A3" s="263"/>
      <c r="B3" s="263"/>
      <c r="C3" s="263"/>
      <c r="D3" s="263"/>
      <c r="E3" s="263"/>
      <c r="F3" s="264" t="s">
        <v>2</v>
      </c>
      <c r="G3" s="264"/>
      <c r="H3" s="264"/>
      <c r="I3" s="264"/>
    </row>
    <row r="4" spans="1:9" x14ac:dyDescent="0.25">
      <c r="A4" s="263"/>
      <c r="B4" s="263"/>
      <c r="C4" s="263"/>
      <c r="D4" s="263"/>
      <c r="E4" s="263"/>
      <c r="F4" s="264" t="s">
        <v>3</v>
      </c>
      <c r="G4" s="264"/>
      <c r="H4" s="264"/>
      <c r="I4" s="264"/>
    </row>
    <row r="5" spans="1:9" ht="16.5" customHeight="1" x14ac:dyDescent="0.25">
      <c r="A5" s="263"/>
      <c r="B5" s="263"/>
      <c r="C5" s="263"/>
      <c r="D5" s="263"/>
      <c r="E5" s="264" t="s">
        <v>4</v>
      </c>
      <c r="F5" s="264"/>
      <c r="G5" s="264"/>
      <c r="H5" s="264"/>
      <c r="I5" s="264"/>
    </row>
    <row r="6" spans="1:9" x14ac:dyDescent="0.25">
      <c r="A6" s="265"/>
      <c r="B6" s="265"/>
      <c r="C6" s="265"/>
      <c r="D6" s="265"/>
      <c r="E6" s="265"/>
      <c r="F6" s="265"/>
      <c r="G6" s="265"/>
      <c r="H6" s="265"/>
      <c r="I6" s="265"/>
    </row>
    <row r="7" spans="1:9" x14ac:dyDescent="0.25">
      <c r="A7" s="266"/>
      <c r="B7" s="266"/>
      <c r="C7" s="266"/>
      <c r="D7" s="266"/>
      <c r="E7" s="266"/>
      <c r="F7" s="266"/>
      <c r="G7" s="266"/>
      <c r="H7" s="266"/>
      <c r="I7" s="55" t="s">
        <v>5</v>
      </c>
    </row>
    <row r="8" spans="1:9" x14ac:dyDescent="0.25">
      <c r="A8" s="260" t="s">
        <v>6</v>
      </c>
      <c r="B8" s="261"/>
      <c r="C8" s="261"/>
      <c r="D8" s="261"/>
      <c r="E8" s="261"/>
      <c r="F8" s="261"/>
      <c r="G8" s="261"/>
      <c r="H8" s="262"/>
      <c r="I8" s="94">
        <v>23990212</v>
      </c>
    </row>
    <row r="9" spans="1:9" x14ac:dyDescent="0.25">
      <c r="A9" s="249"/>
      <c r="B9" s="249"/>
      <c r="C9" s="249"/>
      <c r="D9" s="249"/>
      <c r="E9" s="249"/>
      <c r="F9" s="249"/>
      <c r="G9" s="249"/>
      <c r="H9" s="249"/>
      <c r="I9" s="55"/>
    </row>
    <row r="10" spans="1:9" x14ac:dyDescent="0.25">
      <c r="A10" s="249"/>
      <c r="B10" s="249"/>
      <c r="C10" s="249"/>
      <c r="D10" s="249"/>
      <c r="E10" s="249"/>
      <c r="F10" s="249"/>
      <c r="G10" s="249"/>
      <c r="H10" s="249"/>
      <c r="I10" s="55"/>
    </row>
    <row r="11" spans="1:9" x14ac:dyDescent="0.25">
      <c r="A11" s="249" t="s">
        <v>7</v>
      </c>
      <c r="B11" s="249"/>
      <c r="C11" s="249"/>
      <c r="D11" s="249"/>
      <c r="E11" s="249"/>
      <c r="F11" s="249"/>
      <c r="G11" s="249"/>
      <c r="H11" s="249"/>
      <c r="I11" s="55"/>
    </row>
    <row r="12" spans="1:9" x14ac:dyDescent="0.25">
      <c r="A12" s="249" t="s">
        <v>8</v>
      </c>
      <c r="B12" s="249"/>
      <c r="C12" s="249"/>
      <c r="D12" s="249"/>
      <c r="E12" s="249"/>
      <c r="F12" s="249"/>
      <c r="G12" s="249"/>
      <c r="H12" s="249"/>
      <c r="I12" s="55"/>
    </row>
    <row r="13" spans="1:9" ht="28.5" customHeight="1" x14ac:dyDescent="0.25">
      <c r="A13" s="259" t="s">
        <v>9</v>
      </c>
      <c r="B13" s="259"/>
      <c r="C13" s="259"/>
      <c r="D13" s="259"/>
      <c r="E13" s="259"/>
      <c r="F13" s="259"/>
      <c r="G13" s="259"/>
      <c r="H13" s="259"/>
      <c r="I13" s="55"/>
    </row>
    <row r="14" spans="1:9" x14ac:dyDescent="0.25">
      <c r="A14" s="249" t="s">
        <v>10</v>
      </c>
      <c r="B14" s="249"/>
      <c r="C14" s="249"/>
      <c r="D14" s="249"/>
      <c r="E14" s="249"/>
      <c r="F14" s="249"/>
      <c r="G14" s="249"/>
      <c r="H14" s="249"/>
      <c r="I14" s="55"/>
    </row>
    <row r="15" spans="1:9" x14ac:dyDescent="0.25">
      <c r="A15" s="249" t="s">
        <v>11</v>
      </c>
      <c r="B15" s="249"/>
      <c r="C15" s="249"/>
      <c r="D15" s="249"/>
      <c r="E15" s="249"/>
      <c r="F15" s="249"/>
      <c r="G15" s="249"/>
      <c r="H15" s="249"/>
      <c r="I15" s="55" t="s">
        <v>12</v>
      </c>
    </row>
    <row r="16" spans="1:9" x14ac:dyDescent="0.25">
      <c r="A16" s="249" t="s">
        <v>13</v>
      </c>
      <c r="B16" s="249"/>
      <c r="C16" s="249"/>
      <c r="D16" s="249"/>
      <c r="E16" s="249"/>
      <c r="F16" s="249"/>
      <c r="G16" s="249"/>
      <c r="H16" s="249"/>
      <c r="I16" s="55"/>
    </row>
    <row r="17" spans="1:9" x14ac:dyDescent="0.25">
      <c r="A17" s="249" t="s">
        <v>14</v>
      </c>
      <c r="B17" s="249"/>
      <c r="C17" s="249"/>
      <c r="D17" s="249"/>
      <c r="E17" s="249"/>
      <c r="F17" s="249"/>
      <c r="G17" s="249"/>
      <c r="H17" s="249"/>
      <c r="I17" s="55"/>
    </row>
    <row r="18" spans="1:9" x14ac:dyDescent="0.25">
      <c r="A18" s="249" t="s">
        <v>183</v>
      </c>
      <c r="B18" s="249"/>
      <c r="C18" s="249"/>
      <c r="D18" s="249"/>
      <c r="E18" s="249"/>
      <c r="F18" s="249"/>
      <c r="G18" s="249"/>
      <c r="H18" s="249"/>
      <c r="I18" s="55"/>
    </row>
    <row r="19" spans="1:9" ht="28.5" customHeight="1" x14ac:dyDescent="0.25">
      <c r="A19" s="259" t="s">
        <v>16</v>
      </c>
      <c r="B19" s="249"/>
      <c r="C19" s="249"/>
      <c r="D19" s="249"/>
      <c r="E19" s="249"/>
      <c r="F19" s="249"/>
      <c r="G19" s="249"/>
      <c r="H19" s="249"/>
      <c r="I19" s="55"/>
    </row>
    <row r="20" spans="1:9" x14ac:dyDescent="0.25">
      <c r="A20" s="249" t="s">
        <v>17</v>
      </c>
      <c r="B20" s="249"/>
      <c r="C20" s="249"/>
      <c r="D20" s="249"/>
      <c r="E20" s="249"/>
      <c r="F20" s="249"/>
      <c r="G20" s="249"/>
      <c r="H20" s="249"/>
      <c r="I20" s="55"/>
    </row>
    <row r="21" spans="1:9" ht="27" customHeight="1" x14ac:dyDescent="0.25">
      <c r="A21" s="228" t="s">
        <v>181</v>
      </c>
      <c r="B21" s="228"/>
      <c r="C21" s="228"/>
      <c r="D21" s="228"/>
      <c r="E21" s="228"/>
      <c r="F21" s="228"/>
      <c r="G21" s="228"/>
      <c r="H21" s="228"/>
      <c r="I21" s="228"/>
    </row>
    <row r="22" spans="1:9" ht="15" customHeight="1" x14ac:dyDescent="0.25">
      <c r="A22" s="250" t="s">
        <v>168</v>
      </c>
      <c r="B22" s="251"/>
      <c r="C22" s="251"/>
      <c r="D22" s="251"/>
      <c r="E22" s="251"/>
      <c r="F22" s="251"/>
      <c r="G22" s="251"/>
      <c r="H22" s="251"/>
      <c r="I22" s="252"/>
    </row>
    <row r="23" spans="1:9" ht="18.75" customHeight="1" x14ac:dyDescent="0.25">
      <c r="A23" s="250" t="s">
        <v>18</v>
      </c>
      <c r="B23" s="251"/>
      <c r="C23" s="251"/>
      <c r="D23" s="251"/>
      <c r="E23" s="251"/>
      <c r="F23" s="251"/>
      <c r="G23" s="251"/>
      <c r="H23" s="251"/>
      <c r="I23" s="252"/>
    </row>
    <row r="24" spans="1:9" x14ac:dyDescent="0.25">
      <c r="A24" s="228" t="s">
        <v>19</v>
      </c>
      <c r="B24" s="228"/>
      <c r="C24" s="228"/>
      <c r="D24" s="228"/>
      <c r="E24" s="253"/>
      <c r="F24" s="228"/>
      <c r="G24" s="228"/>
      <c r="H24" s="228"/>
      <c r="I24" s="228"/>
    </row>
    <row r="25" spans="1:9" x14ac:dyDescent="0.25">
      <c r="A25" s="254"/>
      <c r="B25" s="254" t="s">
        <v>20</v>
      </c>
      <c r="C25" s="255" t="s">
        <v>21</v>
      </c>
      <c r="D25" s="256" t="s">
        <v>21</v>
      </c>
      <c r="E25" s="37" t="s">
        <v>22</v>
      </c>
      <c r="F25" s="257" t="s">
        <v>23</v>
      </c>
      <c r="G25" s="258"/>
      <c r="H25" s="258"/>
      <c r="I25" s="258"/>
    </row>
    <row r="26" spans="1:9" x14ac:dyDescent="0.25">
      <c r="A26" s="254"/>
      <c r="B26" s="254"/>
      <c r="C26" s="255"/>
      <c r="D26" s="256"/>
      <c r="E26" s="38" t="s">
        <v>24</v>
      </c>
      <c r="F26" s="257"/>
      <c r="G26" s="258"/>
      <c r="H26" s="258"/>
      <c r="I26" s="258"/>
    </row>
    <row r="27" spans="1:9" ht="51" x14ac:dyDescent="0.25">
      <c r="A27" s="254"/>
      <c r="B27" s="254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43" t="s">
        <v>29</v>
      </c>
      <c r="B28" s="243"/>
      <c r="C28" s="243"/>
      <c r="D28" s="243"/>
      <c r="E28" s="243"/>
      <c r="F28" s="243"/>
      <c r="G28" s="243"/>
      <c r="H28" s="243"/>
      <c r="I28" s="243"/>
    </row>
    <row r="29" spans="1:9" ht="25.5" x14ac:dyDescent="0.25">
      <c r="A29" s="57" t="s">
        <v>30</v>
      </c>
      <c r="B29" s="246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47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47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47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47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47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48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39" t="s">
        <v>43</v>
      </c>
      <c r="B39" s="238" t="s">
        <v>44</v>
      </c>
      <c r="C39" s="202">
        <v>0</v>
      </c>
      <c r="D39" s="202">
        <v>0</v>
      </c>
      <c r="E39" s="244">
        <v>0</v>
      </c>
      <c r="F39" s="202">
        <v>0</v>
      </c>
      <c r="G39" s="202">
        <v>0</v>
      </c>
      <c r="H39" s="202">
        <v>0</v>
      </c>
      <c r="I39" s="202">
        <v>0</v>
      </c>
    </row>
    <row r="40" spans="1:9" ht="9.75" customHeight="1" x14ac:dyDescent="0.25">
      <c r="A40" s="239"/>
      <c r="B40" s="238"/>
      <c r="C40" s="202"/>
      <c r="D40" s="202"/>
      <c r="E40" s="245"/>
      <c r="F40" s="202"/>
      <c r="G40" s="202"/>
      <c r="H40" s="202"/>
      <c r="I40" s="202"/>
    </row>
    <row r="41" spans="1:9" ht="21" customHeight="1" x14ac:dyDescent="0.25">
      <c r="A41" s="243" t="s">
        <v>45</v>
      </c>
      <c r="B41" s="238" t="s">
        <v>46</v>
      </c>
      <c r="C41" s="200">
        <f t="shared" ref="C41:I41" si="0">C29</f>
        <v>363.58200000000005</v>
      </c>
      <c r="D41" s="200">
        <f t="shared" si="0"/>
        <v>272.834</v>
      </c>
      <c r="E41" s="244">
        <f>E29</f>
        <v>304.2</v>
      </c>
      <c r="F41" s="200">
        <f t="shared" si="0"/>
        <v>88</v>
      </c>
      <c r="G41" s="200">
        <f t="shared" si="0"/>
        <v>110.2</v>
      </c>
      <c r="H41" s="200">
        <f t="shared" si="0"/>
        <v>48</v>
      </c>
      <c r="I41" s="200">
        <f t="shared" si="0"/>
        <v>58</v>
      </c>
    </row>
    <row r="42" spans="1:9" ht="30.6" customHeight="1" x14ac:dyDescent="0.25">
      <c r="A42" s="243"/>
      <c r="B42" s="238"/>
      <c r="C42" s="200"/>
      <c r="D42" s="200"/>
      <c r="E42" s="245"/>
      <c r="F42" s="200"/>
      <c r="G42" s="200"/>
      <c r="H42" s="200"/>
      <c r="I42" s="200"/>
    </row>
    <row r="43" spans="1:9" ht="14.25" customHeight="1" x14ac:dyDescent="0.25">
      <c r="A43" s="57" t="s">
        <v>47</v>
      </c>
      <c r="B43" s="238" t="s">
        <v>48</v>
      </c>
      <c r="C43" s="202">
        <v>139.78</v>
      </c>
      <c r="D43" s="202">
        <v>194.49700000000001</v>
      </c>
      <c r="E43" s="244">
        <f>SUM(F43:I44)</f>
        <v>204.01599999999999</v>
      </c>
      <c r="F43" s="202">
        <v>51.003999999999998</v>
      </c>
      <c r="G43" s="202">
        <v>51.003999999999998</v>
      </c>
      <c r="H43" s="202">
        <v>51.003999999999998</v>
      </c>
      <c r="I43" s="202">
        <v>51.003999999999998</v>
      </c>
    </row>
    <row r="44" spans="1:9" ht="17.25" customHeight="1" x14ac:dyDescent="0.25">
      <c r="A44" s="57" t="s">
        <v>49</v>
      </c>
      <c r="B44" s="238"/>
      <c r="C44" s="202"/>
      <c r="D44" s="202"/>
      <c r="E44" s="245"/>
      <c r="F44" s="202"/>
      <c r="G44" s="202"/>
      <c r="H44" s="202"/>
      <c r="I44" s="202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31907.590000000004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7461.6750000000002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240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41"/>
      <c r="C47" s="3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99" t="s">
        <v>55</v>
      </c>
      <c r="B48" s="241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241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241"/>
      <c r="C50" s="40">
        <v>0</v>
      </c>
      <c r="D50" s="40">
        <v>4960</v>
      </c>
      <c r="E50" s="39">
        <f>F50+G50+H50+I50</f>
        <v>402.04500000000002</v>
      </c>
      <c r="F50" s="40">
        <v>402.04500000000002</v>
      </c>
      <c r="G50" s="40">
        <v>0</v>
      </c>
      <c r="H50" s="40">
        <v>0</v>
      </c>
      <c r="I50" s="40">
        <v>0</v>
      </c>
    </row>
    <row r="51" spans="1:13" ht="99.75" customHeight="1" x14ac:dyDescent="0.25">
      <c r="A51" s="99" t="s">
        <v>189</v>
      </c>
      <c r="B51" s="241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241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241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241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241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241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241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241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42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44659.495999999999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10621.601500000001</v>
      </c>
      <c r="I61" s="39">
        <f>I43+I45+I60+I41</f>
        <v>10048.505500000001</v>
      </c>
    </row>
    <row r="62" spans="1:13" x14ac:dyDescent="0.25">
      <c r="A62" s="243" t="s">
        <v>68</v>
      </c>
      <c r="B62" s="243"/>
      <c r="C62" s="243"/>
      <c r="D62" s="243"/>
      <c r="E62" s="243"/>
      <c r="F62" s="243"/>
      <c r="G62" s="243"/>
      <c r="H62" s="243"/>
      <c r="I62" s="243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39" t="s">
        <v>73</v>
      </c>
      <c r="B65" s="238" t="s">
        <v>74</v>
      </c>
      <c r="C65" s="202">
        <v>291.101</v>
      </c>
      <c r="D65" s="202">
        <v>270.62700000000001</v>
      </c>
      <c r="E65" s="200">
        <f>SUM(F65:I66)</f>
        <v>306.10000000000002</v>
      </c>
      <c r="F65" s="202">
        <v>105.9</v>
      </c>
      <c r="G65" s="202">
        <v>100</v>
      </c>
      <c r="H65" s="202">
        <v>30.6</v>
      </c>
      <c r="I65" s="202">
        <v>69.599999999999994</v>
      </c>
    </row>
    <row r="66" spans="1:15" ht="3.75" customHeight="1" x14ac:dyDescent="0.25">
      <c r="A66" s="239"/>
      <c r="B66" s="238"/>
      <c r="C66" s="202"/>
      <c r="D66" s="202"/>
      <c r="E66" s="200"/>
      <c r="F66" s="202"/>
      <c r="G66" s="202"/>
      <c r="H66" s="202"/>
      <c r="I66" s="202"/>
    </row>
    <row r="67" spans="1:15" x14ac:dyDescent="0.25">
      <c r="A67" s="57" t="s">
        <v>75</v>
      </c>
      <c r="B67" s="238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238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238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239" t="s">
        <v>80</v>
      </c>
      <c r="B70" s="238" t="s">
        <v>81</v>
      </c>
      <c r="C70" s="200">
        <v>29</v>
      </c>
      <c r="D70" s="200">
        <f>D69*0.22</f>
        <v>32.208660000000002</v>
      </c>
      <c r="E70" s="200">
        <f>F70+G70+H70+I70</f>
        <v>32.164000000000001</v>
      </c>
      <c r="F70" s="200">
        <f>F69*0.22</f>
        <v>5.17</v>
      </c>
      <c r="G70" s="200">
        <f t="shared" ref="G70:I70" si="5">G69*0.22</f>
        <v>9.9</v>
      </c>
      <c r="H70" s="200">
        <f>H69*0.22</f>
        <v>11.44</v>
      </c>
      <c r="I70" s="200">
        <f t="shared" si="5"/>
        <v>5.6539999999999999</v>
      </c>
    </row>
    <row r="71" spans="1:15" ht="7.5" customHeight="1" x14ac:dyDescent="0.25">
      <c r="A71" s="239"/>
      <c r="B71" s="238"/>
      <c r="C71" s="200"/>
      <c r="D71" s="200"/>
      <c r="E71" s="200"/>
      <c r="F71" s="200"/>
      <c r="G71" s="200"/>
      <c r="H71" s="200"/>
      <c r="I71" s="200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238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238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238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ht="25.5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402.04500000000002</v>
      </c>
      <c r="F100" s="39">
        <v>402.04500000000002</v>
      </c>
      <c r="G100" s="39">
        <v>0</v>
      </c>
      <c r="H100" s="39"/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44645.343739999997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10619.0373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230" t="s">
        <v>124</v>
      </c>
      <c r="C118" s="233"/>
      <c r="D118" s="234"/>
      <c r="E118" s="215"/>
      <c r="F118" s="237"/>
      <c r="G118" s="237"/>
      <c r="H118" s="237"/>
      <c r="I118" s="237"/>
    </row>
    <row r="119" spans="1:9" ht="17.25" customHeight="1" x14ac:dyDescent="0.25">
      <c r="A119" s="57" t="s">
        <v>125</v>
      </c>
      <c r="B119" s="230"/>
      <c r="C119" s="233"/>
      <c r="D119" s="235"/>
      <c r="E119" s="215"/>
      <c r="F119" s="237"/>
      <c r="G119" s="237"/>
      <c r="H119" s="237"/>
      <c r="I119" s="237"/>
    </row>
    <row r="120" spans="1:9" x14ac:dyDescent="0.25">
      <c r="A120" s="57" t="s">
        <v>126</v>
      </c>
      <c r="B120" s="230"/>
      <c r="C120" s="233"/>
      <c r="D120" s="236"/>
      <c r="E120" s="215"/>
      <c r="F120" s="237"/>
      <c r="G120" s="237"/>
      <c r="H120" s="237"/>
      <c r="I120" s="237"/>
    </row>
    <row r="121" spans="1:9" ht="25.5" x14ac:dyDescent="0.25">
      <c r="A121" s="58" t="s">
        <v>127</v>
      </c>
      <c r="B121" s="230" t="s">
        <v>128</v>
      </c>
      <c r="C121" s="233"/>
      <c r="D121" s="234"/>
      <c r="E121" s="215"/>
      <c r="F121" s="237"/>
      <c r="G121" s="237"/>
      <c r="H121" s="237"/>
      <c r="I121" s="237"/>
    </row>
    <row r="122" spans="1:9" x14ac:dyDescent="0.25">
      <c r="A122" s="57" t="s">
        <v>125</v>
      </c>
      <c r="B122" s="230"/>
      <c r="C122" s="233"/>
      <c r="D122" s="235"/>
      <c r="E122" s="215"/>
      <c r="F122" s="237"/>
      <c r="G122" s="237"/>
      <c r="H122" s="237"/>
      <c r="I122" s="237"/>
    </row>
    <row r="123" spans="1:9" x14ac:dyDescent="0.25">
      <c r="A123" s="57" t="s">
        <v>126</v>
      </c>
      <c r="B123" s="230"/>
      <c r="C123" s="233"/>
      <c r="D123" s="236"/>
      <c r="E123" s="215"/>
      <c r="F123" s="237"/>
      <c r="G123" s="237"/>
      <c r="H123" s="237"/>
      <c r="I123" s="237"/>
    </row>
    <row r="124" spans="1:9" ht="45.75" customHeight="1" x14ac:dyDescent="0.25">
      <c r="A124" s="106" t="s">
        <v>129</v>
      </c>
      <c r="B124" s="230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230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230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230" t="s">
        <v>134</v>
      </c>
      <c r="C128" s="200">
        <f>C130</f>
        <v>9.6</v>
      </c>
      <c r="D128" s="231">
        <v>9.9969999999999999</v>
      </c>
      <c r="E128" s="200">
        <f>SUM(F128:I129)</f>
        <v>11.604853200006584</v>
      </c>
      <c r="F128" s="200">
        <f>F125-F127</f>
        <v>1.6676668000021164</v>
      </c>
      <c r="G128" s="200">
        <f>G125-G127</f>
        <v>3.2013292000021103</v>
      </c>
      <c r="H128" s="200">
        <f>H125-H127</f>
        <v>2.1026440000005824</v>
      </c>
      <c r="I128" s="200">
        <f>I125-I127</f>
        <v>4.6332132000017738</v>
      </c>
    </row>
    <row r="129" spans="1:10" ht="15.75" customHeight="1" x14ac:dyDescent="0.25">
      <c r="A129" s="118" t="s">
        <v>135</v>
      </c>
      <c r="B129" s="230"/>
      <c r="C129" s="200"/>
      <c r="D129" s="232"/>
      <c r="E129" s="200"/>
      <c r="F129" s="200"/>
      <c r="G129" s="200"/>
      <c r="H129" s="200"/>
      <c r="I129" s="200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228" t="s">
        <v>139</v>
      </c>
      <c r="B132" s="228"/>
      <c r="C132" s="228"/>
      <c r="D132" s="228"/>
      <c r="E132" s="228"/>
      <c r="F132" s="228"/>
      <c r="G132" s="228"/>
      <c r="H132" s="228"/>
      <c r="I132" s="228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200" t="s">
        <v>147</v>
      </c>
      <c r="B137" s="200"/>
      <c r="C137" s="200"/>
      <c r="D137" s="200"/>
      <c r="E137" s="200"/>
      <c r="F137" s="200"/>
      <c r="G137" s="200"/>
      <c r="H137" s="200"/>
      <c r="I137" s="200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229"/>
      <c r="B143" s="229"/>
      <c r="C143" s="229"/>
      <c r="D143" s="229"/>
      <c r="E143" s="229"/>
      <c r="F143" s="229"/>
      <c r="G143" s="229"/>
      <c r="H143" s="229"/>
      <c r="I143" s="229"/>
    </row>
    <row r="144" spans="1:10" ht="16.149999999999999" hidden="1" customHeight="1" x14ac:dyDescent="0.25">
      <c r="A144" s="229"/>
      <c r="B144" s="229"/>
      <c r="C144" s="229"/>
      <c r="D144" s="229"/>
      <c r="E144" s="229"/>
      <c r="F144" s="229"/>
      <c r="G144" s="229"/>
      <c r="H144" s="229"/>
      <c r="I144" s="229"/>
    </row>
    <row r="145" spans="1:9" ht="15.75" customHeight="1" x14ac:dyDescent="0.25">
      <c r="A145" s="227"/>
      <c r="B145" s="227"/>
      <c r="C145" s="227"/>
      <c r="D145" s="227"/>
      <c r="E145" s="227"/>
      <c r="F145" s="227"/>
      <c r="G145" s="227"/>
      <c r="H145" s="227"/>
      <c r="I145" s="227"/>
    </row>
    <row r="146" spans="1:9" ht="30" x14ac:dyDescent="0.25">
      <c r="A146" s="122" t="s">
        <v>158</v>
      </c>
      <c r="B146" s="123"/>
      <c r="C146" s="226" t="s">
        <v>159</v>
      </c>
      <c r="D146" s="226"/>
      <c r="E146" s="226"/>
      <c r="F146" s="226"/>
      <c r="G146" s="226"/>
      <c r="H146" s="226"/>
      <c r="I146" s="226"/>
    </row>
    <row r="147" spans="1:9" ht="15" customHeight="1" x14ac:dyDescent="0.25">
      <c r="G147" s="224" t="s">
        <v>160</v>
      </c>
      <c r="H147" s="224"/>
      <c r="I147" s="224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226" t="s">
        <v>162</v>
      </c>
      <c r="D149" s="226"/>
      <c r="E149" s="226"/>
      <c r="F149" s="226"/>
      <c r="G149" s="226"/>
      <c r="H149" s="226"/>
      <c r="I149" s="226"/>
    </row>
    <row r="150" spans="1:9" hidden="1" x14ac:dyDescent="0.25">
      <c r="G150" s="224" t="s">
        <v>160</v>
      </c>
      <c r="H150" s="224"/>
      <c r="I150" s="224"/>
    </row>
    <row r="151" spans="1:9" hidden="1" x14ac:dyDescent="0.25"/>
    <row r="152" spans="1:9" hidden="1" x14ac:dyDescent="0.25">
      <c r="A152" s="123" t="s">
        <v>163</v>
      </c>
      <c r="B152" s="123"/>
      <c r="C152" s="226" t="s">
        <v>164</v>
      </c>
      <c r="D152" s="226"/>
      <c r="E152" s="226"/>
      <c r="F152" s="226"/>
      <c r="G152" s="226"/>
      <c r="H152" s="226"/>
      <c r="I152" s="226"/>
    </row>
    <row r="153" spans="1:9" hidden="1" x14ac:dyDescent="0.25">
      <c r="G153" s="224" t="s">
        <v>160</v>
      </c>
      <c r="H153" s="224"/>
      <c r="I153" s="224"/>
    </row>
    <row r="154" spans="1:9" hidden="1" x14ac:dyDescent="0.25"/>
    <row r="156" spans="1:9" x14ac:dyDescent="0.25">
      <c r="A156" s="122" t="s">
        <v>184</v>
      </c>
      <c r="D156" s="225" t="s">
        <v>162</v>
      </c>
      <c r="E156" s="225"/>
      <c r="F156" s="225"/>
      <c r="G156" s="225"/>
    </row>
    <row r="157" spans="1:9" x14ac:dyDescent="0.25">
      <c r="G157" s="224" t="s">
        <v>160</v>
      </c>
      <c r="H157" s="224"/>
      <c r="I157" s="224"/>
    </row>
    <row r="158" spans="1:9" ht="30" x14ac:dyDescent="0.25">
      <c r="A158" s="122" t="s">
        <v>185</v>
      </c>
      <c r="D158" s="225" t="s">
        <v>186</v>
      </c>
      <c r="E158" s="225"/>
      <c r="F158" s="225"/>
      <c r="G158" s="225"/>
    </row>
    <row r="159" spans="1:9" x14ac:dyDescent="0.25">
      <c r="G159" s="224" t="s">
        <v>160</v>
      </c>
      <c r="H159" s="224"/>
      <c r="I159" s="224"/>
    </row>
  </sheetData>
  <mergeCells count="126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9"/>
  <sheetViews>
    <sheetView tabSelected="1" view="pageBreakPreview" topLeftCell="A142" zoomScale="70" zoomScaleNormal="70" zoomScaleSheetLayoutView="70" workbookViewId="0">
      <selection activeCell="A146" sqref="A146:I146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73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308"/>
      <c r="B1" s="308"/>
      <c r="C1" s="308"/>
      <c r="D1" s="308"/>
      <c r="E1" s="308"/>
      <c r="F1" s="309"/>
      <c r="G1" s="313" t="s">
        <v>196</v>
      </c>
      <c r="H1" s="313"/>
      <c r="I1" s="313"/>
    </row>
    <row r="2" spans="1:9" ht="15" customHeight="1" x14ac:dyDescent="0.25">
      <c r="A2" s="310"/>
      <c r="B2" s="310"/>
      <c r="C2" s="310"/>
      <c r="D2" s="310"/>
      <c r="E2" s="310"/>
      <c r="F2" s="311"/>
      <c r="G2" s="313"/>
      <c r="H2" s="313"/>
      <c r="I2" s="313"/>
    </row>
    <row r="3" spans="1:9" ht="15" customHeight="1" x14ac:dyDescent="0.25">
      <c r="A3" s="308"/>
      <c r="B3" s="308"/>
      <c r="C3" s="308"/>
      <c r="D3" s="308"/>
      <c r="E3" s="308"/>
      <c r="F3" s="309"/>
      <c r="G3" s="313"/>
      <c r="H3" s="313"/>
      <c r="I3" s="313"/>
    </row>
    <row r="4" spans="1:9" x14ac:dyDescent="0.25">
      <c r="A4" s="308"/>
      <c r="B4" s="308"/>
      <c r="C4" s="308"/>
      <c r="D4" s="308"/>
      <c r="E4" s="308"/>
      <c r="F4" s="309"/>
      <c r="G4" s="313"/>
      <c r="H4" s="313"/>
      <c r="I4" s="313"/>
    </row>
    <row r="5" spans="1:9" ht="12" customHeight="1" x14ac:dyDescent="0.25">
      <c r="A5" s="308"/>
      <c r="B5" s="308"/>
      <c r="C5" s="308"/>
      <c r="D5" s="308"/>
      <c r="E5" s="309"/>
      <c r="F5" s="309"/>
      <c r="G5" s="313"/>
      <c r="H5" s="313"/>
      <c r="I5" s="313"/>
    </row>
    <row r="6" spans="1:9" ht="7.5" customHeight="1" x14ac:dyDescent="0.25">
      <c r="A6" s="308"/>
      <c r="B6" s="308"/>
      <c r="C6" s="308"/>
      <c r="D6" s="308"/>
      <c r="E6" s="308"/>
      <c r="F6" s="308"/>
      <c r="G6" s="314"/>
      <c r="H6" s="314"/>
      <c r="I6" s="314"/>
    </row>
    <row r="7" spans="1:9" x14ac:dyDescent="0.25">
      <c r="A7" s="266"/>
      <c r="B7" s="266"/>
      <c r="C7" s="266"/>
      <c r="D7" s="266"/>
      <c r="E7" s="266"/>
      <c r="F7" s="266"/>
      <c r="G7" s="266"/>
      <c r="H7" s="266"/>
      <c r="I7" s="55" t="s">
        <v>5</v>
      </c>
    </row>
    <row r="8" spans="1:9" x14ac:dyDescent="0.25">
      <c r="A8" s="260" t="s">
        <v>6</v>
      </c>
      <c r="B8" s="261"/>
      <c r="C8" s="261"/>
      <c r="D8" s="261"/>
      <c r="E8" s="261"/>
      <c r="F8" s="261"/>
      <c r="G8" s="261"/>
      <c r="H8" s="262"/>
      <c r="I8" s="94">
        <v>23990212</v>
      </c>
    </row>
    <row r="9" spans="1:9" x14ac:dyDescent="0.25">
      <c r="A9" s="249"/>
      <c r="B9" s="249"/>
      <c r="C9" s="249"/>
      <c r="D9" s="249"/>
      <c r="E9" s="249"/>
      <c r="F9" s="249"/>
      <c r="G9" s="249"/>
      <c r="H9" s="249"/>
      <c r="I9" s="55"/>
    </row>
    <row r="10" spans="1:9" x14ac:dyDescent="0.25">
      <c r="A10" s="249"/>
      <c r="B10" s="249"/>
      <c r="C10" s="249"/>
      <c r="D10" s="249"/>
      <c r="E10" s="249"/>
      <c r="F10" s="249"/>
      <c r="G10" s="249"/>
      <c r="H10" s="249"/>
      <c r="I10" s="55"/>
    </row>
    <row r="11" spans="1:9" x14ac:dyDescent="0.25">
      <c r="A11" s="249" t="s">
        <v>7</v>
      </c>
      <c r="B11" s="249"/>
      <c r="C11" s="249"/>
      <c r="D11" s="249"/>
      <c r="E11" s="249"/>
      <c r="F11" s="249"/>
      <c r="G11" s="249"/>
      <c r="H11" s="249"/>
      <c r="I11" s="55"/>
    </row>
    <row r="12" spans="1:9" x14ac:dyDescent="0.25">
      <c r="A12" s="269" t="s">
        <v>8</v>
      </c>
      <c r="B12" s="269"/>
      <c r="C12" s="269"/>
      <c r="D12" s="269"/>
      <c r="E12" s="269"/>
      <c r="F12" s="269"/>
      <c r="G12" s="269"/>
      <c r="H12" s="269"/>
      <c r="I12" s="125"/>
    </row>
    <row r="13" spans="1:9" ht="28.5" customHeight="1" x14ac:dyDescent="0.25">
      <c r="A13" s="270" t="s">
        <v>9</v>
      </c>
      <c r="B13" s="270"/>
      <c r="C13" s="270"/>
      <c r="D13" s="270"/>
      <c r="E13" s="270"/>
      <c r="F13" s="270"/>
      <c r="G13" s="270"/>
      <c r="H13" s="270"/>
      <c r="I13" s="125"/>
    </row>
    <row r="14" spans="1:9" x14ac:dyDescent="0.25">
      <c r="A14" s="269" t="s">
        <v>10</v>
      </c>
      <c r="B14" s="269"/>
      <c r="C14" s="269"/>
      <c r="D14" s="269"/>
      <c r="E14" s="269"/>
      <c r="F14" s="269"/>
      <c r="G14" s="269"/>
      <c r="H14" s="269"/>
      <c r="I14" s="125"/>
    </row>
    <row r="15" spans="1:9" x14ac:dyDescent="0.25">
      <c r="A15" s="269" t="s">
        <v>11</v>
      </c>
      <c r="B15" s="269"/>
      <c r="C15" s="269"/>
      <c r="D15" s="269"/>
      <c r="E15" s="269"/>
      <c r="F15" s="269"/>
      <c r="G15" s="269"/>
      <c r="H15" s="269"/>
      <c r="I15" s="125" t="s">
        <v>12</v>
      </c>
    </row>
    <row r="16" spans="1:9" x14ac:dyDescent="0.25">
      <c r="A16" s="269" t="s">
        <v>13</v>
      </c>
      <c r="B16" s="269"/>
      <c r="C16" s="269"/>
      <c r="D16" s="269"/>
      <c r="E16" s="269"/>
      <c r="F16" s="269"/>
      <c r="G16" s="269"/>
      <c r="H16" s="269"/>
      <c r="I16" s="125"/>
    </row>
    <row r="17" spans="1:9" x14ac:dyDescent="0.25">
      <c r="A17" s="269" t="s">
        <v>14</v>
      </c>
      <c r="B17" s="269"/>
      <c r="C17" s="269"/>
      <c r="D17" s="269"/>
      <c r="E17" s="269"/>
      <c r="F17" s="269"/>
      <c r="G17" s="269"/>
      <c r="H17" s="269"/>
      <c r="I17" s="125"/>
    </row>
    <row r="18" spans="1:9" x14ac:dyDescent="0.25">
      <c r="A18" s="269" t="s">
        <v>183</v>
      </c>
      <c r="B18" s="269"/>
      <c r="C18" s="269"/>
      <c r="D18" s="269"/>
      <c r="E18" s="269"/>
      <c r="F18" s="269"/>
      <c r="G18" s="269"/>
      <c r="H18" s="269"/>
      <c r="I18" s="125"/>
    </row>
    <row r="19" spans="1:9" ht="28.5" customHeight="1" x14ac:dyDescent="0.25">
      <c r="A19" s="270" t="s">
        <v>16</v>
      </c>
      <c r="B19" s="269"/>
      <c r="C19" s="269"/>
      <c r="D19" s="269"/>
      <c r="E19" s="269"/>
      <c r="F19" s="269"/>
      <c r="G19" s="269"/>
      <c r="H19" s="269"/>
      <c r="I19" s="125"/>
    </row>
    <row r="20" spans="1:9" x14ac:dyDescent="0.25">
      <c r="A20" s="269" t="s">
        <v>17</v>
      </c>
      <c r="B20" s="269"/>
      <c r="C20" s="269"/>
      <c r="D20" s="269"/>
      <c r="E20" s="269"/>
      <c r="F20" s="269"/>
      <c r="G20" s="269"/>
      <c r="H20" s="269"/>
      <c r="I20" s="125"/>
    </row>
    <row r="21" spans="1:9" ht="27" customHeight="1" x14ac:dyDescent="0.25">
      <c r="A21" s="271" t="s">
        <v>195</v>
      </c>
      <c r="B21" s="271"/>
      <c r="C21" s="271"/>
      <c r="D21" s="271"/>
      <c r="E21" s="271"/>
      <c r="F21" s="271"/>
      <c r="G21" s="271"/>
      <c r="H21" s="271"/>
      <c r="I21" s="271"/>
    </row>
    <row r="22" spans="1:9" ht="15" customHeight="1" x14ac:dyDescent="0.25">
      <c r="A22" s="272" t="s">
        <v>168</v>
      </c>
      <c r="B22" s="273"/>
      <c r="C22" s="273"/>
      <c r="D22" s="273"/>
      <c r="E22" s="273"/>
      <c r="F22" s="273"/>
      <c r="G22" s="273"/>
      <c r="H22" s="273"/>
      <c r="I22" s="274"/>
    </row>
    <row r="23" spans="1:9" ht="18.75" customHeight="1" x14ac:dyDescent="0.25">
      <c r="A23" s="272" t="s">
        <v>18</v>
      </c>
      <c r="B23" s="273"/>
      <c r="C23" s="273"/>
      <c r="D23" s="273"/>
      <c r="E23" s="273"/>
      <c r="F23" s="273"/>
      <c r="G23" s="273"/>
      <c r="H23" s="273"/>
      <c r="I23" s="274"/>
    </row>
    <row r="24" spans="1:9" x14ac:dyDescent="0.25">
      <c r="A24" s="271" t="s">
        <v>19</v>
      </c>
      <c r="B24" s="271"/>
      <c r="C24" s="271"/>
      <c r="D24" s="271"/>
      <c r="E24" s="275"/>
      <c r="F24" s="271"/>
      <c r="G24" s="271"/>
      <c r="H24" s="271"/>
      <c r="I24" s="271"/>
    </row>
    <row r="25" spans="1:9" x14ac:dyDescent="0.25">
      <c r="A25" s="276"/>
      <c r="B25" s="276" t="s">
        <v>20</v>
      </c>
      <c r="C25" s="277" t="s">
        <v>21</v>
      </c>
      <c r="D25" s="278" t="s">
        <v>21</v>
      </c>
      <c r="E25" s="126" t="s">
        <v>22</v>
      </c>
      <c r="F25" s="279" t="s">
        <v>23</v>
      </c>
      <c r="G25" s="280"/>
      <c r="H25" s="280"/>
      <c r="I25" s="280"/>
    </row>
    <row r="26" spans="1:9" x14ac:dyDescent="0.25">
      <c r="A26" s="276"/>
      <c r="B26" s="276"/>
      <c r="C26" s="277"/>
      <c r="D26" s="278"/>
      <c r="E26" s="127" t="s">
        <v>24</v>
      </c>
      <c r="F26" s="279"/>
      <c r="G26" s="280"/>
      <c r="H26" s="280"/>
      <c r="I26" s="280"/>
    </row>
    <row r="27" spans="1:9" ht="51" x14ac:dyDescent="0.25">
      <c r="A27" s="276"/>
      <c r="B27" s="276"/>
      <c r="C27" s="128" t="s">
        <v>192</v>
      </c>
      <c r="D27" s="128" t="s">
        <v>193</v>
      </c>
      <c r="E27" s="127" t="s">
        <v>194</v>
      </c>
      <c r="F27" s="128" t="s">
        <v>25</v>
      </c>
      <c r="G27" s="128" t="s">
        <v>26</v>
      </c>
      <c r="H27" s="128" t="s">
        <v>27</v>
      </c>
      <c r="I27" s="128" t="s">
        <v>28</v>
      </c>
    </row>
    <row r="28" spans="1:9" x14ac:dyDescent="0.25">
      <c r="A28" s="281" t="s">
        <v>29</v>
      </c>
      <c r="B28" s="281"/>
      <c r="C28" s="281"/>
      <c r="D28" s="281"/>
      <c r="E28" s="281"/>
      <c r="F28" s="281"/>
      <c r="G28" s="281"/>
      <c r="H28" s="281"/>
      <c r="I28" s="281"/>
    </row>
    <row r="29" spans="1:9" ht="25.5" x14ac:dyDescent="0.25">
      <c r="A29" s="129" t="s">
        <v>30</v>
      </c>
      <c r="B29" s="282" t="s">
        <v>31</v>
      </c>
      <c r="C29" s="130">
        <f>SUM(C31:C36)</f>
        <v>363.58200000000005</v>
      </c>
      <c r="D29" s="130">
        <f>SUM(D31:D35)</f>
        <v>272.834</v>
      </c>
      <c r="E29" s="130">
        <f>SUM(F29:I29)</f>
        <v>304.2</v>
      </c>
      <c r="F29" s="130">
        <f>SUM(F31:F35)</f>
        <v>88</v>
      </c>
      <c r="G29" s="130">
        <f>SUM(G31:G35)</f>
        <v>110.2</v>
      </c>
      <c r="H29" s="130">
        <f>SUM(H31:H35)</f>
        <v>48</v>
      </c>
      <c r="I29" s="130">
        <f>SUM(I31:I35)</f>
        <v>58</v>
      </c>
    </row>
    <row r="30" spans="1:9" x14ac:dyDescent="0.25">
      <c r="A30" s="131" t="s">
        <v>32</v>
      </c>
      <c r="B30" s="283"/>
      <c r="C30" s="132"/>
      <c r="D30" s="132"/>
      <c r="E30" s="130"/>
      <c r="F30" s="130"/>
      <c r="G30" s="130"/>
      <c r="H30" s="130"/>
      <c r="I30" s="130"/>
    </row>
    <row r="31" spans="1:9" ht="27.75" customHeight="1" x14ac:dyDescent="0.25">
      <c r="A31" s="129" t="s">
        <v>33</v>
      </c>
      <c r="B31" s="283"/>
      <c r="C31" s="132">
        <v>28.111000000000001</v>
      </c>
      <c r="D31" s="132">
        <v>34.834000000000003</v>
      </c>
      <c r="E31" s="130">
        <f>SUM(F31:I31)</f>
        <v>28</v>
      </c>
      <c r="F31" s="132">
        <v>7</v>
      </c>
      <c r="G31" s="132">
        <v>7</v>
      </c>
      <c r="H31" s="132">
        <v>7</v>
      </c>
      <c r="I31" s="132">
        <v>7</v>
      </c>
    </row>
    <row r="32" spans="1:9" ht="16.5" customHeight="1" x14ac:dyDescent="0.25">
      <c r="A32" s="129" t="s">
        <v>34</v>
      </c>
      <c r="B32" s="283"/>
      <c r="C32" s="132">
        <v>4.8499999999999996</v>
      </c>
      <c r="D32" s="132">
        <v>3</v>
      </c>
      <c r="E32" s="130">
        <f>SUM(F32:I32)</f>
        <v>2</v>
      </c>
      <c r="F32" s="132">
        <v>0.5</v>
      </c>
      <c r="G32" s="132">
        <v>0.5</v>
      </c>
      <c r="H32" s="132">
        <v>0.5</v>
      </c>
      <c r="I32" s="132">
        <v>0.5</v>
      </c>
    </row>
    <row r="33" spans="1:10" ht="16.5" customHeight="1" x14ac:dyDescent="0.25">
      <c r="A33" s="129" t="s">
        <v>35</v>
      </c>
      <c r="B33" s="283"/>
      <c r="C33" s="132">
        <v>163.36500000000001</v>
      </c>
      <c r="D33" s="132">
        <v>110</v>
      </c>
      <c r="E33" s="130">
        <f>SUM(F33:I33)</f>
        <v>141.19999999999999</v>
      </c>
      <c r="F33" s="132">
        <v>58.5</v>
      </c>
      <c r="G33" s="132">
        <v>37.700000000000003</v>
      </c>
      <c r="H33" s="132">
        <v>24.5</v>
      </c>
      <c r="I33" s="132">
        <v>20.5</v>
      </c>
    </row>
    <row r="34" spans="1:10" ht="16.5" customHeight="1" x14ac:dyDescent="0.25">
      <c r="A34" s="129" t="s">
        <v>36</v>
      </c>
      <c r="B34" s="283"/>
      <c r="C34" s="132">
        <v>9.5079999999999991</v>
      </c>
      <c r="D34" s="132">
        <v>10</v>
      </c>
      <c r="E34" s="130">
        <f>SUM(F34:I34)</f>
        <v>17</v>
      </c>
      <c r="F34" s="132">
        <v>0</v>
      </c>
      <c r="G34" s="132">
        <v>15</v>
      </c>
      <c r="H34" s="132">
        <v>2</v>
      </c>
      <c r="I34" s="132">
        <v>0</v>
      </c>
    </row>
    <row r="35" spans="1:10" ht="45.75" customHeight="1" x14ac:dyDescent="0.25">
      <c r="A35" s="129" t="s">
        <v>37</v>
      </c>
      <c r="B35" s="284"/>
      <c r="C35" s="132">
        <v>145.999</v>
      </c>
      <c r="D35" s="132">
        <v>115</v>
      </c>
      <c r="E35" s="130">
        <f>SUM(F35:I35)</f>
        <v>116</v>
      </c>
      <c r="F35" s="132">
        <v>22</v>
      </c>
      <c r="G35" s="132">
        <v>50</v>
      </c>
      <c r="H35" s="132">
        <v>14</v>
      </c>
      <c r="I35" s="132">
        <v>30</v>
      </c>
    </row>
    <row r="36" spans="1:10" x14ac:dyDescent="0.25">
      <c r="A36" s="129" t="s">
        <v>38</v>
      </c>
      <c r="B36" s="133"/>
      <c r="C36" s="132">
        <v>11.749000000000001</v>
      </c>
      <c r="D36" s="132"/>
      <c r="E36" s="130"/>
      <c r="F36" s="132"/>
      <c r="G36" s="132"/>
      <c r="H36" s="132"/>
      <c r="I36" s="132"/>
    </row>
    <row r="37" spans="1:10" ht="15.75" customHeight="1" x14ac:dyDescent="0.25">
      <c r="A37" s="129" t="s">
        <v>39</v>
      </c>
      <c r="B37" s="134" t="s">
        <v>40</v>
      </c>
      <c r="C37" s="132">
        <v>0</v>
      </c>
      <c r="D37" s="132">
        <v>0</v>
      </c>
      <c r="E37" s="130">
        <f>SUM(F37:I37)</f>
        <v>0</v>
      </c>
      <c r="F37" s="130">
        <v>0</v>
      </c>
      <c r="G37" s="130">
        <v>0</v>
      </c>
      <c r="H37" s="130">
        <v>0</v>
      </c>
      <c r="I37" s="130">
        <v>0</v>
      </c>
    </row>
    <row r="38" spans="1:10" ht="21.75" customHeight="1" x14ac:dyDescent="0.25">
      <c r="A38" s="129" t="s">
        <v>41</v>
      </c>
      <c r="B38" s="134" t="s">
        <v>42</v>
      </c>
      <c r="C38" s="132">
        <v>0</v>
      </c>
      <c r="D38" s="132">
        <v>0</v>
      </c>
      <c r="E38" s="130">
        <v>0</v>
      </c>
      <c r="F38" s="132">
        <v>0</v>
      </c>
      <c r="G38" s="132">
        <v>0</v>
      </c>
      <c r="H38" s="132">
        <v>0</v>
      </c>
      <c r="I38" s="132">
        <v>0</v>
      </c>
    </row>
    <row r="39" spans="1:10" ht="16.5" customHeight="1" x14ac:dyDescent="0.25">
      <c r="A39" s="285" t="s">
        <v>43</v>
      </c>
      <c r="B39" s="286" t="s">
        <v>44</v>
      </c>
      <c r="C39" s="287">
        <v>0</v>
      </c>
      <c r="D39" s="287">
        <v>0</v>
      </c>
      <c r="E39" s="288">
        <v>0</v>
      </c>
      <c r="F39" s="287">
        <v>0</v>
      </c>
      <c r="G39" s="287">
        <v>0</v>
      </c>
      <c r="H39" s="287">
        <v>0</v>
      </c>
      <c r="I39" s="287">
        <v>0</v>
      </c>
    </row>
    <row r="40" spans="1:10" ht="9.75" customHeight="1" x14ac:dyDescent="0.25">
      <c r="A40" s="285"/>
      <c r="B40" s="286"/>
      <c r="C40" s="287"/>
      <c r="D40" s="287"/>
      <c r="E40" s="289"/>
      <c r="F40" s="287"/>
      <c r="G40" s="287"/>
      <c r="H40" s="287"/>
      <c r="I40" s="287"/>
    </row>
    <row r="41" spans="1:10" ht="21" customHeight="1" x14ac:dyDescent="0.25">
      <c r="A41" s="281" t="s">
        <v>45</v>
      </c>
      <c r="B41" s="286" t="s">
        <v>46</v>
      </c>
      <c r="C41" s="290">
        <f t="shared" ref="C41:I41" si="0">C29</f>
        <v>363.58200000000005</v>
      </c>
      <c r="D41" s="290">
        <f t="shared" si="0"/>
        <v>272.834</v>
      </c>
      <c r="E41" s="288">
        <f>E29</f>
        <v>304.2</v>
      </c>
      <c r="F41" s="290">
        <f t="shared" si="0"/>
        <v>88</v>
      </c>
      <c r="G41" s="290">
        <f t="shared" si="0"/>
        <v>110.2</v>
      </c>
      <c r="H41" s="290">
        <f t="shared" si="0"/>
        <v>48</v>
      </c>
      <c r="I41" s="290">
        <f t="shared" si="0"/>
        <v>58</v>
      </c>
    </row>
    <row r="42" spans="1:10" ht="30.6" customHeight="1" x14ac:dyDescent="0.25">
      <c r="A42" s="281"/>
      <c r="B42" s="286"/>
      <c r="C42" s="290"/>
      <c r="D42" s="290"/>
      <c r="E42" s="289"/>
      <c r="F42" s="290"/>
      <c r="G42" s="290"/>
      <c r="H42" s="290"/>
      <c r="I42" s="290"/>
    </row>
    <row r="43" spans="1:10" ht="14.25" customHeight="1" x14ac:dyDescent="0.25">
      <c r="A43" s="129" t="s">
        <v>47</v>
      </c>
      <c r="B43" s="286" t="s">
        <v>48</v>
      </c>
      <c r="C43" s="287">
        <v>139.78</v>
      </c>
      <c r="D43" s="287">
        <v>194.49700000000001</v>
      </c>
      <c r="E43" s="288">
        <f>SUM(F43:I44)</f>
        <v>204.01599999999999</v>
      </c>
      <c r="F43" s="287">
        <v>51.003999999999998</v>
      </c>
      <c r="G43" s="287">
        <v>51.003999999999998</v>
      </c>
      <c r="H43" s="287">
        <v>51.003999999999998</v>
      </c>
      <c r="I43" s="287">
        <v>51.003999999999998</v>
      </c>
    </row>
    <row r="44" spans="1:10" ht="17.25" customHeight="1" x14ac:dyDescent="0.25">
      <c r="A44" s="129" t="s">
        <v>49</v>
      </c>
      <c r="B44" s="286"/>
      <c r="C44" s="287"/>
      <c r="D44" s="287"/>
      <c r="E44" s="289"/>
      <c r="F44" s="287"/>
      <c r="G44" s="287"/>
      <c r="H44" s="287"/>
      <c r="I44" s="287"/>
    </row>
    <row r="45" spans="1:10" ht="21" customHeight="1" x14ac:dyDescent="0.25">
      <c r="A45" s="129" t="s">
        <v>50</v>
      </c>
      <c r="B45" s="134" t="s">
        <v>51</v>
      </c>
      <c r="C45" s="130">
        <f>C47+C51+C54+C57</f>
        <v>20833.35872</v>
      </c>
      <c r="D45" s="130">
        <f>D47+D51+D54+D57</f>
        <v>30710.774000000001</v>
      </c>
      <c r="E45" s="130">
        <f>SUM(F45:I45)</f>
        <v>32822.396999999997</v>
      </c>
      <c r="F45" s="130">
        <f>F47+F51+F54+F57</f>
        <v>8714.7200000000012</v>
      </c>
      <c r="G45" s="130">
        <f>G47+G51+G54+G57</f>
        <v>9502.0959999999995</v>
      </c>
      <c r="H45" s="130">
        <f>H47+H51+H54+H57</f>
        <v>7721.7730000000001</v>
      </c>
      <c r="I45" s="130">
        <f>I47+I51+I54+I57</f>
        <v>6883.8080000000009</v>
      </c>
    </row>
    <row r="46" spans="1:10" ht="30" customHeight="1" x14ac:dyDescent="0.25">
      <c r="A46" s="129" t="s">
        <v>52</v>
      </c>
      <c r="B46" s="291" t="s">
        <v>53</v>
      </c>
      <c r="C46" s="132"/>
      <c r="D46" s="132"/>
      <c r="E46" s="130"/>
      <c r="F46" s="130"/>
      <c r="G46" s="132"/>
      <c r="H46" s="132"/>
      <c r="I46" s="135"/>
    </row>
    <row r="47" spans="1:10" ht="77.25" customHeight="1" x14ac:dyDescent="0.25">
      <c r="A47" s="131" t="s">
        <v>187</v>
      </c>
      <c r="B47" s="292"/>
      <c r="C47" s="130">
        <f>C48+C50</f>
        <v>20524.100999999999</v>
      </c>
      <c r="D47" s="130">
        <f>D48+D50</f>
        <v>29711.84</v>
      </c>
      <c r="E47" s="130">
        <f>F47+G47+H47+I47</f>
        <v>31621.295000000002</v>
      </c>
      <c r="F47" s="130">
        <f>F48+F50</f>
        <v>8675.4140000000007</v>
      </c>
      <c r="G47" s="130">
        <f>G48+G50</f>
        <v>9194.5079999999998</v>
      </c>
      <c r="H47" s="130">
        <f>H48+H50</f>
        <v>6867.5650000000005</v>
      </c>
      <c r="I47" s="130">
        <f>I48+I50</f>
        <v>6883.8080000000009</v>
      </c>
    </row>
    <row r="48" spans="1:10" s="84" customFormat="1" ht="19.5" customHeight="1" x14ac:dyDescent="0.25">
      <c r="A48" s="131" t="s">
        <v>55</v>
      </c>
      <c r="B48" s="292"/>
      <c r="C48" s="132">
        <v>20524.100999999999</v>
      </c>
      <c r="D48" s="132">
        <v>24751.84</v>
      </c>
      <c r="E48" s="130">
        <f>F48+G48+H48+I48</f>
        <v>30964.382000000001</v>
      </c>
      <c r="F48" s="132">
        <f>1340.016+3791.772+1751.174+68.005+1317.172+5.23</f>
        <v>8273.3690000000006</v>
      </c>
      <c r="G48" s="132">
        <f>1430.814+4005.721+9.76+1789.623+45.859+852.749+180.304+110.905+58.999+65.524+639.02+5.23</f>
        <v>9194.5079999999998</v>
      </c>
      <c r="H48" s="132">
        <f>1342.748+3875.668+72.72+41.666+938.077+176.996+141.87+17.722+5.23</f>
        <v>6612.6970000000001</v>
      </c>
      <c r="I48" s="132">
        <f>1163.055+3507.065+250.1+100.492+1857.867+5.229</f>
        <v>6883.8080000000009</v>
      </c>
      <c r="J48" s="51"/>
    </row>
    <row r="49" spans="1:13" ht="28.5" customHeight="1" x14ac:dyDescent="0.25">
      <c r="A49" s="129" t="s">
        <v>56</v>
      </c>
      <c r="B49" s="292"/>
      <c r="C49" s="132"/>
      <c r="D49" s="132"/>
      <c r="E49" s="130"/>
      <c r="F49" s="130"/>
      <c r="G49" s="132"/>
      <c r="H49" s="132"/>
      <c r="I49" s="135"/>
    </row>
    <row r="50" spans="1:13" ht="20.25" customHeight="1" x14ac:dyDescent="0.25">
      <c r="A50" s="129" t="s">
        <v>57</v>
      </c>
      <c r="B50" s="292"/>
      <c r="C50" s="132">
        <v>0</v>
      </c>
      <c r="D50" s="132">
        <v>4960</v>
      </c>
      <c r="E50" s="130">
        <f>F50+G50+H50+I50</f>
        <v>656.91300000000001</v>
      </c>
      <c r="F50" s="132">
        <v>402.04500000000002</v>
      </c>
      <c r="G50" s="132">
        <v>0</v>
      </c>
      <c r="H50" s="132">
        <v>254.86799999999999</v>
      </c>
      <c r="I50" s="132">
        <v>0</v>
      </c>
    </row>
    <row r="51" spans="1:13" ht="99.75" customHeight="1" x14ac:dyDescent="0.25">
      <c r="A51" s="131" t="s">
        <v>189</v>
      </c>
      <c r="B51" s="292"/>
      <c r="C51" s="130">
        <f>C52+C53</f>
        <v>179.703</v>
      </c>
      <c r="D51" s="130">
        <f>D52+D53</f>
        <v>249.447</v>
      </c>
      <c r="E51" s="130">
        <f>SUM(F51:I51)</f>
        <v>304.5</v>
      </c>
      <c r="F51" s="130">
        <f>F52+F53</f>
        <v>0</v>
      </c>
      <c r="G51" s="130">
        <f>G52+G53</f>
        <v>210.5</v>
      </c>
      <c r="H51" s="130">
        <f>H52+H53</f>
        <v>94</v>
      </c>
      <c r="I51" s="130">
        <f>I52+I53</f>
        <v>0</v>
      </c>
    </row>
    <row r="52" spans="1:13" ht="26.25" customHeight="1" x14ac:dyDescent="0.25">
      <c r="A52" s="129" t="s">
        <v>59</v>
      </c>
      <c r="B52" s="292"/>
      <c r="C52" s="132">
        <v>179.703</v>
      </c>
      <c r="D52" s="132">
        <v>210.34700000000001</v>
      </c>
      <c r="E52" s="132">
        <f>SUM(F52:I52)</f>
        <v>304.5</v>
      </c>
      <c r="F52" s="132">
        <v>0</v>
      </c>
      <c r="G52" s="132">
        <v>210.5</v>
      </c>
      <c r="H52" s="132">
        <v>94</v>
      </c>
      <c r="I52" s="132">
        <v>0</v>
      </c>
    </row>
    <row r="53" spans="1:13" ht="42" customHeight="1" x14ac:dyDescent="0.25">
      <c r="A53" s="129" t="s">
        <v>60</v>
      </c>
      <c r="B53" s="292"/>
      <c r="C53" s="132">
        <f>[2]ФП2022!F55</f>
        <v>0</v>
      </c>
      <c r="D53" s="132">
        <v>39.1</v>
      </c>
      <c r="E53" s="132">
        <f>SUM(F53:I53)</f>
        <v>0</v>
      </c>
      <c r="F53" s="132">
        <v>0</v>
      </c>
      <c r="G53" s="132">
        <v>0</v>
      </c>
      <c r="H53" s="132"/>
      <c r="I53" s="132">
        <v>0</v>
      </c>
    </row>
    <row r="54" spans="1:13" ht="107.25" customHeight="1" x14ac:dyDescent="0.25">
      <c r="A54" s="131" t="s">
        <v>188</v>
      </c>
      <c r="B54" s="292"/>
      <c r="C54" s="130">
        <f>C55+C56</f>
        <v>129.55472</v>
      </c>
      <c r="D54" s="130">
        <f>D55+D56</f>
        <v>27.986999999999998</v>
      </c>
      <c r="E54" s="130">
        <f>F54+G54+H54+I54</f>
        <v>175.102</v>
      </c>
      <c r="F54" s="130">
        <f>F55+F56</f>
        <v>39.305999999999997</v>
      </c>
      <c r="G54" s="130">
        <f t="shared" ref="G54:I54" si="1">G55+G56</f>
        <v>97.087999999999994</v>
      </c>
      <c r="H54" s="130">
        <f t="shared" si="1"/>
        <v>38.707999999999998</v>
      </c>
      <c r="I54" s="130">
        <f t="shared" si="1"/>
        <v>0</v>
      </c>
    </row>
    <row r="55" spans="1:13" ht="20.25" customHeight="1" x14ac:dyDescent="0.25">
      <c r="A55" s="131" t="s">
        <v>55</v>
      </c>
      <c r="B55" s="292"/>
      <c r="C55" s="132">
        <v>129.55472</v>
      </c>
      <c r="D55" s="132">
        <v>27.986999999999998</v>
      </c>
      <c r="E55" s="130">
        <f t="shared" ref="E55:E59" si="2">F55+G55+H55+I55</f>
        <v>175.102</v>
      </c>
      <c r="F55" s="132">
        <v>39.305999999999997</v>
      </c>
      <c r="G55" s="132">
        <v>97.087999999999994</v>
      </c>
      <c r="H55" s="132">
        <v>38.707999999999998</v>
      </c>
      <c r="I55" s="132">
        <v>0</v>
      </c>
    </row>
    <row r="56" spans="1:13" ht="18" customHeight="1" x14ac:dyDescent="0.25">
      <c r="A56" s="129" t="s">
        <v>62</v>
      </c>
      <c r="B56" s="292"/>
      <c r="C56" s="132">
        <f>[2]ФП2022!F58</f>
        <v>0</v>
      </c>
      <c r="D56" s="132">
        <f>[2]ФП2023!E56</f>
        <v>0</v>
      </c>
      <c r="E56" s="130">
        <f t="shared" si="2"/>
        <v>0</v>
      </c>
      <c r="F56" s="130">
        <v>0</v>
      </c>
      <c r="G56" s="130">
        <v>0</v>
      </c>
      <c r="H56" s="130">
        <v>0</v>
      </c>
      <c r="I56" s="130">
        <v>0</v>
      </c>
    </row>
    <row r="57" spans="1:13" ht="84.6" customHeight="1" x14ac:dyDescent="0.25">
      <c r="A57" s="131" t="s">
        <v>190</v>
      </c>
      <c r="B57" s="292"/>
      <c r="C57" s="130">
        <f>C58+C59</f>
        <v>0</v>
      </c>
      <c r="D57" s="130">
        <f>D58+D59</f>
        <v>721.5</v>
      </c>
      <c r="E57" s="130">
        <f t="shared" si="2"/>
        <v>721.5</v>
      </c>
      <c r="F57" s="130">
        <f>F58+F59</f>
        <v>0</v>
      </c>
      <c r="G57" s="130">
        <f t="shared" ref="G57:I57" si="3">G58+G59</f>
        <v>0</v>
      </c>
      <c r="H57" s="130">
        <f t="shared" si="3"/>
        <v>721.5</v>
      </c>
      <c r="I57" s="130">
        <f t="shared" si="3"/>
        <v>0</v>
      </c>
    </row>
    <row r="58" spans="1:13" ht="18" customHeight="1" x14ac:dyDescent="0.25">
      <c r="A58" s="131" t="s">
        <v>55</v>
      </c>
      <c r="B58" s="292"/>
      <c r="C58" s="132">
        <v>0</v>
      </c>
      <c r="D58" s="132">
        <v>721.5</v>
      </c>
      <c r="E58" s="130">
        <f t="shared" si="2"/>
        <v>721.5</v>
      </c>
      <c r="F58" s="132">
        <v>0</v>
      </c>
      <c r="G58" s="132">
        <v>0</v>
      </c>
      <c r="H58" s="132">
        <v>721.5</v>
      </c>
      <c r="I58" s="130">
        <f>I109</f>
        <v>0</v>
      </c>
    </row>
    <row r="59" spans="1:13" ht="18" customHeight="1" x14ac:dyDescent="0.25">
      <c r="A59" s="129" t="s">
        <v>62</v>
      </c>
      <c r="B59" s="293"/>
      <c r="C59" s="132">
        <v>0</v>
      </c>
      <c r="D59" s="132">
        <v>0</v>
      </c>
      <c r="E59" s="130">
        <f t="shared" si="2"/>
        <v>0</v>
      </c>
      <c r="F59" s="132">
        <v>0</v>
      </c>
      <c r="G59" s="132">
        <v>0</v>
      </c>
      <c r="H59" s="132">
        <v>0</v>
      </c>
      <c r="I59" s="130">
        <f>I110</f>
        <v>0</v>
      </c>
    </row>
    <row r="60" spans="1:13" ht="19.5" customHeight="1" x14ac:dyDescent="0.25">
      <c r="A60" s="136" t="s">
        <v>64</v>
      </c>
      <c r="B60" s="134" t="s">
        <v>65</v>
      </c>
      <c r="C60" s="130">
        <v>12131.344999999999</v>
      </c>
      <c r="D60" s="130">
        <v>12189.516</v>
      </c>
      <c r="E60" s="130">
        <v>12243.69</v>
      </c>
      <c r="F60" s="130">
        <f>E60/4</f>
        <v>3060.9225000000001</v>
      </c>
      <c r="G60" s="130">
        <f>F60</f>
        <v>3060.9225000000001</v>
      </c>
      <c r="H60" s="130">
        <f>F60</f>
        <v>3060.9225000000001</v>
      </c>
      <c r="I60" s="130">
        <f>G60</f>
        <v>3060.9225000000001</v>
      </c>
    </row>
    <row r="61" spans="1:13" ht="29.25" customHeight="1" x14ac:dyDescent="0.25">
      <c r="A61" s="137" t="s">
        <v>66</v>
      </c>
      <c r="B61" s="134" t="s">
        <v>67</v>
      </c>
      <c r="C61" s="130">
        <f>C60+C43+C41+C45</f>
        <v>33468.065719999999</v>
      </c>
      <c r="D61" s="130">
        <f>D60+D45+D43+D41</f>
        <v>43367.621000000006</v>
      </c>
      <c r="E61" s="130">
        <f>F61+G61+H61+I61</f>
        <v>45574.303000000007</v>
      </c>
      <c r="F61" s="130">
        <f>F60+F45+F43+F41</f>
        <v>11914.646500000003</v>
      </c>
      <c r="G61" s="130">
        <f>G43+G45+G60+G41</f>
        <v>12724.222500000002</v>
      </c>
      <c r="H61" s="130">
        <f>H43+H45+H60+H41</f>
        <v>10881.699500000001</v>
      </c>
      <c r="I61" s="130">
        <f>I43+I45+I60+I41</f>
        <v>10053.7345</v>
      </c>
    </row>
    <row r="62" spans="1:13" x14ac:dyDescent="0.25">
      <c r="A62" s="281" t="s">
        <v>68</v>
      </c>
      <c r="B62" s="281"/>
      <c r="C62" s="281"/>
      <c r="D62" s="281"/>
      <c r="E62" s="281"/>
      <c r="F62" s="281"/>
      <c r="G62" s="281"/>
      <c r="H62" s="281"/>
      <c r="I62" s="281"/>
    </row>
    <row r="63" spans="1:13" ht="43.5" customHeight="1" x14ac:dyDescent="0.25">
      <c r="A63" s="129" t="s">
        <v>69</v>
      </c>
      <c r="B63" s="134" t="s">
        <v>70</v>
      </c>
      <c r="C63" s="130">
        <f>C64</f>
        <v>470.40100000000001</v>
      </c>
      <c r="D63" s="130">
        <f>D64</f>
        <v>449.23865999999998</v>
      </c>
      <c r="E63" s="130">
        <f>SUM(F63:I63)</f>
        <v>484.464</v>
      </c>
      <c r="F63" s="130">
        <f>F65+F67+F70</f>
        <v>134.57</v>
      </c>
      <c r="G63" s="130">
        <f>G65+G67+G70</f>
        <v>154.9</v>
      </c>
      <c r="H63" s="130">
        <f>H65+H67+H70</f>
        <v>94.039999999999992</v>
      </c>
      <c r="I63" s="130">
        <f>I65+I67+I70</f>
        <v>100.95399999999999</v>
      </c>
    </row>
    <row r="64" spans="1:13" ht="25.5" x14ac:dyDescent="0.25">
      <c r="A64" s="131" t="s">
        <v>71</v>
      </c>
      <c r="B64" s="134" t="s">
        <v>72</v>
      </c>
      <c r="C64" s="132">
        <f>C65+C67+C70</f>
        <v>470.40100000000001</v>
      </c>
      <c r="D64" s="132">
        <f>D65+D67+D70</f>
        <v>449.23865999999998</v>
      </c>
      <c r="E64" s="132">
        <f>F64+G64+H64+I64</f>
        <v>484.464</v>
      </c>
      <c r="F64" s="132">
        <f>F63</f>
        <v>134.57</v>
      </c>
      <c r="G64" s="132">
        <f>G63</f>
        <v>154.9</v>
      </c>
      <c r="H64" s="132">
        <f>H63</f>
        <v>94.039999999999992</v>
      </c>
      <c r="I64" s="132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85" t="s">
        <v>73</v>
      </c>
      <c r="B65" s="286" t="s">
        <v>74</v>
      </c>
      <c r="C65" s="287">
        <v>291.101</v>
      </c>
      <c r="D65" s="287">
        <v>270.62700000000001</v>
      </c>
      <c r="E65" s="290">
        <f>SUM(F65:I66)</f>
        <v>306.10000000000002</v>
      </c>
      <c r="F65" s="287">
        <v>105.9</v>
      </c>
      <c r="G65" s="287">
        <v>100</v>
      </c>
      <c r="H65" s="287">
        <v>30.6</v>
      </c>
      <c r="I65" s="287">
        <v>69.599999999999994</v>
      </c>
    </row>
    <row r="66" spans="1:15" ht="3.75" customHeight="1" x14ac:dyDescent="0.25">
      <c r="A66" s="285"/>
      <c r="B66" s="286"/>
      <c r="C66" s="287"/>
      <c r="D66" s="287"/>
      <c r="E66" s="290"/>
      <c r="F66" s="287"/>
      <c r="G66" s="287"/>
      <c r="H66" s="287"/>
      <c r="I66" s="287"/>
    </row>
    <row r="67" spans="1:15" x14ac:dyDescent="0.25">
      <c r="A67" s="129" t="s">
        <v>75</v>
      </c>
      <c r="B67" s="286" t="s">
        <v>76</v>
      </c>
      <c r="C67" s="130">
        <f>C68+C69</f>
        <v>150.30000000000001</v>
      </c>
      <c r="D67" s="130">
        <f>D68+D69</f>
        <v>146.40299999999999</v>
      </c>
      <c r="E67" s="130">
        <f>E69</f>
        <v>146.19999999999999</v>
      </c>
      <c r="F67" s="130">
        <f t="shared" ref="F67:I67" si="4">F69</f>
        <v>23.5</v>
      </c>
      <c r="G67" s="130">
        <f t="shared" si="4"/>
        <v>45</v>
      </c>
      <c r="H67" s="130">
        <f t="shared" si="4"/>
        <v>52</v>
      </c>
      <c r="I67" s="130">
        <f t="shared" si="4"/>
        <v>25.7</v>
      </c>
    </row>
    <row r="68" spans="1:15" ht="16.5" customHeight="1" x14ac:dyDescent="0.25">
      <c r="A68" s="131" t="s">
        <v>77</v>
      </c>
      <c r="B68" s="286"/>
      <c r="C68" s="135"/>
      <c r="D68" s="132"/>
      <c r="E68" s="130" t="s">
        <v>78</v>
      </c>
      <c r="F68" s="130" t="s">
        <v>78</v>
      </c>
      <c r="G68" s="130" t="s">
        <v>78</v>
      </c>
      <c r="H68" s="130" t="s">
        <v>78</v>
      </c>
      <c r="I68" s="130" t="s">
        <v>78</v>
      </c>
    </row>
    <row r="69" spans="1:15" ht="18" customHeight="1" x14ac:dyDescent="0.25">
      <c r="A69" s="131" t="s">
        <v>79</v>
      </c>
      <c r="B69" s="286"/>
      <c r="C69" s="132">
        <v>150.30000000000001</v>
      </c>
      <c r="D69" s="132">
        <v>146.40299999999999</v>
      </c>
      <c r="E69" s="130">
        <f>SUM(F69:I69)</f>
        <v>146.19999999999999</v>
      </c>
      <c r="F69" s="132">
        <v>23.5</v>
      </c>
      <c r="G69" s="132">
        <v>45</v>
      </c>
      <c r="H69" s="132">
        <v>52</v>
      </c>
      <c r="I69" s="132">
        <v>25.7</v>
      </c>
    </row>
    <row r="70" spans="1:15" ht="14.25" customHeight="1" x14ac:dyDescent="0.25">
      <c r="A70" s="285" t="s">
        <v>80</v>
      </c>
      <c r="B70" s="286" t="s">
        <v>81</v>
      </c>
      <c r="C70" s="290">
        <v>29</v>
      </c>
      <c r="D70" s="290">
        <f>D69*0.22</f>
        <v>32.208660000000002</v>
      </c>
      <c r="E70" s="290">
        <f>F70+G70+H70+I70</f>
        <v>32.164000000000001</v>
      </c>
      <c r="F70" s="290">
        <f>F69*0.22</f>
        <v>5.17</v>
      </c>
      <c r="G70" s="290">
        <f t="shared" ref="G70:I70" si="5">G69*0.22</f>
        <v>9.9</v>
      </c>
      <c r="H70" s="290">
        <f>H69*0.22</f>
        <v>11.44</v>
      </c>
      <c r="I70" s="290">
        <f t="shared" si="5"/>
        <v>5.6539999999999999</v>
      </c>
    </row>
    <row r="71" spans="1:15" ht="7.5" customHeight="1" x14ac:dyDescent="0.25">
      <c r="A71" s="285"/>
      <c r="B71" s="286"/>
      <c r="C71" s="290"/>
      <c r="D71" s="290"/>
      <c r="E71" s="290"/>
      <c r="F71" s="290"/>
      <c r="G71" s="290"/>
      <c r="H71" s="290"/>
      <c r="I71" s="290"/>
    </row>
    <row r="72" spans="1:15" ht="13.5" customHeight="1" x14ac:dyDescent="0.25">
      <c r="A72" s="138"/>
      <c r="B72" s="139"/>
      <c r="C72" s="140"/>
      <c r="D72" s="140"/>
      <c r="E72" s="140"/>
      <c r="F72" s="140"/>
      <c r="G72" s="140"/>
      <c r="H72" s="140"/>
      <c r="I72" s="141"/>
    </row>
    <row r="73" spans="1:15" ht="21" customHeight="1" x14ac:dyDescent="0.25">
      <c r="A73" s="129" t="s">
        <v>82</v>
      </c>
      <c r="B73" s="134" t="s">
        <v>83</v>
      </c>
      <c r="C73" s="132" t="s">
        <v>84</v>
      </c>
      <c r="D73" s="132" t="s">
        <v>84</v>
      </c>
      <c r="E73" s="130" t="s">
        <v>78</v>
      </c>
      <c r="F73" s="132" t="s">
        <v>78</v>
      </c>
      <c r="G73" s="132" t="s">
        <v>78</v>
      </c>
      <c r="H73" s="132"/>
      <c r="I73" s="132" t="s">
        <v>78</v>
      </c>
    </row>
    <row r="74" spans="1:15" ht="33.75" customHeight="1" x14ac:dyDescent="0.25">
      <c r="A74" s="129" t="s">
        <v>85</v>
      </c>
      <c r="B74" s="286" t="s">
        <v>86</v>
      </c>
      <c r="C74" s="130">
        <f>C75+C76</f>
        <v>21.3</v>
      </c>
      <c r="D74" s="130">
        <f>D75+D76</f>
        <v>5.9</v>
      </c>
      <c r="E74" s="130">
        <f t="shared" ref="E74:I74" si="6">E75+E76</f>
        <v>9.6</v>
      </c>
      <c r="F74" s="130">
        <f>F75+F76</f>
        <v>2.4</v>
      </c>
      <c r="G74" s="130">
        <f t="shared" si="6"/>
        <v>2.4</v>
      </c>
      <c r="H74" s="130">
        <f t="shared" si="6"/>
        <v>2.4</v>
      </c>
      <c r="I74" s="130">
        <f t="shared" si="6"/>
        <v>2.4</v>
      </c>
    </row>
    <row r="75" spans="1:15" ht="27" customHeight="1" x14ac:dyDescent="0.25">
      <c r="A75" s="129" t="s">
        <v>87</v>
      </c>
      <c r="B75" s="286"/>
      <c r="C75" s="132">
        <v>21.3</v>
      </c>
      <c r="D75" s="132">
        <v>4.7</v>
      </c>
      <c r="E75" s="130">
        <f>F75+G75+H75+I75</f>
        <v>9.6</v>
      </c>
      <c r="F75" s="132">
        <v>2.4</v>
      </c>
      <c r="G75" s="132">
        <v>2.4</v>
      </c>
      <c r="H75" s="132">
        <v>2.4</v>
      </c>
      <c r="I75" s="132">
        <v>2.4</v>
      </c>
    </row>
    <row r="76" spans="1:15" ht="24" customHeight="1" x14ac:dyDescent="0.25">
      <c r="A76" s="129" t="s">
        <v>88</v>
      </c>
      <c r="B76" s="286"/>
      <c r="C76" s="132">
        <f>[2]ФП2022!F73</f>
        <v>0</v>
      </c>
      <c r="D76" s="132">
        <v>1.2</v>
      </c>
      <c r="E76" s="130">
        <f>F76+G76+H76+I76</f>
        <v>0</v>
      </c>
      <c r="F76" s="132">
        <v>0</v>
      </c>
      <c r="G76" s="132">
        <v>0</v>
      </c>
      <c r="H76" s="132">
        <v>0</v>
      </c>
      <c r="I76" s="132">
        <v>0</v>
      </c>
    </row>
    <row r="77" spans="1:15" ht="24" customHeight="1" x14ac:dyDescent="0.25">
      <c r="A77" s="129" t="s">
        <v>89</v>
      </c>
      <c r="B77" s="134" t="s">
        <v>90</v>
      </c>
      <c r="C77" s="132">
        <v>12131.344999999999</v>
      </c>
      <c r="D77" s="132">
        <v>12189.516</v>
      </c>
      <c r="E77" s="132">
        <f>E60</f>
        <v>12243.69</v>
      </c>
      <c r="F77" s="132">
        <f>F60</f>
        <v>3060.9225000000001</v>
      </c>
      <c r="G77" s="132">
        <f>G60</f>
        <v>3060.9225000000001</v>
      </c>
      <c r="H77" s="132">
        <f>H60</f>
        <v>3060.9225000000001</v>
      </c>
      <c r="I77" s="132">
        <f>I60</f>
        <v>3060.9225000000001</v>
      </c>
    </row>
    <row r="78" spans="1:15" ht="33" customHeight="1" x14ac:dyDescent="0.25">
      <c r="A78" s="129" t="s">
        <v>91</v>
      </c>
      <c r="B78" s="134" t="s">
        <v>92</v>
      </c>
      <c r="C78" s="130">
        <f>C80+C101+C106+C111</f>
        <v>20833.359000000004</v>
      </c>
      <c r="D78" s="130">
        <f>D80+D101+D106+D111</f>
        <v>30710.774000000001</v>
      </c>
      <c r="E78" s="130">
        <f>E80+E103+E106+E111</f>
        <v>32822.397080000002</v>
      </c>
      <c r="F78" s="130">
        <f>F80+F103+F106+F111</f>
        <v>8714.7204000000002</v>
      </c>
      <c r="G78" s="130">
        <f>G80+G103+G106+G111</f>
        <v>9502.0960799999993</v>
      </c>
      <c r="H78" s="130">
        <f>H80+H103+H106+H111</f>
        <v>7721.7729399999998</v>
      </c>
      <c r="I78" s="130">
        <f>I80+I103+I106+I111</f>
        <v>6883.8076600000004</v>
      </c>
      <c r="K78" s="47"/>
      <c r="L78" s="47"/>
      <c r="M78" s="47"/>
      <c r="N78" s="47"/>
      <c r="O78" s="47"/>
    </row>
    <row r="79" spans="1:15" ht="51" customHeight="1" x14ac:dyDescent="0.25">
      <c r="A79" s="129" t="s">
        <v>93</v>
      </c>
      <c r="B79" s="142" t="s">
        <v>94</v>
      </c>
      <c r="C79" s="135"/>
      <c r="D79" s="135"/>
      <c r="E79" s="130"/>
      <c r="F79" s="130"/>
      <c r="G79" s="132"/>
      <c r="H79" s="132"/>
      <c r="I79" s="143"/>
    </row>
    <row r="80" spans="1:15" ht="79.5" customHeight="1" x14ac:dyDescent="0.25">
      <c r="A80" s="131" t="s">
        <v>191</v>
      </c>
      <c r="B80" s="144"/>
      <c r="C80" s="143">
        <f>C81</f>
        <v>20524.101000000002</v>
      </c>
      <c r="D80" s="143">
        <f>D81+D100</f>
        <v>29711.84</v>
      </c>
      <c r="E80" s="130">
        <f>F80+G80+H80+I80</f>
        <v>31621.295080000004</v>
      </c>
      <c r="F80" s="130">
        <f>F81+F100</f>
        <v>8675.4143999999997</v>
      </c>
      <c r="G80" s="130">
        <f>G81+G100</f>
        <v>9194.5080799999996</v>
      </c>
      <c r="H80" s="130">
        <f>H81+H100</f>
        <v>6867.5649400000002</v>
      </c>
      <c r="I80" s="130">
        <f>I81+I100</f>
        <v>6883.8076600000004</v>
      </c>
      <c r="K80" s="47">
        <f>E80-'[4]фін бюджет прицеп'!$E$80</f>
        <v>659.93934000000445</v>
      </c>
      <c r="L80" s="47"/>
      <c r="M80" s="47"/>
      <c r="N80" s="47"/>
      <c r="O80" s="47"/>
    </row>
    <row r="81" spans="1:9" s="84" customFormat="1" ht="19.5" customHeight="1" x14ac:dyDescent="0.25">
      <c r="A81" s="145" t="s">
        <v>55</v>
      </c>
      <c r="B81" s="144"/>
      <c r="C81" s="143">
        <f>C82+C83+C88+C92</f>
        <v>20524.101000000002</v>
      </c>
      <c r="D81" s="143">
        <f>D82+D83+D88+D92</f>
        <v>24751.84</v>
      </c>
      <c r="E81" s="130">
        <f>F81+G81+H81+I81</f>
        <v>30964.382079999996</v>
      </c>
      <c r="F81" s="130">
        <f>F82+F83+F88+F92</f>
        <v>8273.3693999999996</v>
      </c>
      <c r="G81" s="130">
        <f>G82+G83+G88+G92</f>
        <v>9194.5080799999996</v>
      </c>
      <c r="H81" s="130">
        <f>H82+H83+H88+H92</f>
        <v>6612.6969399999998</v>
      </c>
      <c r="I81" s="130">
        <f>I82+I83+I88+I92</f>
        <v>6883.8076600000004</v>
      </c>
    </row>
    <row r="82" spans="1:9" ht="21.75" customHeight="1" x14ac:dyDescent="0.25">
      <c r="A82" s="129" t="s">
        <v>73</v>
      </c>
      <c r="B82" s="144"/>
      <c r="C82" s="143">
        <v>1231.9639999999999</v>
      </c>
      <c r="D82" s="143">
        <v>1357.2629999999999</v>
      </c>
      <c r="E82" s="130">
        <f>SUM(F82:I82)</f>
        <v>3974.5219999999999</v>
      </c>
      <c r="F82" s="130">
        <v>1751.174</v>
      </c>
      <c r="G82" s="130">
        <f>1789.623+110.905</f>
        <v>1900.528</v>
      </c>
      <c r="H82" s="130">
        <v>72.72</v>
      </c>
      <c r="I82" s="130">
        <v>250.1</v>
      </c>
    </row>
    <row r="83" spans="1:9" x14ac:dyDescent="0.25">
      <c r="A83" s="129" t="s">
        <v>95</v>
      </c>
      <c r="B83" s="144"/>
      <c r="C83" s="143">
        <f>C84+C85+C87</f>
        <v>12440.886</v>
      </c>
      <c r="D83" s="143">
        <f>D84+D85+D87</f>
        <v>14332.091</v>
      </c>
      <c r="E83" s="130">
        <f>SUM(E84:E87)</f>
        <v>16793.063999999998</v>
      </c>
      <c r="F83" s="130">
        <f>F84+F85+F86+F87</f>
        <v>4210.67</v>
      </c>
      <c r="G83" s="130">
        <f>G84+G85+G86+G87</f>
        <v>4468.4639999999999</v>
      </c>
      <c r="H83" s="130">
        <f>H84+H85+H86+H87</f>
        <v>4281.6769999999997</v>
      </c>
      <c r="I83" s="130">
        <f>I84+I85+I86+I87</f>
        <v>3832.2529999999997</v>
      </c>
    </row>
    <row r="84" spans="1:9" x14ac:dyDescent="0.25">
      <c r="A84" s="129" t="s">
        <v>96</v>
      </c>
      <c r="B84" s="144"/>
      <c r="C84" s="135">
        <f>3122.721+215.895+14.914</f>
        <v>3353.53</v>
      </c>
      <c r="D84" s="135">
        <v>4388.6459999999997</v>
      </c>
      <c r="E84" s="132">
        <f>F84+G84+H84+I84</f>
        <v>4325.1099999999997</v>
      </c>
      <c r="F84" s="132">
        <v>1098.373</v>
      </c>
      <c r="G84" s="132">
        <v>1172.799</v>
      </c>
      <c r="H84" s="132">
        <v>1100.6130000000001</v>
      </c>
      <c r="I84" s="132">
        <v>953.32500000000005</v>
      </c>
    </row>
    <row r="85" spans="1:9" ht="12.75" customHeight="1" x14ac:dyDescent="0.25">
      <c r="A85" s="129" t="s">
        <v>97</v>
      </c>
      <c r="B85" s="144"/>
      <c r="C85" s="135">
        <f>9067.258-C86+0.0908+0.8162+19.191</f>
        <v>9081.0489999999991</v>
      </c>
      <c r="D85" s="135">
        <v>9936.4989999999998</v>
      </c>
      <c r="E85" s="132">
        <f>F85+G85+H85+I85</f>
        <v>12459.954</v>
      </c>
      <c r="F85" s="132">
        <f>3108.01+4.287</f>
        <v>3112.297</v>
      </c>
      <c r="G85" s="132">
        <f>3283.378+4.287</f>
        <v>3287.665</v>
      </c>
      <c r="H85" s="132">
        <f>3176.777+4.287</f>
        <v>3181.0639999999999</v>
      </c>
      <c r="I85" s="132">
        <f>2874.642+4.286</f>
        <v>2878.9279999999999</v>
      </c>
    </row>
    <row r="86" spans="1:9" ht="18.75" hidden="1" customHeight="1" x14ac:dyDescent="0.25">
      <c r="A86" s="146" t="s">
        <v>98</v>
      </c>
      <c r="B86" s="144"/>
      <c r="C86" s="135">
        <v>6.3070000000000004</v>
      </c>
      <c r="D86" s="135">
        <f>[2]ФП2023!E86</f>
        <v>0</v>
      </c>
      <c r="E86" s="132">
        <f>F86+G86+H86+I86</f>
        <v>0</v>
      </c>
      <c r="F86" s="132"/>
      <c r="G86" s="132"/>
      <c r="H86" s="132"/>
      <c r="I86" s="132"/>
    </row>
    <row r="87" spans="1:9" x14ac:dyDescent="0.25">
      <c r="A87" s="146" t="s">
        <v>99</v>
      </c>
      <c r="B87" s="144"/>
      <c r="C87" s="135">
        <v>6.3070000000000004</v>
      </c>
      <c r="D87" s="135">
        <v>6.9459999999999997</v>
      </c>
      <c r="E87" s="132">
        <f>F87+G87+H87+I87</f>
        <v>8</v>
      </c>
      <c r="F87" s="132">
        <v>0</v>
      </c>
      <c r="G87" s="132">
        <v>8</v>
      </c>
      <c r="H87" s="132">
        <v>0</v>
      </c>
      <c r="I87" s="132">
        <v>0</v>
      </c>
    </row>
    <row r="88" spans="1:9" ht="14.25" customHeight="1" x14ac:dyDescent="0.25">
      <c r="A88" s="129" t="s">
        <v>100</v>
      </c>
      <c r="B88" s="144"/>
      <c r="C88" s="130">
        <v>2626.194</v>
      </c>
      <c r="D88" s="143">
        <v>3153.06</v>
      </c>
      <c r="E88" s="130">
        <f>F88+G88+H88+I88</f>
        <v>3694.47408</v>
      </c>
      <c r="F88" s="130">
        <f>F89+F90+F91</f>
        <v>926.34839999999997</v>
      </c>
      <c r="G88" s="130">
        <f t="shared" ref="G88:I88" si="7">G89+G90+G91</f>
        <v>983.06107999999995</v>
      </c>
      <c r="H88" s="130">
        <f t="shared" si="7"/>
        <v>941.96893999999998</v>
      </c>
      <c r="I88" s="130">
        <f t="shared" si="7"/>
        <v>843.09565999999995</v>
      </c>
    </row>
    <row r="89" spans="1:9" ht="18" customHeight="1" x14ac:dyDescent="0.25">
      <c r="A89" s="129" t="s">
        <v>77</v>
      </c>
      <c r="B89" s="144"/>
      <c r="C89" s="132">
        <v>444.1</v>
      </c>
      <c r="D89" s="135">
        <f>[2]ФП2023!E89</f>
        <v>741.21830639999996</v>
      </c>
      <c r="E89" s="132">
        <f>E84*0.22-0.001</f>
        <v>951.52319999999997</v>
      </c>
      <c r="F89" s="132">
        <f>F84*0.22+0.001</f>
        <v>241.64306000000002</v>
      </c>
      <c r="G89" s="132">
        <f>G84*0.22-0.001</f>
        <v>258.01478000000003</v>
      </c>
      <c r="H89" s="132">
        <f t="shared" ref="F89:H90" si="8">H84*0.22</f>
        <v>242.13486</v>
      </c>
      <c r="I89" s="132">
        <f>I84*0.22-0.002</f>
        <v>209.7295</v>
      </c>
    </row>
    <row r="90" spans="1:9" ht="25.5" customHeight="1" x14ac:dyDescent="0.25">
      <c r="A90" s="129" t="s">
        <v>101</v>
      </c>
      <c r="B90" s="144"/>
      <c r="C90" s="132">
        <v>1506.5</v>
      </c>
      <c r="D90" s="135">
        <f>[2]ФП2023!E90</f>
        <v>2042.8880736000001</v>
      </c>
      <c r="E90" s="132">
        <f>E85*0.22+0.001</f>
        <v>2741.1908800000001</v>
      </c>
      <c r="F90" s="132">
        <f t="shared" si="8"/>
        <v>684.70533999999998</v>
      </c>
      <c r="G90" s="132">
        <f>G85*0.22</f>
        <v>723.28629999999998</v>
      </c>
      <c r="H90" s="132">
        <f t="shared" si="8"/>
        <v>699.83407999999997</v>
      </c>
      <c r="I90" s="132">
        <f>I85*0.22+0.002</f>
        <v>633.36615999999992</v>
      </c>
    </row>
    <row r="91" spans="1:9" ht="25.5" customHeight="1" x14ac:dyDescent="0.25">
      <c r="A91" s="146" t="s">
        <v>99</v>
      </c>
      <c r="B91" s="144"/>
      <c r="C91" s="132"/>
      <c r="D91" s="135"/>
      <c r="E91" s="132">
        <f>E87*0.22</f>
        <v>1.76</v>
      </c>
      <c r="F91" s="132">
        <f t="shared" ref="F91:I91" si="9">F87*0.22</f>
        <v>0</v>
      </c>
      <c r="G91" s="132">
        <f>G87*0.22</f>
        <v>1.76</v>
      </c>
      <c r="H91" s="132">
        <f t="shared" si="9"/>
        <v>0</v>
      </c>
      <c r="I91" s="132">
        <f t="shared" si="9"/>
        <v>0</v>
      </c>
    </row>
    <row r="92" spans="1:9" ht="25.5" x14ac:dyDescent="0.25">
      <c r="A92" s="137" t="s">
        <v>102</v>
      </c>
      <c r="B92" s="144"/>
      <c r="C92" s="130">
        <f>C94+C98</f>
        <v>4225.0570000000007</v>
      </c>
      <c r="D92" s="130">
        <f>D93+D98</f>
        <v>5909.4259999999995</v>
      </c>
      <c r="E92" s="130">
        <f>F92+G92+H92+I92</f>
        <v>6502.3220000000001</v>
      </c>
      <c r="F92" s="130">
        <f>F94+F95+F96+F97+F98</f>
        <v>1385.1770000000001</v>
      </c>
      <c r="G92" s="130">
        <f>G94+G98+G95+G96+G97</f>
        <v>1842.4549999999999</v>
      </c>
      <c r="H92" s="130">
        <f>H94+H98+H95+H96+H97</f>
        <v>1316.3310000000001</v>
      </c>
      <c r="I92" s="130">
        <f>I94+I98+I95+I96+I97</f>
        <v>1958.3589999999999</v>
      </c>
    </row>
    <row r="93" spans="1:9" x14ac:dyDescent="0.25">
      <c r="A93" s="147" t="s">
        <v>103</v>
      </c>
      <c r="B93" s="148"/>
      <c r="C93" s="149">
        <f t="shared" ref="C93:I93" si="10">SUM(C94+C95+C96+C97)</f>
        <v>2474.3870000000002</v>
      </c>
      <c r="D93" s="149">
        <f t="shared" si="10"/>
        <v>1407.3729999999998</v>
      </c>
      <c r="E93" s="149">
        <f>SUM(E94+E95+E96+E97)</f>
        <v>1536.4569999999999</v>
      </c>
      <c r="F93" s="149">
        <f>SUM(F94+F95+F96+F97)</f>
        <v>68.004999999999995</v>
      </c>
      <c r="G93" s="149">
        <f>SUM(G94+G95+G96+G97)</f>
        <v>989.70600000000002</v>
      </c>
      <c r="H93" s="149">
        <f>SUM(H94+H95+H96+H97)</f>
        <v>378.25399999999996</v>
      </c>
      <c r="I93" s="149">
        <f t="shared" si="10"/>
        <v>100.492</v>
      </c>
    </row>
    <row r="94" spans="1:9" ht="25.5" x14ac:dyDescent="0.25">
      <c r="A94" s="150" t="s">
        <v>104</v>
      </c>
      <c r="B94" s="144"/>
      <c r="C94" s="135">
        <v>2474.3870000000002</v>
      </c>
      <c r="D94" s="135">
        <v>236.22200000000001</v>
      </c>
      <c r="E94" s="151">
        <f>F94+G94+H94+I94</f>
        <v>339.26800000000003</v>
      </c>
      <c r="F94" s="151">
        <v>68.004999999999995</v>
      </c>
      <c r="G94" s="151">
        <f>45.859+65.524</f>
        <v>111.38300000000001</v>
      </c>
      <c r="H94" s="151">
        <f>41.666+17.722</f>
        <v>59.387999999999998</v>
      </c>
      <c r="I94" s="151">
        <v>100.492</v>
      </c>
    </row>
    <row r="95" spans="1:9" x14ac:dyDescent="0.25">
      <c r="A95" s="131" t="s">
        <v>105</v>
      </c>
      <c r="B95" s="129"/>
      <c r="C95" s="132">
        <v>0</v>
      </c>
      <c r="D95" s="135">
        <v>478.73500000000001</v>
      </c>
      <c r="E95" s="132">
        <f>F95+G95+H95+I95</f>
        <v>639.02</v>
      </c>
      <c r="F95" s="132">
        <v>0</v>
      </c>
      <c r="G95" s="132">
        <v>639.02</v>
      </c>
      <c r="H95" s="132">
        <v>0</v>
      </c>
      <c r="I95" s="132">
        <v>0</v>
      </c>
    </row>
    <row r="96" spans="1:9" x14ac:dyDescent="0.25">
      <c r="A96" s="131" t="s">
        <v>106</v>
      </c>
      <c r="B96" s="129"/>
      <c r="C96" s="132">
        <v>0</v>
      </c>
      <c r="D96" s="135">
        <v>322.17399999999998</v>
      </c>
      <c r="E96" s="132">
        <f>F96+G96+H96+I96</f>
        <v>558.16899999999998</v>
      </c>
      <c r="F96" s="132">
        <v>0</v>
      </c>
      <c r="G96" s="132">
        <f>239.303</f>
        <v>239.303</v>
      </c>
      <c r="H96" s="132">
        <f>176.996+141.87</f>
        <v>318.86599999999999</v>
      </c>
      <c r="I96" s="132">
        <v>0</v>
      </c>
    </row>
    <row r="97" spans="1:15" x14ac:dyDescent="0.25">
      <c r="A97" s="131" t="s">
        <v>166</v>
      </c>
      <c r="B97" s="144"/>
      <c r="C97" s="132">
        <v>0</v>
      </c>
      <c r="D97" s="135">
        <v>370.24200000000002</v>
      </c>
      <c r="E97" s="132">
        <f>F97+G97+H97+I97</f>
        <v>0</v>
      </c>
      <c r="F97" s="152"/>
      <c r="G97" s="152"/>
      <c r="H97" s="152"/>
      <c r="I97" s="152"/>
    </row>
    <row r="98" spans="1:15" ht="27" customHeight="1" x14ac:dyDescent="0.25">
      <c r="A98" s="153" t="s">
        <v>107</v>
      </c>
      <c r="B98" s="144"/>
      <c r="C98" s="143">
        <v>1750.67</v>
      </c>
      <c r="D98" s="143">
        <v>4502.0529999999999</v>
      </c>
      <c r="E98" s="154">
        <f>F98+G98+H98+I98</f>
        <v>4965.8650000000007</v>
      </c>
      <c r="F98" s="154">
        <f>1317.172</f>
        <v>1317.172</v>
      </c>
      <c r="G98" s="154">
        <v>852.74900000000002</v>
      </c>
      <c r="H98" s="154">
        <v>938.077</v>
      </c>
      <c r="I98" s="154">
        <v>1857.867</v>
      </c>
    </row>
    <row r="99" spans="1:15" ht="36" customHeight="1" x14ac:dyDescent="0.25">
      <c r="A99" s="129" t="s">
        <v>56</v>
      </c>
      <c r="B99" s="144"/>
      <c r="C99" s="132"/>
      <c r="D99" s="135">
        <v>0</v>
      </c>
      <c r="E99" s="132"/>
      <c r="F99" s="132"/>
      <c r="G99" s="132"/>
      <c r="H99" s="132"/>
      <c r="I99" s="132"/>
    </row>
    <row r="100" spans="1:15" ht="19.5" customHeight="1" x14ac:dyDescent="0.25">
      <c r="A100" s="137" t="s">
        <v>108</v>
      </c>
      <c r="B100" s="144"/>
      <c r="C100" s="130"/>
      <c r="D100" s="143">
        <v>4960</v>
      </c>
      <c r="E100" s="130">
        <f>F100+G100+H100+I100</f>
        <v>656.91300000000001</v>
      </c>
      <c r="F100" s="130">
        <v>402.04500000000002</v>
      </c>
      <c r="G100" s="130">
        <v>0</v>
      </c>
      <c r="H100" s="130">
        <v>254.86799999999999</v>
      </c>
      <c r="I100" s="130">
        <v>0</v>
      </c>
    </row>
    <row r="101" spans="1:15" ht="99.75" customHeight="1" x14ac:dyDescent="0.25">
      <c r="A101" s="131" t="s">
        <v>189</v>
      </c>
      <c r="B101" s="144"/>
      <c r="C101" s="130">
        <f t="shared" ref="C101:I101" si="11">C103</f>
        <v>179.703</v>
      </c>
      <c r="D101" s="130">
        <f t="shared" si="11"/>
        <v>249.447</v>
      </c>
      <c r="E101" s="130">
        <f t="shared" si="11"/>
        <v>304.5</v>
      </c>
      <c r="F101" s="130">
        <f t="shared" si="11"/>
        <v>0</v>
      </c>
      <c r="G101" s="130">
        <f t="shared" si="11"/>
        <v>210.5</v>
      </c>
      <c r="H101" s="130">
        <f t="shared" si="11"/>
        <v>94</v>
      </c>
      <c r="I101" s="130">
        <f t="shared" si="11"/>
        <v>0</v>
      </c>
    </row>
    <row r="102" spans="1:15" x14ac:dyDescent="0.25">
      <c r="A102" s="131" t="s">
        <v>109</v>
      </c>
      <c r="B102" s="144"/>
      <c r="C102" s="132"/>
      <c r="D102" s="135">
        <v>0</v>
      </c>
      <c r="E102" s="132"/>
      <c r="F102" s="132"/>
      <c r="G102" s="132"/>
      <c r="H102" s="132"/>
      <c r="I102" s="132"/>
    </row>
    <row r="103" spans="1:15" ht="15.75" customHeight="1" x14ac:dyDescent="0.25">
      <c r="A103" s="129" t="s">
        <v>57</v>
      </c>
      <c r="B103" s="144"/>
      <c r="C103" s="132">
        <f>C104+C105</f>
        <v>179.703</v>
      </c>
      <c r="D103" s="132">
        <f>D104+D105</f>
        <v>249.447</v>
      </c>
      <c r="E103" s="132">
        <f>SUM(F103:I103)</f>
        <v>304.5</v>
      </c>
      <c r="F103" s="132">
        <f>F104+F105</f>
        <v>0</v>
      </c>
      <c r="G103" s="132">
        <f>G104+G105</f>
        <v>210.5</v>
      </c>
      <c r="H103" s="132">
        <f>H104+H105</f>
        <v>94</v>
      </c>
      <c r="I103" s="132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129" t="s">
        <v>110</v>
      </c>
      <c r="B104" s="144"/>
      <c r="C104" s="135">
        <v>179.703</v>
      </c>
      <c r="D104" s="135">
        <v>210.34700000000001</v>
      </c>
      <c r="E104" s="132">
        <f>F104+H104+I104+G104</f>
        <v>304.5</v>
      </c>
      <c r="F104" s="132">
        <v>0</v>
      </c>
      <c r="G104" s="132">
        <v>210.5</v>
      </c>
      <c r="H104" s="132">
        <v>94</v>
      </c>
      <c r="I104" s="132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129" t="s">
        <v>111</v>
      </c>
      <c r="B105" s="144"/>
      <c r="C105" s="132">
        <v>0</v>
      </c>
      <c r="D105" s="135">
        <v>39.1</v>
      </c>
      <c r="E105" s="132">
        <f>F105+H105+I105+G105</f>
        <v>0</v>
      </c>
      <c r="F105" s="132">
        <v>0</v>
      </c>
      <c r="G105" s="132">
        <v>0</v>
      </c>
      <c r="H105" s="132"/>
      <c r="I105" s="132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55" t="s">
        <v>188</v>
      </c>
      <c r="B106" s="144"/>
      <c r="C106" s="130">
        <f>C107</f>
        <v>129.55500000000001</v>
      </c>
      <c r="D106" s="130">
        <f>D107</f>
        <v>27.987000000000002</v>
      </c>
      <c r="E106" s="130">
        <f>E107+E114</f>
        <v>175.102</v>
      </c>
      <c r="F106" s="130">
        <f>F107+F114</f>
        <v>39.305999999999997</v>
      </c>
      <c r="G106" s="130">
        <f>G107+G114</f>
        <v>97.087999999999994</v>
      </c>
      <c r="H106" s="130">
        <f>H107+H114</f>
        <v>38.707999999999998</v>
      </c>
      <c r="I106" s="130">
        <f>I107+I114</f>
        <v>0</v>
      </c>
    </row>
    <row r="107" spans="1:15" ht="15.75" customHeight="1" x14ac:dyDescent="0.25">
      <c r="A107" s="131" t="s">
        <v>55</v>
      </c>
      <c r="B107" s="144"/>
      <c r="C107" s="130">
        <f>C108+C109+C110</f>
        <v>129.55500000000001</v>
      </c>
      <c r="D107" s="130">
        <f>D108+D109+D110</f>
        <v>27.987000000000002</v>
      </c>
      <c r="E107" s="130">
        <f>F107+G107+H107+I107</f>
        <v>175.102</v>
      </c>
      <c r="F107" s="130">
        <f>F108+F109+F110</f>
        <v>39.305999999999997</v>
      </c>
      <c r="G107" s="130">
        <f>G108+G109+G110</f>
        <v>97.087999999999994</v>
      </c>
      <c r="H107" s="130">
        <f>H108+H109+H110</f>
        <v>38.707999999999998</v>
      </c>
      <c r="I107" s="130">
        <f>I108+I109+I110</f>
        <v>0</v>
      </c>
    </row>
    <row r="108" spans="1:15" x14ac:dyDescent="0.25">
      <c r="A108" s="129" t="s">
        <v>113</v>
      </c>
      <c r="B108" s="144"/>
      <c r="C108" s="135">
        <v>47.874000000000002</v>
      </c>
      <c r="D108" s="135">
        <v>14.276999999999999</v>
      </c>
      <c r="E108" s="132">
        <f>G108+H108+I108</f>
        <v>63.456000000000003</v>
      </c>
      <c r="F108" s="132">
        <v>0</v>
      </c>
      <c r="G108" s="132">
        <v>31.728000000000002</v>
      </c>
      <c r="H108" s="132">
        <v>31.728000000000002</v>
      </c>
      <c r="I108" s="132">
        <v>0</v>
      </c>
    </row>
    <row r="109" spans="1:15" x14ac:dyDescent="0.25">
      <c r="A109" s="129" t="s">
        <v>114</v>
      </c>
      <c r="B109" s="144"/>
      <c r="C109" s="135">
        <v>71.149000000000001</v>
      </c>
      <c r="D109" s="135">
        <v>3.141</v>
      </c>
      <c r="E109" s="132">
        <f>G109+H109+I109</f>
        <v>13.961</v>
      </c>
      <c r="F109" s="132">
        <v>0</v>
      </c>
      <c r="G109" s="132">
        <v>6.9809999999999999</v>
      </c>
      <c r="H109" s="132">
        <v>6.98</v>
      </c>
      <c r="I109" s="132">
        <v>0</v>
      </c>
    </row>
    <row r="110" spans="1:15" x14ac:dyDescent="0.25">
      <c r="A110" s="146" t="s">
        <v>115</v>
      </c>
      <c r="B110" s="144"/>
      <c r="C110" s="135">
        <v>10.532</v>
      </c>
      <c r="D110" s="135">
        <v>10.569000000000001</v>
      </c>
      <c r="E110" s="132">
        <f>G110+H110+I110+F110</f>
        <v>97.685000000000002</v>
      </c>
      <c r="F110" s="132">
        <v>39.305999999999997</v>
      </c>
      <c r="G110" s="132">
        <v>58.378999999999998</v>
      </c>
      <c r="H110" s="132">
        <v>0</v>
      </c>
      <c r="I110" s="132">
        <v>0</v>
      </c>
    </row>
    <row r="111" spans="1:15" ht="76.5" customHeight="1" x14ac:dyDescent="0.25">
      <c r="A111" s="131" t="s">
        <v>190</v>
      </c>
      <c r="B111" s="144"/>
      <c r="C111" s="143"/>
      <c r="D111" s="143">
        <f>D112+D114</f>
        <v>721.5</v>
      </c>
      <c r="E111" s="130">
        <f>SUM(F111:I111)</f>
        <v>721.5</v>
      </c>
      <c r="F111" s="130">
        <f>F112+F113+F114</f>
        <v>0</v>
      </c>
      <c r="G111" s="130">
        <f t="shared" ref="G111:I111" si="12">G112+G113+G114</f>
        <v>0</v>
      </c>
      <c r="H111" s="130">
        <f>H112+H114</f>
        <v>721.5</v>
      </c>
      <c r="I111" s="130">
        <f t="shared" si="12"/>
        <v>0</v>
      </c>
    </row>
    <row r="112" spans="1:15" ht="15" customHeight="1" x14ac:dyDescent="0.25">
      <c r="A112" s="131" t="s">
        <v>55</v>
      </c>
      <c r="B112" s="144"/>
      <c r="C112" s="135"/>
      <c r="D112" s="135">
        <v>721.5</v>
      </c>
      <c r="E112" s="132">
        <f t="shared" ref="E112" si="13">SUM(F112:I112)</f>
        <v>721.5</v>
      </c>
      <c r="F112" s="132">
        <f>F113</f>
        <v>0</v>
      </c>
      <c r="G112" s="132">
        <f t="shared" ref="G112:I112" si="14">G113</f>
        <v>0</v>
      </c>
      <c r="H112" s="132">
        <f t="shared" si="14"/>
        <v>721.5</v>
      </c>
      <c r="I112" s="132">
        <f t="shared" si="14"/>
        <v>0</v>
      </c>
    </row>
    <row r="113" spans="1:9" ht="15" customHeight="1" x14ac:dyDescent="0.25">
      <c r="A113" s="131" t="s">
        <v>167</v>
      </c>
      <c r="B113" s="156"/>
      <c r="C113" s="135"/>
      <c r="D113" s="135">
        <v>721.5</v>
      </c>
      <c r="E113" s="132">
        <v>721.5</v>
      </c>
      <c r="F113" s="132">
        <v>0</v>
      </c>
      <c r="G113" s="132">
        <v>0</v>
      </c>
      <c r="H113" s="132">
        <v>721.5</v>
      </c>
      <c r="I113" s="132">
        <v>0</v>
      </c>
    </row>
    <row r="114" spans="1:9" ht="15" customHeight="1" x14ac:dyDescent="0.25">
      <c r="A114" s="129" t="s">
        <v>116</v>
      </c>
      <c r="B114" s="144"/>
      <c r="C114" s="132">
        <v>0</v>
      </c>
      <c r="D114" s="135">
        <f>[2]ФП2023!E112</f>
        <v>0</v>
      </c>
      <c r="E114" s="132">
        <v>0</v>
      </c>
      <c r="F114" s="132">
        <f>F115</f>
        <v>0</v>
      </c>
      <c r="G114" s="132">
        <f t="shared" ref="G114:I114" si="15">G115</f>
        <v>0</v>
      </c>
      <c r="H114" s="132">
        <f t="shared" si="15"/>
        <v>0</v>
      </c>
      <c r="I114" s="132">
        <f t="shared" si="15"/>
        <v>0</v>
      </c>
    </row>
    <row r="115" spans="1:9" x14ac:dyDescent="0.25">
      <c r="A115" s="129" t="s">
        <v>117</v>
      </c>
      <c r="B115" s="134" t="s">
        <v>118</v>
      </c>
      <c r="C115" s="132"/>
      <c r="D115" s="135">
        <v>0</v>
      </c>
      <c r="E115" s="132"/>
      <c r="F115" s="132">
        <v>0</v>
      </c>
      <c r="G115" s="132">
        <v>0</v>
      </c>
      <c r="H115" s="132">
        <v>0</v>
      </c>
      <c r="I115" s="132">
        <v>0</v>
      </c>
    </row>
    <row r="116" spans="1:9" ht="26.25" customHeight="1" x14ac:dyDescent="0.25">
      <c r="A116" s="137" t="s">
        <v>119</v>
      </c>
      <c r="B116" s="134" t="s">
        <v>120</v>
      </c>
      <c r="C116" s="130">
        <f>C78+C77+C63+C74</f>
        <v>33456.405000000006</v>
      </c>
      <c r="D116" s="130">
        <f>D78+D77+D63+D74</f>
        <v>43355.428660000005</v>
      </c>
      <c r="E116" s="130">
        <f>SUM(F116:I116)</f>
        <v>45560.151079999996</v>
      </c>
      <c r="F116" s="130">
        <f>F63+F77+F78+F74</f>
        <v>11912.6129</v>
      </c>
      <c r="G116" s="130">
        <f>G63+G77+G78+G74</f>
        <v>12720.318579999999</v>
      </c>
      <c r="H116" s="130">
        <f>H63+H77+H78+H74</f>
        <v>10879.13544</v>
      </c>
      <c r="I116" s="130">
        <f>I63+I77+I78+I74</f>
        <v>10048.08416</v>
      </c>
    </row>
    <row r="117" spans="1:9" ht="24" customHeight="1" x14ac:dyDescent="0.25">
      <c r="A117" s="157" t="s">
        <v>121</v>
      </c>
      <c r="B117" s="134" t="s">
        <v>122</v>
      </c>
      <c r="C117" s="130">
        <f>C61+C36-C116</f>
        <v>23.409719999996014</v>
      </c>
      <c r="D117" s="158">
        <f>D61-D116</f>
        <v>12.192340000001423</v>
      </c>
      <c r="E117" s="130">
        <f>F117+G117+H117+I117</f>
        <v>14.151920000005703</v>
      </c>
      <c r="F117" s="130">
        <f>F61-F116</f>
        <v>2.0336000000024796</v>
      </c>
      <c r="G117" s="130">
        <f>G61-G116</f>
        <v>3.9039200000024721</v>
      </c>
      <c r="H117" s="130">
        <f>H61-H116</f>
        <v>2.5640600000006089</v>
      </c>
      <c r="I117" s="130">
        <f>I61-I116</f>
        <v>5.650340000000142</v>
      </c>
    </row>
    <row r="118" spans="1:9" ht="12.75" customHeight="1" x14ac:dyDescent="0.25">
      <c r="A118" s="142" t="s">
        <v>123</v>
      </c>
      <c r="B118" s="294" t="s">
        <v>124</v>
      </c>
      <c r="C118" s="295"/>
      <c r="D118" s="296"/>
      <c r="E118" s="299"/>
      <c r="F118" s="300"/>
      <c r="G118" s="300"/>
      <c r="H118" s="300"/>
      <c r="I118" s="300"/>
    </row>
    <row r="119" spans="1:9" ht="17.25" customHeight="1" x14ac:dyDescent="0.25">
      <c r="A119" s="129" t="s">
        <v>125</v>
      </c>
      <c r="B119" s="294"/>
      <c r="C119" s="295"/>
      <c r="D119" s="297"/>
      <c r="E119" s="299"/>
      <c r="F119" s="300"/>
      <c r="G119" s="300"/>
      <c r="H119" s="300"/>
      <c r="I119" s="300"/>
    </row>
    <row r="120" spans="1:9" x14ac:dyDescent="0.25">
      <c r="A120" s="129" t="s">
        <v>126</v>
      </c>
      <c r="B120" s="294"/>
      <c r="C120" s="295"/>
      <c r="D120" s="298"/>
      <c r="E120" s="299"/>
      <c r="F120" s="300"/>
      <c r="G120" s="300"/>
      <c r="H120" s="300"/>
      <c r="I120" s="300"/>
    </row>
    <row r="121" spans="1:9" ht="25.5" x14ac:dyDescent="0.25">
      <c r="A121" s="144" t="s">
        <v>127</v>
      </c>
      <c r="B121" s="294" t="s">
        <v>128</v>
      </c>
      <c r="C121" s="295"/>
      <c r="D121" s="296"/>
      <c r="E121" s="299"/>
      <c r="F121" s="300"/>
      <c r="G121" s="300"/>
      <c r="H121" s="300"/>
      <c r="I121" s="300"/>
    </row>
    <row r="122" spans="1:9" x14ac:dyDescent="0.25">
      <c r="A122" s="129" t="s">
        <v>125</v>
      </c>
      <c r="B122" s="294"/>
      <c r="C122" s="295"/>
      <c r="D122" s="297"/>
      <c r="E122" s="299"/>
      <c r="F122" s="300"/>
      <c r="G122" s="300"/>
      <c r="H122" s="300"/>
      <c r="I122" s="300"/>
    </row>
    <row r="123" spans="1:9" x14ac:dyDescent="0.25">
      <c r="A123" s="129" t="s">
        <v>126</v>
      </c>
      <c r="B123" s="294"/>
      <c r="C123" s="295"/>
      <c r="D123" s="298"/>
      <c r="E123" s="299"/>
      <c r="F123" s="300"/>
      <c r="G123" s="300"/>
      <c r="H123" s="300"/>
      <c r="I123" s="300"/>
    </row>
    <row r="124" spans="1:9" ht="45.75" customHeight="1" x14ac:dyDescent="0.25">
      <c r="A124" s="142" t="s">
        <v>129</v>
      </c>
      <c r="B124" s="294" t="s">
        <v>130</v>
      </c>
      <c r="C124" s="125"/>
      <c r="D124" s="159"/>
      <c r="E124" s="130"/>
      <c r="F124" s="132"/>
      <c r="G124" s="132"/>
      <c r="H124" s="132"/>
      <c r="I124" s="132"/>
    </row>
    <row r="125" spans="1:9" x14ac:dyDescent="0.25">
      <c r="A125" s="129" t="s">
        <v>125</v>
      </c>
      <c r="B125" s="294"/>
      <c r="C125" s="132">
        <f>C117</f>
        <v>23.409719999996014</v>
      </c>
      <c r="D125" s="132">
        <v>12.192</v>
      </c>
      <c r="E125" s="132">
        <f>E117</f>
        <v>14.151920000005703</v>
      </c>
      <c r="F125" s="132">
        <f>F117</f>
        <v>2.0336000000024796</v>
      </c>
      <c r="G125" s="132">
        <f>G117</f>
        <v>3.9039200000024721</v>
      </c>
      <c r="H125" s="132">
        <f>H117</f>
        <v>2.5640600000006089</v>
      </c>
      <c r="I125" s="132">
        <f>I117</f>
        <v>5.650340000000142</v>
      </c>
    </row>
    <row r="126" spans="1:9" x14ac:dyDescent="0.25">
      <c r="A126" s="129" t="s">
        <v>126</v>
      </c>
      <c r="B126" s="294"/>
      <c r="C126" s="132">
        <v>0</v>
      </c>
      <c r="D126" s="159">
        <v>0</v>
      </c>
      <c r="E126" s="130">
        <f>F126+G126+H126+I126</f>
        <v>0</v>
      </c>
      <c r="F126" s="132">
        <v>0</v>
      </c>
      <c r="G126" s="132">
        <v>0</v>
      </c>
      <c r="H126" s="132">
        <v>0</v>
      </c>
      <c r="I126" s="132">
        <v>0</v>
      </c>
    </row>
    <row r="127" spans="1:9" ht="25.5" x14ac:dyDescent="0.25">
      <c r="A127" s="144" t="s">
        <v>131</v>
      </c>
      <c r="B127" s="134" t="s">
        <v>132</v>
      </c>
      <c r="C127" s="130">
        <v>2.1</v>
      </c>
      <c r="D127" s="130">
        <f>D125*18%</f>
        <v>2.1945600000000001</v>
      </c>
      <c r="E127" s="130">
        <f>E125-E128</f>
        <v>2.5473456000010266</v>
      </c>
      <c r="F127" s="130">
        <f>F125*0.18</f>
        <v>0.36604800000044635</v>
      </c>
      <c r="G127" s="130">
        <f>G125*0.18</f>
        <v>0.70270560000044491</v>
      </c>
      <c r="H127" s="130">
        <f>H125*0.18</f>
        <v>0.4615308000001096</v>
      </c>
      <c r="I127" s="130">
        <f>I125*0.18</f>
        <v>1.0170612000000254</v>
      </c>
    </row>
    <row r="128" spans="1:9" x14ac:dyDescent="0.25">
      <c r="A128" s="157" t="s">
        <v>133</v>
      </c>
      <c r="B128" s="294" t="s">
        <v>134</v>
      </c>
      <c r="C128" s="290">
        <f>C130</f>
        <v>9.6</v>
      </c>
      <c r="D128" s="302">
        <v>9.9969999999999999</v>
      </c>
      <c r="E128" s="290">
        <f>SUM(F128:I129)</f>
        <v>11.604574400004676</v>
      </c>
      <c r="F128" s="290">
        <f>F125-F127</f>
        <v>1.6675520000020332</v>
      </c>
      <c r="G128" s="290">
        <f>G125-G127</f>
        <v>3.2012144000020273</v>
      </c>
      <c r="H128" s="290">
        <f>H125-H127</f>
        <v>2.1025292000004994</v>
      </c>
      <c r="I128" s="290">
        <f>I125-I127</f>
        <v>4.6332788000001166</v>
      </c>
    </row>
    <row r="129" spans="1:10" ht="15.75" customHeight="1" x14ac:dyDescent="0.25">
      <c r="A129" s="160" t="s">
        <v>135</v>
      </c>
      <c r="B129" s="294"/>
      <c r="C129" s="290"/>
      <c r="D129" s="303"/>
      <c r="E129" s="290"/>
      <c r="F129" s="290"/>
      <c r="G129" s="290"/>
      <c r="H129" s="290"/>
      <c r="I129" s="290"/>
    </row>
    <row r="130" spans="1:10" x14ac:dyDescent="0.25">
      <c r="A130" s="156" t="s">
        <v>136</v>
      </c>
      <c r="B130" s="134" t="s">
        <v>137</v>
      </c>
      <c r="C130" s="130">
        <v>9.6</v>
      </c>
      <c r="D130" s="158">
        <v>9.9969999999999999</v>
      </c>
      <c r="E130" s="130">
        <f>E128</f>
        <v>11.604574400004676</v>
      </c>
      <c r="F130" s="130">
        <f>F128</f>
        <v>1.6675520000020332</v>
      </c>
      <c r="G130" s="130">
        <f>G128</f>
        <v>3.2012144000020273</v>
      </c>
      <c r="H130" s="130">
        <f>H128</f>
        <v>2.1025292000004994</v>
      </c>
      <c r="I130" s="130">
        <f>I128</f>
        <v>4.6332788000001166</v>
      </c>
    </row>
    <row r="131" spans="1:10" x14ac:dyDescent="0.25">
      <c r="A131" s="129" t="s">
        <v>126</v>
      </c>
      <c r="B131" s="134" t="s">
        <v>138</v>
      </c>
      <c r="C131" s="128"/>
      <c r="D131" s="161"/>
      <c r="E131" s="162"/>
      <c r="F131" s="163"/>
      <c r="G131" s="163"/>
      <c r="H131" s="163"/>
      <c r="I131" s="163"/>
    </row>
    <row r="132" spans="1:10" ht="15" customHeight="1" x14ac:dyDescent="0.25">
      <c r="A132" s="271" t="s">
        <v>139</v>
      </c>
      <c r="B132" s="271"/>
      <c r="C132" s="271"/>
      <c r="D132" s="271"/>
      <c r="E132" s="271"/>
      <c r="F132" s="271"/>
      <c r="G132" s="271"/>
      <c r="H132" s="271"/>
      <c r="I132" s="271"/>
    </row>
    <row r="133" spans="1:10" ht="20.25" customHeight="1" x14ac:dyDescent="0.25">
      <c r="A133" s="129" t="s">
        <v>140</v>
      </c>
      <c r="B133" s="134" t="s">
        <v>141</v>
      </c>
      <c r="C133" s="128"/>
      <c r="D133" s="128"/>
      <c r="E133" s="162"/>
      <c r="F133" s="164"/>
      <c r="G133" s="164"/>
      <c r="H133" s="164"/>
      <c r="I133" s="164"/>
    </row>
    <row r="134" spans="1:10" ht="25.5" x14ac:dyDescent="0.25">
      <c r="A134" s="135" t="s">
        <v>142</v>
      </c>
      <c r="B134" s="132" t="s">
        <v>143</v>
      </c>
      <c r="C134" s="132">
        <f>(C127-C141)*0.2</f>
        <v>0.4</v>
      </c>
      <c r="D134" s="132">
        <v>1.9</v>
      </c>
      <c r="E134" s="132">
        <f>F134+G134+H134+I134</f>
        <v>2.2048691360008887</v>
      </c>
      <c r="F134" s="132">
        <f>(F128-F141)*0.2</f>
        <v>0.31683488000038634</v>
      </c>
      <c r="G134" s="132">
        <f>(G128-G141)*0.2</f>
        <v>0.60823073600038524</v>
      </c>
      <c r="H134" s="132">
        <f>(H128-H141)*0.2</f>
        <v>0.39948054800009491</v>
      </c>
      <c r="I134" s="132">
        <f>(I128-I141)*0.2</f>
        <v>0.88032297200002219</v>
      </c>
    </row>
    <row r="135" spans="1:10" ht="25.5" customHeight="1" x14ac:dyDescent="0.25">
      <c r="A135" s="135" t="s">
        <v>144</v>
      </c>
      <c r="B135" s="132" t="s">
        <v>145</v>
      </c>
      <c r="C135" s="132">
        <v>7.7</v>
      </c>
      <c r="D135" s="132">
        <v>7.5979999999999999</v>
      </c>
      <c r="E135" s="132">
        <f>F135+G135+H135+I135</f>
        <v>8.819476544003555</v>
      </c>
      <c r="F135" s="132">
        <f>(F128-F141)*0.8</f>
        <v>1.2673395200015454</v>
      </c>
      <c r="G135" s="132">
        <f>(G128-G141)*0.8</f>
        <v>2.432922944001541</v>
      </c>
      <c r="H135" s="132">
        <f>(H128-H141)*0.8</f>
        <v>1.5979221920003797</v>
      </c>
      <c r="I135" s="132">
        <f>(I128-I141)*0.8</f>
        <v>3.5212918880000887</v>
      </c>
      <c r="J135" s="41"/>
    </row>
    <row r="136" spans="1:10" ht="43.5" customHeight="1" x14ac:dyDescent="0.25">
      <c r="A136" s="143" t="s">
        <v>1</v>
      </c>
      <c r="B136" s="132" t="s">
        <v>146</v>
      </c>
      <c r="C136" s="132"/>
      <c r="D136" s="132"/>
      <c r="E136" s="165"/>
      <c r="F136" s="143"/>
      <c r="G136" s="143"/>
      <c r="H136" s="143"/>
      <c r="I136" s="143"/>
    </row>
    <row r="137" spans="1:10" ht="15.75" customHeight="1" x14ac:dyDescent="0.25">
      <c r="A137" s="290" t="s">
        <v>147</v>
      </c>
      <c r="B137" s="290"/>
      <c r="C137" s="290"/>
      <c r="D137" s="290"/>
      <c r="E137" s="290"/>
      <c r="F137" s="290"/>
      <c r="G137" s="290"/>
      <c r="H137" s="290"/>
      <c r="I137" s="290"/>
    </row>
    <row r="138" spans="1:10" ht="16.5" customHeight="1" x14ac:dyDescent="0.25">
      <c r="A138" s="143" t="s">
        <v>148</v>
      </c>
      <c r="B138" s="132" t="s">
        <v>149</v>
      </c>
      <c r="C138" s="132"/>
      <c r="D138" s="132"/>
      <c r="E138" s="165"/>
      <c r="F138" s="130"/>
      <c r="G138" s="130"/>
      <c r="H138" s="130"/>
      <c r="I138" s="130"/>
    </row>
    <row r="139" spans="1:10" ht="16.5" customHeight="1" x14ac:dyDescent="0.25">
      <c r="A139" s="143" t="s">
        <v>150</v>
      </c>
      <c r="B139" s="132" t="s">
        <v>151</v>
      </c>
      <c r="C139" s="132"/>
      <c r="D139" s="132"/>
      <c r="E139" s="165"/>
      <c r="F139" s="165"/>
      <c r="G139" s="165"/>
      <c r="H139" s="165"/>
      <c r="I139" s="165"/>
    </row>
    <row r="140" spans="1:10" ht="24.75" customHeight="1" x14ac:dyDescent="0.25">
      <c r="A140" s="143" t="s">
        <v>152</v>
      </c>
      <c r="B140" s="132" t="s">
        <v>153</v>
      </c>
      <c r="C140" s="165"/>
      <c r="D140" s="165"/>
      <c r="E140" s="165"/>
      <c r="F140" s="165"/>
      <c r="G140" s="165"/>
      <c r="H140" s="165"/>
      <c r="I140" s="165"/>
    </row>
    <row r="141" spans="1:10" x14ac:dyDescent="0.25">
      <c r="A141" s="135" t="s">
        <v>154</v>
      </c>
      <c r="B141" s="132" t="s">
        <v>155</v>
      </c>
      <c r="C141" s="132">
        <v>0.1</v>
      </c>
      <c r="D141" s="132">
        <f>D128*0.05</f>
        <v>0.49985000000000002</v>
      </c>
      <c r="E141" s="130">
        <f>E130*5%</f>
        <v>0.58022872000023384</v>
      </c>
      <c r="F141" s="130">
        <f>F128*0.05</f>
        <v>8.3377600000101665E-2</v>
      </c>
      <c r="G141" s="130">
        <f>G128*0.05</f>
        <v>0.16006072000010138</v>
      </c>
      <c r="H141" s="130">
        <f>H128*0.05</f>
        <v>0.10512646000002497</v>
      </c>
      <c r="I141" s="130">
        <f>I128*0.05</f>
        <v>0.23166394000000584</v>
      </c>
    </row>
    <row r="142" spans="1:10" ht="14.45" customHeight="1" x14ac:dyDescent="0.25">
      <c r="A142" s="129" t="s">
        <v>156</v>
      </c>
      <c r="B142" s="134" t="s">
        <v>157</v>
      </c>
      <c r="C142" s="128"/>
      <c r="D142" s="128"/>
      <c r="E142" s="162"/>
      <c r="F142" s="163"/>
      <c r="G142" s="163"/>
      <c r="H142" s="163"/>
      <c r="I142" s="163"/>
    </row>
    <row r="143" spans="1:10" ht="12.6" hidden="1" customHeight="1" x14ac:dyDescent="0.25">
      <c r="A143" s="301"/>
      <c r="B143" s="301"/>
      <c r="C143" s="301"/>
      <c r="D143" s="301"/>
      <c r="E143" s="301"/>
      <c r="F143" s="301"/>
      <c r="G143" s="301"/>
      <c r="H143" s="301"/>
      <c r="I143" s="301"/>
    </row>
    <row r="144" spans="1:10" ht="16.149999999999999" hidden="1" customHeight="1" x14ac:dyDescent="0.25">
      <c r="A144" s="301"/>
      <c r="B144" s="301"/>
      <c r="C144" s="301"/>
      <c r="D144" s="301"/>
      <c r="E144" s="301"/>
      <c r="F144" s="301"/>
      <c r="G144" s="301"/>
      <c r="H144" s="301"/>
      <c r="I144" s="301"/>
    </row>
    <row r="145" spans="1:9" ht="15.75" customHeight="1" x14ac:dyDescent="0.25">
      <c r="A145" s="307"/>
      <c r="B145" s="307"/>
      <c r="C145" s="307"/>
      <c r="D145" s="307"/>
      <c r="E145" s="307"/>
      <c r="F145" s="307"/>
      <c r="G145" s="307"/>
      <c r="H145" s="307"/>
      <c r="I145" s="307"/>
    </row>
    <row r="146" spans="1:9" ht="50.25" customHeight="1" x14ac:dyDescent="0.25">
      <c r="A146" s="312" t="s">
        <v>197</v>
      </c>
      <c r="B146" s="312"/>
      <c r="C146" s="312"/>
      <c r="D146" s="312"/>
      <c r="E146" s="312"/>
      <c r="F146" s="312"/>
      <c r="G146" s="312"/>
      <c r="H146" s="312"/>
      <c r="I146" s="312"/>
    </row>
    <row r="147" spans="1:9" ht="15" customHeight="1" x14ac:dyDescent="0.25">
      <c r="A147" s="139"/>
      <c r="B147" s="139"/>
      <c r="C147" s="168"/>
      <c r="D147" s="168"/>
      <c r="E147" s="168"/>
      <c r="F147" s="168"/>
      <c r="G147" s="305" t="s">
        <v>160</v>
      </c>
      <c r="H147" s="305"/>
      <c r="I147" s="305"/>
    </row>
    <row r="148" spans="1:9" ht="0.6" customHeight="1" x14ac:dyDescent="0.25">
      <c r="A148" s="139"/>
      <c r="B148" s="139"/>
      <c r="C148" s="168"/>
      <c r="D148" s="168"/>
      <c r="E148" s="168"/>
      <c r="F148" s="168"/>
      <c r="G148" s="169"/>
      <c r="H148" s="169"/>
      <c r="I148" s="169"/>
    </row>
    <row r="149" spans="1:9" hidden="1" x14ac:dyDescent="0.25">
      <c r="A149" s="167" t="s">
        <v>161</v>
      </c>
      <c r="B149" s="167"/>
      <c r="C149" s="306" t="s">
        <v>162</v>
      </c>
      <c r="D149" s="306"/>
      <c r="E149" s="306"/>
      <c r="F149" s="306"/>
      <c r="G149" s="306"/>
      <c r="H149" s="306"/>
      <c r="I149" s="306"/>
    </row>
    <row r="150" spans="1:9" hidden="1" x14ac:dyDescent="0.25">
      <c r="A150" s="139"/>
      <c r="B150" s="139"/>
      <c r="C150" s="168"/>
      <c r="D150" s="168"/>
      <c r="E150" s="168"/>
      <c r="F150" s="168"/>
      <c r="G150" s="305" t="s">
        <v>160</v>
      </c>
      <c r="H150" s="305"/>
      <c r="I150" s="305"/>
    </row>
    <row r="151" spans="1:9" hidden="1" x14ac:dyDescent="0.25">
      <c r="A151" s="139"/>
      <c r="B151" s="139"/>
      <c r="C151" s="168"/>
      <c r="D151" s="168"/>
      <c r="E151" s="168"/>
      <c r="F151" s="168"/>
      <c r="G151" s="168"/>
      <c r="H151" s="168"/>
      <c r="I151" s="168"/>
    </row>
    <row r="152" spans="1:9" hidden="1" x14ac:dyDescent="0.25">
      <c r="A152" s="167" t="s">
        <v>163</v>
      </c>
      <c r="B152" s="167"/>
      <c r="C152" s="306" t="s">
        <v>164</v>
      </c>
      <c r="D152" s="306"/>
      <c r="E152" s="306"/>
      <c r="F152" s="306"/>
      <c r="G152" s="306"/>
      <c r="H152" s="306"/>
      <c r="I152" s="306"/>
    </row>
    <row r="153" spans="1:9" hidden="1" x14ac:dyDescent="0.25">
      <c r="A153" s="139"/>
      <c r="B153" s="139"/>
      <c r="C153" s="168"/>
      <c r="D153" s="168"/>
      <c r="E153" s="168"/>
      <c r="F153" s="168"/>
      <c r="G153" s="305" t="s">
        <v>160</v>
      </c>
      <c r="H153" s="305"/>
      <c r="I153" s="305"/>
    </row>
    <row r="154" spans="1:9" hidden="1" x14ac:dyDescent="0.25">
      <c r="A154" s="139"/>
      <c r="B154" s="139"/>
      <c r="C154" s="168"/>
      <c r="D154" s="168"/>
      <c r="E154" s="168"/>
      <c r="F154" s="168"/>
      <c r="G154" s="168"/>
      <c r="H154" s="168"/>
      <c r="I154" s="168"/>
    </row>
    <row r="155" spans="1:9" x14ac:dyDescent="0.25">
      <c r="A155" s="139"/>
      <c r="B155" s="139"/>
      <c r="C155" s="168"/>
      <c r="D155" s="168"/>
      <c r="E155" s="168"/>
      <c r="F155" s="168"/>
      <c r="G155" s="168"/>
      <c r="H155" s="168"/>
      <c r="I155" s="168"/>
    </row>
    <row r="156" spans="1:9" x14ac:dyDescent="0.25">
      <c r="A156" s="166" t="s">
        <v>184</v>
      </c>
      <c r="B156" s="139"/>
      <c r="C156" s="168"/>
      <c r="D156" s="304" t="s">
        <v>162</v>
      </c>
      <c r="E156" s="304"/>
      <c r="F156" s="304"/>
      <c r="G156" s="304"/>
      <c r="H156" s="168"/>
      <c r="I156" s="168"/>
    </row>
    <row r="157" spans="1:9" x14ac:dyDescent="0.25">
      <c r="A157" s="139"/>
      <c r="B157" s="139"/>
      <c r="C157" s="168"/>
      <c r="D157" s="168"/>
      <c r="E157" s="168"/>
      <c r="F157" s="168"/>
      <c r="G157" s="305" t="s">
        <v>160</v>
      </c>
      <c r="H157" s="305"/>
      <c r="I157" s="305"/>
    </row>
    <row r="158" spans="1:9" ht="30" x14ac:dyDescent="0.25">
      <c r="A158" s="166" t="s">
        <v>185</v>
      </c>
      <c r="B158" s="139"/>
      <c r="C158" s="168"/>
      <c r="D158" s="304" t="s">
        <v>186</v>
      </c>
      <c r="E158" s="304"/>
      <c r="F158" s="304"/>
      <c r="G158" s="304"/>
      <c r="H158" s="168"/>
      <c r="I158" s="168"/>
    </row>
    <row r="159" spans="1:9" x14ac:dyDescent="0.25">
      <c r="A159" s="139"/>
      <c r="B159" s="139"/>
      <c r="C159" s="168"/>
      <c r="D159" s="168"/>
      <c r="E159" s="168"/>
      <c r="F159" s="168"/>
      <c r="G159" s="305" t="s">
        <v>160</v>
      </c>
      <c r="H159" s="305"/>
      <c r="I159" s="305"/>
    </row>
  </sheetData>
  <mergeCells count="115">
    <mergeCell ref="D158:G158"/>
    <mergeCell ref="G159:I159"/>
    <mergeCell ref="G150:I150"/>
    <mergeCell ref="C152:F152"/>
    <mergeCell ref="G152:I152"/>
    <mergeCell ref="G153:I153"/>
    <mergeCell ref="D156:G156"/>
    <mergeCell ref="G157:I157"/>
    <mergeCell ref="A145:I145"/>
    <mergeCell ref="G147:I147"/>
    <mergeCell ref="C149:F149"/>
    <mergeCell ref="G149:I149"/>
    <mergeCell ref="A146:I146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7:H7"/>
    <mergeCell ref="G1:I6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фін програма</vt:lpstr>
      <vt:lpstr>фін бюджет</vt:lpstr>
      <vt:lpstr>фін бюджет прицеп</vt:lpstr>
      <vt:lpstr>'фін бюджет'!Область_печати</vt:lpstr>
      <vt:lpstr>'фін бюджет прицеп'!Область_печати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Admin</cp:lastModifiedBy>
  <cp:lastPrinted>2025-01-14T09:30:23Z</cp:lastPrinted>
  <dcterms:created xsi:type="dcterms:W3CDTF">2015-06-05T18:19:34Z</dcterms:created>
  <dcterms:modified xsi:type="dcterms:W3CDTF">2025-01-14T09:30:52Z</dcterms:modified>
</cp:coreProperties>
</file>