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Tanya\виконком\РІШЕННЯ\2025\04.03.2025\2124 Звіт реформування\"/>
    </mc:Choice>
  </mc:AlternateContent>
  <xr:revisionPtr revIDLastSave="0" documentId="13_ncr:1_{71241DD9-B95F-4F4F-A936-EB15A145D647}" xr6:coauthVersionLast="47" xr6:coauthVersionMax="47" xr10:uidLastSave="{00000000-0000-0000-0000-000000000000}"/>
  <bookViews>
    <workbookView xWindow="-120" yWindow="-120" windowWidth="29040" windowHeight="15840" xr2:uid="{00000000-000D-0000-FFFF-FFFF00000000}"/>
  </bookViews>
  <sheets>
    <sheet name="Звіт_рік_2024 " sheetId="5" r:id="rId1"/>
    <sheet name="Звіт_1_пів_2024" sheetId="4" r:id="rId2"/>
  </sheets>
  <definedNames>
    <definedName name="_xlnm.Print_Titles" localSheetId="1">Звіт_1_пів_2024!$14:$14</definedName>
    <definedName name="_xlnm.Print_Titles" localSheetId="0">'Звіт_рік_2024 '!$22:$22</definedName>
    <definedName name="_xlnm.Print_Area" localSheetId="1">Звіт_1_пів_2024!$A$1:$L$160</definedName>
    <definedName name="_xlnm.Print_Area" localSheetId="0">'Звіт_рік_2024 '!$A$1:$M$183</definedName>
  </definedNames>
  <calcPr calcId="191029"/>
</workbook>
</file>

<file path=xl/calcChain.xml><?xml version="1.0" encoding="utf-8"?>
<calcChain xmlns="http://schemas.openxmlformats.org/spreadsheetml/2006/main">
  <c r="G56" i="5" l="1"/>
  <c r="G55" i="5"/>
  <c r="L177" i="5" l="1"/>
  <c r="L178" i="5"/>
  <c r="K177" i="5"/>
  <c r="K178" i="5"/>
  <c r="L148" i="5"/>
  <c r="K148" i="5"/>
  <c r="L53" i="5"/>
  <c r="L54" i="5"/>
  <c r="K53" i="5"/>
  <c r="K54" i="5"/>
  <c r="N78" i="5"/>
  <c r="K79" i="5"/>
  <c r="K80" i="5"/>
  <c r="J77" i="5"/>
  <c r="L73" i="5"/>
  <c r="L74" i="5"/>
  <c r="L75" i="5"/>
  <c r="K73" i="5"/>
  <c r="K74" i="5"/>
  <c r="K75" i="5"/>
  <c r="L72" i="5"/>
  <c r="K32" i="5"/>
  <c r="H163" i="5" l="1"/>
  <c r="K161" i="5"/>
  <c r="K156" i="5"/>
  <c r="L160" i="5"/>
  <c r="K160" i="5"/>
  <c r="L161" i="5"/>
  <c r="L159" i="5"/>
  <c r="L162" i="5"/>
  <c r="K162" i="5"/>
  <c r="L137" i="5"/>
  <c r="K126" i="5"/>
  <c r="K127" i="5"/>
  <c r="L126" i="5"/>
  <c r="L127" i="5"/>
  <c r="L129" i="5"/>
  <c r="K129" i="5"/>
  <c r="L128" i="5"/>
  <c r="K128" i="5"/>
  <c r="H179" i="5"/>
  <c r="I179" i="5"/>
  <c r="J179" i="5"/>
  <c r="G179" i="5"/>
  <c r="I163" i="5"/>
  <c r="J163" i="5"/>
  <c r="G163" i="5"/>
  <c r="H130" i="5"/>
  <c r="I130" i="5"/>
  <c r="J130" i="5"/>
  <c r="G130" i="5"/>
  <c r="H82" i="5"/>
  <c r="I82" i="5"/>
  <c r="J82" i="5"/>
  <c r="H81" i="5"/>
  <c r="I81" i="5"/>
  <c r="J81" i="5"/>
  <c r="G81" i="5"/>
  <c r="L79" i="5"/>
  <c r="L80" i="5"/>
  <c r="L81" i="5" l="1"/>
  <c r="K81" i="5"/>
  <c r="L82" i="5"/>
  <c r="I83" i="5"/>
  <c r="J83" i="5"/>
  <c r="H83" i="5"/>
  <c r="L83" i="5" l="1"/>
  <c r="H55" i="5"/>
  <c r="I55" i="5"/>
  <c r="J55" i="5"/>
  <c r="H57" i="5"/>
  <c r="I57" i="5"/>
  <c r="J57" i="5"/>
  <c r="H56" i="5"/>
  <c r="I56" i="5"/>
  <c r="J56" i="5"/>
  <c r="K56" i="5" s="1"/>
  <c r="G57" i="5"/>
  <c r="K57" i="5" l="1"/>
  <c r="L56" i="5"/>
  <c r="L57" i="5"/>
  <c r="L176" i="5"/>
  <c r="K176" i="5"/>
  <c r="L175" i="5"/>
  <c r="K175" i="5"/>
  <c r="L174" i="5"/>
  <c r="K174" i="5"/>
  <c r="L173" i="5"/>
  <c r="K173" i="5"/>
  <c r="L172" i="5"/>
  <c r="K172" i="5"/>
  <c r="L171" i="5"/>
  <c r="K171" i="5"/>
  <c r="K170" i="5"/>
  <c r="K169" i="5"/>
  <c r="K168" i="5"/>
  <c r="G167" i="5"/>
  <c r="J166" i="5"/>
  <c r="I166" i="5"/>
  <c r="H166" i="5"/>
  <c r="G166" i="5"/>
  <c r="K165" i="5"/>
  <c r="K159" i="5"/>
  <c r="K158" i="5"/>
  <c r="K157" i="5"/>
  <c r="L156" i="5"/>
  <c r="L155" i="5"/>
  <c r="K155" i="5"/>
  <c r="L154" i="5"/>
  <c r="K154" i="5"/>
  <c r="L153" i="5"/>
  <c r="K153" i="5"/>
  <c r="L152" i="5"/>
  <c r="K152" i="5"/>
  <c r="L151" i="5"/>
  <c r="K151" i="5"/>
  <c r="L150" i="5"/>
  <c r="K150" i="5"/>
  <c r="F150" i="5"/>
  <c r="L149" i="5"/>
  <c r="K149" i="5"/>
  <c r="L147" i="5"/>
  <c r="K147" i="5"/>
  <c r="K146" i="5"/>
  <c r="K145" i="5"/>
  <c r="J143" i="5"/>
  <c r="I143" i="5"/>
  <c r="H143" i="5"/>
  <c r="G143" i="5"/>
  <c r="K142" i="5"/>
  <c r="K141" i="5"/>
  <c r="K140" i="5"/>
  <c r="K139" i="5"/>
  <c r="K138" i="5"/>
  <c r="K137" i="5"/>
  <c r="K136" i="5"/>
  <c r="K135" i="5"/>
  <c r="K134" i="5"/>
  <c r="L133" i="5"/>
  <c r="K133" i="5"/>
  <c r="L132" i="5"/>
  <c r="K132" i="5"/>
  <c r="L125" i="5"/>
  <c r="K125" i="5"/>
  <c r="L124" i="5"/>
  <c r="K124" i="5"/>
  <c r="L123" i="5"/>
  <c r="K123" i="5"/>
  <c r="L122" i="5"/>
  <c r="K122" i="5"/>
  <c r="L121" i="5"/>
  <c r="K121" i="5"/>
  <c r="L120" i="5"/>
  <c r="K120" i="5"/>
  <c r="K119" i="5"/>
  <c r="K118" i="5"/>
  <c r="K117" i="5"/>
  <c r="L116" i="5"/>
  <c r="K116" i="5"/>
  <c r="L115" i="5"/>
  <c r="K115" i="5"/>
  <c r="L114" i="5"/>
  <c r="K114" i="5"/>
  <c r="L113" i="5"/>
  <c r="K113" i="5"/>
  <c r="L112" i="5"/>
  <c r="K112" i="5"/>
  <c r="L111" i="5"/>
  <c r="K111" i="5"/>
  <c r="L110" i="5"/>
  <c r="K110" i="5"/>
  <c r="L109" i="5"/>
  <c r="K109" i="5"/>
  <c r="L108" i="5"/>
  <c r="K108" i="5"/>
  <c r="L107" i="5"/>
  <c r="K107" i="5"/>
  <c r="K106" i="5"/>
  <c r="K105" i="5"/>
  <c r="L104" i="5"/>
  <c r="K104" i="5"/>
  <c r="L103" i="5"/>
  <c r="K103" i="5"/>
  <c r="L102" i="5"/>
  <c r="K102" i="5"/>
  <c r="L101" i="5"/>
  <c r="K101" i="5"/>
  <c r="L100" i="5"/>
  <c r="K100" i="5"/>
  <c r="K99" i="5"/>
  <c r="K98" i="5"/>
  <c r="L97" i="5"/>
  <c r="K97" i="5"/>
  <c r="K96" i="5"/>
  <c r="K95" i="5"/>
  <c r="K94" i="5"/>
  <c r="K93" i="5"/>
  <c r="L92" i="5"/>
  <c r="K92" i="5"/>
  <c r="K91" i="5"/>
  <c r="L90" i="5"/>
  <c r="K90" i="5"/>
  <c r="L89" i="5"/>
  <c r="K89" i="5"/>
  <c r="L88" i="5"/>
  <c r="K88" i="5"/>
  <c r="J86" i="5"/>
  <c r="H86" i="5"/>
  <c r="G86" i="5"/>
  <c r="L78" i="5"/>
  <c r="K78" i="5"/>
  <c r="L77" i="5"/>
  <c r="K77" i="5"/>
  <c r="L76" i="5"/>
  <c r="K76" i="5"/>
  <c r="K72" i="5"/>
  <c r="K71" i="5"/>
  <c r="K70" i="5"/>
  <c r="K69" i="5"/>
  <c r="K68" i="5"/>
  <c r="K67" i="5"/>
  <c r="K66" i="5"/>
  <c r="K65" i="5"/>
  <c r="K64" i="5"/>
  <c r="K63" i="5"/>
  <c r="G62" i="5"/>
  <c r="G82" i="5" s="1"/>
  <c r="K82" i="5" s="1"/>
  <c r="L61" i="5"/>
  <c r="K61" i="5"/>
  <c r="G60" i="5"/>
  <c r="G59" i="5"/>
  <c r="K55" i="5"/>
  <c r="L52" i="5"/>
  <c r="K52" i="5"/>
  <c r="L51" i="5"/>
  <c r="K51" i="5"/>
  <c r="K50" i="5"/>
  <c r="K49" i="5"/>
  <c r="K48" i="5"/>
  <c r="K47" i="5"/>
  <c r="K46" i="5"/>
  <c r="K45" i="5"/>
  <c r="K44" i="5"/>
  <c r="K43" i="5"/>
  <c r="K42" i="5"/>
  <c r="K41" i="5"/>
  <c r="K40" i="5"/>
  <c r="K39" i="5"/>
  <c r="K38" i="5"/>
  <c r="K37" i="5"/>
  <c r="K36" i="5"/>
  <c r="K35" i="5"/>
  <c r="L34" i="5"/>
  <c r="K34" i="5"/>
  <c r="L33" i="5"/>
  <c r="K33" i="5"/>
  <c r="L32" i="5"/>
  <c r="K31" i="5"/>
  <c r="K30" i="5"/>
  <c r="K29" i="5"/>
  <c r="K28" i="5"/>
  <c r="K27" i="5"/>
  <c r="K26" i="5"/>
  <c r="K25" i="5"/>
  <c r="K24" i="5"/>
  <c r="H154" i="4"/>
  <c r="H123" i="4"/>
  <c r="H142" i="4"/>
  <c r="H139" i="4"/>
  <c r="H110" i="4"/>
  <c r="J87" i="4"/>
  <c r="K87" i="4"/>
  <c r="H67" i="4"/>
  <c r="H47" i="4"/>
  <c r="H46" i="4"/>
  <c r="I154" i="4"/>
  <c r="G154" i="4"/>
  <c r="F154" i="4"/>
  <c r="K153" i="4"/>
  <c r="J153" i="4"/>
  <c r="K152" i="4"/>
  <c r="J152" i="4"/>
  <c r="K151" i="4"/>
  <c r="J151" i="4"/>
  <c r="K150" i="4"/>
  <c r="J150" i="4"/>
  <c r="K149" i="4"/>
  <c r="J149" i="4"/>
  <c r="K148" i="4"/>
  <c r="J148" i="4"/>
  <c r="K147" i="4"/>
  <c r="J147" i="4"/>
  <c r="J146" i="4"/>
  <c r="J145" i="4"/>
  <c r="J144" i="4"/>
  <c r="F143" i="4"/>
  <c r="I142" i="4"/>
  <c r="G142" i="4"/>
  <c r="F142" i="4"/>
  <c r="J141" i="4"/>
  <c r="I139" i="4"/>
  <c r="G139" i="4"/>
  <c r="F139" i="4"/>
  <c r="J138" i="4"/>
  <c r="K137" i="4"/>
  <c r="J137" i="4"/>
  <c r="J136" i="4"/>
  <c r="K135" i="4"/>
  <c r="J135" i="4"/>
  <c r="K134" i="4"/>
  <c r="J134" i="4"/>
  <c r="K133" i="4"/>
  <c r="J133" i="4"/>
  <c r="K132" i="4"/>
  <c r="J132" i="4"/>
  <c r="K131" i="4"/>
  <c r="J131" i="4"/>
  <c r="K130" i="4"/>
  <c r="J130" i="4"/>
  <c r="K129" i="4"/>
  <c r="J129" i="4"/>
  <c r="E129" i="4"/>
  <c r="K128" i="4"/>
  <c r="J128" i="4"/>
  <c r="K127" i="4"/>
  <c r="J127" i="4"/>
  <c r="J126" i="4"/>
  <c r="J125" i="4"/>
  <c r="I123" i="4"/>
  <c r="G123" i="4"/>
  <c r="F123" i="4"/>
  <c r="J123" i="4" s="1"/>
  <c r="J122" i="4"/>
  <c r="J121" i="4"/>
  <c r="J120" i="4"/>
  <c r="J119" i="4"/>
  <c r="J118" i="4"/>
  <c r="J117" i="4"/>
  <c r="J116" i="4"/>
  <c r="J115" i="4"/>
  <c r="J114" i="4"/>
  <c r="K113" i="4"/>
  <c r="J113" i="4"/>
  <c r="K112" i="4"/>
  <c r="J112" i="4"/>
  <c r="I110" i="4"/>
  <c r="G110" i="4"/>
  <c r="F110" i="4"/>
  <c r="K109" i="4"/>
  <c r="J109" i="4"/>
  <c r="K108" i="4"/>
  <c r="J108" i="4"/>
  <c r="K107" i="4"/>
  <c r="J107" i="4"/>
  <c r="K106" i="4"/>
  <c r="J106" i="4"/>
  <c r="K105" i="4"/>
  <c r="J105" i="4"/>
  <c r="K104" i="4"/>
  <c r="J104" i="4"/>
  <c r="J103" i="4"/>
  <c r="J102" i="4"/>
  <c r="J101" i="4"/>
  <c r="K100" i="4"/>
  <c r="J100" i="4"/>
  <c r="K99" i="4"/>
  <c r="J99" i="4"/>
  <c r="K98" i="4"/>
  <c r="J98" i="4"/>
  <c r="K97" i="4"/>
  <c r="J97" i="4"/>
  <c r="K96" i="4"/>
  <c r="J96" i="4"/>
  <c r="K95" i="4"/>
  <c r="J95" i="4"/>
  <c r="K94" i="4"/>
  <c r="J94" i="4"/>
  <c r="K93" i="4"/>
  <c r="J93" i="4"/>
  <c r="K92" i="4"/>
  <c r="J92" i="4"/>
  <c r="K91" i="4"/>
  <c r="J91" i="4"/>
  <c r="J90" i="4"/>
  <c r="J89" i="4"/>
  <c r="K88" i="4"/>
  <c r="J88" i="4"/>
  <c r="K86" i="4"/>
  <c r="J86" i="4"/>
  <c r="K85" i="4"/>
  <c r="J85" i="4"/>
  <c r="K84" i="4"/>
  <c r="J84" i="4"/>
  <c r="J83" i="4"/>
  <c r="J82" i="4"/>
  <c r="K81" i="4"/>
  <c r="J81" i="4"/>
  <c r="J80" i="4"/>
  <c r="J79" i="4"/>
  <c r="J78" i="4"/>
  <c r="J77" i="4"/>
  <c r="K76" i="4"/>
  <c r="J76" i="4"/>
  <c r="J75" i="4"/>
  <c r="K74" i="4"/>
  <c r="J74" i="4"/>
  <c r="K73" i="4"/>
  <c r="J73" i="4"/>
  <c r="K72" i="4"/>
  <c r="J72" i="4"/>
  <c r="I70" i="4"/>
  <c r="G70" i="4"/>
  <c r="F70" i="4"/>
  <c r="I67" i="4"/>
  <c r="G67" i="4"/>
  <c r="K66" i="4"/>
  <c r="J66" i="4"/>
  <c r="K65" i="4"/>
  <c r="J65" i="4"/>
  <c r="K64" i="4"/>
  <c r="J64" i="4"/>
  <c r="K63" i="4"/>
  <c r="J63" i="4"/>
  <c r="J62" i="4"/>
  <c r="J61" i="4"/>
  <c r="J60" i="4"/>
  <c r="J59" i="4"/>
  <c r="J58" i="4"/>
  <c r="J57" i="4"/>
  <c r="J56" i="4"/>
  <c r="J55" i="4"/>
  <c r="J54" i="4"/>
  <c r="J53" i="4"/>
  <c r="F52" i="4"/>
  <c r="F67" i="4" s="1"/>
  <c r="K51" i="4"/>
  <c r="J51" i="4"/>
  <c r="F50" i="4"/>
  <c r="F49" i="4"/>
  <c r="I47" i="4"/>
  <c r="G47" i="4"/>
  <c r="F47" i="4"/>
  <c r="I46" i="4"/>
  <c r="G46" i="4"/>
  <c r="F46" i="4"/>
  <c r="F45" i="4"/>
  <c r="J45" i="4" s="1"/>
  <c r="K44" i="4"/>
  <c r="J44" i="4"/>
  <c r="K43" i="4"/>
  <c r="J43" i="4"/>
  <c r="J42" i="4"/>
  <c r="J41" i="4"/>
  <c r="J40" i="4"/>
  <c r="J39" i="4"/>
  <c r="J38" i="4"/>
  <c r="J37" i="4"/>
  <c r="J36" i="4"/>
  <c r="J35" i="4"/>
  <c r="J34" i="4"/>
  <c r="J33" i="4"/>
  <c r="J32" i="4"/>
  <c r="J31" i="4"/>
  <c r="J30" i="4"/>
  <c r="J29" i="4"/>
  <c r="J28" i="4"/>
  <c r="J27" i="4"/>
  <c r="K26" i="4"/>
  <c r="J26" i="4"/>
  <c r="K25" i="4"/>
  <c r="J25" i="4"/>
  <c r="K24" i="4"/>
  <c r="J24" i="4"/>
  <c r="J23" i="4"/>
  <c r="J22" i="4"/>
  <c r="J21" i="4"/>
  <c r="J20" i="4"/>
  <c r="J19" i="4"/>
  <c r="J18" i="4"/>
  <c r="J17" i="4"/>
  <c r="J16" i="4"/>
  <c r="K67" i="4" l="1"/>
  <c r="F155" i="4"/>
  <c r="K123" i="4"/>
  <c r="K62" i="5"/>
  <c r="G83" i="5"/>
  <c r="K83" i="5" s="1"/>
  <c r="L130" i="5"/>
  <c r="I180" i="5"/>
  <c r="K163" i="5"/>
  <c r="H180" i="5"/>
  <c r="L143" i="5"/>
  <c r="K143" i="5"/>
  <c r="L179" i="5"/>
  <c r="L163" i="5"/>
  <c r="K166" i="5"/>
  <c r="J180" i="5"/>
  <c r="K130" i="5"/>
  <c r="K179" i="5"/>
  <c r="J181" i="5"/>
  <c r="K46" i="4"/>
  <c r="H155" i="4"/>
  <c r="K47" i="4"/>
  <c r="F156" i="4"/>
  <c r="J52" i="4"/>
  <c r="J139" i="4"/>
  <c r="J110" i="4"/>
  <c r="K139" i="4"/>
  <c r="G155" i="4"/>
  <c r="J67" i="4"/>
  <c r="K110" i="4"/>
  <c r="I155" i="4"/>
  <c r="J154" i="4"/>
  <c r="I156" i="4"/>
  <c r="K156" i="4" s="1"/>
  <c r="J46" i="4"/>
  <c r="J142" i="4"/>
  <c r="K154" i="4"/>
  <c r="J47" i="4"/>
  <c r="G181" i="5" l="1"/>
  <c r="L181" i="5" s="1"/>
  <c r="G180" i="5"/>
  <c r="K180" i="5" s="1"/>
  <c r="L180" i="5"/>
  <c r="J155" i="4"/>
  <c r="K155" i="4"/>
</calcChain>
</file>

<file path=xl/sharedStrings.xml><?xml version="1.0" encoding="utf-8"?>
<sst xmlns="http://schemas.openxmlformats.org/spreadsheetml/2006/main" count="1572" uniqueCount="444">
  <si>
    <t>9</t>
  </si>
  <si>
    <t>10</t>
  </si>
  <si>
    <t>технічний нагляд</t>
  </si>
  <si>
    <t>УКБ ЮМР</t>
  </si>
  <si>
    <t>2</t>
  </si>
  <si>
    <t>3</t>
  </si>
  <si>
    <t>4</t>
  </si>
  <si>
    <t>авторський нагляд</t>
  </si>
  <si>
    <t>№ з/п</t>
  </si>
  <si>
    <t>Виконавці</t>
  </si>
  <si>
    <t>1</t>
  </si>
  <si>
    <t>5</t>
  </si>
  <si>
    <t>6</t>
  </si>
  <si>
    <t>проектні роботи</t>
  </si>
  <si>
    <t>7</t>
  </si>
  <si>
    <t>8</t>
  </si>
  <si>
    <t>І. Водопровідно-каналізаційне господарство</t>
  </si>
  <si>
    <t>ІІ. Теплове господарство</t>
  </si>
  <si>
    <t>ІІІ. Санітарна очистка і благоустрій</t>
  </si>
  <si>
    <t>УЖКГ ЮМР/КП "Ритуальні послуги"</t>
  </si>
  <si>
    <t>V. Дорожнє господарство</t>
  </si>
  <si>
    <t xml:space="preserve">Поточне утримання міських доріг </t>
  </si>
  <si>
    <t>УЖКГ ЮМР/ЮМКП "ЮЖТРАНС"</t>
  </si>
  <si>
    <t>11</t>
  </si>
  <si>
    <t>12</t>
  </si>
  <si>
    <t>ІV. Зовнішнє освітлення</t>
  </si>
  <si>
    <t xml:space="preserve">Поточне утримання мереж зовнішнього освітлення </t>
  </si>
  <si>
    <t>УЖКГ ЮМР/КП "Екосервіс"</t>
  </si>
  <si>
    <t xml:space="preserve">Оплата зовнішнього освітлення </t>
  </si>
  <si>
    <t>Проведення моніторингу якості зливових вод</t>
  </si>
  <si>
    <t xml:space="preserve">Сплата екологічного податку </t>
  </si>
  <si>
    <t>13</t>
  </si>
  <si>
    <t>14</t>
  </si>
  <si>
    <t>15</t>
  </si>
  <si>
    <t>16</t>
  </si>
  <si>
    <t>17</t>
  </si>
  <si>
    <t>Поточне утримання міських територій</t>
  </si>
  <si>
    <t>Організація громадських та інших робіт тимчасового характеру</t>
  </si>
  <si>
    <t xml:space="preserve">УЖКГ ЮМР/КП "Екосервіс" </t>
  </si>
  <si>
    <t xml:space="preserve">Відлов бродячих тварин </t>
  </si>
  <si>
    <t>ФКМ ЮМР</t>
  </si>
  <si>
    <t>18</t>
  </si>
  <si>
    <t>19</t>
  </si>
  <si>
    <t>20</t>
  </si>
  <si>
    <t>21</t>
  </si>
  <si>
    <t>22</t>
  </si>
  <si>
    <t>23</t>
  </si>
  <si>
    <t>24</t>
  </si>
  <si>
    <t>25</t>
  </si>
  <si>
    <t>26</t>
  </si>
  <si>
    <t>27</t>
  </si>
  <si>
    <t>VIІ. Об'єкти соціальної інфраструктури</t>
  </si>
  <si>
    <t>28</t>
  </si>
  <si>
    <t>29</t>
  </si>
  <si>
    <t>30</t>
  </si>
  <si>
    <t>31</t>
  </si>
  <si>
    <t>32</t>
  </si>
  <si>
    <t>33</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</si>
  <si>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</si>
  <si>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</si>
  <si>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Комунальної м. Южного Одеської області</t>
  </si>
  <si>
    <t>Поточний ремонт вул. Іванова м. Южного Одеської  області</t>
  </si>
  <si>
    <t>Поточний ремонт вул. Т.Г. Шевченка м. Южного Одеської області</t>
  </si>
  <si>
    <t>34</t>
  </si>
  <si>
    <t>35</t>
  </si>
  <si>
    <t>36</t>
  </si>
  <si>
    <t>Поточний ремонт просп. Григорівського десанту м. Южного Одеської області</t>
  </si>
  <si>
    <t>40</t>
  </si>
  <si>
    <t>41</t>
  </si>
  <si>
    <t>проектно-вишукувальні роботи</t>
  </si>
  <si>
    <t xml:space="preserve"> проектно-вишукувальні роботи </t>
  </si>
  <si>
    <t>Капітальний ремонт ділянки теплових мереж від ТК-17 до ЦТП №24 м. Южного Одеської області</t>
  </si>
  <si>
    <t>Утримання територій загального користування</t>
  </si>
  <si>
    <t>Відлов бродячих тварин</t>
  </si>
  <si>
    <t>УЖКГ ЮМР/КП тм "ЮТКЕ"</t>
  </si>
  <si>
    <t xml:space="preserve">УЖКГ ЮМР/КП "Южводоканал" </t>
  </si>
  <si>
    <t>2020-2024</t>
  </si>
  <si>
    <t>2024</t>
  </si>
  <si>
    <t xml:space="preserve">УЖКГ ЮМР/КП «ЮЖНЕНСЬКЕ УЗБЕРЕЖЖЯ»  </t>
  </si>
  <si>
    <t>коригування проектної документації</t>
  </si>
  <si>
    <t>Поточний ремонт вул. Приморської (від просп. Григорівського десанту до вул. Іванова) м. Южного Одеської області</t>
  </si>
  <si>
    <t>Поточне утримання кладовищ</t>
  </si>
  <si>
    <t xml:space="preserve">Поточний ремонт асфальтобетонного покриття загальноміської території навколо Торгівельного центру по проспекту Миру, 19 м. Южного Одеського району Одеської області </t>
  </si>
  <si>
    <t>Поточне утримання фонтанів  №№ 3, 4, 5, 6 на площі Перемоги міста Южного Одеського району Одеської області</t>
  </si>
  <si>
    <t>Придбання хімічних реагентів для обслуговування фонтанів №№ 3,4,5,6 на площі Перемоги міста Южного Одеського району Одеської області</t>
  </si>
  <si>
    <t>Поточний ремонт фонтанів №№ 3,4,5,6 на площі Перемоги міста Южного Одеського району Одеської області</t>
  </si>
  <si>
    <t>Проектні роботи "Капітальний ремонт покрівлі будівлі АБК і РММ на котельні за адресою : вул. Старомиколаївське шосе, 8 , м. Южного Одеського району Одеської області</t>
  </si>
  <si>
    <t>Фінансова підтримка шляхом компенсації обгрунтованих витрат КОМУНАЛЬНОМУ ПІДПРИЄМСТВУ ТЕПЛОВИХ МЕРЕЖ «ЮЖТЕПЛОКОМУНЕНЕРГО» на виробництво, транспортування та постачання теплової енергії, послуг з постачання теплової енергії, як послуг, що становлять загальний економічний інтерес</t>
  </si>
  <si>
    <t>ІІ.І. Підготовка до опалювального сезону та заходи з енергозбереження</t>
  </si>
  <si>
    <t>Зміст заходів</t>
  </si>
  <si>
    <t xml:space="preserve">Термін виконан-ня </t>
  </si>
  <si>
    <t>Всього :</t>
  </si>
  <si>
    <t>Завдання Програми</t>
  </si>
  <si>
    <t>Захід виконано повністю. Відхилення між затвердженим та фактичним обсягом фінансування виникло в зв'язку з економією бюджетних коштів згідно укладеного договору.</t>
  </si>
  <si>
    <t xml:space="preserve">За рахунок коштів місцевого бюджету забезпечено виконання заходів з  озеленення та прибирання територій громади.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</si>
  <si>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За рахунок коштів місцевого бюджету забезпечено утримання кладовищ громади, а саме : Южненського, с. Сичавка, с. Кошари, смт Нові Білярі,  с.Булдинка, с. Григорівка.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</si>
  <si>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За рахунок коштів місцевого бюджету забезпечено виконання заходів з  утримання мереж зовнішнього освітлення, забезпечено стале освітлення територій громади.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</si>
  <si>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Додаток до проєкту рішення </t>
  </si>
  <si>
    <t>Южненської міської ради</t>
  </si>
  <si>
    <t xml:space="preserve">Забезпечення належної та безперебійної роботи водопровідно-каналізаційного господарства  </t>
  </si>
  <si>
    <t xml:space="preserve">Забезпечення функціонування зливової каналізації  </t>
  </si>
  <si>
    <t xml:space="preserve">Забезпечення функціонування зливової каналізації </t>
  </si>
  <si>
    <t>Забезпечення функціонування теплових мереж</t>
  </si>
  <si>
    <t>Забезпечення безперебійного проходження опалювального сезону</t>
  </si>
  <si>
    <t>Підвищення рівня благоустрою 
Організація  належного утримання та санітарного очищення об’єктів благоустрою</t>
  </si>
  <si>
    <t>Підвищення рівня благоустрою міста</t>
  </si>
  <si>
    <t>Забезпечення сприятливих умов для співіснування людей та тварин</t>
  </si>
  <si>
    <t xml:space="preserve">Придбання технічного та спеціального обладнання, основних засобів спеціального призначення для підприємств </t>
  </si>
  <si>
    <t xml:space="preserve">Підвищення рівня благоустрою </t>
  </si>
  <si>
    <t>Забезпечення функціонування мереж зовнішнього освітлення
Організація належного утримання мереж зовнішнього освітлення міста</t>
  </si>
  <si>
    <t>Забезпечення функціонування мереж зовнішнього освітлення</t>
  </si>
  <si>
    <t>Організація належного утримання міських доріг</t>
  </si>
  <si>
    <t>Організація належного утримання  доріг</t>
  </si>
  <si>
    <t>Забезпечення проти-пожежного захисту будинку</t>
  </si>
  <si>
    <t>Підвищення експлуатаційних властивостей житлового фонду і утримання його у належному стані, забезпечення його надійності та безпечної експлуатації, покращення умов проживання мешканців міста.</t>
  </si>
  <si>
    <t>Підвищення експлуатаційних властивостей ПРУ, забезпечення його надійності та безпечної експлуатації, покращення умов перебування населення.</t>
  </si>
  <si>
    <t>ЗВІТ</t>
  </si>
  <si>
    <t xml:space="preserve"> про результати виконання </t>
  </si>
  <si>
    <t>Дата і номер рішення Южненської міської ради, яким затверджено Програму та зміни до неї :</t>
  </si>
  <si>
    <t>- рішення Южненської міської ради від 25.07.2019 року № 1438-VII "Про затвердження Програми реформування і розвитку житлово-комунального господарства Южненської міської територіальної громади на 2020-2024 роки";</t>
  </si>
  <si>
    <t>Відповідальний виконавець Програми : управління житлово-комунального господарства Южненської міської ради, управління капітального будівництва южненської міської ради.</t>
  </si>
  <si>
    <t>Строк реалізації Програми : 2020-2024 роки.</t>
  </si>
  <si>
    <t>Програми реформування і розвитку житлово-комунального господарства 
Южненської міської територіальної громади на 2020-2024 роки за 1 півріччя 2024 року</t>
  </si>
  <si>
    <t>- рішення Южненської міської ради від 16.02.2024 року № 1632-VIII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</si>
  <si>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29.02.2024 року № 1692-VIII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</si>
  <si>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07.06.2024 року № 1743-VIII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</si>
  <si>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Річний обсяг фінансування, передбачений Програмою, тис.грн</t>
  </si>
  <si>
    <t>Річний обсяг фінансування, затверджений бюджетом, тис.грн</t>
  </si>
  <si>
    <t>Фактично профінансовано у звітному періоді, тис.грн</t>
  </si>
  <si>
    <t>% виконання заходу від обсягів, передбачених Програмою</t>
  </si>
  <si>
    <t>% виконання заходу від обсягів, затверджених бюджетом</t>
  </si>
  <si>
    <t>Інформація про виконання або причини невиконання заходу (досягнутий результат, виконання результативних показників)</t>
  </si>
  <si>
    <t>1. Виконання заходів Програми</t>
  </si>
  <si>
    <t>Реконструкція  мереж вуличного водопроводу від камери В 6, розташованої біля торговельного центру "Плаза" до камери В 0 по просп. Григорівського десанту та від камери В 0 вздовж вул. Приморської до колодязя В 27 по вул. Іванова м. Южного Одеської області</t>
  </si>
  <si>
    <t>2018-2024</t>
  </si>
  <si>
    <t>Забезпечення функціонування зливової каналізації</t>
  </si>
  <si>
    <t>Капітальний ремонт ділянки мереж трубопроводу холодного водопостачання від колодязя В184 по вул. Кедрова до колодязя В186 по вул.Центральна м. Южного Одеської області, в т.ч. :</t>
  </si>
  <si>
    <t xml:space="preserve">Реконструкція водопровідного колектору від ВНС до вул. Хіміків м. Южного Одеської області </t>
  </si>
  <si>
    <t>2019-2024</t>
  </si>
  <si>
    <t xml:space="preserve">Забезпечення належної та безперебійної роботи водопровідно-каналізаційного господарства   </t>
  </si>
  <si>
    <t>Реконструкція резервуара води №1 м. Южного Одеської області</t>
  </si>
  <si>
    <t>2021-2024</t>
  </si>
  <si>
    <t>д/б</t>
  </si>
  <si>
    <t>11 м/б</t>
  </si>
  <si>
    <t>Проектно-вишукувальні роботи «Реконструкція резервуара води №2 м. Южного Одеської області"</t>
  </si>
  <si>
    <t>5 м/ь</t>
  </si>
  <si>
    <t>5д/б</t>
  </si>
  <si>
    <t xml:space="preserve">Поточне утримання мереж зливової каналізації </t>
  </si>
  <si>
    <t>12/ 27</t>
  </si>
  <si>
    <t>Організація належного утримання та санітарного очищення зливової каналізації</t>
  </si>
  <si>
    <t>13/9</t>
  </si>
  <si>
    <t>14/10</t>
  </si>
  <si>
    <t>15/11</t>
  </si>
  <si>
    <t>Поточний ремонт зовнішньої мережі зливової каналізації за адресою: вул. Хіміків, буд. № 18 від колодязя Кл 132 до колодязя Кл 133 м. Южного Одеського району Одеської області</t>
  </si>
  <si>
    <t>19/15</t>
  </si>
  <si>
    <t>Поточний ремонт зовнішньої мережі зливової каналізації за адресою просп. Григорівського десанту, буд. №26 від колодязя Кл 141 до колодязя Кл 144 м. Южного Одеської області</t>
  </si>
  <si>
    <t>Проведення технічної інвентаризації  та виготовлення технічного паспорту мереж зливової каналізації м. Южного Одеського району Одеської області</t>
  </si>
  <si>
    <t>Проведення технічної інвентаризації, виготовлення технічного паспорту водопровідних мереж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</si>
  <si>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Булдинка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</si>
  <si>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Сичавка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</si>
  <si>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Кошари Южненської міської територіальної громади Одеського району Одеської області</t>
  </si>
  <si>
    <t>21 /18</t>
  </si>
  <si>
    <t>22/19</t>
  </si>
  <si>
    <t>23/20</t>
  </si>
  <si>
    <t>24/21</t>
  </si>
  <si>
    <t>25/22</t>
  </si>
  <si>
    <t>Забезпечення функціонування водопровідних мереж</t>
  </si>
  <si>
    <t>20/24</t>
  </si>
  <si>
    <t>Проектно-вишукувальні роботи «Капітальний ремонт ділянки мереж трубопроводу холодного водопостачання від колодязя В 74 по вул. Приморській, 19 до колодязя В 33 по просп. Григорівського десанту, 8 м. Южного Одеської області»</t>
  </si>
  <si>
    <t>28/28</t>
  </si>
  <si>
    <t>Проектно-вишукувальні роботи "Капітальний ремонт ділянки мереж трубопроводу холодного водопостачання від колодязя В 20 по вул. Хіміків, 8 до колодязя В 81 по вул. Т.Г. Шевченка, 7 м. Южного Одеської області"</t>
  </si>
  <si>
    <t>Проектно-вишукувальні роботи "Капітальний ремонт ділянки мереж внутрішньоквартального водопроводу від колодязя В 7 по вул. Т.Г. Шевченка, 6 до колодязя В81 по вул. Т.Г. Шевченка, 7 м. Южного Одеської області"</t>
  </si>
  <si>
    <t>Капітальний ремонт ділянки магістрального водопроводу від колодязя В 75 по вул. Приморській до камери В 0 по просп. Григорівського десанту м. Южного Одеського району Одеської області</t>
  </si>
  <si>
    <t>Забезпечення належної та безперебійної роботи водопровідно-каналізаційного господарства</t>
  </si>
  <si>
    <t>29/29</t>
  </si>
  <si>
    <t>30/30</t>
  </si>
  <si>
    <t>31/31</t>
  </si>
  <si>
    <t>Капітальний ремонт ділянки магістрального водопроводу від колодязя В 13  до колодязя В 26 по вул. Хіміків м. Южного Одеського району Одеської області</t>
  </si>
  <si>
    <t>32/32</t>
  </si>
  <si>
    <t>Коригування проектно-кошторисної документації "Будівництво мереж водопостачання у мікрорайоні 1.7 м. Южного Одеської області"</t>
  </si>
  <si>
    <t>Коригування проектно-кошторисної документації "Будівництво мереж зливової каналізації у мікрорайоні 1.7 м. Южного Одеської області"</t>
  </si>
  <si>
    <t>Коригування проектно-кошторисної документації "Будівництво мереж господарсько-побутової каналізації у мікрорайоні 1.7 м. Южного Одеської області"</t>
  </si>
  <si>
    <t>Поточний ремонт ділянки мереж внутрішньоквартальної зливової каналізації від колодязя Кл 466 до колодязя Кл 468 на території ДНЗ № 2 "Лелеченя" м.Южного Одеського району Одеської області</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</si>
  <si>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</si>
  <si>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t xml:space="preserve">Відшкодування різниці між затвердженим та економічно обґрунтованим 
тарифом на послуги з централізованого водовідведення для населення м.Южного </t>
  </si>
  <si>
    <t xml:space="preserve">Забезпечення належної та безперебійної роботи водопровідного  господарства  </t>
  </si>
  <si>
    <t>44/44</t>
  </si>
  <si>
    <t>43/43</t>
  </si>
  <si>
    <t>42/42</t>
  </si>
  <si>
    <t>45/45</t>
  </si>
  <si>
    <t>Забезпечення надання послуг з централізованого водовідведення для населення</t>
  </si>
  <si>
    <t>Забезпечення надання послуг з централізованого водопостачання для населення</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</si>
  <si>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t>
  </si>
  <si>
    <t>Капітальний ремонт ділянки теплових мереж від ТК-24 до ТК-25 м. Южного Одеської області</t>
  </si>
  <si>
    <t xml:space="preserve">
Забезпечення функціонування теплових мереж</t>
  </si>
  <si>
    <t>Капітальний ремонт ділянки теплових мереж від ЦТП№20 до вводу в житлові будинки по вул. Т.Г. Шевченка, 9, вул. Хіміків, 10, ЗДО №5 м. Южного Одеської області, у т.ч.:</t>
  </si>
  <si>
    <t xml:space="preserve">Коригування проектної документації "Капітальний ремонт ділянки теплових мереж від ТК-24 до ТК-25 м. Южного Одеської області" </t>
  </si>
  <si>
    <t>Придбання запірної арматури для встановлення в теплових камерах м.Южного Одеського району Одеської області</t>
  </si>
  <si>
    <t>проєктно-вишукувальні роботи</t>
  </si>
  <si>
    <t>Забезпечення функціонування котельні</t>
  </si>
  <si>
    <t>Капітальний ремонт покрівлі будівлі АБК і РММ на котельні за адресою: вул. Старомиколаївське шосе, 8, м. Южного Одеського району Одеської області</t>
  </si>
  <si>
    <t>Проектні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</si>
  <si>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18/18</t>
  </si>
  <si>
    <t>19/20</t>
  </si>
  <si>
    <t xml:space="preserve">Капітальний ремонт ділянки теплових мереж  від ТК-15 до вводів у будівлі Ліцею №1 та ЗДО №3 м. Южного Одеського району Одеської області, в т.ч.: </t>
  </si>
  <si>
    <t>2023-2024</t>
  </si>
  <si>
    <t xml:space="preserve"> проєктні роботи </t>
  </si>
  <si>
    <t>20/19</t>
  </si>
  <si>
    <t>21/21</t>
  </si>
  <si>
    <t>Повернення поворотної фінасової допомоги на оплату послуги з розподілу природного газу та придбання електричної енергії</t>
  </si>
  <si>
    <t>1/5</t>
  </si>
  <si>
    <t>2/18</t>
  </si>
  <si>
    <t>3/6</t>
  </si>
  <si>
    <t>4/7</t>
  </si>
  <si>
    <t>5/8</t>
  </si>
  <si>
    <t>Поточне утримання фонтану у парку "Приморський" м. Южного Одеської області</t>
  </si>
  <si>
    <t>Придбання хімічних реагентів для обслуговування фонтану у парку "Приморський" м. Южного Одеської області</t>
  </si>
  <si>
    <t>Поточне утримання фонтану біля будинку №7 по вулиці Т.Г. Шевченка м. Южного Одеської області</t>
  </si>
  <si>
    <t>Придбання хімічних реагентів для обслуговування фонтану біля будинку №7 по вулиці Т.Г. Шевченка, м. Южного Одеської області</t>
  </si>
  <si>
    <t>8/13</t>
  </si>
  <si>
    <t>9/14</t>
  </si>
  <si>
    <t>10/11</t>
  </si>
  <si>
    <t>11/12</t>
  </si>
  <si>
    <t>13/19</t>
  </si>
  <si>
    <t>Придбання бензопили</t>
  </si>
  <si>
    <t>20/25</t>
  </si>
  <si>
    <t xml:space="preserve">Придбання висоторізу </t>
  </si>
  <si>
    <t>21/26</t>
  </si>
  <si>
    <t>Придбання трактора-газонокосарки</t>
  </si>
  <si>
    <t>23/27</t>
  </si>
  <si>
    <t>Капітальний ремонт з благоустрою території кладовища, сектори № 11 та № 12, м. Южного Одеської області, в т.ч:</t>
  </si>
  <si>
    <t xml:space="preserve">Підвищення рівня благоустрою міста   </t>
  </si>
  <si>
    <t>25/1</t>
  </si>
  <si>
    <t>28/15</t>
  </si>
  <si>
    <t>30/2</t>
  </si>
  <si>
    <t>Реконструкція проспекту Миру м. Южного Одеської області</t>
  </si>
  <si>
    <t>Реконструкції  проспекту Миру м. Южного Одеської області. Додаткові роботи</t>
  </si>
  <si>
    <t>2024-2024</t>
  </si>
  <si>
    <t>33/33</t>
  </si>
  <si>
    <t>Капітальний ремонт твердого покриття (пішохідна доріжка) вздовж житлових будинків по просп. Миру, 15,17,25 м. Южного Одеської області</t>
  </si>
  <si>
    <t>Будівництво пішохідної та велосипедної доріжок на загальноміських територіях вздовж дороги на КНС м. Южного Одеської області</t>
  </si>
  <si>
    <t>Реконструкція тротуарної доріжки по вул. Центральній з влаштуванням велосипедної доріжки в межах села Сичавка Южненської міської територіальної громади</t>
  </si>
  <si>
    <t>Реконструкція артезіанської свердловини №3 по вул. Хіміків м. Южного Одеської області"</t>
  </si>
  <si>
    <t>49/49</t>
  </si>
  <si>
    <t>Коригування проектно-кошторисної документації "Реконструкція проспекту Миру  м. Южного Одеської області"</t>
  </si>
  <si>
    <t>54/54</t>
  </si>
  <si>
    <t>57/57</t>
  </si>
  <si>
    <t xml:space="preserve">Поточний ремонт асфальтобетонного покриття загальноміської території проїзду між буд. по вул. Хіміків, 16 та буд. по вул. Хіміків, 18 міста Южного Одеського району Одеської області </t>
  </si>
  <si>
    <t>72/72</t>
  </si>
  <si>
    <t>71/71</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</si>
  <si>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</si>
  <si>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проєктні роботи</t>
  </si>
  <si>
    <t>Проектні роботи: «Капітальний ремонт благоустрою місця для військових поховань Захисників України та пам’ятної споруди  на території кладовища Южненської міської територіальної громади Одеського району Одеської області"</t>
  </si>
  <si>
    <t>Розробка проекту землеустрою для будівництва та обслуговування інших будівель громадської забудови м. Южного Одеського району Одеської області</t>
  </si>
  <si>
    <t>Визначення норм надання послуг з управління побутовими відходами та визначення морфологічного складу  побутових відходів для міста Южного Одеського району Одеської області</t>
  </si>
  <si>
    <t>Поточне утримання громадських вбиралень міста Южного Одеського району Одеської області</t>
  </si>
  <si>
    <t>Поточний ремонт пішохідної доріжки на загальноміській території по проспекту Ґригорівського десанту (від світлофору до знаку "Якір") міста Южного Одеського району Одеської області</t>
  </si>
  <si>
    <t>Поточний ремонт пішохідної доріжки на загальноміській території по вулиці Хіміків (3-й мікрорайон) міста Южного Одеського району Одеської області</t>
  </si>
  <si>
    <t>Поточний ремонт пішохідної доріжки на загальноміській території вздовж ж/б по вул. Хіміків, 18 до ЗОШ №1 міста Южного Одеського району Одеської області</t>
  </si>
  <si>
    <t>Поточний ремонт асфальтобетонного покриття загальноміської території по вул. Т.Г. Шевченка, 9 міста Южного Одеського району Одеської області</t>
  </si>
  <si>
    <t>Поточний ремонт асфальтобетонного покриття загальноміської території біля "НВК (ЗОШ №2 -центр-ПТУ) міста Южного Одеського району Одеської області</t>
  </si>
  <si>
    <t>90/90</t>
  </si>
  <si>
    <t>91/91</t>
  </si>
  <si>
    <t>94/94</t>
  </si>
  <si>
    <t>УАМ ЮМР</t>
  </si>
  <si>
    <t>95/98</t>
  </si>
  <si>
    <t>96/96</t>
  </si>
  <si>
    <t>97/97</t>
  </si>
  <si>
    <t>Проектно-вишукувальні роботи "Реконструкція мереж зовнішнього освітлення вздовж території комунального закладу "Южненський навчально-виховний комплекс (загальноосвітня спеціалізована школа І-ІІІ ступенів №2 - центр позашкільної освіти - професійно-технічне училище) Южненської міської ради" м. Южного Одеської області"</t>
  </si>
  <si>
    <t>Капітальний ремонт мереж зовнішнього освітлення біля комунального дошкільного навчального закладу "Южненський міський ясла-садок №1 "Золота рибка" комбінованого типу м. Южного Одеської області, в т.ч.:</t>
  </si>
  <si>
    <t>проектно-вишукуавльні роботи</t>
  </si>
  <si>
    <t xml:space="preserve">Придбання автогідропідйомника </t>
  </si>
  <si>
    <t>Будівництво мереж зовнішнього освітлення по вул. Прикордонній с. Сичавка Одеського району Одеської області, у т.ч. :</t>
  </si>
  <si>
    <t>Будівництво мереж зовнішнього освітлення по вул. Чорноморській с. Сичавка Одеського району Одеської області, у т.ч. :</t>
  </si>
  <si>
    <t xml:space="preserve">Проектно-вишукувальні роботи: "Реконструкція електричного силового обладнання мережі зовнішнього освітлення розташованого у ТП-805 за адресою просп. Миру, 25-а м. Южного Одеської області" </t>
  </si>
  <si>
    <t>Капітальний ремонт дороги по пр. Григорівського десанту від світлофору по вул. Хіміків до знаку "Якір" м. Южного Одеської області, в т. ч.:</t>
  </si>
  <si>
    <t>Капітальний ремонт проїжджої частини вул. Приморської від вул. Будівельників до просп. Григорівського десанту м. Южного Одеської області</t>
  </si>
  <si>
    <t>Коригування проектної документації: «Капітальний ремонт проїжджої частини проспекту Григорівського десанту на перетині з проспектом Миру м.Южного Одеської області</t>
  </si>
  <si>
    <t>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t>
  </si>
  <si>
    <t>Розроблення схеми організації руху транспорту і пішоходів на в'їзді на автостанцію та виїзду м. Южного Одеського району Одеської області</t>
  </si>
  <si>
    <t>Організація руху транспортних засобів та пішоходів</t>
  </si>
  <si>
    <t>VІ. Міський транспорт</t>
  </si>
  <si>
    <t>Компенсація витрат Южненському міському КП "ЮЖТРАНС" за безкоштовне перевезення мешканців м. Южного, за виключенням пільгових категорій, за рахунок місцевого бюджету (крім літніх місяців) на міському автобусному маршруті загального користування у звичайному режимі руху "Ринок (кільцевий ч/з МІЗ)"</t>
  </si>
  <si>
    <t>УЕ ЮМР/ЮМКП "ЮЖТРАНС"</t>
  </si>
  <si>
    <t>Забезпечення безкоштовним перевезенням мешканців на міському автобусному маршруті</t>
  </si>
  <si>
    <t>Капітальний ремонт автоматичної системи протипожежного захисту в будівлі комунальної власності по вул. Будівельників, буд. 7, м.Южного, Одеської області</t>
  </si>
  <si>
    <t>Капітальний ремонт мереж внутрішньобудинкової системи електропостачання в будівлі  комунальної власності  по вул. Будівельників, буд. 7, м.Южного, Одеської області</t>
  </si>
  <si>
    <t>Забезпечення електро-постачання  будинку</t>
  </si>
  <si>
    <t>Придбання протипожежних дверей для будівлі  комунальної власності  по вул. Будівельників, буд. 7, м.Южного, Одеської області</t>
  </si>
  <si>
    <t>Капітальний ремонт коридорів  в будівлі  комунальної власності  по вул. Будівельників, буд. 7/1, м.Южного, Одеської області</t>
  </si>
  <si>
    <t>Капітальний ремонт: модернізація та пусконалагоджування пасажирських ліфтів в будівлі комунальної власності по вул. Будівельників, буд. 7, м. Южного Одеської області</t>
  </si>
  <si>
    <t>Проведення заходів з поліпшення стану ліфтового обладнання необхідного для надійної експлуатації ліфтів, проведення експертного обстеження тощо</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</si>
  <si>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</si>
  <si>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</si>
  <si>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Проведення технічного обслуговування системи автоматичного відкриття ПРУ м. Южного Одеського району Одеської області</t>
  </si>
  <si>
    <t xml:space="preserve">Фінансова підтримка комунальному підприємству «Готельно-житловий комплекс» на оплату комунальних послуг та енергоносіїв </t>
  </si>
  <si>
    <t>УЖКГ ЮМР/КП "ГЖК"</t>
  </si>
  <si>
    <t>Забезпечення сталої роботи комунального підприємства</t>
  </si>
  <si>
    <t>Державний бюджет</t>
  </si>
  <si>
    <t>Місцевий бюджет</t>
  </si>
  <si>
    <t>Капітальний ремонт покрівлі будівлі котельної на котельні за адресою: вул. Старомиколаївське шосе, 8, м. Южного Одеського району Одеської області, у т.ч.:</t>
  </si>
  <si>
    <t>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t>
  </si>
  <si>
    <t>0</t>
  </si>
  <si>
    <t>Роботи не виконувались у зв'язку з обмеженістю фінансування внаслідок розпочатої  російською федерацією агресії проти України та  введенням військового стану згідно Закону України «Про правовий режим воєнного стану», що обумовило актуальність зміни цільового призначення об'єкта та спричинило затримку фінансування заходу</t>
  </si>
  <si>
    <t>Фінансування заходу у І півріччі 2024 р. виконано в повному обсязі</t>
  </si>
  <si>
    <t>Кошти з місцевого бюджету не виділялись. Фінансування заходу у І півріччі 2024 р. не здійснювалось</t>
  </si>
  <si>
    <t>За результатами моніторингу якості зливових вод здійснено розрахунок розміру екологічного податку. Видатки на сплату екологічного податку у  1 півріччі 2024 року здійснені відповідно до податкового законодавства. Податкові зобов'язання виконані в повному обсязі.</t>
  </si>
  <si>
    <t>Фінансування відшкодування різниці у тарифі на послуги з приймання та очищення господарсько - побутових стічних вод у І півріччі 2024 р. виконано в повному обсязі згідно факичного розрахунку витрат на послуги з централізованого водовідведення населенню міста</t>
  </si>
  <si>
    <t>Фінансування відшкодування різниці у тарифі на послуги з приймання та очищення господарсько - побутових стічних вод у І півріччі 2024 р. виконано в повному обсязі згідно факичного розрахунку витрат на послуги з централізованого водопостачання населенню смт. Нові Білярі та с. Булдинка</t>
  </si>
  <si>
    <t>Запірна арматура не закуповувалась, кошти з бюдждету не виділялись у зв'язку з необхідністю фінансування більш першочергових заходів</t>
  </si>
  <si>
    <t xml:space="preserve">Фінансова підтримка надається відповідно до  Методики розрахунку компенсації обгрунтованих витрат, затвердженої рішенням ЮМР від 14.12.2023р. № 1573-VIII, при необхідності: якщо витрати на підприємстві перевищують доходи. Фінансова підтримка буде використана при потребі після підсумків за результатами роботи підприємства за 1 півріччя 2024 р. </t>
  </si>
  <si>
    <t xml:space="preserve">Фінансова допомога перерахована до місцевого бюджету в повному обсязі відповідно до графіку повернення грошових коштів </t>
  </si>
  <si>
    <t xml:space="preserve"> Відхилення між запланованим та фактичним обсягом фінансування за 1 півріччя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</si>
  <si>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За участь у громадських роботах виплачена заробітна плата  одному безробітному.</t>
  </si>
  <si>
    <t xml:space="preserve">Фінансування заходу у І півріччі 2024 р. не здійснювалось. Ліміти по даному об'єкту згідно помісячних обсягів асигнувань  доведено на липень 2024 р. </t>
  </si>
  <si>
    <t>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за рахунок різниці в ціні на придбання матеріалів, оплати послуг. Фінансування заходу у І півріччі 2024 р. здійснено у повному осязі.</t>
  </si>
  <si>
    <t>1107,934</t>
  </si>
  <si>
    <t>Кошти на коригування проектно-кошторисної документації не виділялись.</t>
  </si>
  <si>
    <t>Кошти на реконструкцію артезіанської свердловини не виділялись.</t>
  </si>
  <si>
    <t>Кошти на реконструкцію тротуарної доріжки не виділялись.</t>
  </si>
  <si>
    <t>Кошти на будівництво пішохідної та велосипедної доріжки не виділялись.</t>
  </si>
  <si>
    <t>Кошти на додаткові роботи по реконструкціі проспекту не виділялись.</t>
  </si>
  <si>
    <t>Кошти на реконструкцію проспекту не виділялись.</t>
  </si>
  <si>
    <t>Кошти на коригування проєктної документації не виділялись.</t>
  </si>
  <si>
    <t>Кошти на капітальний ремонт не виділялись.</t>
  </si>
  <si>
    <t>Кошти на придбання хімічних реагентів не виділялись.</t>
  </si>
  <si>
    <t>Кошти на поточне утримання фонтану у не виділялись.</t>
  </si>
  <si>
    <t>За рахунок бюджетних коштів виконані заходи з вакцинації та стерилізації 10-ти безпритульних собак.</t>
  </si>
  <si>
    <t>Кошти на поточний ремонт виділені по сесії ЮМР в червні 2024року. Фінансування заходу у І півріччі 2024 р. не здійснювалось. Кошти будуть використані після виконання робіт у липні 2024 року.</t>
  </si>
  <si>
    <t>Розбіжність виникла внаслідок економії коштів. Проектні роботи по об`єкту виконано повністю.</t>
  </si>
  <si>
    <t>Роботи по будівництву колумбарію не виконувались у зв'язку з відміною тендерної закупівлі на проведення заходу через відсутність учасників. Проведення наступної тендерної закупівлі планується у липні 2024року.</t>
  </si>
  <si>
    <t>Кошти на проектні роботи не виділялись.</t>
  </si>
  <si>
    <t>Кошти на розробку проекту землеустрою не виділялись.</t>
  </si>
  <si>
    <t>Кошти на поточний ремонт виділені по сесії ЮМР в червні 2024року. Фінансування заходу у І півріччі 2024 р. не здійснювалось. Кошти будуть використовуватись з липня 2024 року.</t>
  </si>
  <si>
    <t>Кошти на поточне утримання громадських вбиралень виділені по сесії ЮМР в червні 2024року. Фінансування заходу у І півріччі 2024 р. не здійснювалось. Кошти будуть використовуватись з липня 2024 року.</t>
  </si>
  <si>
    <t xml:space="preserve">Сплачено за електроенергію в повному обсязі згідно наданих рахунків. Зменшення видатків по оплаті зовнішнього освітлення  пов'язане з запровадженням планових та аварійних відключень електроенергії АТ "ДТЕК Одеські Електромережі" </t>
  </si>
  <si>
    <t>Кошти на проектно-вишукувальні роботи не виділялись.</t>
  </si>
  <si>
    <t>Техніка не закуповувалась, у зв'язку з необхідністю фінансування більш першочергових заходів</t>
  </si>
  <si>
    <t>Кошти на придбання автогідропідйомника  не виділялись.</t>
  </si>
  <si>
    <t>Кошти на будівництво мереж зовнішнього освітлення не виділялись.</t>
  </si>
  <si>
    <t>Фінансування заходу заплановановано на ІІІ квартал 2024 року.</t>
  </si>
  <si>
    <t>Кошти на коригування проектної документації не виділялись.</t>
  </si>
  <si>
    <t>Роботи по капітальному  ремонту знаходяться на погодженні в Одеській обласній військовій адміністрації. Після узгодження дозвільних питань буде проведена процедура закупівель та розпочати роботи.</t>
  </si>
  <si>
    <t xml:space="preserve">За рахунок коштів місцевого бюджету забезпечено виконання заходів з  поточного утримання доріг. </t>
  </si>
  <si>
    <t xml:space="preserve">В результаті виконання поточного ремонту забезпечено належний технічний стан дорожнього покриття доріг та вулиць міста. Роботи виконані відповідно запланованого обсягу. </t>
  </si>
  <si>
    <t>Кошти на розроблення схеми організації руху  планується виділити у липні 2024 року</t>
  </si>
  <si>
    <t>Кошти на капітальний ремонт доріг не виділялись.</t>
  </si>
  <si>
    <t>Кошти на капітальний ремонт автоматичної системи протипожежного захисту не виділялись.</t>
  </si>
  <si>
    <t>Кошти на капітальний ремонт мереж не виділялись.</t>
  </si>
  <si>
    <t>Кошти виділені на сесії ЮМР червня 2024 року. Фінансування заходу заплановано на ІІ півріччя 2024 року</t>
  </si>
  <si>
    <t>Кошти на проектні роботи  не виділялись.</t>
  </si>
  <si>
    <t>Кошти на придбання протипожежних дверей не виділялись.</t>
  </si>
  <si>
    <t>Технічне обслуговування системи автоматичного відкриття ПРУ міста дозволяє безперешкодно потрапляти мешканцям міста до бомбосховищ під час повітряної тривоги. Асигнування, заплановані на І півріччя 2024 року використані в повному обсязі.</t>
  </si>
  <si>
    <t>Завдяки фінансовій підтримці підприємство  розрахувалося за електроенергію. Фінансова підтримка надана в повному обсязі та використано згідно виставлених рахунків.</t>
  </si>
  <si>
    <t>Разом по програмі</t>
  </si>
  <si>
    <t>план на 1 півріччя</t>
  </si>
  <si>
    <t>Видатки на компенсацію витрат за безкоштовне перевезення мешканців в бюджеті не були передбачені</t>
  </si>
  <si>
    <t>Договір на стадії опрацювання. У зв'язку з поступовим виділенням коштів виконання та оплата робіт заплановані на ІІ півріччя 2024р.</t>
  </si>
  <si>
    <t>Договір укладений у травні місяці. Роботи виконуються. Оплата буде здійснена після виконання робіт.</t>
  </si>
  <si>
    <t xml:space="preserve">Ліміти доведено на ІІІ квартал 2024 року </t>
  </si>
  <si>
    <t>Договір буде укладений у ІІІ кварталі 2024р. Оплата буде здійснена після виконання проєктних робіт та отримання позитивного експертного звіту.</t>
  </si>
  <si>
    <t>Договір укладений. Роботи по капітальному ремонту ведуться, оплата буде здійснена після виконання робіт підрядною організацією.</t>
  </si>
  <si>
    <t xml:space="preserve">           Секретар Южненської міської ради                                                                                                                                                                                                                         Ігор ЧУГУННИКОВ</t>
  </si>
  <si>
    <t>Програми реформування і розвитку житлово-комунального господарства 
Южненської міської територіальної громади на 2020-2024 роки за 2024 рік</t>
  </si>
  <si>
    <t xml:space="preserve"> -рішення Южненської міської ради від 05.07.2024 року № 1765-VIII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</si>
  <si>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29.08.2024 року № 1855-VIII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</si>
  <si>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14.10.2024 року № 1901-VIII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</si>
  <si>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14.11.2024 року № 1935-VIII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</si>
  <si>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Південнівської міської ради від 13.12.2024 року № 1976-VIII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</si>
  <si>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Відповідальний виконавець Програми : управління житлово-комунального господарства Южненської міської ради, управління капітального будівництва Южненської міської ради.</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</si>
  <si>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</si>
  <si>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 Южного Одеського району Одеської області"</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</si>
  <si>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</si>
  <si>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 xml:space="preserve">проєктні роботи </t>
  </si>
  <si>
    <t>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</si>
  <si>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 Додаткові роботи.</t>
  </si>
  <si>
    <t>Південнівської міської ради</t>
  </si>
  <si>
    <t>Обласний бюджет</t>
  </si>
  <si>
    <t>37</t>
  </si>
  <si>
    <t>38</t>
  </si>
  <si>
    <t>39</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</si>
  <si>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</si>
  <si>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</si>
  <si>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Поточний ремонт вулично-дорожньої мережі по вул. Центральній від села Кошари у напрямку села Любопіль в межах Южненської міської територіальної громади Одеського району Одеської області</t>
  </si>
  <si>
    <t>Придбання розкидача піску та солі</t>
  </si>
  <si>
    <t xml:space="preserve">Внесення змін до технічних паспортів доріг м. Южного Одеського району Одеської області та реєстрації у ЄДЕССБ </t>
  </si>
  <si>
    <t>Проведення технічної інвентаризації та виготовлення технічного паспорту дороги  вул. Горбатка м. Южного Одеського району Одеської області та реєстрації у ЄДЕССБ</t>
  </si>
  <si>
    <t>Придбання сміттєвозу</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</si>
  <si>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</si>
  <si>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</si>
  <si>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Поточний ремонт приміщень № 3,4,10,11,15,16 з встановленням рекуператорів та протипожежних дверей в ПРУ № 56533 за адресою: вул. Хіміків, 22/3 м. Южного Одеського району Одеської області</t>
  </si>
  <si>
    <t>Поточний ремонт приміщень № 66, 67,70,73,74 з встановленням рекуператорів в ПРУ № 56531 за адресою: вул. Хіміків, 14/10 м. Южного Одеського району Одеської області</t>
  </si>
  <si>
    <t>Підвищення експлуатаційних властивостей ПРУ, забезпечення його надійності та безпечної експлуатації, покращення умов перебування населення</t>
  </si>
  <si>
    <t>Кошти з місцевого бюджету не виділялись. Фінансування заходу у 2024 р. не здійснювалось</t>
  </si>
  <si>
    <t>За результатами моніторингу якості зливових вод здійснено розрахунок розміру екологічного податку. Видатки на сплату екологічного податку в 2024 році здійснені відповідно до податкового законодавства. Податкові зобов'язання виконані в повному обсязі.</t>
  </si>
  <si>
    <t>За рахунок коштів місцевого бюджету забезпечено очищення та промивання водосточних мереж. Захід виконано повністю. Відхилення між запланованим та фактичним обсягом фінансування пов'язане з економією коштів</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</si>
  <si>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</si>
  <si>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r>
      <t>Фінансування  заходу виконано в повному обсязі згідно фактичного розрахунку витрат на послуги з централізованого водовідведення населенню міста. Відшкодована різниця у тарифі на послуги з приймання та очищення 564382,114 м</t>
    </r>
    <r>
      <rPr>
        <vertAlign val="superscript"/>
        <sz val="11"/>
        <rFont val="Times New Roman"/>
        <family val="1"/>
        <charset val="204"/>
      </rPr>
      <t>3</t>
    </r>
    <r>
      <rPr>
        <sz val="11"/>
        <rFont val="Times New Roman"/>
        <family val="1"/>
        <charset val="204"/>
      </rPr>
      <t xml:space="preserve"> господарсько - побутових стічних вод у 2024 р.</t>
    </r>
  </si>
  <si>
    <r>
      <t>Фінансування заходу виконано в повному обсязі згідно фактичного розрахунку витрат на послуги з централізованого водопостачання населенню смт. Нові Білярі та с. Булдинка. Відшкодована різниця у тарифі на послуги з приймання та очищення 11576,8 м</t>
    </r>
    <r>
      <rPr>
        <vertAlign val="superscript"/>
        <sz val="11"/>
        <rFont val="Times New Roman"/>
        <family val="1"/>
        <charset val="204"/>
      </rPr>
      <t>3</t>
    </r>
    <r>
      <rPr>
        <sz val="11"/>
        <rFont val="Times New Roman"/>
        <family val="1"/>
        <charset val="204"/>
      </rPr>
      <t xml:space="preserve"> господарсько - побутових стічних вод. </t>
    </r>
  </si>
  <si>
    <t>Фінансова підтримка профінансована в повному обсязі відповідно до  Методики розрахунку компенсації обгрунтованих витрат, затвердженої рішенням ЮМР від 14.12.2023р. № 1573-VIII, за підсумками роботи КП "ЮТКЕ" станом на 01.10.2024 року та використана на оплату природного газу, розподілу природного газу та електроенергії.</t>
  </si>
  <si>
    <t xml:space="preserve">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за рахунок різниці в ціні на придбання матеріалів, оплати послуг. </t>
  </si>
  <si>
    <t xml:space="preserve">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по зарплаті за рахунок вакансій та різниці в ціні на придбання матеріалів, оплати послуг. </t>
  </si>
  <si>
    <t>За рахунок коштів місцевого бюджету забезпечена розконсервація та  консервація фонтанів.</t>
  </si>
  <si>
    <t>За рахунок бюджетних коштів виконаний поточний ремонт фонтанів</t>
  </si>
  <si>
    <t>За рахунок бюджетних коштів виконані заходи з вакцинації та стерилізації 30-ти безпритульних собак.</t>
  </si>
  <si>
    <t xml:space="preserve">За рахунок коштів місцевого бюджету забезпечено утримання кладовищ громади, а саме: Южненського, с. Сичавка (нове, старе), с. Кошари, смт Нові Білярі,  с.Булдинка, с. Григорівка.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t>
  </si>
  <si>
    <t>За рахунок бюджетних коштів виконані заходи з вакцинації та стерилізації 20-ти безпритульних собак.</t>
  </si>
  <si>
    <t xml:space="preserve">Виконання поточного ремонту забезпечило належний технічний та експлуатаційний стан асфальтобетонного покриття загальноміської території. </t>
  </si>
  <si>
    <t>Виконання поточного ремонту забезпечило належний технічний та експлуатаційний стан велосипедних доріжок.</t>
  </si>
  <si>
    <t>За рахунок бюджетних коштів виконані заходи з поточного утримання громадських 2-х вбиралень. Розбіжність виникла внаслідок економії коштів.</t>
  </si>
  <si>
    <t>Виконання поточного ремонту забезпечило належний технічний та експлуатаційний стан вулично-дорожньої мережі сіл громади.</t>
  </si>
  <si>
    <t xml:space="preserve">За рахунок коштів місцевого бюджету придбаний розкидач піску та солі у кількості 1 шт. для очищення доріг та тротуарів від снігу та льоду на території громади у зимовий період </t>
  </si>
  <si>
    <t>За рахунок коштів місцевого бюджету придбаний автогідропідйомник  у кількості 1 шт., який використовується для утримання та обслуговування мереж зовнішнього освітлення</t>
  </si>
  <si>
    <t xml:space="preserve">За рахунок коштів місцевого бюджету забезпечено виконання заходів з  поточного утримання доріг.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</si>
  <si>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Завдяки фінансуванню з місцевого бюджету проведено технічну інвентаризацію та виготовлено технічний паспорт дороги, з метою забезпечення належного обліку.</t>
  </si>
  <si>
    <t>За рахунок коштів місцевого бюджету були внесені зміни до 16 шт. технічних паспортів доріг м. Южного та реєстрації у ЄДЕССБ, з метою приведення у відповідність до чинного законодавства.</t>
  </si>
  <si>
    <t>Завдяки фінансовій підтримці підприємство  розрахувалося за електроенергію.</t>
  </si>
  <si>
    <t>завершення робіт перенесено на 2025р</t>
  </si>
  <si>
    <t>Роботи завершено</t>
  </si>
  <si>
    <t>Роботи завершено, економія через різницю в ціні</t>
  </si>
  <si>
    <t>Договір укладений в кінці року, роботи ведуться, оплата після завершення робіт у 2025 році. Роботи будуть перенесені до програми на 2025 рік (проєкт програми готується на найближчу сесію ПМР).</t>
  </si>
  <si>
    <t>Договір укладений у листопаді 2024 року. Роботи виконуються. Оплата буде здійснена після виконання робіт.</t>
  </si>
  <si>
    <t>Проектні роботи виконані в повному обсязі</t>
  </si>
  <si>
    <t>Проєктні роботи виконані в повному обсязі</t>
  </si>
  <si>
    <t>Роботи по будівництву колумбарію перенесено на наступний бюджетний період</t>
  </si>
  <si>
    <t>Розбіжність виникла внаслідок економії коштів. Проєктні роботи по об`єкту виконано повністю.</t>
  </si>
  <si>
    <t>Після узгодження дозвільних питань ОВА проведена процедура закупівель  та у грудні 2024 року укладений договір на виконання робіт. Виконання перенесено на наступний бюджетний період</t>
  </si>
  <si>
    <t>Кошти на капітальний ремонт асфальтобетонного покриття дороги не виділялись.</t>
  </si>
  <si>
    <t>За рахунок коштів місцевого бюджету придбаний сміттєвоз у кількості 1 шт. для вивезення ТПВ</t>
  </si>
  <si>
    <t>Кошти на капітальний ремонт коридорів будівлі не виділялись.</t>
  </si>
  <si>
    <t>Поточний ремонт виконаний в повному обсязі. Економія склалася через проведення тендерної процедури</t>
  </si>
  <si>
    <t>Технічне обслуговування системи автоматичного відкриття ПРУ міста дозволяє безперешкодно потрапляти мешканцям міста до бомбосховищ під час повітряної тривоги. Асигнування, заплановані на 2024 рік використані в повному обсязі.</t>
  </si>
  <si>
    <t>Схема організації руху розроблена на виконання протокольного доручення депутатської комісії, яка необхідна для упорядкування руху транспорту та пішоходів на в'їзді на автостанцію та виїзду</t>
  </si>
  <si>
    <t>до</t>
  </si>
  <si>
    <t>Роботи завершені та виконані в повному обсязі, економія склалася через проведення тендерної процедури</t>
  </si>
  <si>
    <t>Роботи завершені та виконані в повному обсязі, розбіжність в оплаті виникла через економію коштів</t>
  </si>
  <si>
    <t>Коригування проєктної документації виконано в повному обсязі</t>
  </si>
  <si>
    <t>Роботи виконані в повному обсязі та завершені, економія склалася через проведення тендерної процедури</t>
  </si>
  <si>
    <t>Державнийий бюджет</t>
  </si>
  <si>
    <t>Джерела фінансування</t>
  </si>
  <si>
    <t>до рішення виконавчого комітету</t>
  </si>
  <si>
    <t>від 04.03.2025 № 2124</t>
  </si>
  <si>
    <t>Додаток</t>
  </si>
  <si>
    <t xml:space="preserve">          Керуючий справами виконавчого комітету                                                                                                                                                                                                         Владислав ТЕРЕЩЕНКО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</si>
</sst>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0.0"/>
    <numFmt numFmtId="166" formatCode="0.000"/>
    <numFmt numFmtId="167" formatCode="_-* #,##0_р_._-;\-* #,##0_р_._-;_-* &quot;-&quot;??_р_._-;_-@_-"/>
    <numFmt numFmtId="168" formatCode="_-* #,##0.000_р_._-;\-* #,##0.000_р_._-;_-* &quot;-&quot;??_р_._-;_-@_-"/>
    <numFmt numFmtId="169" formatCode="_-* #,##0.000\ _₽_-;\-* #,##0.000\ _₽_-;_-* &quot;-&quot;???\ _₽_-;_-@_-"/>
    <numFmt numFmtId="170" formatCode="#,##0_ ;\-#,##0\ "/>
    <numFmt numFmtId="171" formatCode="#,##0.000_ ;\-#,##0.000\ "/>
    <numFmt numFmtId="172" formatCode="#,##0.000;\-#,##0.000;#.000,&quot;-&quot;"/>
  </numFmts>
  <fonts count="18" x14ac:knownFonts="1">
    <font>
      <sz val="10"/>
      <name val="Arial Cyr"/>
      <charset val="204"/>
    </font>
    <font>
      <sz val="11"/>
      <name val="Times New Roman"/>
      <family val="1"/>
      <charset val="204"/>
    </font>
    <font>
      <b/>
      <i/>
      <u/>
      <sz val="11"/>
      <name val="Times New Roman"/>
      <family val="1"/>
      <charset val="204"/>
    </font>
    <font>
      <b/>
      <sz val="11"/>
      <name val="Times New Roman"/>
      <family val="1"/>
      <charset val="204"/>
    </font>
    <font>
      <i/>
      <sz val="11"/>
      <name val="Times New Roman"/>
      <family val="1"/>
      <charset val="204"/>
    </font>
    <font>
      <b/>
      <i/>
      <sz val="11"/>
      <name val="Times New Roman"/>
      <family val="1"/>
      <charset val="204"/>
    </font>
    <font>
      <sz val="11"/>
      <color theme="1"/>
      <name val="Times New Roman"/>
      <family val="1"/>
      <charset val="204"/>
    </font>
    <font>
      <b/>
      <sz val="9"/>
      <name val="Times New Roman"/>
      <family val="1"/>
      <charset val="204"/>
    </font>
    <font>
      <b/>
      <sz val="10"/>
      <name val="Times New Roman"/>
      <family val="1"/>
      <charset val="204"/>
    </font>
    <font>
      <b/>
      <sz val="16"/>
      <name val="Times New Roman"/>
      <family val="1"/>
      <charset val="204"/>
    </font>
    <font>
      <sz val="10"/>
      <name val="Times New Roman"/>
      <family val="1"/>
      <charset val="204"/>
    </font>
    <font>
      <sz val="9"/>
      <name val="Times New Roman"/>
      <family val="1"/>
      <charset val="204"/>
    </font>
    <font>
      <sz val="10"/>
      <name val="Arial Cyr"/>
      <charset val="204"/>
    </font>
    <font>
      <sz val="12"/>
      <name val="Times New Roman"/>
      <family val="1"/>
      <charset val="204"/>
    </font>
    <font>
      <sz val="16"/>
      <name val="Times New Roman"/>
      <family val="1"/>
      <charset val="204"/>
    </font>
    <font>
      <sz val="8"/>
      <name val="Arial Cyr"/>
      <charset val="204"/>
    </font>
    <font>
      <vertAlign val="superscript"/>
      <sz val="11"/>
      <name val="Times New Roman"/>
      <family val="1"/>
      <charset val="204"/>
    </font>
    <font>
      <sz val="12"/>
      <color theme="1"/>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rgb="FF99FF99"/>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66FFFF"/>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9" fontId="12" fillId="0" borderId="0" applyFont="0" applyFill="0" applyBorder="0" applyAlignment="0" applyProtection="0"/>
  </cellStyleXfs>
  <cellXfs count="230">
    <xf numFmtId="0" fontId="0" fillId="0" borderId="0" xfId="0"/>
    <xf numFmtId="0" fontId="1" fillId="0" borderId="2" xfId="0" applyFont="1" applyBorder="1" applyAlignment="1">
      <alignment vertical="center" wrapText="1"/>
    </xf>
    <xf numFmtId="0" fontId="1" fillId="0" borderId="0" xfId="0" applyFont="1"/>
    <xf numFmtId="166" fontId="1" fillId="0" borderId="0" xfId="0" applyNumberFormat="1" applyFont="1"/>
    <xf numFmtId="166" fontId="3" fillId="0" borderId="1" xfId="0" applyNumberFormat="1" applyFont="1" applyBorder="1" applyAlignment="1">
      <alignment horizontal="center" vertical="center" wrapText="1"/>
    </xf>
    <xf numFmtId="0" fontId="3" fillId="2" borderId="0" xfId="0" applyFont="1" applyFill="1" applyAlignment="1">
      <alignment wrapText="1"/>
    </xf>
    <xf numFmtId="166" fontId="3" fillId="2" borderId="1" xfId="0" applyNumberFormat="1" applyFont="1" applyFill="1" applyBorder="1" applyAlignment="1">
      <alignment horizontal="center" vertical="center" wrapText="1"/>
    </xf>
    <xf numFmtId="169" fontId="3" fillId="2" borderId="0" xfId="0" applyNumberFormat="1" applyFont="1" applyFill="1" applyAlignment="1">
      <alignment wrapText="1"/>
    </xf>
    <xf numFmtId="164" fontId="3" fillId="2" borderId="0" xfId="0" applyNumberFormat="1" applyFont="1" applyFill="1" applyAlignment="1">
      <alignment wrapText="1"/>
    </xf>
    <xf numFmtId="168" fontId="1" fillId="0" borderId="0" xfId="0" applyNumberFormat="1" applyFont="1" applyAlignment="1">
      <alignment horizontal="right" vertical="center" wrapText="1"/>
    </xf>
    <xf numFmtId="0" fontId="1" fillId="0" borderId="0" xfId="0" applyFont="1" applyAlignment="1">
      <alignment horizontal="center" vertical="top" wrapText="1"/>
    </xf>
    <xf numFmtId="0" fontId="2" fillId="0" borderId="0" xfId="0" applyFont="1"/>
    <xf numFmtId="1" fontId="2" fillId="0" borderId="0" xfId="0" applyNumberFormat="1" applyFont="1"/>
    <xf numFmtId="49" fontId="1" fillId="0" borderId="0" xfId="0" applyNumberFormat="1" applyFont="1"/>
    <xf numFmtId="0" fontId="3" fillId="0" borderId="0" xfId="0" applyFont="1"/>
    <xf numFmtId="0" fontId="1" fillId="0" borderId="1" xfId="0" applyFont="1" applyBorder="1"/>
    <xf numFmtId="49" fontId="1" fillId="0" borderId="0" xfId="0" applyNumberFormat="1" applyFont="1" applyAlignment="1">
      <alignment horizontal="center"/>
    </xf>
    <xf numFmtId="0" fontId="1" fillId="0" borderId="1" xfId="0" applyFont="1" applyBorder="1" applyAlignment="1">
      <alignment vertical="center" wrapText="1"/>
    </xf>
    <xf numFmtId="166"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xf numFmtId="166"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vertical="center"/>
    </xf>
    <xf numFmtId="2" fontId="1" fillId="0" borderId="1" xfId="0" applyNumberFormat="1" applyFont="1" applyBorder="1" applyAlignment="1">
      <alignment horizontal="left" vertical="center" wrapText="1"/>
    </xf>
    <xf numFmtId="0" fontId="1" fillId="4" borderId="0" xfId="0" applyFont="1" applyFill="1"/>
    <xf numFmtId="49" fontId="1" fillId="0" borderId="1" xfId="0" applyNumberFormat="1" applyFont="1" applyBorder="1" applyAlignment="1">
      <alignment vertical="center" wrapText="1"/>
    </xf>
    <xf numFmtId="2" fontId="1" fillId="0" borderId="1" xfId="0" applyNumberFormat="1" applyFont="1" applyBorder="1" applyAlignment="1">
      <alignment horizontal="center" vertical="center"/>
    </xf>
    <xf numFmtId="0" fontId="1" fillId="4" borderId="0" xfId="0" applyFont="1" applyFill="1" applyAlignment="1">
      <alignment horizontal="center" vertical="top"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166" fontId="6"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1" fillId="0" borderId="2" xfId="0" applyNumberFormat="1" applyFont="1" applyBorder="1" applyAlignment="1">
      <alignment horizontal="center" vertical="center" wrapText="1"/>
    </xf>
    <xf numFmtId="49" fontId="1" fillId="0" borderId="2" xfId="0" applyNumberFormat="1" applyFont="1" applyBorder="1" applyAlignment="1">
      <alignment vertical="center" wrapText="1"/>
    </xf>
    <xf numFmtId="165" fontId="1" fillId="0" borderId="5" xfId="0" applyNumberFormat="1" applyFont="1" applyBorder="1" applyAlignment="1">
      <alignment horizontal="center" vertical="center" wrapText="1"/>
    </xf>
    <xf numFmtId="2" fontId="1" fillId="0" borderId="2" xfId="0" applyNumberFormat="1" applyFont="1" applyBorder="1" applyAlignment="1">
      <alignment horizontal="left" vertical="center" wrapText="1"/>
    </xf>
    <xf numFmtId="1" fontId="3"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70" fontId="1" fillId="0" borderId="1" xfId="0" applyNumberFormat="1" applyFont="1" applyBorder="1" applyAlignment="1">
      <alignment horizontal="center" vertical="center" wrapText="1"/>
    </xf>
    <xf numFmtId="49" fontId="3" fillId="0" borderId="0" xfId="0" applyNumberFormat="1" applyFont="1" applyAlignment="1">
      <alignment vertical="top"/>
    </xf>
    <xf numFmtId="0" fontId="3" fillId="0" borderId="0" xfId="0" applyFont="1" applyAlignment="1">
      <alignment vertical="top"/>
    </xf>
    <xf numFmtId="0" fontId="7" fillId="0" borderId="1" xfId="0" applyFont="1" applyBorder="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8" fillId="0" borderId="1" xfId="0" applyFont="1" applyBorder="1" applyAlignment="1">
      <alignment horizontal="center" vertical="center" wrapText="1"/>
    </xf>
    <xf numFmtId="0" fontId="3" fillId="4" borderId="0" xfId="0" applyFont="1" applyFill="1" applyAlignment="1">
      <alignment wrapText="1"/>
    </xf>
    <xf numFmtId="166" fontId="3" fillId="4" borderId="0" xfId="0" applyNumberFormat="1" applyFont="1" applyFill="1" applyAlignment="1">
      <alignment wrapText="1"/>
    </xf>
    <xf numFmtId="49" fontId="1" fillId="4" borderId="0" xfId="0" applyNumberFormat="1" applyFont="1" applyFill="1"/>
    <xf numFmtId="0" fontId="3" fillId="0" borderId="0" xfId="0" applyFont="1" applyAlignment="1">
      <alignment wrapText="1"/>
    </xf>
    <xf numFmtId="0" fontId="9" fillId="0" borderId="0" xfId="0" applyFont="1" applyAlignment="1">
      <alignment horizontal="center" vertical="center" wrapText="1"/>
    </xf>
    <xf numFmtId="49" fontId="10"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1" fillId="0" borderId="4" xfId="0" applyNumberFormat="1" applyFont="1" applyBorder="1" applyAlignment="1">
      <alignment vertical="center" wrapText="1"/>
    </xf>
    <xf numFmtId="0" fontId="1" fillId="0" borderId="1" xfId="0" applyFont="1" applyBorder="1" applyAlignment="1">
      <alignment horizontal="center" vertical="center" wrapText="1"/>
    </xf>
    <xf numFmtId="49" fontId="9" fillId="4" borderId="0" xfId="0" applyNumberFormat="1" applyFont="1" applyFill="1" applyAlignment="1">
      <alignment horizontal="center" vertical="center" wrapText="1"/>
    </xf>
    <xf numFmtId="0" fontId="9" fillId="4" borderId="0" xfId="0" applyFont="1" applyFill="1" applyAlignment="1">
      <alignment horizontal="center" vertical="center"/>
    </xf>
    <xf numFmtId="1" fontId="13" fillId="5" borderId="1" xfId="1" applyNumberFormat="1" applyFont="1" applyFill="1" applyBorder="1" applyAlignment="1">
      <alignment horizontal="center" vertical="center" wrapText="1"/>
    </xf>
    <xf numFmtId="1" fontId="13" fillId="0" borderId="1" xfId="1" applyNumberFormat="1" applyFont="1" applyBorder="1" applyAlignment="1">
      <alignment horizontal="center" vertical="center" wrapText="1"/>
    </xf>
    <xf numFmtId="1" fontId="13" fillId="0" borderId="1" xfId="1" applyNumberFormat="1" applyFont="1" applyFill="1" applyBorder="1" applyAlignment="1">
      <alignment horizontal="center" vertical="center" wrapText="1"/>
    </xf>
    <xf numFmtId="170" fontId="1" fillId="0" borderId="1" xfId="0" applyNumberFormat="1" applyFont="1" applyBorder="1" applyAlignment="1">
      <alignment horizontal="left" vertical="center" wrapText="1"/>
    </xf>
    <xf numFmtId="166" fontId="1" fillId="0" borderId="1" xfId="0" applyNumberFormat="1" applyFont="1" applyBorder="1" applyAlignment="1">
      <alignment horizontal="left" vertical="center" wrapText="1"/>
    </xf>
    <xf numFmtId="169" fontId="3" fillId="0" borderId="0" xfId="0" applyNumberFormat="1" applyFont="1" applyAlignment="1">
      <alignment wrapText="1"/>
    </xf>
    <xf numFmtId="0" fontId="1" fillId="0" borderId="4" xfId="0" applyFont="1" applyBorder="1" applyAlignment="1">
      <alignment horizontal="center" vertical="center" wrapText="1"/>
    </xf>
    <xf numFmtId="168" fontId="1" fillId="0" borderId="1" xfId="0" applyNumberFormat="1" applyFont="1" applyBorder="1" applyAlignment="1">
      <alignment horizontal="left" vertical="center" wrapText="1"/>
    </xf>
    <xf numFmtId="168" fontId="1" fillId="0" borderId="1" xfId="0" applyNumberFormat="1" applyFont="1" applyBorder="1" applyAlignment="1">
      <alignment vertical="center" wrapText="1"/>
    </xf>
    <xf numFmtId="49" fontId="9" fillId="6" borderId="0" xfId="0" applyNumberFormat="1" applyFont="1" applyFill="1" applyAlignment="1">
      <alignment horizontal="center" vertical="center" wrapText="1"/>
    </xf>
    <xf numFmtId="168" fontId="4" fillId="0" borderId="1" xfId="0" applyNumberFormat="1" applyFont="1" applyBorder="1" applyAlignment="1">
      <alignment vertical="center" wrapText="1"/>
    </xf>
    <xf numFmtId="170" fontId="3" fillId="0" borderId="1" xfId="0" applyNumberFormat="1" applyFont="1" applyBorder="1" applyAlignment="1">
      <alignment horizontal="center" vertical="center" wrapText="1"/>
    </xf>
    <xf numFmtId="167" fontId="5" fillId="0" borderId="1" xfId="0" applyNumberFormat="1" applyFont="1" applyBorder="1" applyAlignment="1">
      <alignment vertical="center" wrapText="1"/>
    </xf>
    <xf numFmtId="171" fontId="1" fillId="0" borderId="1" xfId="0" applyNumberFormat="1" applyFont="1" applyBorder="1" applyAlignment="1">
      <alignment horizontal="left" vertical="center" wrapText="1"/>
    </xf>
    <xf numFmtId="1" fontId="10" fillId="0" borderId="2" xfId="0" applyNumberFormat="1" applyFont="1" applyBorder="1" applyAlignment="1">
      <alignment horizontal="center" vertical="center" wrapText="1"/>
    </xf>
    <xf numFmtId="49" fontId="1" fillId="0" borderId="0" xfId="0" applyNumberFormat="1" applyFont="1" applyAlignment="1">
      <alignment horizontal="center" vertical="center"/>
    </xf>
    <xf numFmtId="49" fontId="3" fillId="0" borderId="0" xfId="0" applyNumberFormat="1" applyFont="1" applyAlignment="1">
      <alignment horizontal="center" vertical="center"/>
    </xf>
    <xf numFmtId="49" fontId="1" fillId="0" borderId="0" xfId="0" applyNumberFormat="1" applyFont="1" applyAlignment="1">
      <alignment horizontal="center" vertical="top" wrapText="1"/>
    </xf>
    <xf numFmtId="49" fontId="9" fillId="7" borderId="0" xfId="0" applyNumberFormat="1" applyFont="1" applyFill="1" applyAlignment="1">
      <alignment horizontal="center" vertical="center" wrapText="1"/>
    </xf>
    <xf numFmtId="1" fontId="10" fillId="0" borderId="1" xfId="0" applyNumberFormat="1" applyFont="1" applyBorder="1" applyAlignment="1">
      <alignment horizontal="center" vertical="center" wrapText="1"/>
    </xf>
    <xf numFmtId="167" fontId="1" fillId="0" borderId="1" xfId="0" applyNumberFormat="1" applyFont="1" applyBorder="1" applyAlignment="1">
      <alignment horizontal="left" vertical="center" wrapText="1"/>
    </xf>
    <xf numFmtId="49" fontId="14" fillId="0" borderId="0" xfId="0" applyNumberFormat="1" applyFont="1" applyAlignment="1">
      <alignment horizontal="center" vertical="center" wrapText="1"/>
    </xf>
    <xf numFmtId="0" fontId="1" fillId="0" borderId="1" xfId="0" applyFont="1" applyBorder="1" applyAlignment="1">
      <alignment horizontal="left" wrapText="1"/>
    </xf>
    <xf numFmtId="49" fontId="14" fillId="7" borderId="0" xfId="0" applyNumberFormat="1" applyFont="1" applyFill="1" applyAlignment="1">
      <alignment horizontal="center" vertical="center" wrapText="1"/>
    </xf>
    <xf numFmtId="0" fontId="9" fillId="0" borderId="0" xfId="0" applyFont="1" applyAlignment="1">
      <alignment horizontal="center" vertical="center"/>
    </xf>
    <xf numFmtId="0" fontId="9" fillId="7" borderId="0" xfId="0" applyFont="1" applyFill="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xf>
    <xf numFmtId="166" fontId="1" fillId="0" borderId="5" xfId="0" applyNumberFormat="1" applyFont="1" applyBorder="1" applyAlignment="1">
      <alignment horizontal="center" vertical="center"/>
    </xf>
    <xf numFmtId="166" fontId="3" fillId="0" borderId="5" xfId="0" applyNumberFormat="1" applyFont="1" applyBorder="1" applyAlignment="1">
      <alignment horizontal="center" vertical="center" wrapText="1"/>
    </xf>
    <xf numFmtId="0" fontId="1" fillId="0" borderId="5" xfId="0" applyFont="1" applyBorder="1"/>
    <xf numFmtId="1" fontId="1" fillId="0" borderId="2" xfId="0" applyNumberFormat="1" applyFont="1" applyBorder="1" applyAlignment="1">
      <alignment horizontal="center" vertical="center"/>
    </xf>
    <xf numFmtId="2" fontId="1" fillId="0" borderId="1" xfId="0" applyNumberFormat="1" applyFont="1" applyBorder="1" applyAlignment="1">
      <alignment vertical="center" wrapText="1"/>
    </xf>
    <xf numFmtId="49" fontId="11" fillId="0" borderId="1" xfId="0" applyNumberFormat="1" applyFont="1" applyBorder="1" applyAlignment="1">
      <alignment vertical="center" wrapText="1"/>
    </xf>
    <xf numFmtId="49"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168" fontId="1" fillId="0" borderId="2" xfId="0" applyNumberFormat="1" applyFont="1" applyBorder="1" applyAlignment="1">
      <alignment horizontal="left" vertical="center" wrapText="1"/>
    </xf>
    <xf numFmtId="49" fontId="9" fillId="0" borderId="12" xfId="0" applyNumberFormat="1" applyFont="1" applyBorder="1" applyAlignment="1">
      <alignment horizontal="center" vertical="center" wrapText="1"/>
    </xf>
    <xf numFmtId="49" fontId="1" fillId="0" borderId="0" xfId="0" applyNumberFormat="1" applyFont="1" applyAlignment="1">
      <alignment horizontal="left"/>
    </xf>
    <xf numFmtId="49" fontId="10"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49" fontId="1" fillId="0" borderId="6"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166" fontId="1" fillId="0" borderId="2" xfId="0" applyNumberFormat="1" applyFont="1" applyBorder="1" applyAlignment="1">
      <alignment horizontal="center" vertical="center"/>
    </xf>
    <xf numFmtId="0" fontId="7" fillId="8" borderId="1" xfId="0"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6" fontId="3" fillId="8" borderId="1" xfId="0" applyNumberFormat="1" applyFont="1" applyFill="1" applyBorder="1" applyAlignment="1">
      <alignment horizontal="center" vertical="center" wrapText="1"/>
    </xf>
    <xf numFmtId="166" fontId="1" fillId="8" borderId="2" xfId="0" applyNumberFormat="1" applyFont="1" applyFill="1" applyBorder="1" applyAlignment="1">
      <alignment horizontal="center" vertical="center" wrapText="1"/>
    </xf>
    <xf numFmtId="166" fontId="1" fillId="8" borderId="5"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xf>
    <xf numFmtId="166" fontId="1" fillId="8" borderId="5" xfId="0" applyNumberFormat="1" applyFont="1" applyFill="1" applyBorder="1" applyAlignment="1">
      <alignment horizontal="center" vertical="center"/>
    </xf>
    <xf numFmtId="166" fontId="6" fillId="8" borderId="1" xfId="0" applyNumberFormat="1" applyFont="1" applyFill="1" applyBorder="1" applyAlignment="1">
      <alignment horizontal="center" vertical="center"/>
    </xf>
    <xf numFmtId="166" fontId="1" fillId="8" borderId="2" xfId="0" applyNumberFormat="1" applyFont="1" applyFill="1" applyBorder="1" applyAlignment="1">
      <alignment horizontal="center" vertical="center"/>
    </xf>
    <xf numFmtId="49" fontId="3" fillId="8" borderId="0" xfId="0" applyNumberFormat="1" applyFont="1" applyFill="1" applyAlignment="1">
      <alignment vertical="top"/>
    </xf>
    <xf numFmtId="0" fontId="1" fillId="8" borderId="0" xfId="0" applyFont="1" applyFill="1"/>
    <xf numFmtId="49" fontId="1" fillId="8" borderId="0" xfId="0" applyNumberFormat="1" applyFont="1" applyFill="1" applyAlignment="1">
      <alignment horizontal="left"/>
    </xf>
    <xf numFmtId="166" fontId="6" fillId="9" borderId="1" xfId="0" applyNumberFormat="1" applyFont="1" applyFill="1" applyBorder="1" applyAlignment="1">
      <alignment horizontal="center" vertical="center"/>
    </xf>
    <xf numFmtId="0" fontId="1" fillId="0" borderId="1" xfId="0" applyFont="1" applyBorder="1" applyAlignment="1">
      <alignment wrapText="1"/>
    </xf>
    <xf numFmtId="3" fontId="1" fillId="0" borderId="2"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xf>
    <xf numFmtId="166" fontId="1" fillId="4" borderId="1" xfId="0" applyNumberFormat="1" applyFont="1" applyFill="1" applyBorder="1" applyAlignment="1">
      <alignment horizontal="center" vertical="center" wrapText="1"/>
    </xf>
    <xf numFmtId="166" fontId="1" fillId="4" borderId="1" xfId="0" applyNumberFormat="1" applyFont="1" applyFill="1" applyBorder="1" applyAlignment="1">
      <alignment horizontal="center" vertical="center"/>
    </xf>
    <xf numFmtId="166" fontId="6" fillId="4" borderId="1" xfId="0" applyNumberFormat="1" applyFont="1" applyFill="1" applyBorder="1" applyAlignment="1">
      <alignment horizontal="center" vertical="center"/>
    </xf>
    <xf numFmtId="49" fontId="1" fillId="0" borderId="3" xfId="0" applyNumberFormat="1" applyFont="1" applyBorder="1" applyAlignment="1">
      <alignment horizontal="center" vertical="center" wrapText="1"/>
    </xf>
    <xf numFmtId="0" fontId="1" fillId="2" borderId="1" xfId="0" applyFont="1" applyFill="1" applyBorder="1" applyAlignment="1">
      <alignment vertical="center" wrapText="1"/>
    </xf>
    <xf numFmtId="49" fontId="1" fillId="0" borderId="4"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11" fillId="0" borderId="11"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5" xfId="0" applyNumberFormat="1" applyFont="1" applyBorder="1" applyAlignment="1">
      <alignment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172" fontId="6" fillId="5" borderId="1" xfId="0" applyNumberFormat="1" applyFont="1" applyFill="1" applyBorder="1" applyAlignment="1">
      <alignment horizontal="right" vertical="center"/>
    </xf>
    <xf numFmtId="166" fontId="1" fillId="5" borderId="1" xfId="0" applyNumberFormat="1" applyFont="1" applyFill="1" applyBorder="1" applyAlignment="1">
      <alignment horizontal="center" vertical="center"/>
    </xf>
    <xf numFmtId="166" fontId="1" fillId="5" borderId="1" xfId="0" applyNumberFormat="1" applyFont="1" applyFill="1" applyBorder="1" applyAlignment="1">
      <alignment horizontal="center" vertical="center" wrapText="1"/>
    </xf>
    <xf numFmtId="166" fontId="1" fillId="5" borderId="2"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0" borderId="1" xfId="0" applyNumberFormat="1" applyFont="1" applyBorder="1" applyAlignment="1">
      <alignment horizontal="right" vertical="center"/>
    </xf>
    <xf numFmtId="164" fontId="1" fillId="0" borderId="1" xfId="0" applyNumberFormat="1" applyFont="1" applyBorder="1" applyAlignment="1">
      <alignment horizontal="center" vertical="center"/>
    </xf>
    <xf numFmtId="168" fontId="1" fillId="5" borderId="1" xfId="0" applyNumberFormat="1" applyFont="1" applyFill="1" applyBorder="1" applyAlignment="1">
      <alignment vertical="center" wrapText="1"/>
    </xf>
    <xf numFmtId="164" fontId="4" fillId="0" borderId="1" xfId="0" applyNumberFormat="1" applyFont="1" applyBorder="1" applyAlignment="1">
      <alignment horizontal="right" vertical="center"/>
    </xf>
    <xf numFmtId="166" fontId="1" fillId="10" borderId="0" xfId="0" applyNumberFormat="1" applyFont="1" applyFill="1"/>
    <xf numFmtId="0" fontId="1" fillId="0" borderId="4" xfId="0" applyFont="1" applyBorder="1" applyAlignment="1">
      <alignment horizontal="left" vertical="center" wrapText="1"/>
    </xf>
    <xf numFmtId="0" fontId="1" fillId="0" borderId="5" xfId="0" applyFont="1" applyBorder="1" applyAlignment="1">
      <alignment vertical="center" wrapText="1"/>
    </xf>
    <xf numFmtId="49" fontId="1" fillId="0" borderId="5" xfId="0" applyNumberFormat="1" applyFont="1" applyBorder="1" applyAlignment="1">
      <alignment horizontal="center" vertical="center" wrapText="1"/>
    </xf>
    <xf numFmtId="49" fontId="3" fillId="0" borderId="4" xfId="0" applyNumberFormat="1" applyFont="1" applyBorder="1" applyAlignment="1">
      <alignment vertical="center" wrapText="1"/>
    </xf>
    <xf numFmtId="1" fontId="17" fillId="0" borderId="1" xfId="1" applyNumberFormat="1" applyFont="1" applyFill="1" applyBorder="1" applyAlignment="1">
      <alignment horizontal="center" vertical="center" wrapText="1"/>
    </xf>
    <xf numFmtId="166" fontId="1" fillId="0" borderId="1" xfId="0" applyNumberFormat="1" applyFont="1" applyBorder="1" applyAlignment="1">
      <alignment vertical="center" wrapText="1"/>
    </xf>
    <xf numFmtId="166" fontId="1" fillId="0" borderId="5" xfId="0" applyNumberFormat="1" applyFont="1" applyBorder="1" applyAlignment="1">
      <alignment vertical="center" wrapText="1"/>
    </xf>
    <xf numFmtId="0" fontId="8" fillId="8" borderId="1" xfId="0" applyFont="1" applyFill="1" applyBorder="1" applyAlignment="1">
      <alignment horizontal="center" vertical="center" wrapText="1"/>
    </xf>
    <xf numFmtId="164" fontId="1" fillId="5" borderId="2" xfId="0" applyNumberFormat="1" applyFont="1" applyFill="1" applyBorder="1" applyAlignment="1">
      <alignment horizontal="center" vertical="center"/>
    </xf>
    <xf numFmtId="49" fontId="1" fillId="0" borderId="0" xfId="0" applyNumberFormat="1" applyFont="1" applyAlignment="1">
      <alignment horizontal="right"/>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left" vertical="center" wrapText="1"/>
    </xf>
    <xf numFmtId="49" fontId="1" fillId="0" borderId="0" xfId="0" applyNumberFormat="1" applyFont="1" applyAlignment="1">
      <alignment horizontal="right"/>
    </xf>
    <xf numFmtId="0" fontId="3" fillId="0" borderId="0" xfId="0" applyFont="1" applyAlignment="1">
      <alignment horizontal="center" vertical="center" wrapText="1"/>
    </xf>
    <xf numFmtId="0" fontId="1" fillId="0" borderId="0" xfId="0" applyFont="1" applyAlignment="1">
      <alignment horizontal="left" vertical="center" wrapText="1"/>
    </xf>
    <xf numFmtId="0" fontId="3" fillId="0" borderId="8" xfId="0" applyFont="1" applyBorder="1" applyAlignment="1">
      <alignment horizontal="center" vertical="center" wrapText="1"/>
    </xf>
    <xf numFmtId="49" fontId="3" fillId="3" borderId="1" xfId="0" applyNumberFormat="1" applyFont="1" applyFill="1" applyBorder="1" applyAlignment="1">
      <alignment horizontal="center" vertical="center" wrapText="1"/>
    </xf>
    <xf numFmtId="49" fontId="1" fillId="0" borderId="5" xfId="0" applyNumberFormat="1" applyFont="1" applyBorder="1" applyAlignment="1">
      <alignment horizontal="left" vertical="center" wrapText="1"/>
    </xf>
    <xf numFmtId="49" fontId="1" fillId="0" borderId="6"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49" fontId="3" fillId="0" borderId="3"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9" fillId="0" borderId="12" xfId="0"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0" fontId="1" fillId="0" borderId="0" xfId="0" applyFont="1" applyAlignment="1">
      <alignment horizontal="center"/>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68" fontId="1" fillId="0" borderId="5" xfId="0" applyNumberFormat="1" applyFont="1" applyBorder="1" applyAlignment="1">
      <alignment horizontal="left" vertical="center" wrapText="1"/>
    </xf>
    <xf numFmtId="168" fontId="1" fillId="0" borderId="6" xfId="0" applyNumberFormat="1" applyFont="1" applyBorder="1" applyAlignment="1">
      <alignment horizontal="left" vertical="center" wrapText="1"/>
    </xf>
    <xf numFmtId="168" fontId="1" fillId="0" borderId="2" xfId="0" applyNumberFormat="1" applyFont="1" applyBorder="1" applyAlignment="1">
      <alignment horizontal="left" vertical="center" wrapText="1"/>
    </xf>
    <xf numFmtId="49" fontId="3" fillId="3" borderId="9"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49" fontId="13" fillId="0" borderId="0" xfId="0" applyNumberFormat="1" applyFont="1" applyAlignment="1">
      <alignment horizontal="left"/>
    </xf>
    <xf numFmtId="49" fontId="1" fillId="0" borderId="0" xfId="0" applyNumberFormat="1" applyFont="1" applyAlignment="1">
      <alignment horizontal="left"/>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49" fontId="3" fillId="3" borderId="3"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0" borderId="3"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4" xfId="0" applyNumberFormat="1" applyFont="1" applyBorder="1" applyAlignment="1">
      <alignment horizontal="lef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49" fontId="13" fillId="0" borderId="0" xfId="0" applyNumberFormat="1" applyFont="1" applyAlignment="1">
      <alignment horizontal="left" indent="15"/>
    </xf>
  </cellXfs>
  <cellStyles count="2">
    <cellStyle name="Відсотковий" xfId="1" builtinId="5"/>
    <cellStyle name="Звичайний" xfId="0" builtinId="0"/>
  </cellStyles>
  <dxfs count="0"/>
  <tableStyles count="0" defaultTableStyle="TableStyleMedium9" defaultPivotStyle="PivotStyleLight16"/>
  <colors>
    <mruColors>
      <color rgb="FF66FFFF"/>
      <color rgb="FFCCFFFF"/>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T185"/>
  <sheetViews>
    <sheetView tabSelected="1" view="pageBreakPreview" topLeftCell="A173" zoomScale="90" zoomScaleNormal="75" zoomScaleSheetLayoutView="90" workbookViewId="0">
      <selection activeCell="A183" sqref="A183:M183"/>
    </sheetView>
  </sheetViews>
  <sheetFormatPr defaultColWidth="9.140625" defaultRowHeight="15" x14ac:dyDescent="0.25"/>
  <cols>
    <col min="1" max="1" width="4.140625" style="13" customWidth="1"/>
    <col min="2" max="2" width="26" style="13" customWidth="1"/>
    <col min="3" max="3" width="59.42578125" style="2" customWidth="1"/>
    <col min="4" max="4" width="10.5703125" style="2" customWidth="1"/>
    <col min="5" max="5" width="11.5703125" style="2" customWidth="1"/>
    <col min="6" max="6" width="17" style="2" customWidth="1"/>
    <col min="7" max="8" width="13.5703125" style="2" customWidth="1"/>
    <col min="9" max="9" width="13.5703125" style="125" hidden="1" customWidth="1"/>
    <col min="10" max="10" width="13.5703125" style="2" customWidth="1"/>
    <col min="11" max="11" width="7.28515625" style="2" customWidth="1"/>
    <col min="12" max="12" width="8.28515625" style="2" customWidth="1"/>
    <col min="13" max="13" width="67.42578125" style="2" customWidth="1"/>
    <col min="14" max="14" width="16.7109375" style="2" customWidth="1"/>
    <col min="15" max="15" width="18.28515625" style="2" customWidth="1"/>
    <col min="16" max="16" width="18.5703125" style="2" customWidth="1"/>
    <col min="17" max="17" width="19" style="2" customWidth="1"/>
    <col min="18" max="18" width="13.42578125" style="2" customWidth="1"/>
    <col min="19" max="20" width="12.7109375" style="2" bestFit="1" customWidth="1"/>
    <col min="21" max="16384" width="9.140625" style="2"/>
  </cols>
  <sheetData>
    <row r="1" spans="1:13" ht="19.5" customHeight="1" x14ac:dyDescent="0.25">
      <c r="A1" s="163"/>
      <c r="B1" s="163"/>
      <c r="C1" s="163"/>
      <c r="D1" s="163"/>
      <c r="E1" s="163"/>
      <c r="F1" s="163"/>
      <c r="G1" s="163"/>
      <c r="H1" s="163"/>
      <c r="I1" s="163"/>
      <c r="J1" s="163"/>
      <c r="K1" s="163"/>
      <c r="L1" s="163"/>
      <c r="M1" s="229" t="s">
        <v>442</v>
      </c>
    </row>
    <row r="2" spans="1:13" ht="15.75" customHeight="1" x14ac:dyDescent="0.25">
      <c r="A2" s="163"/>
      <c r="B2" s="163"/>
      <c r="C2" s="163"/>
      <c r="D2" s="163"/>
      <c r="E2" s="163"/>
      <c r="F2" s="163"/>
      <c r="G2" s="163"/>
      <c r="H2" s="163"/>
      <c r="I2" s="163"/>
      <c r="J2" s="163"/>
      <c r="K2" s="163"/>
      <c r="L2" s="163"/>
      <c r="M2" s="229" t="s">
        <v>440</v>
      </c>
    </row>
    <row r="3" spans="1:13" ht="14.25" customHeight="1" x14ac:dyDescent="0.25">
      <c r="A3" s="163"/>
      <c r="B3" s="163"/>
      <c r="C3" s="163"/>
      <c r="D3" s="163"/>
      <c r="E3" s="163"/>
      <c r="F3" s="163"/>
      <c r="G3" s="163"/>
      <c r="H3" s="163"/>
      <c r="I3" s="163"/>
      <c r="J3" s="163"/>
      <c r="K3" s="163"/>
      <c r="L3" s="163"/>
      <c r="M3" s="229" t="s">
        <v>376</v>
      </c>
    </row>
    <row r="4" spans="1:13" ht="14.25" customHeight="1" x14ac:dyDescent="0.25">
      <c r="A4" s="163"/>
      <c r="B4" s="163"/>
      <c r="C4" s="163"/>
      <c r="D4" s="163"/>
      <c r="E4" s="163"/>
      <c r="F4" s="163"/>
      <c r="G4" s="163"/>
      <c r="H4" s="163"/>
      <c r="I4" s="163"/>
      <c r="J4" s="163"/>
      <c r="K4" s="163"/>
      <c r="L4" s="163"/>
      <c r="M4" s="229" t="s">
        <v>441</v>
      </c>
    </row>
    <row r="5" spans="1:13" ht="14.25" customHeight="1" x14ac:dyDescent="0.25">
      <c r="A5" s="169" t="s">
        <v>116</v>
      </c>
      <c r="B5" s="169"/>
      <c r="C5" s="169"/>
      <c r="D5" s="169"/>
      <c r="E5" s="169"/>
      <c r="F5" s="169"/>
      <c r="G5" s="169"/>
      <c r="H5" s="169"/>
      <c r="I5" s="169"/>
      <c r="J5" s="169"/>
      <c r="K5" s="169"/>
      <c r="L5" s="169"/>
      <c r="M5" s="169"/>
    </row>
    <row r="6" spans="1:13" ht="17.25" customHeight="1" x14ac:dyDescent="0.25">
      <c r="A6" s="169" t="s">
        <v>117</v>
      </c>
      <c r="B6" s="169"/>
      <c r="C6" s="169"/>
      <c r="D6" s="169"/>
      <c r="E6" s="169"/>
      <c r="F6" s="169"/>
      <c r="G6" s="169"/>
      <c r="H6" s="169"/>
      <c r="I6" s="169"/>
      <c r="J6" s="169"/>
      <c r="K6" s="169"/>
      <c r="L6" s="169"/>
      <c r="M6" s="169"/>
    </row>
    <row r="7" spans="1:13" ht="27.75" customHeight="1" x14ac:dyDescent="0.25">
      <c r="A7" s="169" t="s">
        <v>363</v>
      </c>
      <c r="B7" s="169"/>
      <c r="C7" s="169"/>
      <c r="D7" s="169"/>
      <c r="E7" s="169"/>
      <c r="F7" s="169"/>
      <c r="G7" s="169"/>
      <c r="H7" s="169"/>
      <c r="I7" s="169"/>
      <c r="J7" s="169"/>
      <c r="K7" s="169"/>
      <c r="L7" s="169"/>
      <c r="M7" s="169"/>
    </row>
    <row r="8" spans="1:13" ht="18.75" customHeight="1" x14ac:dyDescent="0.25">
      <c r="A8" s="170" t="s">
        <v>118</v>
      </c>
      <c r="B8" s="170"/>
      <c r="C8" s="170"/>
      <c r="D8" s="170"/>
      <c r="E8" s="170"/>
      <c r="F8" s="170"/>
      <c r="G8" s="170"/>
      <c r="H8" s="170"/>
      <c r="I8" s="170"/>
      <c r="J8" s="170"/>
      <c r="K8" s="170"/>
      <c r="L8" s="170"/>
      <c r="M8" s="170"/>
    </row>
    <row r="9" spans="1:13" ht="13.5" customHeight="1" x14ac:dyDescent="0.25">
      <c r="A9" s="166" t="s">
        <v>119</v>
      </c>
      <c r="B9" s="166"/>
      <c r="C9" s="166"/>
      <c r="D9" s="166"/>
      <c r="E9" s="166"/>
      <c r="F9" s="166"/>
      <c r="G9" s="166"/>
      <c r="H9" s="166"/>
      <c r="I9" s="166"/>
      <c r="J9" s="166"/>
      <c r="K9" s="166"/>
      <c r="L9" s="166"/>
      <c r="M9" s="166"/>
    </row>
    <row r="10" spans="1:13" ht="14.25" customHeight="1" x14ac:dyDescent="0.25">
      <c r="A10" s="167" t="s">
        <v>123</v>
      </c>
      <c r="B10" s="167"/>
      <c r="C10" s="167"/>
      <c r="D10" s="167"/>
      <c r="E10" s="167"/>
      <c r="F10" s="167"/>
      <c r="G10" s="167"/>
      <c r="H10" s="167"/>
      <c r="I10" s="167"/>
      <c r="J10" s="167"/>
      <c r="K10" s="167"/>
      <c r="L10" s="167"/>
      <c r="M10" s="167"/>
    </row>
    <row r="11" spans="1:13" ht="16.5" customHeight="1" x14ac:dyDescent="0.25">
      <c r="A11" s="167" t="s">
        <v>124</v>
      </c>
      <c r="B11" s="167"/>
      <c r="C11" s="167"/>
      <c r="D11" s="167"/>
      <c r="E11" s="167"/>
      <c r="F11" s="167"/>
      <c r="G11" s="167"/>
      <c r="H11" s="167"/>
      <c r="I11" s="167"/>
      <c r="J11" s="167"/>
      <c r="K11" s="167"/>
      <c r="L11" s="167"/>
      <c r="M11" s="167"/>
    </row>
    <row r="12" spans="1:13" ht="16.5" customHeight="1" x14ac:dyDescent="0.25">
      <c r="A12" s="167" t="s">
        <v>125</v>
      </c>
      <c r="B12" s="167"/>
      <c r="C12" s="167"/>
      <c r="D12" s="167"/>
      <c r="E12" s="167"/>
      <c r="F12" s="167"/>
      <c r="G12" s="167"/>
      <c r="H12" s="167"/>
      <c r="I12" s="167"/>
      <c r="J12" s="167"/>
      <c r="K12" s="167"/>
      <c r="L12" s="167"/>
      <c r="M12" s="167"/>
    </row>
    <row r="13" spans="1:13" ht="16.5" customHeight="1" x14ac:dyDescent="0.25">
      <c r="A13" s="167" t="s">
        <v>364</v>
      </c>
      <c r="B13" s="167"/>
      <c r="C13" s="167"/>
      <c r="D13" s="167"/>
      <c r="E13" s="167"/>
      <c r="F13" s="167"/>
      <c r="G13" s="167"/>
      <c r="H13" s="167"/>
      <c r="I13" s="167"/>
      <c r="J13" s="167"/>
      <c r="K13" s="167"/>
      <c r="L13" s="167"/>
      <c r="M13" s="167"/>
    </row>
    <row r="14" spans="1:13" ht="16.5" customHeight="1" x14ac:dyDescent="0.25">
      <c r="A14" s="167" t="s">
        <v>365</v>
      </c>
      <c r="B14" s="167"/>
      <c r="C14" s="167"/>
      <c r="D14" s="167"/>
      <c r="E14" s="167"/>
      <c r="F14" s="167"/>
      <c r="G14" s="167"/>
      <c r="H14" s="167"/>
      <c r="I14" s="167"/>
      <c r="J14" s="167"/>
      <c r="K14" s="167"/>
      <c r="L14" s="167"/>
      <c r="M14" s="167"/>
    </row>
    <row r="15" spans="1:13" ht="16.5" customHeight="1" x14ac:dyDescent="0.25">
      <c r="A15" s="167" t="s">
        <v>366</v>
      </c>
      <c r="B15" s="167"/>
      <c r="C15" s="167"/>
      <c r="D15" s="167"/>
      <c r="E15" s="167"/>
      <c r="F15" s="167"/>
      <c r="G15" s="167"/>
      <c r="H15" s="167"/>
      <c r="I15" s="167"/>
      <c r="J15" s="167"/>
      <c r="K15" s="167"/>
      <c r="L15" s="167"/>
      <c r="M15" s="167"/>
    </row>
    <row r="16" spans="1:13" ht="16.5" customHeight="1" x14ac:dyDescent="0.25">
      <c r="A16" s="167" t="s">
        <v>366</v>
      </c>
      <c r="B16" s="167"/>
      <c r="C16" s="167"/>
      <c r="D16" s="167"/>
      <c r="E16" s="167"/>
      <c r="F16" s="167"/>
      <c r="G16" s="167"/>
      <c r="H16" s="167"/>
      <c r="I16" s="167"/>
      <c r="J16" s="167"/>
      <c r="K16" s="167"/>
      <c r="L16" s="167"/>
      <c r="M16" s="167"/>
    </row>
    <row r="17" spans="1:20" ht="16.5" customHeight="1" x14ac:dyDescent="0.25">
      <c r="A17" s="167" t="s">
        <v>367</v>
      </c>
      <c r="B17" s="167"/>
      <c r="C17" s="167"/>
      <c r="D17" s="167"/>
      <c r="E17" s="167"/>
      <c r="F17" s="167"/>
      <c r="G17" s="167"/>
      <c r="H17" s="167"/>
      <c r="I17" s="167"/>
      <c r="J17" s="167"/>
      <c r="K17" s="167"/>
      <c r="L17" s="167"/>
      <c r="M17" s="167"/>
    </row>
    <row r="18" spans="1:20" ht="16.5" customHeight="1" x14ac:dyDescent="0.25">
      <c r="A18" s="167" t="s">
        <v>368</v>
      </c>
      <c r="B18" s="167"/>
      <c r="C18" s="167"/>
      <c r="D18" s="167"/>
      <c r="E18" s="167"/>
      <c r="F18" s="167"/>
      <c r="G18" s="167"/>
      <c r="H18" s="167"/>
      <c r="I18" s="167"/>
      <c r="J18" s="167"/>
      <c r="K18" s="167"/>
      <c r="L18" s="167"/>
      <c r="M18" s="167"/>
    </row>
    <row r="19" spans="1:20" ht="17.25" customHeight="1" x14ac:dyDescent="0.25">
      <c r="A19" s="166" t="s">
        <v>369</v>
      </c>
      <c r="B19" s="166"/>
      <c r="C19" s="166"/>
      <c r="D19" s="166"/>
      <c r="E19" s="166"/>
      <c r="F19" s="166"/>
      <c r="G19" s="166"/>
      <c r="H19" s="166"/>
      <c r="I19" s="166"/>
      <c r="J19" s="166"/>
      <c r="K19" s="166"/>
      <c r="L19" s="166"/>
      <c r="M19" s="166"/>
    </row>
    <row r="20" spans="1:20" ht="15.75" customHeight="1" x14ac:dyDescent="0.25">
      <c r="A20" s="166" t="s">
        <v>121</v>
      </c>
      <c r="B20" s="166"/>
      <c r="C20" s="166"/>
      <c r="D20" s="166"/>
      <c r="E20" s="166"/>
      <c r="F20" s="166"/>
      <c r="G20" s="166"/>
      <c r="H20" s="166"/>
      <c r="I20" s="166"/>
      <c r="J20" s="166"/>
      <c r="K20" s="166"/>
      <c r="L20" s="166"/>
      <c r="M20" s="166"/>
    </row>
    <row r="21" spans="1:20" ht="14.25" customHeight="1" x14ac:dyDescent="0.25">
      <c r="A21" s="171" t="s">
        <v>132</v>
      </c>
      <c r="B21" s="171"/>
      <c r="C21" s="171"/>
      <c r="D21" s="171"/>
      <c r="E21" s="171"/>
      <c r="F21" s="171"/>
      <c r="G21" s="171"/>
      <c r="H21" s="171"/>
      <c r="I21" s="171"/>
      <c r="J21" s="171"/>
      <c r="K21" s="171"/>
      <c r="L21" s="171"/>
      <c r="M21" s="171"/>
    </row>
    <row r="22" spans="1:20" ht="126.6" customHeight="1" x14ac:dyDescent="0.25">
      <c r="A22" s="33" t="s">
        <v>8</v>
      </c>
      <c r="B22" s="33" t="s">
        <v>92</v>
      </c>
      <c r="C22" s="34" t="s">
        <v>89</v>
      </c>
      <c r="D22" s="34" t="s">
        <v>90</v>
      </c>
      <c r="E22" s="34" t="s">
        <v>439</v>
      </c>
      <c r="F22" s="34" t="s">
        <v>9</v>
      </c>
      <c r="G22" s="48" t="s">
        <v>126</v>
      </c>
      <c r="H22" s="48" t="s">
        <v>127</v>
      </c>
      <c r="I22" s="161" t="s">
        <v>355</v>
      </c>
      <c r="J22" s="48" t="s">
        <v>128</v>
      </c>
      <c r="K22" s="45" t="s">
        <v>129</v>
      </c>
      <c r="L22" s="45" t="s">
        <v>130</v>
      </c>
      <c r="M22" s="35" t="s">
        <v>131</v>
      </c>
    </row>
    <row r="23" spans="1:20" ht="17.25" customHeight="1" x14ac:dyDescent="0.25">
      <c r="A23" s="172" t="s">
        <v>16</v>
      </c>
      <c r="B23" s="172"/>
      <c r="C23" s="172"/>
      <c r="D23" s="172"/>
      <c r="E23" s="172"/>
      <c r="F23" s="172"/>
      <c r="G23" s="172"/>
      <c r="H23" s="172"/>
      <c r="I23" s="172"/>
      <c r="J23" s="172"/>
      <c r="K23" s="172"/>
      <c r="L23" s="172"/>
      <c r="M23" s="172"/>
      <c r="N23" s="5"/>
      <c r="O23" s="5"/>
      <c r="P23" s="5"/>
      <c r="Q23" s="5"/>
      <c r="R23" s="5"/>
      <c r="S23" s="5"/>
      <c r="T23" s="5"/>
    </row>
    <row r="24" spans="1:20" ht="79.150000000000006" customHeight="1" x14ac:dyDescent="0.25">
      <c r="A24" s="96" t="s">
        <v>10</v>
      </c>
      <c r="B24" s="54" t="s">
        <v>99</v>
      </c>
      <c r="C24" s="29" t="s">
        <v>133</v>
      </c>
      <c r="D24" s="96" t="s">
        <v>134</v>
      </c>
      <c r="E24" s="159" t="s">
        <v>299</v>
      </c>
      <c r="F24" s="96" t="s">
        <v>3</v>
      </c>
      <c r="G24" s="57">
        <v>12793.798000000001</v>
      </c>
      <c r="H24" s="20">
        <v>0</v>
      </c>
      <c r="I24" s="20"/>
      <c r="J24" s="20">
        <v>0</v>
      </c>
      <c r="K24" s="62">
        <f>J24/G24*100</f>
        <v>0</v>
      </c>
      <c r="L24" s="62">
        <v>0</v>
      </c>
      <c r="M24" s="173" t="s">
        <v>303</v>
      </c>
      <c r="N24" s="53">
        <v>1</v>
      </c>
      <c r="O24" s="52"/>
      <c r="P24" s="52"/>
      <c r="Q24" s="52"/>
      <c r="R24" s="52"/>
      <c r="S24" s="52"/>
      <c r="T24" s="52"/>
    </row>
    <row r="25" spans="1:20" ht="62.45" customHeight="1" x14ac:dyDescent="0.25">
      <c r="A25" s="176" t="s">
        <v>4</v>
      </c>
      <c r="B25" s="178" t="s">
        <v>99</v>
      </c>
      <c r="C25" s="29" t="s">
        <v>136</v>
      </c>
      <c r="D25" s="176" t="s">
        <v>77</v>
      </c>
      <c r="E25" s="187" t="s">
        <v>299</v>
      </c>
      <c r="F25" s="176" t="s">
        <v>3</v>
      </c>
      <c r="G25" s="20">
        <v>2772.8</v>
      </c>
      <c r="H25" s="20">
        <v>0</v>
      </c>
      <c r="I25" s="20"/>
      <c r="J25" s="20">
        <v>0</v>
      </c>
      <c r="K25" s="62">
        <f t="shared" ref="K25:K51" si="0">J25/G25*100</f>
        <v>0</v>
      </c>
      <c r="L25" s="96" t="s">
        <v>302</v>
      </c>
      <c r="M25" s="174"/>
      <c r="N25" s="186">
        <v>3</v>
      </c>
      <c r="O25" s="52"/>
      <c r="P25" s="52"/>
      <c r="Q25" s="52"/>
      <c r="R25" s="52"/>
      <c r="S25" s="52"/>
      <c r="T25" s="52"/>
    </row>
    <row r="26" spans="1:20" ht="29.45" customHeight="1" x14ac:dyDescent="0.25">
      <c r="A26" s="177"/>
      <c r="B26" s="179"/>
      <c r="C26" s="29" t="s">
        <v>69</v>
      </c>
      <c r="D26" s="177"/>
      <c r="E26" s="188"/>
      <c r="F26" s="177"/>
      <c r="G26" s="20">
        <v>270</v>
      </c>
      <c r="H26" s="20">
        <v>0</v>
      </c>
      <c r="I26" s="20"/>
      <c r="J26" s="20">
        <v>0</v>
      </c>
      <c r="K26" s="62">
        <f t="shared" si="0"/>
        <v>0</v>
      </c>
      <c r="L26" s="62">
        <v>0</v>
      </c>
      <c r="M26" s="174"/>
      <c r="N26" s="186"/>
      <c r="O26" s="52"/>
      <c r="P26" s="52"/>
      <c r="Q26" s="52"/>
      <c r="R26" s="52"/>
      <c r="S26" s="52"/>
      <c r="T26" s="52"/>
    </row>
    <row r="27" spans="1:20" ht="30.6" customHeight="1" x14ac:dyDescent="0.25">
      <c r="A27" s="176" t="s">
        <v>5</v>
      </c>
      <c r="B27" s="178" t="s">
        <v>139</v>
      </c>
      <c r="C27" s="180" t="s">
        <v>137</v>
      </c>
      <c r="D27" s="176" t="s">
        <v>138</v>
      </c>
      <c r="E27" s="160" t="s">
        <v>438</v>
      </c>
      <c r="F27" s="176" t="s">
        <v>3</v>
      </c>
      <c r="G27" s="20">
        <v>188499.035</v>
      </c>
      <c r="H27" s="20">
        <v>0</v>
      </c>
      <c r="I27" s="20"/>
      <c r="J27" s="20">
        <v>0</v>
      </c>
      <c r="K27" s="62">
        <f t="shared" si="0"/>
        <v>0</v>
      </c>
      <c r="L27" s="96" t="s">
        <v>302</v>
      </c>
      <c r="M27" s="174"/>
      <c r="N27" s="53" t="s">
        <v>145</v>
      </c>
      <c r="O27" s="52"/>
      <c r="P27" s="52"/>
      <c r="Q27" s="52"/>
      <c r="R27" s="52"/>
      <c r="S27" s="52"/>
      <c r="T27" s="52"/>
    </row>
    <row r="28" spans="1:20" ht="34.15" customHeight="1" x14ac:dyDescent="0.25">
      <c r="A28" s="177"/>
      <c r="B28" s="179"/>
      <c r="C28" s="181"/>
      <c r="D28" s="177"/>
      <c r="E28" s="160" t="s">
        <v>299</v>
      </c>
      <c r="F28" s="177"/>
      <c r="G28" s="20">
        <v>41234.345000000001</v>
      </c>
      <c r="H28" s="20">
        <v>22572.5</v>
      </c>
      <c r="I28" s="20"/>
      <c r="J28" s="20">
        <v>0</v>
      </c>
      <c r="K28" s="62">
        <f t="shared" si="0"/>
        <v>0</v>
      </c>
      <c r="L28" s="62">
        <v>0</v>
      </c>
      <c r="M28" s="174"/>
      <c r="N28" s="53" t="s">
        <v>146</v>
      </c>
      <c r="O28" s="52"/>
      <c r="P28" s="52"/>
      <c r="Q28" s="52"/>
      <c r="R28" s="52"/>
      <c r="S28" s="52"/>
      <c r="T28" s="52"/>
    </row>
    <row r="29" spans="1:20" ht="32.450000000000003" customHeight="1" x14ac:dyDescent="0.25">
      <c r="A29" s="176" t="s">
        <v>6</v>
      </c>
      <c r="B29" s="178" t="s">
        <v>139</v>
      </c>
      <c r="C29" s="180" t="s">
        <v>140</v>
      </c>
      <c r="D29" s="176" t="s">
        <v>141</v>
      </c>
      <c r="E29" s="26" t="s">
        <v>299</v>
      </c>
      <c r="F29" s="176" t="s">
        <v>3</v>
      </c>
      <c r="G29" s="20">
        <v>11671.861000000001</v>
      </c>
      <c r="H29" s="20">
        <v>0</v>
      </c>
      <c r="I29" s="20"/>
      <c r="J29" s="20">
        <v>0</v>
      </c>
      <c r="K29" s="62">
        <f t="shared" si="0"/>
        <v>0</v>
      </c>
      <c r="L29" s="96" t="s">
        <v>302</v>
      </c>
      <c r="M29" s="174"/>
      <c r="N29" s="53" t="s">
        <v>143</v>
      </c>
      <c r="O29" s="52"/>
      <c r="P29" s="52"/>
      <c r="Q29" s="52"/>
      <c r="R29" s="52"/>
      <c r="S29" s="52"/>
      <c r="T29" s="52"/>
    </row>
    <row r="30" spans="1:20" ht="32.450000000000003" customHeight="1" x14ac:dyDescent="0.25">
      <c r="A30" s="177"/>
      <c r="B30" s="179"/>
      <c r="C30" s="181"/>
      <c r="D30" s="177"/>
      <c r="E30" s="159" t="s">
        <v>438</v>
      </c>
      <c r="F30" s="177"/>
      <c r="G30" s="20">
        <v>57073.995000000003</v>
      </c>
      <c r="H30" s="20">
        <v>0</v>
      </c>
      <c r="I30" s="20"/>
      <c r="J30" s="20">
        <v>0</v>
      </c>
      <c r="K30" s="62">
        <f t="shared" si="0"/>
        <v>0</v>
      </c>
      <c r="L30" s="62">
        <v>0</v>
      </c>
      <c r="M30" s="174"/>
      <c r="N30" s="53" t="s">
        <v>142</v>
      </c>
      <c r="O30" s="52"/>
      <c r="P30" s="52"/>
      <c r="Q30" s="52"/>
      <c r="R30" s="52"/>
      <c r="S30" s="52"/>
      <c r="T30" s="52"/>
    </row>
    <row r="31" spans="1:20" ht="57.6" customHeight="1" x14ac:dyDescent="0.25">
      <c r="A31" s="94" t="s">
        <v>11</v>
      </c>
      <c r="B31" s="101" t="s">
        <v>139</v>
      </c>
      <c r="C31" s="104" t="s">
        <v>144</v>
      </c>
      <c r="D31" s="94" t="s">
        <v>77</v>
      </c>
      <c r="E31" s="94" t="s">
        <v>299</v>
      </c>
      <c r="F31" s="94" t="s">
        <v>3</v>
      </c>
      <c r="G31" s="20">
        <v>1380</v>
      </c>
      <c r="H31" s="20">
        <v>0</v>
      </c>
      <c r="I31" s="20"/>
      <c r="J31" s="20">
        <v>0</v>
      </c>
      <c r="K31" s="62">
        <f t="shared" si="0"/>
        <v>0</v>
      </c>
      <c r="L31" s="96" t="s">
        <v>302</v>
      </c>
      <c r="M31" s="175"/>
      <c r="N31" s="55" t="s">
        <v>148</v>
      </c>
      <c r="O31" s="52"/>
      <c r="P31" s="52"/>
      <c r="Q31" s="52"/>
      <c r="R31" s="52"/>
      <c r="S31" s="52"/>
      <c r="T31" s="52"/>
    </row>
    <row r="32" spans="1:20" s="25" customFormat="1" ht="69" customHeight="1" x14ac:dyDescent="0.25">
      <c r="A32" s="94" t="s">
        <v>12</v>
      </c>
      <c r="B32" s="101" t="s">
        <v>149</v>
      </c>
      <c r="C32" s="104" t="s">
        <v>147</v>
      </c>
      <c r="D32" s="57" t="s">
        <v>76</v>
      </c>
      <c r="E32" s="57" t="s">
        <v>299</v>
      </c>
      <c r="F32" s="96" t="s">
        <v>75</v>
      </c>
      <c r="G32" s="20">
        <v>1239.452</v>
      </c>
      <c r="H32" s="20">
        <v>836.13699999999994</v>
      </c>
      <c r="I32" s="20">
        <v>462.55500000000001</v>
      </c>
      <c r="J32" s="20">
        <v>812.78693999999996</v>
      </c>
      <c r="K32" s="62">
        <f>J32/G32*100</f>
        <v>65.576314371189852</v>
      </c>
      <c r="L32" s="62">
        <f>J32/H32*100</f>
        <v>97.207388262928205</v>
      </c>
      <c r="M32" s="63" t="s">
        <v>395</v>
      </c>
      <c r="N32" s="58" t="s">
        <v>150</v>
      </c>
      <c r="O32" s="49"/>
      <c r="P32" s="49"/>
      <c r="Q32" s="49"/>
      <c r="R32" s="49"/>
      <c r="S32" s="49"/>
      <c r="T32" s="49"/>
    </row>
    <row r="33" spans="1:20" s="25" customFormat="1" ht="61.9" customHeight="1" x14ac:dyDescent="0.25">
      <c r="A33" s="96" t="s">
        <v>14</v>
      </c>
      <c r="B33" s="96" t="s">
        <v>100</v>
      </c>
      <c r="C33" s="29" t="s">
        <v>29</v>
      </c>
      <c r="D33" s="57" t="s">
        <v>76</v>
      </c>
      <c r="E33" s="57" t="s">
        <v>299</v>
      </c>
      <c r="F33" s="96" t="s">
        <v>75</v>
      </c>
      <c r="G33" s="20">
        <v>39.131999999999998</v>
      </c>
      <c r="H33" s="20">
        <v>39.131999999999998</v>
      </c>
      <c r="I33" s="20">
        <v>19.57</v>
      </c>
      <c r="J33" s="18">
        <v>21.745200000000001</v>
      </c>
      <c r="K33" s="62">
        <f>J33/G33*100</f>
        <v>55.568843912910161</v>
      </c>
      <c r="L33" s="62">
        <f>J33/H33*100</f>
        <v>55.568843912910161</v>
      </c>
      <c r="M33" s="64" t="s">
        <v>93</v>
      </c>
      <c r="N33" s="58" t="s">
        <v>151</v>
      </c>
      <c r="O33" s="50"/>
      <c r="P33" s="50"/>
      <c r="Q33" s="49"/>
      <c r="R33" s="49"/>
      <c r="S33" s="49"/>
      <c r="T33" s="49"/>
    </row>
    <row r="34" spans="1:20" s="25" customFormat="1" ht="76.150000000000006" customHeight="1" x14ac:dyDescent="0.25">
      <c r="A34" s="96" t="s">
        <v>15</v>
      </c>
      <c r="B34" s="96" t="s">
        <v>100</v>
      </c>
      <c r="C34" s="29" t="s">
        <v>30</v>
      </c>
      <c r="D34" s="57" t="s">
        <v>76</v>
      </c>
      <c r="E34" s="57" t="s">
        <v>299</v>
      </c>
      <c r="F34" s="96" t="s">
        <v>75</v>
      </c>
      <c r="G34" s="20">
        <v>417.06400000000002</v>
      </c>
      <c r="H34" s="20">
        <v>356.37200000000001</v>
      </c>
      <c r="I34" s="20">
        <v>172.52</v>
      </c>
      <c r="J34" s="18">
        <v>356.37133999999998</v>
      </c>
      <c r="K34" s="62">
        <f>J34/G34*100</f>
        <v>85.447638731705439</v>
      </c>
      <c r="L34" s="62">
        <f>J34/H34*100</f>
        <v>99.999814800264886</v>
      </c>
      <c r="M34" s="29" t="s">
        <v>394</v>
      </c>
      <c r="N34" s="58" t="s">
        <v>152</v>
      </c>
      <c r="O34" s="49"/>
      <c r="P34" s="49"/>
      <c r="Q34" s="49"/>
      <c r="R34" s="49"/>
      <c r="S34" s="49"/>
      <c r="T34" s="49"/>
    </row>
    <row r="35" spans="1:20" ht="55.9" customHeight="1" x14ac:dyDescent="0.25">
      <c r="A35" s="96" t="s">
        <v>0</v>
      </c>
      <c r="B35" s="96" t="s">
        <v>100</v>
      </c>
      <c r="C35" s="29" t="s">
        <v>153</v>
      </c>
      <c r="D35" s="57">
        <v>2024</v>
      </c>
      <c r="E35" s="57" t="s">
        <v>299</v>
      </c>
      <c r="F35" s="96" t="s">
        <v>75</v>
      </c>
      <c r="G35" s="20">
        <v>295.89999999999998</v>
      </c>
      <c r="H35" s="20">
        <v>0</v>
      </c>
      <c r="I35" s="20"/>
      <c r="J35" s="18">
        <v>0</v>
      </c>
      <c r="K35" s="62">
        <f t="shared" si="0"/>
        <v>0</v>
      </c>
      <c r="L35" s="62">
        <v>0</v>
      </c>
      <c r="M35" s="29" t="s">
        <v>393</v>
      </c>
      <c r="N35" s="55" t="s">
        <v>154</v>
      </c>
      <c r="O35" s="65"/>
      <c r="P35" s="52"/>
      <c r="Q35" s="52"/>
      <c r="R35" s="52"/>
      <c r="S35" s="52"/>
      <c r="T35" s="52"/>
    </row>
    <row r="36" spans="1:20" ht="55.9" customHeight="1" x14ac:dyDescent="0.25">
      <c r="A36" s="96" t="s">
        <v>1</v>
      </c>
      <c r="B36" s="96" t="s">
        <v>135</v>
      </c>
      <c r="C36" s="29" t="s">
        <v>155</v>
      </c>
      <c r="D36" s="57">
        <v>2024</v>
      </c>
      <c r="E36" s="57" t="s">
        <v>299</v>
      </c>
      <c r="F36" s="96" t="s">
        <v>75</v>
      </c>
      <c r="G36" s="20">
        <v>298.5</v>
      </c>
      <c r="H36" s="20">
        <v>0</v>
      </c>
      <c r="I36" s="20"/>
      <c r="J36" s="18">
        <v>0</v>
      </c>
      <c r="K36" s="62">
        <f>J36/G36*100</f>
        <v>0</v>
      </c>
      <c r="L36" s="62">
        <v>0</v>
      </c>
      <c r="M36" s="29" t="s">
        <v>393</v>
      </c>
      <c r="N36" s="55" t="s">
        <v>167</v>
      </c>
      <c r="O36" s="65"/>
      <c r="P36" s="52"/>
      <c r="Q36" s="52"/>
      <c r="R36" s="52"/>
      <c r="S36" s="52"/>
      <c r="T36" s="52"/>
    </row>
    <row r="37" spans="1:20" ht="55.9" customHeight="1" x14ac:dyDescent="0.25">
      <c r="A37" s="96" t="s">
        <v>23</v>
      </c>
      <c r="B37" s="96" t="s">
        <v>166</v>
      </c>
      <c r="C37" s="29" t="s">
        <v>156</v>
      </c>
      <c r="D37" s="57">
        <v>2024</v>
      </c>
      <c r="E37" s="57" t="s">
        <v>299</v>
      </c>
      <c r="F37" s="96" t="s">
        <v>75</v>
      </c>
      <c r="G37" s="57">
        <v>155.92500000000001</v>
      </c>
      <c r="H37" s="20">
        <v>0</v>
      </c>
      <c r="I37" s="20"/>
      <c r="J37" s="18">
        <v>0</v>
      </c>
      <c r="K37" s="62">
        <f t="shared" si="0"/>
        <v>0</v>
      </c>
      <c r="L37" s="62">
        <v>0</v>
      </c>
      <c r="M37" s="29" t="s">
        <v>393</v>
      </c>
      <c r="N37" s="55" t="s">
        <v>161</v>
      </c>
      <c r="O37" s="65"/>
      <c r="P37" s="52"/>
      <c r="Q37" s="52"/>
      <c r="R37" s="52"/>
      <c r="S37" s="52"/>
      <c r="T37" s="52"/>
    </row>
    <row r="38" spans="1:20" ht="55.9" customHeight="1" x14ac:dyDescent="0.25">
      <c r="A38" s="96" t="s">
        <v>24</v>
      </c>
      <c r="B38" s="96" t="s">
        <v>166</v>
      </c>
      <c r="C38" s="29" t="s">
        <v>157</v>
      </c>
      <c r="D38" s="57">
        <v>2024</v>
      </c>
      <c r="E38" s="57" t="s">
        <v>299</v>
      </c>
      <c r="F38" s="96" t="s">
        <v>75</v>
      </c>
      <c r="G38" s="20">
        <v>75.995000000000005</v>
      </c>
      <c r="H38" s="20">
        <v>0</v>
      </c>
      <c r="I38" s="20"/>
      <c r="J38" s="18">
        <v>0</v>
      </c>
      <c r="K38" s="62">
        <f t="shared" si="0"/>
        <v>0</v>
      </c>
      <c r="L38" s="62">
        <v>0</v>
      </c>
      <c r="M38" s="29" t="s">
        <v>393</v>
      </c>
      <c r="N38" s="55" t="s">
        <v>162</v>
      </c>
      <c r="O38" s="65"/>
      <c r="P38" s="52"/>
      <c r="Q38" s="52"/>
      <c r="R38" s="52"/>
      <c r="S38" s="52"/>
      <c r="T38" s="52"/>
    </row>
    <row r="39" spans="1:20" ht="55.9" customHeight="1" x14ac:dyDescent="0.25">
      <c r="A39" s="96" t="s">
        <v>31</v>
      </c>
      <c r="B39" s="96" t="s">
        <v>166</v>
      </c>
      <c r="C39" s="29" t="s">
        <v>158</v>
      </c>
      <c r="D39" s="57">
        <v>2024</v>
      </c>
      <c r="E39" s="57" t="s">
        <v>299</v>
      </c>
      <c r="F39" s="96" t="s">
        <v>75</v>
      </c>
      <c r="G39" s="20">
        <v>14.72</v>
      </c>
      <c r="H39" s="20">
        <v>0</v>
      </c>
      <c r="I39" s="20"/>
      <c r="J39" s="18">
        <v>0</v>
      </c>
      <c r="K39" s="62">
        <f t="shared" si="0"/>
        <v>0</v>
      </c>
      <c r="L39" s="62">
        <v>0</v>
      </c>
      <c r="M39" s="29" t="s">
        <v>393</v>
      </c>
      <c r="N39" s="55" t="s">
        <v>163</v>
      </c>
      <c r="O39" s="65"/>
      <c r="P39" s="52"/>
      <c r="Q39" s="52"/>
      <c r="R39" s="52"/>
      <c r="S39" s="52"/>
      <c r="T39" s="52"/>
    </row>
    <row r="40" spans="1:20" ht="55.9" customHeight="1" x14ac:dyDescent="0.25">
      <c r="A40" s="96" t="s">
        <v>32</v>
      </c>
      <c r="B40" s="96" t="s">
        <v>166</v>
      </c>
      <c r="C40" s="29" t="s">
        <v>159</v>
      </c>
      <c r="D40" s="57">
        <v>2024</v>
      </c>
      <c r="E40" s="57" t="s">
        <v>299</v>
      </c>
      <c r="F40" s="96" t="s">
        <v>75</v>
      </c>
      <c r="G40" s="20">
        <v>58.249000000000002</v>
      </c>
      <c r="H40" s="20">
        <v>0</v>
      </c>
      <c r="I40" s="20"/>
      <c r="J40" s="18">
        <v>0</v>
      </c>
      <c r="K40" s="62">
        <f t="shared" si="0"/>
        <v>0</v>
      </c>
      <c r="L40" s="62">
        <v>0</v>
      </c>
      <c r="M40" s="29" t="s">
        <v>393</v>
      </c>
      <c r="N40" s="55" t="s">
        <v>164</v>
      </c>
      <c r="O40" s="65"/>
      <c r="P40" s="52"/>
      <c r="Q40" s="52"/>
      <c r="R40" s="52"/>
      <c r="S40" s="52"/>
      <c r="T40" s="52"/>
    </row>
    <row r="41" spans="1:20" ht="55.9" customHeight="1" x14ac:dyDescent="0.25">
      <c r="A41" s="96" t="s">
        <v>33</v>
      </c>
      <c r="B41" s="96" t="s">
        <v>166</v>
      </c>
      <c r="C41" s="29" t="s">
        <v>160</v>
      </c>
      <c r="D41" s="57">
        <v>2024</v>
      </c>
      <c r="E41" s="57" t="s">
        <v>299</v>
      </c>
      <c r="F41" s="96" t="s">
        <v>75</v>
      </c>
      <c r="G41" s="20">
        <v>47.216999999999999</v>
      </c>
      <c r="H41" s="20">
        <v>0</v>
      </c>
      <c r="I41" s="20"/>
      <c r="J41" s="18">
        <v>0</v>
      </c>
      <c r="K41" s="62">
        <f t="shared" si="0"/>
        <v>0</v>
      </c>
      <c r="L41" s="62">
        <v>0</v>
      </c>
      <c r="M41" s="29" t="s">
        <v>393</v>
      </c>
      <c r="N41" s="55" t="s">
        <v>165</v>
      </c>
      <c r="O41" s="65"/>
      <c r="P41" s="52"/>
      <c r="Q41" s="52"/>
      <c r="R41" s="52"/>
      <c r="S41" s="52"/>
      <c r="T41" s="52"/>
    </row>
    <row r="42" spans="1:20" ht="75" customHeight="1" x14ac:dyDescent="0.25">
      <c r="A42" s="96" t="s">
        <v>34</v>
      </c>
      <c r="B42" s="96" t="s">
        <v>99</v>
      </c>
      <c r="C42" s="29" t="s">
        <v>168</v>
      </c>
      <c r="D42" s="57">
        <v>2024</v>
      </c>
      <c r="E42" s="57" t="s">
        <v>299</v>
      </c>
      <c r="F42" s="96" t="s">
        <v>3</v>
      </c>
      <c r="G42" s="20">
        <v>129.02000000000001</v>
      </c>
      <c r="H42" s="20">
        <v>0</v>
      </c>
      <c r="I42" s="20"/>
      <c r="J42" s="18">
        <v>0</v>
      </c>
      <c r="K42" s="62">
        <f t="shared" si="0"/>
        <v>0</v>
      </c>
      <c r="L42" s="62">
        <v>0</v>
      </c>
      <c r="M42" s="180" t="s">
        <v>303</v>
      </c>
      <c r="N42" s="55" t="s">
        <v>169</v>
      </c>
      <c r="O42" s="65"/>
      <c r="P42" s="52"/>
      <c r="Q42" s="52"/>
      <c r="R42" s="52"/>
      <c r="S42" s="52"/>
      <c r="T42" s="52"/>
    </row>
    <row r="43" spans="1:20" ht="72" customHeight="1" x14ac:dyDescent="0.25">
      <c r="A43" s="96" t="s">
        <v>35</v>
      </c>
      <c r="B43" s="96" t="s">
        <v>173</v>
      </c>
      <c r="C43" s="29" t="s">
        <v>170</v>
      </c>
      <c r="D43" s="57">
        <v>2024</v>
      </c>
      <c r="E43" s="57" t="s">
        <v>299</v>
      </c>
      <c r="F43" s="96" t="s">
        <v>3</v>
      </c>
      <c r="G43" s="57">
        <v>209.376</v>
      </c>
      <c r="H43" s="20">
        <v>0</v>
      </c>
      <c r="I43" s="20"/>
      <c r="J43" s="18">
        <v>0</v>
      </c>
      <c r="K43" s="62">
        <f t="shared" si="0"/>
        <v>0</v>
      </c>
      <c r="L43" s="62">
        <v>0</v>
      </c>
      <c r="M43" s="182"/>
      <c r="N43" s="55" t="s">
        <v>174</v>
      </c>
      <c r="O43" s="65"/>
      <c r="P43" s="52"/>
      <c r="Q43" s="52"/>
      <c r="R43" s="52"/>
      <c r="S43" s="52"/>
      <c r="T43" s="52"/>
    </row>
    <row r="44" spans="1:20" ht="72" customHeight="1" x14ac:dyDescent="0.25">
      <c r="A44" s="96" t="s">
        <v>41</v>
      </c>
      <c r="B44" s="96" t="s">
        <v>173</v>
      </c>
      <c r="C44" s="29" t="s">
        <v>171</v>
      </c>
      <c r="D44" s="57">
        <v>2024</v>
      </c>
      <c r="E44" s="57" t="s">
        <v>299</v>
      </c>
      <c r="F44" s="96" t="s">
        <v>3</v>
      </c>
      <c r="G44" s="57">
        <v>94.343999999999994</v>
      </c>
      <c r="H44" s="20">
        <v>0</v>
      </c>
      <c r="I44" s="20"/>
      <c r="J44" s="18">
        <v>0</v>
      </c>
      <c r="K44" s="62">
        <f t="shared" si="0"/>
        <v>0</v>
      </c>
      <c r="L44" s="62">
        <v>0</v>
      </c>
      <c r="M44" s="182"/>
      <c r="N44" s="55" t="s">
        <v>175</v>
      </c>
      <c r="O44" s="65"/>
      <c r="P44" s="52"/>
      <c r="Q44" s="52"/>
      <c r="R44" s="52"/>
      <c r="S44" s="52"/>
      <c r="T44" s="52"/>
    </row>
    <row r="45" spans="1:20" ht="72" customHeight="1" x14ac:dyDescent="0.25">
      <c r="A45" s="96" t="s">
        <v>42</v>
      </c>
      <c r="B45" s="96" t="s">
        <v>173</v>
      </c>
      <c r="C45" s="29" t="s">
        <v>172</v>
      </c>
      <c r="D45" s="57" t="s">
        <v>141</v>
      </c>
      <c r="E45" s="57" t="s">
        <v>299</v>
      </c>
      <c r="F45" s="96" t="s">
        <v>3</v>
      </c>
      <c r="G45" s="20">
        <v>6266.4059999999999</v>
      </c>
      <c r="H45" s="20">
        <v>0</v>
      </c>
      <c r="I45" s="20"/>
      <c r="J45" s="18">
        <v>0</v>
      </c>
      <c r="K45" s="62">
        <f t="shared" si="0"/>
        <v>0</v>
      </c>
      <c r="L45" s="62">
        <v>0</v>
      </c>
      <c r="M45" s="182"/>
      <c r="N45" s="55" t="s">
        <v>176</v>
      </c>
      <c r="O45" s="65"/>
      <c r="P45" s="52"/>
      <c r="Q45" s="52"/>
      <c r="R45" s="52"/>
      <c r="S45" s="52"/>
      <c r="T45" s="52"/>
    </row>
    <row r="46" spans="1:20" ht="73.150000000000006" customHeight="1" x14ac:dyDescent="0.25">
      <c r="A46" s="96" t="s">
        <v>43</v>
      </c>
      <c r="B46" s="96" t="s">
        <v>99</v>
      </c>
      <c r="C46" s="29" t="s">
        <v>177</v>
      </c>
      <c r="D46" s="57" t="s">
        <v>141</v>
      </c>
      <c r="E46" s="57" t="s">
        <v>299</v>
      </c>
      <c r="F46" s="96" t="s">
        <v>3</v>
      </c>
      <c r="G46" s="20">
        <v>5831.067</v>
      </c>
      <c r="H46" s="20">
        <v>0</v>
      </c>
      <c r="I46" s="20"/>
      <c r="J46" s="18">
        <v>0</v>
      </c>
      <c r="K46" s="62">
        <f t="shared" si="0"/>
        <v>0</v>
      </c>
      <c r="L46" s="62">
        <v>0</v>
      </c>
      <c r="M46" s="182"/>
      <c r="N46" s="55" t="s">
        <v>178</v>
      </c>
      <c r="O46" s="65"/>
      <c r="P46" s="52"/>
      <c r="Q46" s="52"/>
      <c r="R46" s="52"/>
      <c r="S46" s="52"/>
      <c r="T46" s="52"/>
    </row>
    <row r="47" spans="1:20" ht="59.45" customHeight="1" x14ac:dyDescent="0.25">
      <c r="A47" s="96" t="s">
        <v>44</v>
      </c>
      <c r="B47" s="96" t="s">
        <v>185</v>
      </c>
      <c r="C47" s="29" t="s">
        <v>179</v>
      </c>
      <c r="D47" s="57">
        <v>2024</v>
      </c>
      <c r="E47" s="57" t="s">
        <v>299</v>
      </c>
      <c r="F47" s="96" t="s">
        <v>3</v>
      </c>
      <c r="G47" s="20">
        <v>497.62200000000001</v>
      </c>
      <c r="H47" s="20">
        <v>0</v>
      </c>
      <c r="I47" s="20"/>
      <c r="J47" s="18">
        <v>0</v>
      </c>
      <c r="K47" s="62">
        <f t="shared" si="0"/>
        <v>0</v>
      </c>
      <c r="L47" s="62">
        <v>0</v>
      </c>
      <c r="M47" s="182"/>
      <c r="N47" s="55" t="s">
        <v>67</v>
      </c>
      <c r="O47" s="65"/>
      <c r="P47" s="52"/>
      <c r="Q47" s="52"/>
      <c r="R47" s="52"/>
      <c r="S47" s="52"/>
      <c r="T47" s="52"/>
    </row>
    <row r="48" spans="1:20" ht="59.45" customHeight="1" x14ac:dyDescent="0.25">
      <c r="A48" s="96" t="s">
        <v>45</v>
      </c>
      <c r="B48" s="96" t="s">
        <v>185</v>
      </c>
      <c r="C48" s="29" t="s">
        <v>180</v>
      </c>
      <c r="D48" s="57">
        <v>2024</v>
      </c>
      <c r="E48" s="57" t="s">
        <v>299</v>
      </c>
      <c r="F48" s="96" t="s">
        <v>3</v>
      </c>
      <c r="G48" s="20">
        <v>253.65199999999999</v>
      </c>
      <c r="H48" s="20">
        <v>0</v>
      </c>
      <c r="I48" s="20"/>
      <c r="J48" s="18">
        <v>0</v>
      </c>
      <c r="K48" s="62">
        <f t="shared" si="0"/>
        <v>0</v>
      </c>
      <c r="L48" s="62">
        <v>0</v>
      </c>
      <c r="M48" s="182"/>
      <c r="N48" s="55" t="s">
        <v>68</v>
      </c>
      <c r="O48" s="65"/>
      <c r="P48" s="52"/>
      <c r="Q48" s="52"/>
      <c r="R48" s="52"/>
      <c r="S48" s="52"/>
      <c r="T48" s="52"/>
    </row>
    <row r="49" spans="1:20" ht="59.45" customHeight="1" x14ac:dyDescent="0.25">
      <c r="A49" s="96" t="s">
        <v>46</v>
      </c>
      <c r="B49" s="96" t="s">
        <v>185</v>
      </c>
      <c r="C49" s="29" t="s">
        <v>181</v>
      </c>
      <c r="D49" s="57">
        <v>2024</v>
      </c>
      <c r="E49" s="57" t="s">
        <v>299</v>
      </c>
      <c r="F49" s="96" t="s">
        <v>3</v>
      </c>
      <c r="G49" s="20">
        <v>259.84399999999999</v>
      </c>
      <c r="H49" s="20">
        <v>0</v>
      </c>
      <c r="I49" s="20"/>
      <c r="J49" s="18">
        <v>0</v>
      </c>
      <c r="K49" s="62">
        <f t="shared" si="0"/>
        <v>0</v>
      </c>
      <c r="L49" s="62">
        <v>0</v>
      </c>
      <c r="M49" s="181"/>
      <c r="N49" s="55" t="s">
        <v>188</v>
      </c>
      <c r="O49" s="65"/>
      <c r="P49" s="52"/>
      <c r="Q49" s="52"/>
      <c r="R49" s="52"/>
      <c r="S49" s="52"/>
      <c r="T49" s="52"/>
    </row>
    <row r="50" spans="1:20" ht="55.9" customHeight="1" x14ac:dyDescent="0.25">
      <c r="A50" s="96" t="s">
        <v>47</v>
      </c>
      <c r="B50" s="96" t="s">
        <v>135</v>
      </c>
      <c r="C50" s="29" t="s">
        <v>182</v>
      </c>
      <c r="D50" s="57">
        <v>2024</v>
      </c>
      <c r="E50" s="57" t="s">
        <v>299</v>
      </c>
      <c r="F50" s="96" t="s">
        <v>75</v>
      </c>
      <c r="G50" s="20">
        <v>450</v>
      </c>
      <c r="H50" s="20">
        <v>0</v>
      </c>
      <c r="I50" s="20"/>
      <c r="J50" s="18">
        <v>0</v>
      </c>
      <c r="K50" s="62">
        <f t="shared" si="0"/>
        <v>0</v>
      </c>
      <c r="L50" s="62">
        <v>0</v>
      </c>
      <c r="M50" s="29" t="s">
        <v>393</v>
      </c>
      <c r="N50" s="55" t="s">
        <v>187</v>
      </c>
      <c r="O50" s="65"/>
      <c r="P50" s="52"/>
      <c r="Q50" s="52"/>
      <c r="R50" s="52"/>
      <c r="S50" s="52"/>
      <c r="T50" s="52"/>
    </row>
    <row r="51" spans="1:20" ht="74.45" customHeight="1" x14ac:dyDescent="0.25">
      <c r="A51" s="96" t="s">
        <v>48</v>
      </c>
      <c r="B51" s="96" t="s">
        <v>191</v>
      </c>
      <c r="C51" s="29" t="s">
        <v>396</v>
      </c>
      <c r="D51" s="57">
        <v>2024</v>
      </c>
      <c r="E51" s="57" t="s">
        <v>299</v>
      </c>
      <c r="F51" s="96" t="s">
        <v>75</v>
      </c>
      <c r="G51" s="20">
        <v>303.16000000000003</v>
      </c>
      <c r="H51" s="20">
        <v>303.16000000000003</v>
      </c>
      <c r="I51" s="20">
        <v>303.16000000000003</v>
      </c>
      <c r="J51" s="18">
        <v>88.446749999999994</v>
      </c>
      <c r="K51" s="62">
        <f t="shared" si="0"/>
        <v>29.174940625412322</v>
      </c>
      <c r="L51" s="62">
        <f>J51/H51*100</f>
        <v>29.174940625412322</v>
      </c>
      <c r="M51" s="29" t="s">
        <v>398</v>
      </c>
      <c r="N51" s="55" t="s">
        <v>186</v>
      </c>
      <c r="O51" s="65"/>
      <c r="P51" s="52"/>
      <c r="Q51" s="52"/>
      <c r="R51" s="52"/>
      <c r="S51" s="52"/>
      <c r="T51" s="52"/>
    </row>
    <row r="52" spans="1:20" ht="73.900000000000006" customHeight="1" x14ac:dyDescent="0.25">
      <c r="A52" s="96" t="s">
        <v>49</v>
      </c>
      <c r="B52" s="96" t="s">
        <v>190</v>
      </c>
      <c r="C52" s="29" t="s">
        <v>184</v>
      </c>
      <c r="D52" s="57">
        <v>2024</v>
      </c>
      <c r="E52" s="57" t="s">
        <v>299</v>
      </c>
      <c r="F52" s="96" t="s">
        <v>75</v>
      </c>
      <c r="G52" s="20">
        <v>7580.4570000000003</v>
      </c>
      <c r="H52" s="20">
        <v>6861.424</v>
      </c>
      <c r="I52" s="20">
        <v>7025.69</v>
      </c>
      <c r="J52" s="18">
        <v>6189.0296799999996</v>
      </c>
      <c r="K52" s="62">
        <f>J52/G52*100</f>
        <v>81.644545704830179</v>
      </c>
      <c r="L52" s="62">
        <f>J52/H52*100</f>
        <v>90.200367737076149</v>
      </c>
      <c r="M52" s="29" t="s">
        <v>397</v>
      </c>
      <c r="N52" s="55" t="s">
        <v>189</v>
      </c>
      <c r="O52" s="65"/>
      <c r="P52" s="52"/>
      <c r="Q52" s="52"/>
      <c r="R52" s="52"/>
      <c r="S52" s="52"/>
      <c r="T52" s="52"/>
    </row>
    <row r="53" spans="1:20" ht="81.599999999999994" customHeight="1" x14ac:dyDescent="0.25">
      <c r="A53" s="135" t="s">
        <v>50</v>
      </c>
      <c r="B53" s="96" t="s">
        <v>185</v>
      </c>
      <c r="C53" s="29" t="s">
        <v>370</v>
      </c>
      <c r="D53" s="57">
        <v>2024</v>
      </c>
      <c r="E53" s="57" t="s">
        <v>299</v>
      </c>
      <c r="F53" s="96" t="s">
        <v>3</v>
      </c>
      <c r="G53" s="20">
        <v>60</v>
      </c>
      <c r="H53" s="20">
        <v>60</v>
      </c>
      <c r="I53" s="132"/>
      <c r="J53" s="18">
        <v>0</v>
      </c>
      <c r="K53" s="62">
        <f t="shared" ref="K53:K54" si="1">J53/G53*100</f>
        <v>0</v>
      </c>
      <c r="L53" s="62">
        <f t="shared" ref="L53:L54" si="2">J53/H53*100</f>
        <v>0</v>
      </c>
      <c r="M53" s="154" t="s">
        <v>420</v>
      </c>
      <c r="N53" s="55"/>
      <c r="O53" s="65"/>
      <c r="P53" s="52"/>
      <c r="Q53" s="52"/>
      <c r="R53" s="52"/>
      <c r="S53" s="52"/>
      <c r="T53" s="52"/>
    </row>
    <row r="54" spans="1:20" ht="67.150000000000006" customHeight="1" x14ac:dyDescent="0.25">
      <c r="A54" s="135" t="s">
        <v>52</v>
      </c>
      <c r="B54" s="96" t="s">
        <v>101</v>
      </c>
      <c r="C54" s="29" t="s">
        <v>371</v>
      </c>
      <c r="D54" s="57">
        <v>2024</v>
      </c>
      <c r="E54" s="57" t="s">
        <v>299</v>
      </c>
      <c r="F54" s="96" t="s">
        <v>3</v>
      </c>
      <c r="G54" s="20">
        <v>226.22200000000001</v>
      </c>
      <c r="H54" s="20">
        <v>226.22200000000001</v>
      </c>
      <c r="I54" s="132"/>
      <c r="J54" s="18">
        <v>0</v>
      </c>
      <c r="K54" s="62">
        <f t="shared" si="1"/>
        <v>0</v>
      </c>
      <c r="L54" s="62">
        <f t="shared" si="2"/>
        <v>0</v>
      </c>
      <c r="M54" s="154" t="s">
        <v>420</v>
      </c>
      <c r="N54" s="55"/>
      <c r="O54" s="65"/>
      <c r="P54" s="52"/>
      <c r="Q54" s="52"/>
      <c r="R54" s="52"/>
      <c r="S54" s="52"/>
      <c r="T54" s="52"/>
    </row>
    <row r="55" spans="1:20" ht="18.600000000000001" customHeight="1" x14ac:dyDescent="0.25">
      <c r="A55" s="183" t="s">
        <v>298</v>
      </c>
      <c r="B55" s="184"/>
      <c r="C55" s="185"/>
      <c r="D55" s="57"/>
      <c r="E55" s="57"/>
      <c r="F55" s="96"/>
      <c r="G55" s="20">
        <f>G27+G30</f>
        <v>245573.03</v>
      </c>
      <c r="H55" s="20">
        <f t="shared" ref="H55:J55" si="3">H27+H30</f>
        <v>0</v>
      </c>
      <c r="I55" s="20">
        <f t="shared" si="3"/>
        <v>0</v>
      </c>
      <c r="J55" s="20">
        <f t="shared" si="3"/>
        <v>0</v>
      </c>
      <c r="K55" s="62">
        <f t="shared" ref="K55" si="4">J55/G55*100</f>
        <v>0</v>
      </c>
      <c r="L55" s="62">
        <v>0</v>
      </c>
      <c r="M55" s="66"/>
      <c r="N55" s="55"/>
      <c r="O55" s="65"/>
      <c r="P55" s="52"/>
      <c r="Q55" s="52"/>
      <c r="R55" s="52"/>
      <c r="S55" s="52"/>
      <c r="T55" s="52"/>
    </row>
    <row r="56" spans="1:20" ht="18.600000000000001" customHeight="1" x14ac:dyDescent="0.25">
      <c r="A56" s="183" t="s">
        <v>299</v>
      </c>
      <c r="B56" s="184"/>
      <c r="C56" s="185"/>
      <c r="D56" s="57"/>
      <c r="E56" s="57"/>
      <c r="F56" s="96"/>
      <c r="G56" s="20">
        <f>SUM(G24:G54)-G26-G27-G30</f>
        <v>94656.127999999939</v>
      </c>
      <c r="H56" s="20">
        <f t="shared" ref="H56:J56" si="5">SUM(H24:H54)-H26-H27-H30</f>
        <v>31254.947</v>
      </c>
      <c r="I56" s="20">
        <f t="shared" si="5"/>
        <v>7983.4949999999999</v>
      </c>
      <c r="J56" s="20">
        <f t="shared" si="5"/>
        <v>7468.3799099999997</v>
      </c>
      <c r="K56" s="62">
        <f>J56/G56*100</f>
        <v>7.8900120550039867</v>
      </c>
      <c r="L56" s="62">
        <f>J56/H56*100</f>
        <v>23.89503303269079</v>
      </c>
      <c r="M56" s="66"/>
      <c r="N56" s="55"/>
      <c r="O56" s="65"/>
      <c r="P56" s="52"/>
      <c r="Q56" s="52"/>
      <c r="R56" s="52"/>
      <c r="S56" s="52"/>
      <c r="T56" s="52"/>
    </row>
    <row r="57" spans="1:20" ht="22.15" customHeight="1" x14ac:dyDescent="0.25">
      <c r="A57" s="183" t="s">
        <v>91</v>
      </c>
      <c r="B57" s="184"/>
      <c r="C57" s="184"/>
      <c r="D57" s="184"/>
      <c r="E57" s="184"/>
      <c r="F57" s="185"/>
      <c r="G57" s="4">
        <f>SUM(G24:G54)-G26</f>
        <v>340229.15799999994</v>
      </c>
      <c r="H57" s="4">
        <f t="shared" ref="H57:J57" si="6">SUM(H24:H54)-H26</f>
        <v>31254.947</v>
      </c>
      <c r="I57" s="4">
        <f t="shared" si="6"/>
        <v>7983.4949999999999</v>
      </c>
      <c r="J57" s="4">
        <f t="shared" si="6"/>
        <v>7468.3799099999997</v>
      </c>
      <c r="K57" s="62">
        <f>J57/G57*100</f>
        <v>2.1951028400687518</v>
      </c>
      <c r="L57" s="62">
        <f>J57/H57*100</f>
        <v>23.89503303269079</v>
      </c>
      <c r="M57" s="56"/>
      <c r="N57" s="52"/>
      <c r="O57" s="52"/>
      <c r="P57" s="52"/>
      <c r="Q57" s="52"/>
      <c r="R57" s="52"/>
      <c r="S57" s="52"/>
      <c r="T57" s="52"/>
    </row>
    <row r="58" spans="1:20" ht="14.25" customHeight="1" x14ac:dyDescent="0.25">
      <c r="A58" s="172" t="s">
        <v>17</v>
      </c>
      <c r="B58" s="172"/>
      <c r="C58" s="172"/>
      <c r="D58" s="172"/>
      <c r="E58" s="172"/>
      <c r="F58" s="172"/>
      <c r="G58" s="172"/>
      <c r="H58" s="172"/>
      <c r="I58" s="172"/>
      <c r="J58" s="172"/>
      <c r="K58" s="172"/>
      <c r="L58" s="172"/>
      <c r="M58" s="172"/>
      <c r="N58" s="5"/>
      <c r="O58" s="5"/>
      <c r="P58" s="5"/>
      <c r="Q58" s="5"/>
      <c r="R58" s="5"/>
      <c r="S58" s="5"/>
      <c r="T58" s="5"/>
    </row>
    <row r="59" spans="1:20" ht="23.25" hidden="1" customHeight="1" x14ac:dyDescent="0.25">
      <c r="A59" s="177"/>
      <c r="B59" s="94"/>
      <c r="C59" s="1" t="s">
        <v>2</v>
      </c>
      <c r="D59" s="177"/>
      <c r="E59" s="94"/>
      <c r="F59" s="177"/>
      <c r="G59" s="107" t="e">
        <f>#REF!+#REF!+#REF!</f>
        <v>#REF!</v>
      </c>
      <c r="H59" s="107"/>
      <c r="I59" s="116"/>
      <c r="J59" s="36"/>
      <c r="K59" s="46"/>
      <c r="L59" s="9"/>
      <c r="M59" s="9"/>
      <c r="N59" s="7"/>
      <c r="O59" s="8"/>
      <c r="P59" s="7"/>
      <c r="Q59" s="5"/>
      <c r="R59" s="5"/>
      <c r="S59" s="5"/>
      <c r="T59" s="5"/>
    </row>
    <row r="60" spans="1:20" ht="61.9" hidden="1" customHeight="1" x14ac:dyDescent="0.25">
      <c r="A60" s="190"/>
      <c r="B60" s="96"/>
      <c r="C60" s="17" t="s">
        <v>7</v>
      </c>
      <c r="D60" s="190"/>
      <c r="E60" s="96"/>
      <c r="F60" s="190"/>
      <c r="G60" s="20" t="e">
        <f>#REF!+#REF!+#REF!</f>
        <v>#REF!</v>
      </c>
      <c r="H60" s="106"/>
      <c r="I60" s="117"/>
      <c r="J60" s="38"/>
      <c r="K60" s="47"/>
      <c r="L60" s="9"/>
      <c r="M60" s="9"/>
      <c r="N60" s="5"/>
      <c r="O60" s="5"/>
      <c r="P60" s="5"/>
      <c r="Q60" s="5"/>
      <c r="R60" s="5"/>
      <c r="S60" s="5"/>
      <c r="T60" s="5"/>
    </row>
    <row r="61" spans="1:20" ht="79.5" customHeight="1" x14ac:dyDescent="0.25">
      <c r="A61" s="96" t="s">
        <v>10</v>
      </c>
      <c r="B61" s="96" t="s">
        <v>102</v>
      </c>
      <c r="C61" s="17" t="s">
        <v>192</v>
      </c>
      <c r="D61" s="26" t="s">
        <v>76</v>
      </c>
      <c r="E61" s="57" t="s">
        <v>299</v>
      </c>
      <c r="F61" s="96" t="s">
        <v>3</v>
      </c>
      <c r="G61" s="20">
        <v>15315.141</v>
      </c>
      <c r="H61" s="144">
        <v>13757.871999999999</v>
      </c>
      <c r="I61" s="132">
        <v>1392.7950000000001</v>
      </c>
      <c r="J61" s="18">
        <v>11737.650670000001</v>
      </c>
      <c r="K61" s="62">
        <f>J61/G61*100</f>
        <v>76.640826682562064</v>
      </c>
      <c r="L61" s="62">
        <f>J61/H61*100</f>
        <v>85.315888023961861</v>
      </c>
      <c r="M61" s="68" t="s">
        <v>434</v>
      </c>
      <c r="N61" s="55">
        <v>2</v>
      </c>
      <c r="O61" s="52"/>
      <c r="P61" s="52"/>
      <c r="Q61" s="52"/>
      <c r="R61" s="52"/>
      <c r="S61" s="52"/>
      <c r="T61" s="52"/>
    </row>
    <row r="62" spans="1:20" ht="56.25" customHeight="1" x14ac:dyDescent="0.25">
      <c r="A62" s="96" t="s">
        <v>4</v>
      </c>
      <c r="B62" s="96" t="s">
        <v>102</v>
      </c>
      <c r="C62" s="17" t="s">
        <v>71</v>
      </c>
      <c r="D62" s="96" t="s">
        <v>76</v>
      </c>
      <c r="E62" s="57" t="s">
        <v>299</v>
      </c>
      <c r="F62" s="96" t="s">
        <v>3</v>
      </c>
      <c r="G62" s="32">
        <f>13892.861-112</f>
        <v>13780.861000000001</v>
      </c>
      <c r="H62" s="32">
        <v>0</v>
      </c>
      <c r="I62" s="32"/>
      <c r="J62" s="18">
        <v>0</v>
      </c>
      <c r="K62" s="62">
        <f t="shared" ref="K62:K75" si="7">J62/G62*100</f>
        <v>0</v>
      </c>
      <c r="L62" s="62">
        <v>0</v>
      </c>
      <c r="M62" s="180" t="s">
        <v>303</v>
      </c>
      <c r="N62" s="55">
        <v>3</v>
      </c>
      <c r="O62" s="52"/>
      <c r="P62" s="52"/>
      <c r="Q62" s="52"/>
      <c r="R62" s="52"/>
      <c r="S62" s="52"/>
      <c r="T62" s="52"/>
    </row>
    <row r="63" spans="1:20" ht="56.45" customHeight="1" x14ac:dyDescent="0.25">
      <c r="A63" s="96" t="s">
        <v>5</v>
      </c>
      <c r="B63" s="96" t="s">
        <v>194</v>
      </c>
      <c r="C63" s="17" t="s">
        <v>193</v>
      </c>
      <c r="D63" s="96" t="s">
        <v>77</v>
      </c>
      <c r="E63" s="57" t="s">
        <v>299</v>
      </c>
      <c r="F63" s="96" t="s">
        <v>3</v>
      </c>
      <c r="G63" s="32">
        <v>5669.4229999999998</v>
      </c>
      <c r="H63" s="32">
        <v>0</v>
      </c>
      <c r="I63" s="32"/>
      <c r="J63" s="18">
        <v>0</v>
      </c>
      <c r="K63" s="62">
        <f t="shared" si="7"/>
        <v>0</v>
      </c>
      <c r="L63" s="62">
        <v>0</v>
      </c>
      <c r="M63" s="182"/>
      <c r="N63" s="55" t="s">
        <v>6</v>
      </c>
      <c r="O63" s="3"/>
      <c r="P63" s="3"/>
      <c r="Q63" s="3"/>
      <c r="R63" s="10"/>
    </row>
    <row r="64" spans="1:20" ht="49.15" customHeight="1" x14ac:dyDescent="0.25">
      <c r="A64" s="176" t="s">
        <v>6</v>
      </c>
      <c r="B64" s="176" t="s">
        <v>103</v>
      </c>
      <c r="C64" s="17" t="s">
        <v>195</v>
      </c>
      <c r="D64" s="176" t="s">
        <v>77</v>
      </c>
      <c r="E64" s="164" t="s">
        <v>299</v>
      </c>
      <c r="F64" s="176" t="s">
        <v>3</v>
      </c>
      <c r="G64" s="32">
        <v>12212.4</v>
      </c>
      <c r="H64" s="20">
        <v>0</v>
      </c>
      <c r="I64" s="20"/>
      <c r="J64" s="18">
        <v>0</v>
      </c>
      <c r="K64" s="62">
        <f t="shared" si="7"/>
        <v>0</v>
      </c>
      <c r="L64" s="62">
        <v>0</v>
      </c>
      <c r="M64" s="182"/>
      <c r="N64" s="55" t="s">
        <v>14</v>
      </c>
      <c r="O64" s="3"/>
      <c r="P64" s="3"/>
      <c r="Q64" s="3"/>
      <c r="R64" s="10"/>
    </row>
    <row r="65" spans="1:18" ht="21.6" customHeight="1" x14ac:dyDescent="0.25">
      <c r="A65" s="177"/>
      <c r="B65" s="177"/>
      <c r="C65" s="17" t="s">
        <v>70</v>
      </c>
      <c r="D65" s="177"/>
      <c r="E65" s="165"/>
      <c r="F65" s="177"/>
      <c r="G65" s="32">
        <v>340</v>
      </c>
      <c r="H65" s="20">
        <v>0</v>
      </c>
      <c r="I65" s="20"/>
      <c r="J65" s="18">
        <v>0</v>
      </c>
      <c r="K65" s="62">
        <f t="shared" si="7"/>
        <v>0</v>
      </c>
      <c r="L65" s="62">
        <v>0</v>
      </c>
      <c r="M65" s="182"/>
      <c r="N65" s="55"/>
      <c r="O65" s="3"/>
      <c r="P65" s="3"/>
      <c r="Q65" s="3"/>
      <c r="R65" s="10"/>
    </row>
    <row r="66" spans="1:18" ht="58.9" customHeight="1" x14ac:dyDescent="0.25">
      <c r="A66" s="96" t="s">
        <v>11</v>
      </c>
      <c r="B66" s="96" t="s">
        <v>102</v>
      </c>
      <c r="C66" s="29" t="s">
        <v>196</v>
      </c>
      <c r="D66" s="96" t="s">
        <v>77</v>
      </c>
      <c r="E66" s="57" t="s">
        <v>299</v>
      </c>
      <c r="F66" s="96" t="s">
        <v>3</v>
      </c>
      <c r="G66" s="20">
        <v>50</v>
      </c>
      <c r="H66" s="20">
        <v>0</v>
      </c>
      <c r="I66" s="20"/>
      <c r="J66" s="18">
        <v>0</v>
      </c>
      <c r="K66" s="62">
        <f t="shared" si="7"/>
        <v>0</v>
      </c>
      <c r="L66" s="62">
        <v>0</v>
      </c>
      <c r="M66" s="181"/>
      <c r="N66" s="55" t="s">
        <v>1</v>
      </c>
      <c r="O66" s="3"/>
      <c r="P66" s="3"/>
      <c r="Q66" s="3"/>
      <c r="R66" s="10"/>
    </row>
    <row r="67" spans="1:18" ht="48.6" customHeight="1" x14ac:dyDescent="0.25">
      <c r="A67" s="94" t="s">
        <v>12</v>
      </c>
      <c r="B67" s="94" t="s">
        <v>102</v>
      </c>
      <c r="C67" s="29" t="s">
        <v>197</v>
      </c>
      <c r="D67" s="96" t="s">
        <v>77</v>
      </c>
      <c r="E67" s="57" t="s">
        <v>299</v>
      </c>
      <c r="F67" s="26" t="s">
        <v>74</v>
      </c>
      <c r="G67" s="32">
        <v>199.98599999999999</v>
      </c>
      <c r="H67" s="20">
        <v>0</v>
      </c>
      <c r="I67" s="20"/>
      <c r="J67" s="18">
        <v>0</v>
      </c>
      <c r="K67" s="62">
        <f>J67/G67*100</f>
        <v>0</v>
      </c>
      <c r="L67" s="62">
        <v>0</v>
      </c>
      <c r="M67" s="98" t="s">
        <v>309</v>
      </c>
      <c r="N67" s="55" t="s">
        <v>23</v>
      </c>
      <c r="O67" s="3"/>
      <c r="P67" s="3"/>
      <c r="Q67" s="3"/>
      <c r="R67" s="10"/>
    </row>
    <row r="68" spans="1:18" ht="46.15" customHeight="1" x14ac:dyDescent="0.25">
      <c r="A68" s="190" t="s">
        <v>14</v>
      </c>
      <c r="B68" s="190" t="s">
        <v>199</v>
      </c>
      <c r="C68" s="29" t="s">
        <v>300</v>
      </c>
      <c r="D68" s="190" t="s">
        <v>77</v>
      </c>
      <c r="E68" s="57" t="s">
        <v>299</v>
      </c>
      <c r="F68" s="190" t="s">
        <v>3</v>
      </c>
      <c r="G68" s="32">
        <v>871.88599999999997</v>
      </c>
      <c r="H68" s="20">
        <v>0</v>
      </c>
      <c r="I68" s="20"/>
      <c r="J68" s="18">
        <v>0</v>
      </c>
      <c r="K68" s="41">
        <f t="shared" si="7"/>
        <v>0</v>
      </c>
      <c r="L68" s="42">
        <v>0</v>
      </c>
      <c r="M68" s="180" t="s">
        <v>303</v>
      </c>
      <c r="N68" s="189" t="s">
        <v>31</v>
      </c>
      <c r="O68" s="3"/>
      <c r="P68" s="3"/>
      <c r="Q68" s="3"/>
      <c r="R68" s="10"/>
    </row>
    <row r="69" spans="1:18" ht="19.149999999999999" customHeight="1" x14ac:dyDescent="0.25">
      <c r="A69" s="190"/>
      <c r="B69" s="190"/>
      <c r="C69" s="29" t="s">
        <v>198</v>
      </c>
      <c r="D69" s="190"/>
      <c r="E69" s="96"/>
      <c r="F69" s="190"/>
      <c r="G69" s="32">
        <v>32.880000000000003</v>
      </c>
      <c r="H69" s="20">
        <v>0</v>
      </c>
      <c r="I69" s="20"/>
      <c r="J69" s="18">
        <v>0</v>
      </c>
      <c r="K69" s="41">
        <f t="shared" si="7"/>
        <v>0</v>
      </c>
      <c r="L69" s="42">
        <v>0</v>
      </c>
      <c r="M69" s="182"/>
      <c r="N69" s="189"/>
      <c r="O69" s="3"/>
      <c r="P69" s="3"/>
      <c r="Q69" s="3"/>
      <c r="R69" s="10"/>
    </row>
    <row r="70" spans="1:18" ht="19.149999999999999" customHeight="1" x14ac:dyDescent="0.25">
      <c r="A70" s="190"/>
      <c r="B70" s="190"/>
      <c r="C70" s="29" t="s">
        <v>7</v>
      </c>
      <c r="D70" s="190"/>
      <c r="E70" s="96"/>
      <c r="F70" s="190"/>
      <c r="G70" s="32">
        <v>1.9370000000000001</v>
      </c>
      <c r="H70" s="20">
        <v>0</v>
      </c>
      <c r="I70" s="20"/>
      <c r="J70" s="18">
        <v>0</v>
      </c>
      <c r="K70" s="41">
        <f t="shared" si="7"/>
        <v>0</v>
      </c>
      <c r="L70" s="42">
        <v>0</v>
      </c>
      <c r="M70" s="182"/>
      <c r="N70" s="189"/>
      <c r="O70" s="3"/>
      <c r="P70" s="3"/>
      <c r="Q70" s="3"/>
      <c r="R70" s="10"/>
    </row>
    <row r="71" spans="1:18" ht="48.6" customHeight="1" x14ac:dyDescent="0.25">
      <c r="A71" s="96" t="s">
        <v>15</v>
      </c>
      <c r="B71" s="96" t="s">
        <v>199</v>
      </c>
      <c r="C71" s="29" t="s">
        <v>200</v>
      </c>
      <c r="D71" s="96" t="s">
        <v>77</v>
      </c>
      <c r="E71" s="57" t="s">
        <v>299</v>
      </c>
      <c r="F71" s="96" t="s">
        <v>3</v>
      </c>
      <c r="G71" s="32">
        <v>489.38200000000001</v>
      </c>
      <c r="H71" s="20">
        <v>0</v>
      </c>
      <c r="I71" s="20"/>
      <c r="J71" s="18">
        <v>0</v>
      </c>
      <c r="K71" s="41">
        <f t="shared" si="7"/>
        <v>0</v>
      </c>
      <c r="L71" s="42">
        <v>0</v>
      </c>
      <c r="M71" s="181"/>
      <c r="N71" s="99" t="s">
        <v>32</v>
      </c>
      <c r="O71" s="3"/>
      <c r="P71" s="3"/>
      <c r="Q71" s="3"/>
      <c r="R71" s="10"/>
    </row>
    <row r="72" spans="1:18" ht="56.45" customHeight="1" x14ac:dyDescent="0.25">
      <c r="A72" s="96" t="s">
        <v>0</v>
      </c>
      <c r="B72" s="96" t="s">
        <v>102</v>
      </c>
      <c r="C72" s="17" t="s">
        <v>86</v>
      </c>
      <c r="D72" s="96" t="s">
        <v>77</v>
      </c>
      <c r="E72" s="57" t="s">
        <v>299</v>
      </c>
      <c r="F72" s="96" t="s">
        <v>3</v>
      </c>
      <c r="G72" s="20">
        <v>187.45</v>
      </c>
      <c r="H72" s="162">
        <v>187.45</v>
      </c>
      <c r="I72" s="147"/>
      <c r="J72" s="111">
        <v>186.63034999999999</v>
      </c>
      <c r="K72" s="91">
        <f t="shared" si="7"/>
        <v>99.562736729794608</v>
      </c>
      <c r="L72" s="62">
        <f>J72/H72*100</f>
        <v>99.562736729794608</v>
      </c>
      <c r="M72" s="1" t="s">
        <v>422</v>
      </c>
      <c r="N72" s="99" t="s">
        <v>202</v>
      </c>
      <c r="O72" s="3"/>
      <c r="P72" s="3"/>
      <c r="Q72" s="3"/>
      <c r="R72" s="10"/>
    </row>
    <row r="73" spans="1:18" ht="31.9" customHeight="1" x14ac:dyDescent="0.25">
      <c r="A73" s="176" t="s">
        <v>1</v>
      </c>
      <c r="B73" s="176" t="s">
        <v>103</v>
      </c>
      <c r="C73" s="180" t="s">
        <v>372</v>
      </c>
      <c r="D73" s="176" t="s">
        <v>77</v>
      </c>
      <c r="E73" s="156" t="s">
        <v>299</v>
      </c>
      <c r="F73" s="176" t="s">
        <v>3</v>
      </c>
      <c r="G73" s="32">
        <v>5497.5259999999998</v>
      </c>
      <c r="H73" s="149">
        <v>5497.5259999999998</v>
      </c>
      <c r="I73" s="32">
        <v>1497.5260000000001</v>
      </c>
      <c r="J73" s="18">
        <v>1503.6429000000001</v>
      </c>
      <c r="K73" s="91">
        <f t="shared" si="7"/>
        <v>27.351264914436058</v>
      </c>
      <c r="L73" s="62">
        <f t="shared" ref="L73:L75" si="8">J73/H73*100</f>
        <v>27.351264914436058</v>
      </c>
      <c r="M73" s="155" t="s">
        <v>421</v>
      </c>
      <c r="N73" s="99" t="s">
        <v>203</v>
      </c>
      <c r="O73" s="3" t="s">
        <v>433</v>
      </c>
      <c r="P73" s="3"/>
      <c r="Q73" s="3"/>
      <c r="R73" s="10"/>
    </row>
    <row r="74" spans="1:18" ht="28.9" customHeight="1" x14ac:dyDescent="0.25">
      <c r="A74" s="192"/>
      <c r="B74" s="192"/>
      <c r="C74" s="181"/>
      <c r="D74" s="192"/>
      <c r="E74" s="96" t="s">
        <v>377</v>
      </c>
      <c r="F74" s="192"/>
      <c r="G74" s="32">
        <v>10000</v>
      </c>
      <c r="H74" s="152">
        <v>10000</v>
      </c>
      <c r="I74" s="32"/>
      <c r="J74" s="18">
        <v>2002.0236</v>
      </c>
      <c r="K74" s="91">
        <f t="shared" si="7"/>
        <v>20.020236000000001</v>
      </c>
      <c r="L74" s="62">
        <f t="shared" si="8"/>
        <v>20.020236000000001</v>
      </c>
      <c r="M74" s="1"/>
      <c r="N74" s="55"/>
      <c r="O74" s="3"/>
      <c r="P74" s="3"/>
      <c r="Q74" s="3"/>
      <c r="R74" s="10"/>
    </row>
    <row r="75" spans="1:18" ht="33.6" customHeight="1" x14ac:dyDescent="0.25">
      <c r="A75" s="177"/>
      <c r="B75" s="177"/>
      <c r="C75" s="17" t="s">
        <v>373</v>
      </c>
      <c r="D75" s="177"/>
      <c r="E75" s="94" t="s">
        <v>299</v>
      </c>
      <c r="F75" s="177"/>
      <c r="G75" s="32">
        <v>1497.5260000000001</v>
      </c>
      <c r="H75" s="32">
        <v>1497.5260000000001</v>
      </c>
      <c r="I75" s="32"/>
      <c r="J75" s="18">
        <v>1478.21298</v>
      </c>
      <c r="K75" s="91">
        <f t="shared" si="7"/>
        <v>98.710338251222353</v>
      </c>
      <c r="L75" s="62">
        <f t="shared" si="8"/>
        <v>98.710338251222353</v>
      </c>
      <c r="M75" s="1" t="s">
        <v>423</v>
      </c>
      <c r="N75" s="55"/>
      <c r="O75" s="3"/>
      <c r="P75" s="3"/>
      <c r="Q75" s="3"/>
      <c r="R75" s="10"/>
    </row>
    <row r="76" spans="1:18" ht="89.45" customHeight="1" x14ac:dyDescent="0.25">
      <c r="A76" s="94" t="s">
        <v>23</v>
      </c>
      <c r="B76" s="96" t="s">
        <v>103</v>
      </c>
      <c r="C76" s="17" t="s">
        <v>87</v>
      </c>
      <c r="D76" s="96" t="s">
        <v>205</v>
      </c>
      <c r="E76" s="57" t="s">
        <v>299</v>
      </c>
      <c r="F76" s="96" t="s">
        <v>74</v>
      </c>
      <c r="G76" s="32">
        <v>13000</v>
      </c>
      <c r="H76" s="20">
        <v>5671.15</v>
      </c>
      <c r="I76" s="20">
        <v>5671.15</v>
      </c>
      <c r="J76" s="18">
        <v>5400</v>
      </c>
      <c r="K76" s="62">
        <f t="shared" ref="K76" si="9">J76/G76*100</f>
        <v>41.53846153846154</v>
      </c>
      <c r="L76" s="62">
        <f>J76/H76*100</f>
        <v>95.218782786560055</v>
      </c>
      <c r="M76" s="104" t="s">
        <v>399</v>
      </c>
      <c r="N76" s="55" t="s">
        <v>207</v>
      </c>
      <c r="O76" s="3"/>
      <c r="P76" s="3"/>
      <c r="Q76" s="3"/>
      <c r="R76" s="10"/>
    </row>
    <row r="77" spans="1:18" ht="51.6" customHeight="1" x14ac:dyDescent="0.25">
      <c r="A77" s="176" t="s">
        <v>24</v>
      </c>
      <c r="B77" s="176" t="s">
        <v>102</v>
      </c>
      <c r="C77" s="17" t="s">
        <v>204</v>
      </c>
      <c r="D77" s="176" t="s">
        <v>77</v>
      </c>
      <c r="E77" s="164" t="s">
        <v>299</v>
      </c>
      <c r="F77" s="176" t="s">
        <v>3</v>
      </c>
      <c r="G77" s="32">
        <v>2880.8879999999999</v>
      </c>
      <c r="H77" s="150">
        <v>2894.056</v>
      </c>
      <c r="I77" s="32">
        <v>0</v>
      </c>
      <c r="J77" s="18">
        <f>2414.29359+J78</f>
        <v>2463.3557500000002</v>
      </c>
      <c r="K77" s="62">
        <f>J77/G77*100</f>
        <v>85.506821160697683</v>
      </c>
      <c r="L77" s="62">
        <f t="shared" ref="L77" si="10">J77/H77*100</f>
        <v>85.11776378895226</v>
      </c>
      <c r="M77" s="151" t="s">
        <v>417</v>
      </c>
      <c r="N77" s="55" t="s">
        <v>208</v>
      </c>
      <c r="O77" s="3"/>
      <c r="P77" s="3"/>
      <c r="Q77" s="3"/>
      <c r="R77" s="10"/>
    </row>
    <row r="78" spans="1:18" ht="25.15" customHeight="1" x14ac:dyDescent="0.25">
      <c r="A78" s="177"/>
      <c r="B78" s="177"/>
      <c r="C78" s="17" t="s">
        <v>206</v>
      </c>
      <c r="D78" s="177"/>
      <c r="E78" s="165"/>
      <c r="F78" s="177"/>
      <c r="G78" s="32">
        <v>60.271000000000001</v>
      </c>
      <c r="H78" s="150">
        <v>49.8</v>
      </c>
      <c r="I78" s="32">
        <v>49.8</v>
      </c>
      <c r="J78" s="18">
        <v>49.062159999999999</v>
      </c>
      <c r="K78" s="62">
        <f>J78/G78*100</f>
        <v>81.402598264505315</v>
      </c>
      <c r="L78" s="62">
        <f>J78/H78*100</f>
        <v>98.518393574297193</v>
      </c>
      <c r="M78" s="151" t="s">
        <v>419</v>
      </c>
      <c r="N78" s="153">
        <f>G78-H78</f>
        <v>10.471000000000004</v>
      </c>
      <c r="O78" s="3"/>
      <c r="P78" s="3"/>
      <c r="Q78" s="3"/>
      <c r="R78" s="10"/>
    </row>
    <row r="79" spans="1:18" ht="73.150000000000006" customHeight="1" x14ac:dyDescent="0.25">
      <c r="A79" s="96" t="s">
        <v>31</v>
      </c>
      <c r="B79" s="96" t="s">
        <v>102</v>
      </c>
      <c r="C79" s="136" t="s">
        <v>374</v>
      </c>
      <c r="D79" s="96" t="s">
        <v>77</v>
      </c>
      <c r="E79" s="57" t="s">
        <v>299</v>
      </c>
      <c r="F79" s="96" t="s">
        <v>3</v>
      </c>
      <c r="G79" s="32">
        <v>98.013999999999996</v>
      </c>
      <c r="H79" s="148">
        <v>98.013999999999996</v>
      </c>
      <c r="I79" s="148"/>
      <c r="J79" s="18">
        <v>98.013350000000003</v>
      </c>
      <c r="K79" s="62">
        <f t="shared" ref="K79:K83" si="11">J79/G79*100</f>
        <v>99.999336829432536</v>
      </c>
      <c r="L79" s="62">
        <f t="shared" ref="L79:L83" si="12">J79/H79*100</f>
        <v>99.999336829432536</v>
      </c>
      <c r="M79" s="68" t="s">
        <v>418</v>
      </c>
      <c r="N79" s="55">
        <v>22</v>
      </c>
      <c r="O79" s="3"/>
      <c r="P79" s="3"/>
      <c r="Q79" s="3"/>
      <c r="R79" s="10"/>
    </row>
    <row r="80" spans="1:18" ht="73.150000000000006" customHeight="1" x14ac:dyDescent="0.25">
      <c r="A80" s="96" t="s">
        <v>32</v>
      </c>
      <c r="B80" s="96" t="s">
        <v>102</v>
      </c>
      <c r="C80" s="17" t="s">
        <v>375</v>
      </c>
      <c r="D80" s="96" t="s">
        <v>77</v>
      </c>
      <c r="E80" s="57" t="s">
        <v>299</v>
      </c>
      <c r="F80" s="96" t="s">
        <v>3</v>
      </c>
      <c r="G80" s="32">
        <v>1786.248</v>
      </c>
      <c r="H80" s="148">
        <v>1786.248</v>
      </c>
      <c r="I80" s="148"/>
      <c r="J80" s="18">
        <v>1780.78982</v>
      </c>
      <c r="K80" s="62">
        <f t="shared" si="11"/>
        <v>99.694433247790897</v>
      </c>
      <c r="L80" s="62">
        <f t="shared" si="12"/>
        <v>99.694433247790897</v>
      </c>
      <c r="M80" s="68" t="s">
        <v>418</v>
      </c>
      <c r="N80" s="55">
        <v>23</v>
      </c>
      <c r="O80" s="3"/>
      <c r="P80" s="3"/>
      <c r="Q80" s="3"/>
      <c r="R80" s="10"/>
    </row>
    <row r="81" spans="1:18" ht="21" customHeight="1" x14ac:dyDescent="0.25">
      <c r="A81" s="135"/>
      <c r="B81" s="183" t="s">
        <v>377</v>
      </c>
      <c r="C81" s="185"/>
      <c r="D81" s="138"/>
      <c r="E81" s="157"/>
      <c r="F81" s="137"/>
      <c r="G81" s="32">
        <f>G74</f>
        <v>10000</v>
      </c>
      <c r="H81" s="32">
        <f t="shared" ref="H81:J81" si="13">H74</f>
        <v>10000</v>
      </c>
      <c r="I81" s="32">
        <f t="shared" si="13"/>
        <v>0</v>
      </c>
      <c r="J81" s="32">
        <f t="shared" si="13"/>
        <v>2002.0236</v>
      </c>
      <c r="K81" s="62">
        <f t="shared" si="11"/>
        <v>20.020236000000001</v>
      </c>
      <c r="L81" s="62">
        <f t="shared" si="12"/>
        <v>20.020236000000001</v>
      </c>
      <c r="M81" s="1"/>
      <c r="N81" s="55"/>
      <c r="O81" s="3"/>
      <c r="P81" s="3"/>
      <c r="Q81" s="3"/>
      <c r="R81" s="10"/>
    </row>
    <row r="82" spans="1:18" ht="21" customHeight="1" x14ac:dyDescent="0.25">
      <c r="A82" s="135"/>
      <c r="B82" s="183" t="s">
        <v>299</v>
      </c>
      <c r="C82" s="185"/>
      <c r="D82" s="138"/>
      <c r="E82" s="157"/>
      <c r="F82" s="137"/>
      <c r="G82" s="32">
        <f>SUM(G61:G80)-G74-G65-G69-G70-G75-G78</f>
        <v>72039.204999999987</v>
      </c>
      <c r="H82" s="32">
        <f t="shared" ref="H82:J82" si="14">SUM(H61:H80)-H74-H65-H69-H70-H75-H78</f>
        <v>29892.315999999999</v>
      </c>
      <c r="I82" s="32">
        <f t="shared" si="14"/>
        <v>8561.4709999999995</v>
      </c>
      <c r="J82" s="32">
        <f t="shared" si="14"/>
        <v>23170.082839999999</v>
      </c>
      <c r="K82" s="62">
        <f t="shared" si="11"/>
        <v>32.163157325237009</v>
      </c>
      <c r="L82" s="62">
        <f t="shared" si="12"/>
        <v>77.511835616885634</v>
      </c>
      <c r="M82" s="1"/>
      <c r="N82" s="55"/>
      <c r="O82" s="3"/>
      <c r="P82" s="3"/>
      <c r="Q82" s="3"/>
      <c r="R82" s="10"/>
    </row>
    <row r="83" spans="1:18" ht="21.75" customHeight="1" x14ac:dyDescent="0.25">
      <c r="A83" s="183" t="s">
        <v>91</v>
      </c>
      <c r="B83" s="184"/>
      <c r="C83" s="184"/>
      <c r="D83" s="184"/>
      <c r="E83" s="184"/>
      <c r="F83" s="185"/>
      <c r="G83" s="4">
        <f>G81+G82</f>
        <v>82039.204999999987</v>
      </c>
      <c r="H83" s="4">
        <f t="shared" ref="H83:J83" si="15">H81+H82</f>
        <v>39892.315999999999</v>
      </c>
      <c r="I83" s="4">
        <f t="shared" si="15"/>
        <v>8561.4709999999995</v>
      </c>
      <c r="J83" s="4">
        <f t="shared" si="15"/>
        <v>25172.10644</v>
      </c>
      <c r="K83" s="62">
        <f t="shared" si="11"/>
        <v>30.683020928835187</v>
      </c>
      <c r="L83" s="62">
        <f t="shared" si="12"/>
        <v>63.100137981459895</v>
      </c>
      <c r="M83" s="70"/>
      <c r="N83" s="3"/>
      <c r="O83" s="3"/>
      <c r="P83" s="3"/>
      <c r="Q83" s="3"/>
      <c r="R83" s="10"/>
    </row>
    <row r="84" spans="1:18" ht="18" customHeight="1" x14ac:dyDescent="0.25">
      <c r="A84" s="191" t="s">
        <v>88</v>
      </c>
      <c r="B84" s="191"/>
      <c r="C84" s="191"/>
      <c r="D84" s="191"/>
      <c r="E84" s="191"/>
      <c r="F84" s="191"/>
      <c r="G84" s="191"/>
      <c r="H84" s="191"/>
      <c r="I84" s="191"/>
      <c r="J84" s="191"/>
      <c r="K84" s="191"/>
      <c r="L84" s="191"/>
      <c r="M84" s="191"/>
      <c r="N84" s="3"/>
      <c r="O84" s="3"/>
      <c r="P84" s="3"/>
      <c r="Q84" s="3"/>
      <c r="R84" s="10"/>
    </row>
    <row r="85" spans="1:18" ht="75" customHeight="1" x14ac:dyDescent="0.25">
      <c r="A85" s="94" t="s">
        <v>10</v>
      </c>
      <c r="B85" s="94" t="s">
        <v>103</v>
      </c>
      <c r="C85" s="17" t="s">
        <v>209</v>
      </c>
      <c r="D85" s="94" t="s">
        <v>77</v>
      </c>
      <c r="E85" s="94"/>
      <c r="F85" s="94" t="s">
        <v>74</v>
      </c>
      <c r="G85" s="107">
        <v>-4000</v>
      </c>
      <c r="H85" s="107">
        <v>-4000</v>
      </c>
      <c r="I85" s="107"/>
      <c r="J85" s="36">
        <v>-4000</v>
      </c>
      <c r="K85" s="129">
        <v>100</v>
      </c>
      <c r="L85" s="42">
        <v>100</v>
      </c>
      <c r="M85" s="73" t="s">
        <v>311</v>
      </c>
      <c r="N85" s="3"/>
      <c r="O85" s="42" t="s">
        <v>400</v>
      </c>
      <c r="P85" s="3"/>
      <c r="Q85" s="3"/>
      <c r="R85" s="10"/>
    </row>
    <row r="86" spans="1:18" ht="24" customHeight="1" x14ac:dyDescent="0.25">
      <c r="A86" s="196" t="s">
        <v>91</v>
      </c>
      <c r="B86" s="197"/>
      <c r="C86" s="197"/>
      <c r="D86" s="197"/>
      <c r="E86" s="197"/>
      <c r="F86" s="198"/>
      <c r="G86" s="4">
        <f>G85</f>
        <v>-4000</v>
      </c>
      <c r="H86" s="4">
        <f>H85</f>
        <v>-4000</v>
      </c>
      <c r="I86" s="4"/>
      <c r="J86" s="4">
        <f>J85</f>
        <v>-4000</v>
      </c>
      <c r="K86" s="130">
        <v>100</v>
      </c>
      <c r="L86" s="71">
        <v>100</v>
      </c>
      <c r="M86" s="72"/>
      <c r="N86" s="199"/>
      <c r="O86" s="199"/>
      <c r="P86" s="199"/>
      <c r="Q86" s="199"/>
      <c r="R86" s="10"/>
    </row>
    <row r="87" spans="1:18" ht="18.75" customHeight="1" x14ac:dyDescent="0.25">
      <c r="A87" s="172" t="s">
        <v>18</v>
      </c>
      <c r="B87" s="172"/>
      <c r="C87" s="172"/>
      <c r="D87" s="172"/>
      <c r="E87" s="172"/>
      <c r="F87" s="172"/>
      <c r="G87" s="172"/>
      <c r="H87" s="172"/>
      <c r="I87" s="172"/>
      <c r="J87" s="172"/>
      <c r="K87" s="172"/>
      <c r="L87" s="172"/>
      <c r="M87" s="172"/>
      <c r="N87" s="11"/>
      <c r="O87" s="12"/>
      <c r="P87" s="11"/>
      <c r="R87" s="10"/>
    </row>
    <row r="88" spans="1:18" ht="97.15" customHeight="1" x14ac:dyDescent="0.25">
      <c r="A88" s="95">
        <v>1</v>
      </c>
      <c r="B88" s="74" t="s">
        <v>104</v>
      </c>
      <c r="C88" s="39" t="s">
        <v>36</v>
      </c>
      <c r="D88" s="95">
        <v>2024</v>
      </c>
      <c r="E88" s="57" t="s">
        <v>299</v>
      </c>
      <c r="F88" s="97" t="s">
        <v>38</v>
      </c>
      <c r="G88" s="20">
        <v>18238.419000000002</v>
      </c>
      <c r="H88" s="107">
        <v>17840.29</v>
      </c>
      <c r="I88" s="107">
        <v>9583.0910000000003</v>
      </c>
      <c r="J88" s="107">
        <v>17667.489000000001</v>
      </c>
      <c r="K88" s="62">
        <f>J88/G88*100</f>
        <v>96.869629982730416</v>
      </c>
      <c r="L88" s="62">
        <f>J88/H88*100</f>
        <v>99.031400274322905</v>
      </c>
      <c r="M88" s="63" t="s">
        <v>401</v>
      </c>
      <c r="N88" s="78" t="s">
        <v>210</v>
      </c>
      <c r="O88" s="75" t="s">
        <v>312</v>
      </c>
      <c r="P88" s="75"/>
      <c r="Q88" s="76"/>
      <c r="R88" s="77"/>
    </row>
    <row r="89" spans="1:18" ht="90" customHeight="1" x14ac:dyDescent="0.25">
      <c r="A89" s="22">
        <v>2</v>
      </c>
      <c r="B89" s="79" t="s">
        <v>104</v>
      </c>
      <c r="C89" s="24" t="s">
        <v>37</v>
      </c>
      <c r="D89" s="95">
        <v>2024</v>
      </c>
      <c r="E89" s="57" t="s">
        <v>299</v>
      </c>
      <c r="F89" s="21" t="s">
        <v>27</v>
      </c>
      <c r="G89" s="20">
        <v>8.4740000000000002</v>
      </c>
      <c r="H89" s="20">
        <v>8.4740000000000002</v>
      </c>
      <c r="I89" s="20">
        <v>8.4740000000000002</v>
      </c>
      <c r="J89" s="20">
        <v>8.3119999999999994</v>
      </c>
      <c r="K89" s="62">
        <f>J89/G89*100</f>
        <v>98.088270002360161</v>
      </c>
      <c r="L89" s="62">
        <f>J89/H89*100</f>
        <v>98.088270002360161</v>
      </c>
      <c r="M89" s="80" t="s">
        <v>313</v>
      </c>
      <c r="N89" s="78" t="s">
        <v>211</v>
      </c>
      <c r="O89" s="13"/>
      <c r="P89" s="13"/>
      <c r="Q89" s="13"/>
      <c r="R89" s="10"/>
    </row>
    <row r="90" spans="1:18" ht="44.45" customHeight="1" x14ac:dyDescent="0.25">
      <c r="A90" s="22">
        <v>3</v>
      </c>
      <c r="B90" s="79" t="s">
        <v>105</v>
      </c>
      <c r="C90" s="24" t="s">
        <v>83</v>
      </c>
      <c r="D90" s="95">
        <v>2024</v>
      </c>
      <c r="E90" s="57" t="s">
        <v>299</v>
      </c>
      <c r="F90" s="21" t="s">
        <v>27</v>
      </c>
      <c r="G90" s="20">
        <v>322.17399999999998</v>
      </c>
      <c r="H90" s="20">
        <v>322.17399999999998</v>
      </c>
      <c r="I90" s="20">
        <v>0</v>
      </c>
      <c r="J90" s="20">
        <v>322.16800000000001</v>
      </c>
      <c r="K90" s="62">
        <f t="shared" ref="K90:K101" si="16">J90/G90*100</f>
        <v>99.99813765232453</v>
      </c>
      <c r="L90" s="62">
        <f>J90/H90*100</f>
        <v>99.99813765232453</v>
      </c>
      <c r="M90" s="67" t="s">
        <v>402</v>
      </c>
      <c r="N90" s="78" t="s">
        <v>212</v>
      </c>
      <c r="R90" s="10"/>
    </row>
    <row r="91" spans="1:18" ht="45.75" customHeight="1" x14ac:dyDescent="0.25">
      <c r="A91" s="22">
        <v>4</v>
      </c>
      <c r="B91" s="79" t="s">
        <v>105</v>
      </c>
      <c r="C91" s="24" t="s">
        <v>84</v>
      </c>
      <c r="D91" s="95">
        <v>2024</v>
      </c>
      <c r="E91" s="57" t="s">
        <v>299</v>
      </c>
      <c r="F91" s="21" t="s">
        <v>27</v>
      </c>
      <c r="G91" s="20">
        <v>112.491</v>
      </c>
      <c r="H91" s="20">
        <v>0</v>
      </c>
      <c r="I91" s="20"/>
      <c r="J91" s="20">
        <v>0</v>
      </c>
      <c r="K91" s="62">
        <f>J91/G91*100</f>
        <v>0</v>
      </c>
      <c r="L91" s="62">
        <v>0</v>
      </c>
      <c r="M91" s="67" t="s">
        <v>325</v>
      </c>
      <c r="N91" s="55" t="s">
        <v>213</v>
      </c>
      <c r="R91" s="10"/>
    </row>
    <row r="92" spans="1:18" ht="49.15" customHeight="1" x14ac:dyDescent="0.25">
      <c r="A92" s="22">
        <v>5</v>
      </c>
      <c r="B92" s="79" t="s">
        <v>105</v>
      </c>
      <c r="C92" s="24" t="s">
        <v>85</v>
      </c>
      <c r="D92" s="95">
        <v>2024</v>
      </c>
      <c r="E92" s="57" t="s">
        <v>299</v>
      </c>
      <c r="F92" s="21" t="s">
        <v>27</v>
      </c>
      <c r="G92" s="20">
        <v>370.24200000000002</v>
      </c>
      <c r="H92" s="20">
        <v>370.24200000000002</v>
      </c>
      <c r="I92" s="20">
        <v>0</v>
      </c>
      <c r="J92" s="20">
        <v>370.24200000000002</v>
      </c>
      <c r="K92" s="62">
        <f t="shared" si="16"/>
        <v>100</v>
      </c>
      <c r="L92" s="62">
        <f t="shared" ref="L92:L97" si="17">J92/H92*100</f>
        <v>100</v>
      </c>
      <c r="M92" s="67" t="s">
        <v>403</v>
      </c>
      <c r="N92" s="78" t="s">
        <v>214</v>
      </c>
      <c r="R92" s="10"/>
    </row>
    <row r="93" spans="1:18" ht="29.45" customHeight="1" x14ac:dyDescent="0.25">
      <c r="A93" s="22">
        <v>6</v>
      </c>
      <c r="B93" s="79" t="s">
        <v>105</v>
      </c>
      <c r="C93" s="24" t="s">
        <v>215</v>
      </c>
      <c r="D93" s="95">
        <v>2024</v>
      </c>
      <c r="E93" s="57" t="s">
        <v>299</v>
      </c>
      <c r="F93" s="21" t="s">
        <v>27</v>
      </c>
      <c r="G93" s="20">
        <v>130.81399999999999</v>
      </c>
      <c r="H93" s="20">
        <v>0</v>
      </c>
      <c r="I93" s="20"/>
      <c r="J93" s="20">
        <v>0</v>
      </c>
      <c r="K93" s="62">
        <f t="shared" si="16"/>
        <v>0</v>
      </c>
      <c r="L93" s="62">
        <v>0</v>
      </c>
      <c r="M93" s="67" t="s">
        <v>326</v>
      </c>
      <c r="N93" s="55" t="s">
        <v>219</v>
      </c>
      <c r="O93" s="3"/>
      <c r="P93" s="3"/>
      <c r="Q93" s="3"/>
      <c r="R93" s="10"/>
    </row>
    <row r="94" spans="1:18" ht="32.450000000000003" customHeight="1" x14ac:dyDescent="0.25">
      <c r="A94" s="22">
        <v>7</v>
      </c>
      <c r="B94" s="79" t="s">
        <v>105</v>
      </c>
      <c r="C94" s="24" t="s">
        <v>216</v>
      </c>
      <c r="D94" s="95">
        <v>2024</v>
      </c>
      <c r="E94" s="57" t="s">
        <v>299</v>
      </c>
      <c r="F94" s="21" t="s">
        <v>27</v>
      </c>
      <c r="G94" s="20">
        <v>27.751000000000001</v>
      </c>
      <c r="H94" s="20">
        <v>0</v>
      </c>
      <c r="I94" s="20"/>
      <c r="J94" s="20">
        <v>0</v>
      </c>
      <c r="K94" s="62">
        <f t="shared" si="16"/>
        <v>0</v>
      </c>
      <c r="L94" s="62">
        <v>0</v>
      </c>
      <c r="M94" s="67" t="s">
        <v>325</v>
      </c>
      <c r="N94" s="55" t="s">
        <v>220</v>
      </c>
      <c r="R94" s="10"/>
    </row>
    <row r="95" spans="1:18" ht="34.15" customHeight="1" x14ac:dyDescent="0.25">
      <c r="A95" s="22">
        <v>8</v>
      </c>
      <c r="B95" s="79" t="s">
        <v>105</v>
      </c>
      <c r="C95" s="24" t="s">
        <v>217</v>
      </c>
      <c r="D95" s="95">
        <v>2024</v>
      </c>
      <c r="E95" s="95" t="s">
        <v>299</v>
      </c>
      <c r="F95" s="21" t="s">
        <v>27</v>
      </c>
      <c r="G95" s="20">
        <v>93.855999999999995</v>
      </c>
      <c r="H95" s="20">
        <v>0</v>
      </c>
      <c r="I95" s="20"/>
      <c r="J95" s="20">
        <v>0</v>
      </c>
      <c r="K95" s="62">
        <f t="shared" si="16"/>
        <v>0</v>
      </c>
      <c r="L95" s="62">
        <v>0</v>
      </c>
      <c r="M95" s="67" t="s">
        <v>326</v>
      </c>
      <c r="N95" s="55" t="s">
        <v>221</v>
      </c>
      <c r="R95" s="10"/>
    </row>
    <row r="96" spans="1:18" ht="45.6" customHeight="1" x14ac:dyDescent="0.25">
      <c r="A96" s="22">
        <v>9</v>
      </c>
      <c r="B96" s="79" t="s">
        <v>105</v>
      </c>
      <c r="C96" s="24" t="s">
        <v>218</v>
      </c>
      <c r="D96" s="95">
        <v>2024</v>
      </c>
      <c r="E96" s="95" t="s">
        <v>299</v>
      </c>
      <c r="F96" s="21" t="s">
        <v>27</v>
      </c>
      <c r="G96" s="20">
        <v>21.5</v>
      </c>
      <c r="H96" s="20">
        <v>0</v>
      </c>
      <c r="I96" s="20"/>
      <c r="J96" s="20">
        <v>0</v>
      </c>
      <c r="K96" s="62">
        <f t="shared" si="16"/>
        <v>0</v>
      </c>
      <c r="L96" s="62">
        <v>0</v>
      </c>
      <c r="M96" s="67" t="s">
        <v>325</v>
      </c>
      <c r="N96" s="55" t="s">
        <v>222</v>
      </c>
      <c r="R96" s="10"/>
    </row>
    <row r="97" spans="1:18" ht="66" customHeight="1" x14ac:dyDescent="0.25">
      <c r="A97" s="22">
        <v>10</v>
      </c>
      <c r="B97" s="22" t="s">
        <v>106</v>
      </c>
      <c r="C97" s="24" t="s">
        <v>39</v>
      </c>
      <c r="D97" s="95">
        <v>2024</v>
      </c>
      <c r="E97" s="95" t="s">
        <v>299</v>
      </c>
      <c r="F97" s="21" t="s">
        <v>27</v>
      </c>
      <c r="G97" s="20">
        <v>83.847999999999999</v>
      </c>
      <c r="H97" s="20">
        <v>83.847999999999999</v>
      </c>
      <c r="I97" s="20">
        <v>55.9</v>
      </c>
      <c r="J97" s="20">
        <v>83.847449999999995</v>
      </c>
      <c r="K97" s="62">
        <f t="shared" si="16"/>
        <v>99.999344051140156</v>
      </c>
      <c r="L97" s="62">
        <f t="shared" si="17"/>
        <v>99.999344051140156</v>
      </c>
      <c r="M97" s="67" t="s">
        <v>404</v>
      </c>
      <c r="N97" s="78" t="s">
        <v>223</v>
      </c>
      <c r="R97" s="10"/>
    </row>
    <row r="98" spans="1:18" ht="28.9" customHeight="1" x14ac:dyDescent="0.25">
      <c r="A98" s="22">
        <v>11</v>
      </c>
      <c r="B98" s="200" t="s">
        <v>107</v>
      </c>
      <c r="C98" s="24" t="s">
        <v>224</v>
      </c>
      <c r="D98" s="22">
        <v>2024</v>
      </c>
      <c r="E98" s="22" t="s">
        <v>299</v>
      </c>
      <c r="F98" s="21" t="s">
        <v>27</v>
      </c>
      <c r="G98" s="20">
        <v>43.148000000000003</v>
      </c>
      <c r="H98" s="20">
        <v>0</v>
      </c>
      <c r="I98" s="20"/>
      <c r="J98" s="20">
        <v>0</v>
      </c>
      <c r="K98" s="62">
        <f>J98/G98*100</f>
        <v>0</v>
      </c>
      <c r="L98" s="62">
        <v>0</v>
      </c>
      <c r="M98" s="203" t="s">
        <v>337</v>
      </c>
      <c r="N98" s="55" t="s">
        <v>225</v>
      </c>
      <c r="R98" s="10"/>
    </row>
    <row r="99" spans="1:18" ht="31.5" customHeight="1" x14ac:dyDescent="0.25">
      <c r="A99" s="22">
        <v>12</v>
      </c>
      <c r="B99" s="201"/>
      <c r="C99" s="24" t="s">
        <v>226</v>
      </c>
      <c r="D99" s="22">
        <v>2024</v>
      </c>
      <c r="E99" s="22" t="s">
        <v>299</v>
      </c>
      <c r="F99" s="21" t="s">
        <v>27</v>
      </c>
      <c r="G99" s="20">
        <v>28.849</v>
      </c>
      <c r="H99" s="20">
        <v>0</v>
      </c>
      <c r="I99" s="20"/>
      <c r="J99" s="20">
        <v>0</v>
      </c>
      <c r="K99" s="62">
        <f t="shared" si="16"/>
        <v>0</v>
      </c>
      <c r="L99" s="62">
        <v>0</v>
      </c>
      <c r="M99" s="204"/>
      <c r="N99" s="55" t="s">
        <v>227</v>
      </c>
      <c r="R99" s="10"/>
    </row>
    <row r="100" spans="1:18" ht="29.45" customHeight="1" x14ac:dyDescent="0.25">
      <c r="A100" s="22">
        <v>13</v>
      </c>
      <c r="B100" s="202"/>
      <c r="C100" s="24" t="s">
        <v>228</v>
      </c>
      <c r="D100" s="22">
        <v>2024</v>
      </c>
      <c r="E100" s="22" t="s">
        <v>299</v>
      </c>
      <c r="F100" s="21" t="s">
        <v>27</v>
      </c>
      <c r="G100" s="20">
        <v>182.999</v>
      </c>
      <c r="H100" s="20">
        <v>0</v>
      </c>
      <c r="I100" s="20"/>
      <c r="J100" s="20">
        <v>0</v>
      </c>
      <c r="K100" s="62">
        <f t="shared" si="16"/>
        <v>0</v>
      </c>
      <c r="L100" s="42">
        <f t="shared" ref="L100:L111" si="18">(J100/G100)*100</f>
        <v>0</v>
      </c>
      <c r="M100" s="205"/>
      <c r="N100" s="55" t="s">
        <v>229</v>
      </c>
      <c r="R100" s="10"/>
    </row>
    <row r="101" spans="1:18" ht="31.15" customHeight="1" x14ac:dyDescent="0.25">
      <c r="A101" s="200">
        <v>14</v>
      </c>
      <c r="B101" s="200" t="s">
        <v>231</v>
      </c>
      <c r="C101" s="19" t="s">
        <v>230</v>
      </c>
      <c r="D101" s="200">
        <v>2024</v>
      </c>
      <c r="E101" s="200" t="s">
        <v>299</v>
      </c>
      <c r="F101" s="176" t="s">
        <v>3</v>
      </c>
      <c r="G101" s="20">
        <v>4298.7089999999998</v>
      </c>
      <c r="H101" s="20">
        <v>0</v>
      </c>
      <c r="I101" s="20"/>
      <c r="J101" s="20">
        <v>0</v>
      </c>
      <c r="K101" s="62">
        <f t="shared" si="16"/>
        <v>0</v>
      </c>
      <c r="L101" s="42">
        <f t="shared" si="18"/>
        <v>0</v>
      </c>
      <c r="M101" s="67" t="s">
        <v>324</v>
      </c>
      <c r="N101" s="81" t="s">
        <v>232</v>
      </c>
      <c r="R101" s="10"/>
    </row>
    <row r="102" spans="1:18" ht="23.45" customHeight="1" x14ac:dyDescent="0.25">
      <c r="A102" s="202"/>
      <c r="B102" s="202"/>
      <c r="C102" s="19" t="s">
        <v>79</v>
      </c>
      <c r="D102" s="202"/>
      <c r="E102" s="202"/>
      <c r="F102" s="177"/>
      <c r="G102" s="20">
        <v>50</v>
      </c>
      <c r="H102" s="21">
        <v>0</v>
      </c>
      <c r="I102" s="21"/>
      <c r="J102" s="21">
        <v>0</v>
      </c>
      <c r="K102" s="62">
        <f>J102/G102*100</f>
        <v>0</v>
      </c>
      <c r="L102" s="42">
        <f t="shared" si="18"/>
        <v>0</v>
      </c>
      <c r="M102" s="67" t="s">
        <v>323</v>
      </c>
      <c r="N102" s="81"/>
      <c r="R102" s="10"/>
    </row>
    <row r="103" spans="1:18" ht="86.45" customHeight="1" x14ac:dyDescent="0.25">
      <c r="A103" s="96" t="s">
        <v>33</v>
      </c>
      <c r="B103" s="54" t="s">
        <v>104</v>
      </c>
      <c r="C103" s="19" t="s">
        <v>72</v>
      </c>
      <c r="D103" s="22">
        <v>2024</v>
      </c>
      <c r="E103" s="57" t="s">
        <v>299</v>
      </c>
      <c r="F103" s="96" t="s">
        <v>78</v>
      </c>
      <c r="G103" s="20">
        <v>11708.084999999999</v>
      </c>
      <c r="H103" s="20">
        <v>11182.07</v>
      </c>
      <c r="I103" s="20">
        <v>5780.0559999999996</v>
      </c>
      <c r="J103" s="20">
        <v>11068.92164</v>
      </c>
      <c r="K103" s="62">
        <f>J103/G103*100</f>
        <v>94.540837720259134</v>
      </c>
      <c r="L103" s="42">
        <f>(J103/H103)*100</f>
        <v>98.988126885272592</v>
      </c>
      <c r="M103" s="29" t="s">
        <v>94</v>
      </c>
      <c r="N103" s="78" t="s">
        <v>233</v>
      </c>
      <c r="P103" s="13"/>
      <c r="R103" s="10"/>
    </row>
    <row r="104" spans="1:18" s="25" customFormat="1" ht="93" customHeight="1" x14ac:dyDescent="0.25">
      <c r="A104" s="96" t="s">
        <v>34</v>
      </c>
      <c r="B104" s="96" t="s">
        <v>104</v>
      </c>
      <c r="C104" s="19" t="s">
        <v>81</v>
      </c>
      <c r="D104" s="96" t="s">
        <v>77</v>
      </c>
      <c r="E104" s="57" t="s">
        <v>299</v>
      </c>
      <c r="F104" s="96" t="s">
        <v>19</v>
      </c>
      <c r="G104" s="57">
        <v>2479.8449999999998</v>
      </c>
      <c r="H104" s="20">
        <v>2353.489</v>
      </c>
      <c r="I104" s="20">
        <v>1273.3109999999999</v>
      </c>
      <c r="J104" s="20">
        <v>2316.3813399999999</v>
      </c>
      <c r="K104" s="62">
        <f>J104/G104*100</f>
        <v>93.40831140655969</v>
      </c>
      <c r="L104" s="42">
        <f>(J104/H104)*100</f>
        <v>98.423291547145524</v>
      </c>
      <c r="M104" s="19" t="s">
        <v>405</v>
      </c>
      <c r="N104" s="78" t="s">
        <v>234</v>
      </c>
      <c r="P104" s="51"/>
      <c r="R104" s="28"/>
    </row>
    <row r="105" spans="1:18" ht="33" customHeight="1" x14ac:dyDescent="0.25">
      <c r="A105" s="96" t="s">
        <v>35</v>
      </c>
      <c r="B105" s="96" t="s">
        <v>105</v>
      </c>
      <c r="C105" s="19" t="s">
        <v>235</v>
      </c>
      <c r="D105" s="96" t="s">
        <v>237</v>
      </c>
      <c r="E105" s="57" t="s">
        <v>299</v>
      </c>
      <c r="F105" s="96" t="s">
        <v>3</v>
      </c>
      <c r="G105" s="20">
        <v>987</v>
      </c>
      <c r="H105" s="20">
        <v>0</v>
      </c>
      <c r="I105" s="20"/>
      <c r="J105" s="20">
        <v>0</v>
      </c>
      <c r="K105" s="62">
        <f>J105/G105*100</f>
        <v>0</v>
      </c>
      <c r="L105" s="42">
        <v>0</v>
      </c>
      <c r="M105" s="67" t="s">
        <v>322</v>
      </c>
      <c r="N105" s="55" t="s">
        <v>178</v>
      </c>
      <c r="P105" s="13"/>
      <c r="R105" s="10"/>
    </row>
    <row r="106" spans="1:18" ht="42.6" customHeight="1" x14ac:dyDescent="0.25">
      <c r="A106" s="96" t="s">
        <v>41</v>
      </c>
      <c r="B106" s="96" t="s">
        <v>105</v>
      </c>
      <c r="C106" s="19" t="s">
        <v>236</v>
      </c>
      <c r="D106" s="96" t="s">
        <v>77</v>
      </c>
      <c r="E106" s="57" t="s">
        <v>299</v>
      </c>
      <c r="F106" s="96" t="s">
        <v>3</v>
      </c>
      <c r="G106" s="20">
        <v>1350</v>
      </c>
      <c r="H106" s="20">
        <v>0</v>
      </c>
      <c r="I106" s="20"/>
      <c r="J106" s="20">
        <v>0</v>
      </c>
      <c r="K106" s="62">
        <f t="shared" ref="K106:K110" si="19">J106/G106*100</f>
        <v>0</v>
      </c>
      <c r="L106" s="42">
        <v>0</v>
      </c>
      <c r="M106" s="67" t="s">
        <v>321</v>
      </c>
      <c r="N106" s="55" t="s">
        <v>238</v>
      </c>
      <c r="P106" s="13"/>
      <c r="R106" s="10"/>
    </row>
    <row r="107" spans="1:18" ht="47.45" customHeight="1" x14ac:dyDescent="0.25">
      <c r="A107" s="96" t="s">
        <v>42</v>
      </c>
      <c r="B107" s="96" t="s">
        <v>105</v>
      </c>
      <c r="C107" s="19" t="s">
        <v>239</v>
      </c>
      <c r="D107" s="96" t="s">
        <v>141</v>
      </c>
      <c r="E107" s="57" t="s">
        <v>299</v>
      </c>
      <c r="F107" s="96" t="s">
        <v>3</v>
      </c>
      <c r="G107" s="20">
        <v>2137.2249999999999</v>
      </c>
      <c r="H107" s="146">
        <v>2115.4749999999999</v>
      </c>
      <c r="I107" s="132">
        <v>2115.4749999999999</v>
      </c>
      <c r="J107" s="20">
        <v>1553.6972699999999</v>
      </c>
      <c r="K107" s="158">
        <f t="shared" si="19"/>
        <v>72.696944402203783</v>
      </c>
      <c r="L107" s="158">
        <f>J107/H107*100</f>
        <v>73.444369231496481</v>
      </c>
      <c r="M107" s="29" t="s">
        <v>434</v>
      </c>
      <c r="N107" s="78" t="s">
        <v>188</v>
      </c>
      <c r="P107" s="13"/>
      <c r="R107" s="10"/>
    </row>
    <row r="108" spans="1:18" ht="49.15" customHeight="1" x14ac:dyDescent="0.25">
      <c r="A108" s="96" t="s">
        <v>43</v>
      </c>
      <c r="B108" s="96" t="s">
        <v>105</v>
      </c>
      <c r="C108" s="19" t="s">
        <v>240</v>
      </c>
      <c r="D108" s="96" t="s">
        <v>141</v>
      </c>
      <c r="E108" s="57" t="s">
        <v>299</v>
      </c>
      <c r="F108" s="96" t="s">
        <v>3</v>
      </c>
      <c r="G108" s="20">
        <v>7500</v>
      </c>
      <c r="H108" s="20">
        <v>0</v>
      </c>
      <c r="I108" s="20"/>
      <c r="J108" s="20">
        <v>0</v>
      </c>
      <c r="K108" s="62">
        <f t="shared" si="19"/>
        <v>0</v>
      </c>
      <c r="L108" s="42">
        <f t="shared" si="18"/>
        <v>0</v>
      </c>
      <c r="M108" s="67" t="s">
        <v>320</v>
      </c>
      <c r="N108" s="55" t="s">
        <v>187</v>
      </c>
      <c r="P108" s="13"/>
      <c r="R108" s="10"/>
    </row>
    <row r="109" spans="1:18" ht="50.45" customHeight="1" x14ac:dyDescent="0.25">
      <c r="A109" s="96" t="s">
        <v>44</v>
      </c>
      <c r="B109" s="96" t="s">
        <v>105</v>
      </c>
      <c r="C109" s="19" t="s">
        <v>241</v>
      </c>
      <c r="D109" s="96" t="s">
        <v>77</v>
      </c>
      <c r="E109" s="57" t="s">
        <v>299</v>
      </c>
      <c r="F109" s="96" t="s">
        <v>3</v>
      </c>
      <c r="G109" s="20">
        <v>10000</v>
      </c>
      <c r="H109" s="20">
        <v>0</v>
      </c>
      <c r="I109" s="20"/>
      <c r="J109" s="20">
        <v>0</v>
      </c>
      <c r="K109" s="62">
        <f t="shared" si="19"/>
        <v>0</v>
      </c>
      <c r="L109" s="42">
        <f t="shared" si="18"/>
        <v>0</v>
      </c>
      <c r="M109" s="67" t="s">
        <v>319</v>
      </c>
      <c r="N109" s="55" t="s">
        <v>186</v>
      </c>
      <c r="P109" s="13"/>
      <c r="R109" s="10"/>
    </row>
    <row r="110" spans="1:18" ht="39" customHeight="1" x14ac:dyDescent="0.25">
      <c r="A110" s="96" t="s">
        <v>45</v>
      </c>
      <c r="B110" s="96" t="s">
        <v>105</v>
      </c>
      <c r="C110" s="19" t="s">
        <v>242</v>
      </c>
      <c r="D110" s="96" t="s">
        <v>77</v>
      </c>
      <c r="E110" s="57" t="s">
        <v>299</v>
      </c>
      <c r="F110" s="96" t="s">
        <v>3</v>
      </c>
      <c r="G110" s="57">
        <v>893.27099999999996</v>
      </c>
      <c r="H110" s="20">
        <v>0</v>
      </c>
      <c r="I110" s="20"/>
      <c r="J110" s="20">
        <v>0</v>
      </c>
      <c r="K110" s="62">
        <f t="shared" si="19"/>
        <v>0</v>
      </c>
      <c r="L110" s="42">
        <f t="shared" si="18"/>
        <v>0</v>
      </c>
      <c r="M110" s="67" t="s">
        <v>318</v>
      </c>
      <c r="N110" s="55" t="s">
        <v>243</v>
      </c>
      <c r="P110" s="13"/>
      <c r="R110" s="10"/>
    </row>
    <row r="111" spans="1:18" ht="46.9" customHeight="1" x14ac:dyDescent="0.25">
      <c r="A111" s="96" t="s">
        <v>46</v>
      </c>
      <c r="B111" s="96" t="s">
        <v>105</v>
      </c>
      <c r="C111" s="19" t="s">
        <v>244</v>
      </c>
      <c r="D111" s="96" t="s">
        <v>77</v>
      </c>
      <c r="E111" s="57" t="s">
        <v>299</v>
      </c>
      <c r="F111" s="96" t="s">
        <v>3</v>
      </c>
      <c r="G111" s="20">
        <v>49.8</v>
      </c>
      <c r="H111" s="20">
        <v>0</v>
      </c>
      <c r="I111" s="20"/>
      <c r="J111" s="20">
        <v>0</v>
      </c>
      <c r="K111" s="62">
        <f>J111/G111*100</f>
        <v>0</v>
      </c>
      <c r="L111" s="42">
        <f t="shared" si="18"/>
        <v>0</v>
      </c>
      <c r="M111" s="67" t="s">
        <v>317</v>
      </c>
      <c r="N111" s="55" t="s">
        <v>245</v>
      </c>
      <c r="P111" s="13"/>
      <c r="R111" s="10"/>
    </row>
    <row r="112" spans="1:18" ht="51" customHeight="1" x14ac:dyDescent="0.25">
      <c r="A112" s="96" t="s">
        <v>47</v>
      </c>
      <c r="B112" s="22" t="s">
        <v>106</v>
      </c>
      <c r="C112" s="19" t="s">
        <v>73</v>
      </c>
      <c r="D112" s="96" t="s">
        <v>77</v>
      </c>
      <c r="E112" s="57" t="s">
        <v>299</v>
      </c>
      <c r="F112" s="21" t="s">
        <v>78</v>
      </c>
      <c r="G112" s="20">
        <v>55.899000000000001</v>
      </c>
      <c r="H112" s="20">
        <v>55.899000000000001</v>
      </c>
      <c r="I112" s="20">
        <v>27.95</v>
      </c>
      <c r="J112" s="21">
        <v>55.898299999999999</v>
      </c>
      <c r="K112" s="22">
        <f>J112/G112*100</f>
        <v>99.998747741462282</v>
      </c>
      <c r="L112" s="22">
        <f>J112/H112*100</f>
        <v>99.998747741462282</v>
      </c>
      <c r="M112" s="29" t="s">
        <v>406</v>
      </c>
      <c r="N112" s="81" t="s">
        <v>246</v>
      </c>
      <c r="R112" s="10"/>
    </row>
    <row r="113" spans="1:18" ht="66" customHeight="1" x14ac:dyDescent="0.25">
      <c r="A113" s="96" t="s">
        <v>48</v>
      </c>
      <c r="B113" s="96" t="s">
        <v>105</v>
      </c>
      <c r="C113" s="19" t="s">
        <v>82</v>
      </c>
      <c r="D113" s="96" t="s">
        <v>205</v>
      </c>
      <c r="E113" s="57" t="s">
        <v>299</v>
      </c>
      <c r="F113" s="96" t="s">
        <v>27</v>
      </c>
      <c r="G113" s="20">
        <v>26.059000000000001</v>
      </c>
      <c r="H113" s="20">
        <v>26.059000000000001</v>
      </c>
      <c r="I113" s="20">
        <v>26.059000000000001</v>
      </c>
      <c r="J113" s="20">
        <v>26.00667</v>
      </c>
      <c r="K113" s="22">
        <f>J113/G113*100</f>
        <v>99.799186461491232</v>
      </c>
      <c r="L113" s="42">
        <f>(J113/H113)*100</f>
        <v>99.799186461491232</v>
      </c>
      <c r="M113" s="82" t="s">
        <v>407</v>
      </c>
      <c r="N113" s="55" t="s">
        <v>249</v>
      </c>
      <c r="R113" s="10"/>
    </row>
    <row r="114" spans="1:18" ht="58.15" customHeight="1" x14ac:dyDescent="0.25">
      <c r="A114" s="96" t="s">
        <v>49</v>
      </c>
      <c r="B114" s="96" t="s">
        <v>105</v>
      </c>
      <c r="C114" s="19" t="s">
        <v>247</v>
      </c>
      <c r="D114" s="96" t="s">
        <v>205</v>
      </c>
      <c r="E114" s="57" t="s">
        <v>299</v>
      </c>
      <c r="F114" s="96" t="s">
        <v>27</v>
      </c>
      <c r="G114" s="20">
        <v>29.094000000000001</v>
      </c>
      <c r="H114" s="20">
        <v>29.094000000000001</v>
      </c>
      <c r="I114" s="20">
        <v>29.094000000000001</v>
      </c>
      <c r="J114" s="20">
        <v>29.032800000000002</v>
      </c>
      <c r="K114" s="22">
        <f t="shared" ref="K114:K124" si="20">J114/G114*100</f>
        <v>99.789647349969073</v>
      </c>
      <c r="L114" s="42">
        <f t="shared" ref="L114:L124" si="21">(J114/H114)*100</f>
        <v>99.789647349969073</v>
      </c>
      <c r="M114" s="82" t="s">
        <v>407</v>
      </c>
      <c r="N114" s="81" t="s">
        <v>248</v>
      </c>
      <c r="R114" s="10"/>
    </row>
    <row r="115" spans="1:18" ht="62.45" customHeight="1" x14ac:dyDescent="0.25">
      <c r="A115" s="176" t="s">
        <v>50</v>
      </c>
      <c r="B115" s="190" t="s">
        <v>105</v>
      </c>
      <c r="C115" s="29" t="s">
        <v>250</v>
      </c>
      <c r="D115" s="176" t="s">
        <v>77</v>
      </c>
      <c r="E115" s="164" t="s">
        <v>299</v>
      </c>
      <c r="F115" s="176" t="s">
        <v>3</v>
      </c>
      <c r="G115" s="18">
        <v>3910.0039999999999</v>
      </c>
      <c r="H115" s="146">
        <v>3910.0039999999999</v>
      </c>
      <c r="I115" s="146">
        <v>581.91899999999998</v>
      </c>
      <c r="J115" s="20">
        <v>658.53776000000005</v>
      </c>
      <c r="K115" s="22">
        <f t="shared" si="20"/>
        <v>16.842380723907187</v>
      </c>
      <c r="L115" s="42">
        <f>(J115/H115)*100</f>
        <v>16.842380723907187</v>
      </c>
      <c r="M115" s="29" t="s">
        <v>424</v>
      </c>
      <c r="N115" s="83" t="s">
        <v>261</v>
      </c>
      <c r="R115" s="10"/>
    </row>
    <row r="116" spans="1:18" ht="27" customHeight="1" x14ac:dyDescent="0.25">
      <c r="A116" s="177"/>
      <c r="B116" s="190"/>
      <c r="C116" s="29" t="s">
        <v>251</v>
      </c>
      <c r="D116" s="177"/>
      <c r="E116" s="165"/>
      <c r="F116" s="177"/>
      <c r="G116" s="18">
        <v>174.54300000000001</v>
      </c>
      <c r="H116" s="146">
        <v>174.54300000000001</v>
      </c>
      <c r="I116" s="146">
        <v>154.16</v>
      </c>
      <c r="J116" s="146">
        <v>154.16</v>
      </c>
      <c r="K116" s="22">
        <f t="shared" si="20"/>
        <v>88.32207536251812</v>
      </c>
      <c r="L116" s="42">
        <f>(J116/H116)*100</f>
        <v>88.32207536251812</v>
      </c>
      <c r="M116" s="128" t="s">
        <v>425</v>
      </c>
      <c r="N116" s="81"/>
      <c r="R116" s="10"/>
    </row>
    <row r="117" spans="1:18" ht="61.15" customHeight="1" x14ac:dyDescent="0.25">
      <c r="A117" s="96" t="s">
        <v>52</v>
      </c>
      <c r="B117" s="96" t="s">
        <v>108</v>
      </c>
      <c r="C117" s="29" t="s">
        <v>252</v>
      </c>
      <c r="D117" s="96" t="s">
        <v>77</v>
      </c>
      <c r="E117" s="57" t="s">
        <v>299</v>
      </c>
      <c r="F117" s="96" t="s">
        <v>3</v>
      </c>
      <c r="G117" s="18">
        <v>236.65700000000001</v>
      </c>
      <c r="H117" s="146">
        <v>0</v>
      </c>
      <c r="I117" s="146"/>
      <c r="J117" s="146">
        <v>0</v>
      </c>
      <c r="K117" s="22">
        <f t="shared" si="20"/>
        <v>0</v>
      </c>
      <c r="L117" s="42">
        <v>0</v>
      </c>
      <c r="M117" s="67" t="s">
        <v>331</v>
      </c>
      <c r="N117" s="55" t="s">
        <v>262</v>
      </c>
      <c r="R117" s="10"/>
    </row>
    <row r="118" spans="1:18" ht="54.75" customHeight="1" x14ac:dyDescent="0.25">
      <c r="A118" s="96" t="s">
        <v>53</v>
      </c>
      <c r="B118" s="96" t="s">
        <v>105</v>
      </c>
      <c r="C118" s="29" t="s">
        <v>253</v>
      </c>
      <c r="D118" s="96" t="s">
        <v>77</v>
      </c>
      <c r="E118" s="57" t="s">
        <v>299</v>
      </c>
      <c r="F118" s="21" t="s">
        <v>27</v>
      </c>
      <c r="G118" s="18">
        <v>18</v>
      </c>
      <c r="H118" s="20">
        <v>0</v>
      </c>
      <c r="I118" s="21"/>
      <c r="J118" s="20">
        <v>0</v>
      </c>
      <c r="K118" s="22">
        <f t="shared" si="20"/>
        <v>0</v>
      </c>
      <c r="L118" s="42">
        <v>0</v>
      </c>
      <c r="M118" s="67" t="s">
        <v>332</v>
      </c>
      <c r="N118" s="81" t="s">
        <v>263</v>
      </c>
      <c r="R118" s="10"/>
    </row>
    <row r="119" spans="1:18" ht="59.45" customHeight="1" x14ac:dyDescent="0.25">
      <c r="A119" s="96" t="s">
        <v>54</v>
      </c>
      <c r="B119" s="96" t="s">
        <v>105</v>
      </c>
      <c r="C119" s="29" t="s">
        <v>254</v>
      </c>
      <c r="D119" s="22">
        <v>2024</v>
      </c>
      <c r="E119" s="57" t="s">
        <v>299</v>
      </c>
      <c r="F119" s="21" t="s">
        <v>264</v>
      </c>
      <c r="G119" s="18">
        <v>145</v>
      </c>
      <c r="H119" s="20">
        <v>145</v>
      </c>
      <c r="I119" s="21">
        <v>0</v>
      </c>
      <c r="J119" s="20">
        <v>145</v>
      </c>
      <c r="K119" s="22">
        <f t="shared" si="20"/>
        <v>100</v>
      </c>
      <c r="L119" s="42">
        <v>0</v>
      </c>
      <c r="M119" s="29"/>
      <c r="N119" s="81" t="s">
        <v>265</v>
      </c>
      <c r="R119" s="10"/>
    </row>
    <row r="120" spans="1:18" ht="45.6" customHeight="1" x14ac:dyDescent="0.25">
      <c r="A120" s="96" t="s">
        <v>55</v>
      </c>
      <c r="B120" s="96" t="s">
        <v>105</v>
      </c>
      <c r="C120" s="29" t="s">
        <v>255</v>
      </c>
      <c r="D120" s="22">
        <v>2024</v>
      </c>
      <c r="E120" s="57" t="s">
        <v>299</v>
      </c>
      <c r="F120" s="21" t="s">
        <v>27</v>
      </c>
      <c r="G120" s="18">
        <v>45.564</v>
      </c>
      <c r="H120" s="20">
        <v>45.564</v>
      </c>
      <c r="I120" s="20">
        <v>33.292000000000002</v>
      </c>
      <c r="J120" s="20">
        <v>38.177289999999999</v>
      </c>
      <c r="K120" s="22">
        <f t="shared" si="20"/>
        <v>83.788275831797037</v>
      </c>
      <c r="L120" s="42">
        <f>(J120/H120)*100</f>
        <v>83.788275831797037</v>
      </c>
      <c r="M120" s="82" t="s">
        <v>409</v>
      </c>
      <c r="N120" s="83" t="s">
        <v>266</v>
      </c>
      <c r="R120" s="10"/>
    </row>
    <row r="121" spans="1:18" ht="61.9" customHeight="1" x14ac:dyDescent="0.25">
      <c r="A121" s="96" t="s">
        <v>56</v>
      </c>
      <c r="B121" s="96" t="s">
        <v>108</v>
      </c>
      <c r="C121" s="29" t="s">
        <v>256</v>
      </c>
      <c r="D121" s="22">
        <v>2024</v>
      </c>
      <c r="E121" s="57" t="s">
        <v>299</v>
      </c>
      <c r="F121" s="21" t="s">
        <v>27</v>
      </c>
      <c r="G121" s="18">
        <v>232.18299999999999</v>
      </c>
      <c r="H121" s="57">
        <v>232.18299999999999</v>
      </c>
      <c r="I121" s="20">
        <v>232.18299999999999</v>
      </c>
      <c r="J121" s="20">
        <v>231.73674</v>
      </c>
      <c r="K121" s="22">
        <f t="shared" si="20"/>
        <v>99.80779815921062</v>
      </c>
      <c r="L121" s="42">
        <f t="shared" si="21"/>
        <v>99.80779815921062</v>
      </c>
      <c r="M121" s="82" t="s">
        <v>408</v>
      </c>
      <c r="N121" s="81" t="s">
        <v>267</v>
      </c>
      <c r="R121" s="10"/>
    </row>
    <row r="122" spans="1:18" ht="63.75" customHeight="1" x14ac:dyDescent="0.25">
      <c r="A122" s="96" t="s">
        <v>57</v>
      </c>
      <c r="B122" s="96" t="s">
        <v>108</v>
      </c>
      <c r="C122" s="29" t="s">
        <v>257</v>
      </c>
      <c r="D122" s="22">
        <v>2024</v>
      </c>
      <c r="E122" s="57" t="s">
        <v>299</v>
      </c>
      <c r="F122" s="21" t="s">
        <v>27</v>
      </c>
      <c r="G122" s="18">
        <v>17.635999999999999</v>
      </c>
      <c r="H122" s="57">
        <v>17.635999999999999</v>
      </c>
      <c r="I122" s="20">
        <v>17.635999999999999</v>
      </c>
      <c r="J122" s="20">
        <v>17.596789999999999</v>
      </c>
      <c r="K122" s="22">
        <f t="shared" si="20"/>
        <v>99.777670673622126</v>
      </c>
      <c r="L122" s="42">
        <f t="shared" si="21"/>
        <v>99.777670673622126</v>
      </c>
      <c r="M122" s="82" t="s">
        <v>408</v>
      </c>
      <c r="N122" s="81">
        <v>98</v>
      </c>
      <c r="R122" s="10"/>
    </row>
    <row r="123" spans="1:18" ht="49.15" customHeight="1" x14ac:dyDescent="0.25">
      <c r="A123" s="96" t="s">
        <v>63</v>
      </c>
      <c r="B123" s="96" t="s">
        <v>108</v>
      </c>
      <c r="C123" s="29" t="s">
        <v>258</v>
      </c>
      <c r="D123" s="22">
        <v>2024</v>
      </c>
      <c r="E123" s="57" t="s">
        <v>299</v>
      </c>
      <c r="F123" s="21" t="s">
        <v>27</v>
      </c>
      <c r="G123" s="18">
        <v>26.15</v>
      </c>
      <c r="H123" s="20">
        <v>26.15</v>
      </c>
      <c r="I123" s="20">
        <v>26.15</v>
      </c>
      <c r="J123" s="20">
        <v>26.095479999999998</v>
      </c>
      <c r="K123" s="22">
        <f t="shared" si="20"/>
        <v>99.791510516252387</v>
      </c>
      <c r="L123" s="42">
        <f t="shared" si="21"/>
        <v>99.791510516252387</v>
      </c>
      <c r="M123" s="82" t="s">
        <v>408</v>
      </c>
      <c r="N123" s="81">
        <v>99</v>
      </c>
      <c r="R123" s="10"/>
    </row>
    <row r="124" spans="1:18" ht="44.45" customHeight="1" x14ac:dyDescent="0.25">
      <c r="A124" s="96" t="s">
        <v>64</v>
      </c>
      <c r="B124" s="96" t="s">
        <v>108</v>
      </c>
      <c r="C124" s="29" t="s">
        <v>259</v>
      </c>
      <c r="D124" s="22">
        <v>2024</v>
      </c>
      <c r="E124" s="57" t="s">
        <v>299</v>
      </c>
      <c r="F124" s="21" t="s">
        <v>27</v>
      </c>
      <c r="G124" s="18">
        <v>41.533000000000001</v>
      </c>
      <c r="H124" s="20">
        <v>41.533000000000001</v>
      </c>
      <c r="I124" s="20">
        <v>41.533000000000001</v>
      </c>
      <c r="J124" s="20">
        <v>41.222679999999997</v>
      </c>
      <c r="K124" s="22">
        <f t="shared" si="20"/>
        <v>99.252835094984704</v>
      </c>
      <c r="L124" s="42">
        <f t="shared" si="21"/>
        <v>99.252835094984704</v>
      </c>
      <c r="M124" s="82" t="s">
        <v>407</v>
      </c>
      <c r="N124" s="81">
        <v>100</v>
      </c>
      <c r="R124" s="10"/>
    </row>
    <row r="125" spans="1:18" ht="46.9" customHeight="1" x14ac:dyDescent="0.25">
      <c r="A125" s="96" t="s">
        <v>65</v>
      </c>
      <c r="B125" s="96" t="s">
        <v>108</v>
      </c>
      <c r="C125" s="29" t="s">
        <v>260</v>
      </c>
      <c r="D125" s="22">
        <v>2024</v>
      </c>
      <c r="E125" s="57" t="s">
        <v>299</v>
      </c>
      <c r="F125" s="21" t="s">
        <v>27</v>
      </c>
      <c r="G125" s="18">
        <v>106.08</v>
      </c>
      <c r="H125" s="20">
        <v>106.08</v>
      </c>
      <c r="I125" s="20">
        <v>106.08</v>
      </c>
      <c r="J125" s="20">
        <v>105.88911</v>
      </c>
      <c r="K125" s="22">
        <f>J125/G125*100</f>
        <v>99.820050904977379</v>
      </c>
      <c r="L125" s="42">
        <f>(J125/H125)*100</f>
        <v>99.820050904977379</v>
      </c>
      <c r="M125" s="82" t="s">
        <v>407</v>
      </c>
      <c r="N125" s="81">
        <v>101</v>
      </c>
      <c r="R125" s="10"/>
    </row>
    <row r="126" spans="1:18" ht="49.15" customHeight="1" x14ac:dyDescent="0.25">
      <c r="A126" s="96" t="s">
        <v>378</v>
      </c>
      <c r="B126" s="96" t="s">
        <v>108</v>
      </c>
      <c r="C126" s="29" t="s">
        <v>381</v>
      </c>
      <c r="D126" s="22">
        <v>2024</v>
      </c>
      <c r="E126" s="57" t="s">
        <v>299</v>
      </c>
      <c r="F126" s="21" t="s">
        <v>3</v>
      </c>
      <c r="G126" s="18">
        <v>898.69</v>
      </c>
      <c r="H126" s="146">
        <v>898.69</v>
      </c>
      <c r="I126" s="132"/>
      <c r="J126" s="20">
        <v>702.40337999999997</v>
      </c>
      <c r="K126" s="22">
        <f t="shared" ref="K126:K127" si="22">J126/G126*100</f>
        <v>78.158584161390465</v>
      </c>
      <c r="L126" s="42">
        <f t="shared" ref="L126:L127" si="23">(J126/H126)*100</f>
        <v>78.158584161390465</v>
      </c>
      <c r="M126" s="29" t="s">
        <v>435</v>
      </c>
      <c r="N126" s="81"/>
      <c r="R126" s="10"/>
    </row>
    <row r="127" spans="1:18" ht="52.15" customHeight="1" x14ac:dyDescent="0.25">
      <c r="A127" s="96" t="s">
        <v>379</v>
      </c>
      <c r="B127" s="96" t="s">
        <v>108</v>
      </c>
      <c r="C127" s="29" t="s">
        <v>382</v>
      </c>
      <c r="D127" s="22">
        <v>2024</v>
      </c>
      <c r="E127" s="57" t="s">
        <v>299</v>
      </c>
      <c r="F127" s="21" t="s">
        <v>3</v>
      </c>
      <c r="G127" s="18">
        <v>49.8</v>
      </c>
      <c r="H127" s="146">
        <v>49.8</v>
      </c>
      <c r="I127" s="132"/>
      <c r="J127" s="20">
        <v>49.8</v>
      </c>
      <c r="K127" s="22">
        <f t="shared" si="22"/>
        <v>100</v>
      </c>
      <c r="L127" s="42">
        <f t="shared" si="23"/>
        <v>100</v>
      </c>
      <c r="M127" s="29" t="s">
        <v>436</v>
      </c>
      <c r="N127" s="81"/>
      <c r="R127" s="10"/>
    </row>
    <row r="128" spans="1:18" ht="54" customHeight="1" x14ac:dyDescent="0.25">
      <c r="A128" s="96" t="s">
        <v>380</v>
      </c>
      <c r="B128" s="96" t="s">
        <v>108</v>
      </c>
      <c r="C128" s="29" t="s">
        <v>383</v>
      </c>
      <c r="D128" s="22">
        <v>2024</v>
      </c>
      <c r="E128" s="57" t="s">
        <v>299</v>
      </c>
      <c r="F128" s="21" t="s">
        <v>78</v>
      </c>
      <c r="G128" s="18">
        <v>8364.366</v>
      </c>
      <c r="H128" s="20">
        <v>8364.366</v>
      </c>
      <c r="I128" s="20"/>
      <c r="J128" s="20">
        <v>8337.3676500000001</v>
      </c>
      <c r="K128" s="22">
        <f>J128/G128*100</f>
        <v>99.67722180019382</v>
      </c>
      <c r="L128" s="42">
        <f>(J128/H128)*100</f>
        <v>99.67722180019382</v>
      </c>
      <c r="M128" s="29" t="s">
        <v>410</v>
      </c>
      <c r="N128" s="81"/>
      <c r="R128" s="10"/>
    </row>
    <row r="129" spans="1:18" ht="46.9" customHeight="1" x14ac:dyDescent="0.25">
      <c r="A129" s="96" t="s">
        <v>67</v>
      </c>
      <c r="B129" s="139" t="s">
        <v>107</v>
      </c>
      <c r="C129" s="29" t="s">
        <v>384</v>
      </c>
      <c r="D129" s="22">
        <v>2024</v>
      </c>
      <c r="E129" s="57" t="s">
        <v>299</v>
      </c>
      <c r="F129" s="21" t="s">
        <v>78</v>
      </c>
      <c r="G129" s="18">
        <v>64.5</v>
      </c>
      <c r="H129" s="20">
        <v>64.5</v>
      </c>
      <c r="I129" s="20"/>
      <c r="J129" s="20">
        <v>64.5</v>
      </c>
      <c r="K129" s="22">
        <f t="shared" ref="K129" si="24">J129/G129*100</f>
        <v>100</v>
      </c>
      <c r="L129" s="42">
        <f t="shared" ref="L129" si="25">(J129/H129)*100</f>
        <v>100</v>
      </c>
      <c r="M129" s="82" t="s">
        <v>411</v>
      </c>
      <c r="N129" s="81"/>
      <c r="R129" s="10"/>
    </row>
    <row r="130" spans="1:18" ht="21" customHeight="1" x14ac:dyDescent="0.25">
      <c r="A130" s="193" t="s">
        <v>91</v>
      </c>
      <c r="B130" s="194"/>
      <c r="C130" s="194"/>
      <c r="D130" s="194"/>
      <c r="E130" s="194"/>
      <c r="F130" s="195"/>
      <c r="G130" s="4">
        <f>SUM(G88:G129)-G116-G102</f>
        <v>75335.714999999982</v>
      </c>
      <c r="H130" s="4">
        <f t="shared" ref="H130:J130" si="26">SUM(H88:H129)-H116-H102</f>
        <v>48288.62</v>
      </c>
      <c r="I130" s="4">
        <f t="shared" si="26"/>
        <v>19938.203000000009</v>
      </c>
      <c r="J130" s="4">
        <f t="shared" si="26"/>
        <v>43920.323350000013</v>
      </c>
      <c r="K130" s="22">
        <f>J130/G130*100</f>
        <v>58.29947104105937</v>
      </c>
      <c r="L130" s="42">
        <f>(J130/H130)*100</f>
        <v>90.953776169209249</v>
      </c>
      <c r="M130" s="15"/>
      <c r="N130" s="55"/>
      <c r="R130" s="10"/>
    </row>
    <row r="131" spans="1:18" ht="15.75" customHeight="1" x14ac:dyDescent="0.25">
      <c r="A131" s="172" t="s">
        <v>25</v>
      </c>
      <c r="B131" s="172"/>
      <c r="C131" s="172"/>
      <c r="D131" s="172"/>
      <c r="E131" s="172"/>
      <c r="F131" s="172"/>
      <c r="G131" s="172"/>
      <c r="H131" s="172"/>
      <c r="I131" s="172"/>
      <c r="J131" s="172"/>
      <c r="K131" s="172"/>
      <c r="L131" s="172"/>
      <c r="M131" s="172"/>
      <c r="R131" s="10"/>
    </row>
    <row r="132" spans="1:18" ht="113.45" customHeight="1" x14ac:dyDescent="0.25">
      <c r="A132" s="94" t="s">
        <v>10</v>
      </c>
      <c r="B132" s="94" t="s">
        <v>109</v>
      </c>
      <c r="C132" s="37" t="s">
        <v>26</v>
      </c>
      <c r="D132" s="94" t="s">
        <v>77</v>
      </c>
      <c r="E132" s="57" t="s">
        <v>299</v>
      </c>
      <c r="F132" s="94" t="s">
        <v>27</v>
      </c>
      <c r="G132" s="57">
        <v>2574.585</v>
      </c>
      <c r="H132" s="107">
        <v>1794.5129999999999</v>
      </c>
      <c r="I132" s="107">
        <v>1281.5</v>
      </c>
      <c r="J132" s="18">
        <v>1546.0682200000001</v>
      </c>
      <c r="K132" s="22">
        <f>J132/G132*100</f>
        <v>60.051162420351247</v>
      </c>
      <c r="L132" s="42">
        <f>(J132/H132)*100</f>
        <v>86.15530898912408</v>
      </c>
      <c r="M132" s="24" t="s">
        <v>96</v>
      </c>
      <c r="N132" s="85">
        <v>1</v>
      </c>
      <c r="R132" s="10"/>
    </row>
    <row r="133" spans="1:18" ht="60" customHeight="1" x14ac:dyDescent="0.25">
      <c r="A133" s="96" t="s">
        <v>4</v>
      </c>
      <c r="B133" s="96" t="s">
        <v>110</v>
      </c>
      <c r="C133" s="19" t="s">
        <v>28</v>
      </c>
      <c r="D133" s="96" t="s">
        <v>77</v>
      </c>
      <c r="E133" s="57" t="s">
        <v>299</v>
      </c>
      <c r="F133" s="21" t="s">
        <v>27</v>
      </c>
      <c r="G133" s="18">
        <v>5916.3329999999996</v>
      </c>
      <c r="H133" s="18">
        <v>3808</v>
      </c>
      <c r="I133" s="18">
        <v>1281.5</v>
      </c>
      <c r="J133" s="18">
        <v>3085.3308699999998</v>
      </c>
      <c r="K133" s="22">
        <f>J133/G133*100</f>
        <v>52.149378170566131</v>
      </c>
      <c r="L133" s="42">
        <f>(J133/H133)*100</f>
        <v>81.022344275210074</v>
      </c>
      <c r="M133" s="24" t="s">
        <v>335</v>
      </c>
      <c r="N133" s="85">
        <v>2</v>
      </c>
      <c r="O133" s="13"/>
      <c r="P133" s="13"/>
      <c r="R133" s="10"/>
    </row>
    <row r="134" spans="1:18" ht="88.9" customHeight="1" x14ac:dyDescent="0.25">
      <c r="A134" s="96" t="s">
        <v>5</v>
      </c>
      <c r="B134" s="96" t="s">
        <v>105</v>
      </c>
      <c r="C134" s="29" t="s">
        <v>268</v>
      </c>
      <c r="D134" s="96" t="s">
        <v>77</v>
      </c>
      <c r="E134" s="57" t="s">
        <v>299</v>
      </c>
      <c r="F134" s="21" t="s">
        <v>3</v>
      </c>
      <c r="G134" s="20">
        <v>200</v>
      </c>
      <c r="H134" s="20">
        <v>0</v>
      </c>
      <c r="I134" s="20"/>
      <c r="J134" s="18">
        <v>0</v>
      </c>
      <c r="K134" s="22">
        <f t="shared" ref="K134:K142" si="27">J134/G134*100</f>
        <v>0</v>
      </c>
      <c r="L134" s="42">
        <v>0</v>
      </c>
      <c r="M134" s="86" t="s">
        <v>336</v>
      </c>
      <c r="N134" s="84">
        <v>12</v>
      </c>
      <c r="R134" s="10"/>
    </row>
    <row r="135" spans="1:18" ht="60" customHeight="1" x14ac:dyDescent="0.25">
      <c r="A135" s="176" t="s">
        <v>6</v>
      </c>
      <c r="B135" s="176" t="s">
        <v>105</v>
      </c>
      <c r="C135" s="19" t="s">
        <v>269</v>
      </c>
      <c r="D135" s="176" t="s">
        <v>77</v>
      </c>
      <c r="E135" s="164" t="s">
        <v>299</v>
      </c>
      <c r="F135" s="208" t="s">
        <v>3</v>
      </c>
      <c r="G135" s="20">
        <v>1496.8340000000001</v>
      </c>
      <c r="H135" s="20">
        <v>0</v>
      </c>
      <c r="I135" s="20"/>
      <c r="J135" s="18">
        <v>0</v>
      </c>
      <c r="K135" s="22">
        <f t="shared" si="27"/>
        <v>0</v>
      </c>
      <c r="L135" s="42">
        <v>0</v>
      </c>
      <c r="M135" s="86" t="s">
        <v>324</v>
      </c>
      <c r="N135" s="84">
        <v>13</v>
      </c>
      <c r="R135" s="10"/>
    </row>
    <row r="136" spans="1:18" ht="17.45" customHeight="1" x14ac:dyDescent="0.25">
      <c r="A136" s="177"/>
      <c r="B136" s="177"/>
      <c r="C136" s="19" t="s">
        <v>69</v>
      </c>
      <c r="D136" s="177"/>
      <c r="E136" s="165"/>
      <c r="F136" s="209"/>
      <c r="G136" s="21">
        <v>150</v>
      </c>
      <c r="H136" s="20">
        <v>0</v>
      </c>
      <c r="I136" s="21"/>
      <c r="J136" s="20">
        <v>0</v>
      </c>
      <c r="K136" s="22">
        <f t="shared" si="27"/>
        <v>0</v>
      </c>
      <c r="L136" s="42">
        <v>0</v>
      </c>
      <c r="M136" s="86" t="s">
        <v>336</v>
      </c>
      <c r="R136" s="10"/>
    </row>
    <row r="137" spans="1:18" ht="41.45" customHeight="1" x14ac:dyDescent="0.25">
      <c r="A137" s="94" t="s">
        <v>11</v>
      </c>
      <c r="B137" s="94" t="s">
        <v>105</v>
      </c>
      <c r="C137" s="19" t="s">
        <v>271</v>
      </c>
      <c r="D137" s="22">
        <v>2024</v>
      </c>
      <c r="E137" s="57" t="s">
        <v>299</v>
      </c>
      <c r="F137" s="97" t="s">
        <v>27</v>
      </c>
      <c r="G137" s="20">
        <v>4960</v>
      </c>
      <c r="H137" s="21">
        <v>4960</v>
      </c>
      <c r="I137" s="21"/>
      <c r="J137" s="20">
        <v>4959.6000000000004</v>
      </c>
      <c r="K137" s="22">
        <f t="shared" si="27"/>
        <v>99.991935483870975</v>
      </c>
      <c r="L137" s="42">
        <f t="shared" ref="L137" si="28">(J137/H137)*100</f>
        <v>99.991935483870975</v>
      </c>
      <c r="M137" s="82" t="s">
        <v>412</v>
      </c>
      <c r="N137" s="84">
        <v>14</v>
      </c>
      <c r="R137" s="10"/>
    </row>
    <row r="138" spans="1:18" ht="45.6" customHeight="1" x14ac:dyDescent="0.25">
      <c r="A138" s="176" t="s">
        <v>12</v>
      </c>
      <c r="B138" s="176" t="s">
        <v>105</v>
      </c>
      <c r="C138" s="19" t="s">
        <v>272</v>
      </c>
      <c r="D138" s="200">
        <v>2024</v>
      </c>
      <c r="E138" s="164" t="s">
        <v>299</v>
      </c>
      <c r="F138" s="208" t="s">
        <v>3</v>
      </c>
      <c r="G138" s="20">
        <v>4500</v>
      </c>
      <c r="H138" s="20">
        <v>0</v>
      </c>
      <c r="I138" s="21"/>
      <c r="J138" s="20">
        <v>0</v>
      </c>
      <c r="K138" s="22">
        <f t="shared" si="27"/>
        <v>0</v>
      </c>
      <c r="L138" s="42">
        <v>0</v>
      </c>
      <c r="M138" s="86" t="s">
        <v>339</v>
      </c>
      <c r="N138" s="84">
        <v>15</v>
      </c>
      <c r="R138" s="10"/>
    </row>
    <row r="139" spans="1:18" ht="21" customHeight="1" x14ac:dyDescent="0.25">
      <c r="A139" s="177"/>
      <c r="B139" s="177"/>
      <c r="C139" s="19" t="s">
        <v>69</v>
      </c>
      <c r="D139" s="202"/>
      <c r="E139" s="165"/>
      <c r="F139" s="209"/>
      <c r="G139" s="20">
        <v>380</v>
      </c>
      <c r="H139" s="20">
        <v>0</v>
      </c>
      <c r="I139" s="21"/>
      <c r="J139" s="20">
        <v>0</v>
      </c>
      <c r="K139" s="22">
        <f t="shared" si="27"/>
        <v>0</v>
      </c>
      <c r="L139" s="42">
        <v>0</v>
      </c>
      <c r="M139" s="86" t="s">
        <v>336</v>
      </c>
      <c r="N139" s="84"/>
      <c r="R139" s="10"/>
    </row>
    <row r="140" spans="1:18" ht="45" customHeight="1" x14ac:dyDescent="0.25">
      <c r="A140" s="176" t="s">
        <v>14</v>
      </c>
      <c r="B140" s="176" t="s">
        <v>105</v>
      </c>
      <c r="C140" s="19" t="s">
        <v>273</v>
      </c>
      <c r="D140" s="200">
        <v>2024</v>
      </c>
      <c r="E140" s="164" t="s">
        <v>299</v>
      </c>
      <c r="F140" s="208" t="s">
        <v>3</v>
      </c>
      <c r="G140" s="20">
        <v>3181</v>
      </c>
      <c r="H140" s="20">
        <v>0</v>
      </c>
      <c r="I140" s="21"/>
      <c r="J140" s="20">
        <v>0</v>
      </c>
      <c r="K140" s="22">
        <f t="shared" si="27"/>
        <v>0</v>
      </c>
      <c r="L140" s="42">
        <v>0</v>
      </c>
      <c r="M140" s="86" t="s">
        <v>339</v>
      </c>
      <c r="N140" s="84">
        <v>16</v>
      </c>
      <c r="R140" s="10"/>
    </row>
    <row r="141" spans="1:18" ht="18" customHeight="1" x14ac:dyDescent="0.25">
      <c r="A141" s="177"/>
      <c r="B141" s="177"/>
      <c r="C141" s="19" t="s">
        <v>69</v>
      </c>
      <c r="D141" s="202"/>
      <c r="E141" s="165"/>
      <c r="F141" s="209"/>
      <c r="G141" s="20">
        <v>380</v>
      </c>
      <c r="H141" s="20">
        <v>0</v>
      </c>
      <c r="I141" s="21"/>
      <c r="J141" s="20">
        <v>0</v>
      </c>
      <c r="K141" s="22">
        <f t="shared" si="27"/>
        <v>0</v>
      </c>
      <c r="L141" s="42">
        <v>0</v>
      </c>
      <c r="M141" s="86" t="s">
        <v>336</v>
      </c>
      <c r="N141" s="84"/>
      <c r="R141" s="10"/>
    </row>
    <row r="142" spans="1:18" ht="57.6" customHeight="1" x14ac:dyDescent="0.25">
      <c r="A142" s="96" t="s">
        <v>15</v>
      </c>
      <c r="B142" s="96" t="s">
        <v>105</v>
      </c>
      <c r="C142" s="19" t="s">
        <v>274</v>
      </c>
      <c r="D142" s="96" t="s">
        <v>77</v>
      </c>
      <c r="E142" s="57" t="s">
        <v>299</v>
      </c>
      <c r="F142" s="96" t="s">
        <v>3</v>
      </c>
      <c r="G142" s="20">
        <v>120</v>
      </c>
      <c r="H142" s="20">
        <v>0</v>
      </c>
      <c r="I142" s="21"/>
      <c r="J142" s="20">
        <v>0</v>
      </c>
      <c r="K142" s="22">
        <f t="shared" si="27"/>
        <v>0</v>
      </c>
      <c r="L142" s="42">
        <v>0</v>
      </c>
      <c r="M142" s="86" t="s">
        <v>336</v>
      </c>
      <c r="N142" s="84">
        <v>17</v>
      </c>
      <c r="R142" s="10"/>
    </row>
    <row r="143" spans="1:18" ht="19.5" customHeight="1" x14ac:dyDescent="0.25">
      <c r="A143" s="196" t="s">
        <v>91</v>
      </c>
      <c r="B143" s="197"/>
      <c r="C143" s="197"/>
      <c r="D143" s="197"/>
      <c r="E143" s="197"/>
      <c r="F143" s="198"/>
      <c r="G143" s="4">
        <f>SUM(G132:G142)-G141-G139-G136</f>
        <v>22948.752</v>
      </c>
      <c r="H143" s="4">
        <f t="shared" ref="H143:J143" si="29">SUM(H132:H142)-H141-H139-H136</f>
        <v>10562.512999999999</v>
      </c>
      <c r="I143" s="4">
        <f t="shared" si="29"/>
        <v>2563</v>
      </c>
      <c r="J143" s="4">
        <f t="shared" si="29"/>
        <v>9590.9990900000012</v>
      </c>
      <c r="K143" s="22">
        <f>J143/G143*100</f>
        <v>41.793118379596422</v>
      </c>
      <c r="L143" s="42">
        <f>(J143/H143)*100</f>
        <v>90.802246491909671</v>
      </c>
      <c r="M143" s="109"/>
      <c r="R143" s="10"/>
    </row>
    <row r="144" spans="1:18" ht="21" customHeight="1" x14ac:dyDescent="0.25">
      <c r="A144" s="206" t="s">
        <v>20</v>
      </c>
      <c r="B144" s="207"/>
      <c r="C144" s="207"/>
      <c r="D144" s="207"/>
      <c r="E144" s="207"/>
      <c r="F144" s="207"/>
      <c r="G144" s="207"/>
      <c r="H144" s="207"/>
      <c r="I144" s="207"/>
      <c r="J144" s="207"/>
      <c r="K144" s="207"/>
      <c r="L144" s="207"/>
      <c r="M144" s="207"/>
      <c r="N144" s="14"/>
      <c r="O144" s="14"/>
      <c r="P144" s="14"/>
    </row>
    <row r="145" spans="1:15" ht="44.45" customHeight="1" x14ac:dyDescent="0.25">
      <c r="A145" s="224" t="s">
        <v>10</v>
      </c>
      <c r="B145" s="176" t="s">
        <v>111</v>
      </c>
      <c r="C145" s="17" t="s">
        <v>275</v>
      </c>
      <c r="D145" s="164">
        <v>2024</v>
      </c>
      <c r="E145" s="164" t="s">
        <v>299</v>
      </c>
      <c r="F145" s="164" t="s">
        <v>3</v>
      </c>
      <c r="G145" s="20">
        <v>22378.959999999999</v>
      </c>
      <c r="H145" s="88">
        <v>0</v>
      </c>
      <c r="I145" s="88"/>
      <c r="J145" s="88">
        <v>0</v>
      </c>
      <c r="K145" s="22">
        <f>J145/G145*100</f>
        <v>0</v>
      </c>
      <c r="L145" s="42">
        <v>0</v>
      </c>
      <c r="M145" s="86" t="s">
        <v>346</v>
      </c>
      <c r="N145" s="84">
        <v>1</v>
      </c>
    </row>
    <row r="146" spans="1:15" ht="21" customHeight="1" x14ac:dyDescent="0.25">
      <c r="A146" s="225"/>
      <c r="B146" s="177"/>
      <c r="C146" s="17" t="s">
        <v>79</v>
      </c>
      <c r="D146" s="165"/>
      <c r="E146" s="165"/>
      <c r="F146" s="165"/>
      <c r="G146" s="18">
        <v>200</v>
      </c>
      <c r="H146" s="18">
        <v>0</v>
      </c>
      <c r="I146" s="18"/>
      <c r="J146" s="20">
        <v>0</v>
      </c>
      <c r="K146" s="22">
        <f t="shared" ref="K146:K158" si="30">J146/G146*100</f>
        <v>0</v>
      </c>
      <c r="L146" s="42">
        <v>0</v>
      </c>
      <c r="M146" s="86" t="s">
        <v>341</v>
      </c>
      <c r="N146" s="3"/>
    </row>
    <row r="147" spans="1:15" ht="50.45" customHeight="1" x14ac:dyDescent="0.25">
      <c r="A147" s="102" t="s">
        <v>4</v>
      </c>
      <c r="B147" s="96" t="s">
        <v>111</v>
      </c>
      <c r="C147" s="17" t="s">
        <v>388</v>
      </c>
      <c r="D147" s="41">
        <v>2024</v>
      </c>
      <c r="E147" s="57" t="s">
        <v>299</v>
      </c>
      <c r="F147" s="110" t="s">
        <v>3</v>
      </c>
      <c r="G147" s="18">
        <v>4731.5889999999999</v>
      </c>
      <c r="H147" s="145">
        <v>4731.5889999999999</v>
      </c>
      <c r="I147" s="133">
        <v>0</v>
      </c>
      <c r="J147" s="20">
        <v>0</v>
      </c>
      <c r="K147" s="22">
        <f t="shared" si="30"/>
        <v>0</v>
      </c>
      <c r="L147" s="42">
        <f t="shared" ref="L147:L161" si="31">(J147/H147)*100</f>
        <v>0</v>
      </c>
      <c r="M147" s="103" t="s">
        <v>426</v>
      </c>
      <c r="N147" s="84">
        <v>2</v>
      </c>
    </row>
    <row r="148" spans="1:15" ht="50.45" customHeight="1" x14ac:dyDescent="0.25">
      <c r="A148" s="141" t="s">
        <v>5</v>
      </c>
      <c r="B148" s="96" t="s">
        <v>111</v>
      </c>
      <c r="C148" s="17" t="s">
        <v>389</v>
      </c>
      <c r="D148" s="41">
        <v>2024</v>
      </c>
      <c r="E148" s="57" t="s">
        <v>299</v>
      </c>
      <c r="F148" s="110" t="s">
        <v>3</v>
      </c>
      <c r="G148" s="18">
        <v>148.63399999999999</v>
      </c>
      <c r="H148" s="145">
        <v>148.63399999999999</v>
      </c>
      <c r="I148" s="133"/>
      <c r="J148" s="20">
        <v>148.38518999999999</v>
      </c>
      <c r="K148" s="22">
        <f t="shared" si="30"/>
        <v>99.832602230983497</v>
      </c>
      <c r="L148" s="42">
        <f t="shared" si="31"/>
        <v>99.832602230983497</v>
      </c>
      <c r="M148" s="103" t="s">
        <v>436</v>
      </c>
      <c r="N148" s="84">
        <v>3</v>
      </c>
    </row>
    <row r="149" spans="1:15" ht="72.599999999999994" customHeight="1" x14ac:dyDescent="0.25">
      <c r="A149" s="140" t="s">
        <v>6</v>
      </c>
      <c r="B149" s="105" t="s">
        <v>111</v>
      </c>
      <c r="C149" s="23" t="s">
        <v>21</v>
      </c>
      <c r="D149" s="57">
        <v>2024</v>
      </c>
      <c r="E149" s="57" t="s">
        <v>299</v>
      </c>
      <c r="F149" s="57" t="s">
        <v>22</v>
      </c>
      <c r="G149" s="18">
        <v>3230.0230000000001</v>
      </c>
      <c r="H149" s="18">
        <v>2533.9340000000002</v>
      </c>
      <c r="I149" s="18">
        <v>1353.827</v>
      </c>
      <c r="J149" s="20">
        <v>2326.4085799999998</v>
      </c>
      <c r="K149" s="22">
        <f>J149/G149*100</f>
        <v>72.024520568429381</v>
      </c>
      <c r="L149" s="42">
        <f>(J149/H149)*100</f>
        <v>91.810148962048714</v>
      </c>
      <c r="M149" s="103" t="s">
        <v>413</v>
      </c>
      <c r="N149" s="84">
        <v>6</v>
      </c>
      <c r="O149" s="3"/>
    </row>
    <row r="150" spans="1:15" ht="51.6" customHeight="1" x14ac:dyDescent="0.25">
      <c r="A150" s="140" t="s">
        <v>11</v>
      </c>
      <c r="B150" s="26" t="s">
        <v>111</v>
      </c>
      <c r="C150" s="30" t="s">
        <v>58</v>
      </c>
      <c r="D150" s="41">
        <v>2024</v>
      </c>
      <c r="E150" s="57" t="s">
        <v>299</v>
      </c>
      <c r="F150" s="57" t="str">
        <f>F149</f>
        <v>УЖКГ ЮМР/ЮМКП "ЮЖТРАНС"</v>
      </c>
      <c r="G150" s="31">
        <v>199.24600000000001</v>
      </c>
      <c r="H150" s="31">
        <v>199.24600000000001</v>
      </c>
      <c r="I150" s="31">
        <v>199.24600000000001</v>
      </c>
      <c r="J150" s="57">
        <v>198.86</v>
      </c>
      <c r="K150" s="22">
        <f t="shared" si="30"/>
        <v>99.80626963652972</v>
      </c>
      <c r="L150" s="42">
        <f t="shared" si="31"/>
        <v>99.80626963652972</v>
      </c>
      <c r="M150" s="180" t="s">
        <v>344</v>
      </c>
      <c r="N150" s="84">
        <v>7</v>
      </c>
    </row>
    <row r="151" spans="1:15" ht="44.25" customHeight="1" x14ac:dyDescent="0.25">
      <c r="A151" s="140" t="s">
        <v>12</v>
      </c>
      <c r="B151" s="26" t="s">
        <v>111</v>
      </c>
      <c r="C151" s="30" t="s">
        <v>59</v>
      </c>
      <c r="D151" s="57">
        <v>2024</v>
      </c>
      <c r="E151" s="57" t="s">
        <v>299</v>
      </c>
      <c r="F151" s="57" t="s">
        <v>22</v>
      </c>
      <c r="G151" s="31">
        <v>2.59</v>
      </c>
      <c r="H151" s="31">
        <v>2.59</v>
      </c>
      <c r="I151" s="31">
        <v>2.59</v>
      </c>
      <c r="J151" s="57">
        <v>2.5830000000000002</v>
      </c>
      <c r="K151" s="22">
        <f t="shared" si="30"/>
        <v>99.72972972972974</v>
      </c>
      <c r="L151" s="42">
        <f t="shared" si="31"/>
        <v>99.72972972972974</v>
      </c>
      <c r="M151" s="182"/>
      <c r="N151" s="84">
        <v>8</v>
      </c>
    </row>
    <row r="152" spans="1:15" ht="48" customHeight="1" x14ac:dyDescent="0.25">
      <c r="A152" s="108" t="s">
        <v>14</v>
      </c>
      <c r="B152" s="26" t="s">
        <v>111</v>
      </c>
      <c r="C152" s="30" t="s">
        <v>80</v>
      </c>
      <c r="D152" s="41">
        <v>2024</v>
      </c>
      <c r="E152" s="57" t="s">
        <v>299</v>
      </c>
      <c r="F152" s="57" t="s">
        <v>22</v>
      </c>
      <c r="G152" s="31">
        <v>116.51900000000001</v>
      </c>
      <c r="H152" s="31">
        <v>116.51900000000001</v>
      </c>
      <c r="I152" s="31">
        <v>116.51900000000001</v>
      </c>
      <c r="J152" s="57">
        <v>116.291</v>
      </c>
      <c r="K152" s="22">
        <f t="shared" si="30"/>
        <v>99.804323758357</v>
      </c>
      <c r="L152" s="42">
        <f t="shared" si="31"/>
        <v>99.804323758357</v>
      </c>
      <c r="M152" s="182"/>
      <c r="N152" s="84">
        <v>9</v>
      </c>
    </row>
    <row r="153" spans="1:15" ht="47.25" customHeight="1" x14ac:dyDescent="0.25">
      <c r="A153" s="108" t="s">
        <v>15</v>
      </c>
      <c r="B153" s="26" t="s">
        <v>111</v>
      </c>
      <c r="C153" s="30" t="s">
        <v>60</v>
      </c>
      <c r="D153" s="57">
        <v>2024</v>
      </c>
      <c r="E153" s="57" t="s">
        <v>299</v>
      </c>
      <c r="F153" s="57" t="s">
        <v>22</v>
      </c>
      <c r="G153" s="31">
        <v>12.946999999999999</v>
      </c>
      <c r="H153" s="31">
        <v>12.946999999999999</v>
      </c>
      <c r="I153" s="31">
        <v>12.946999999999999</v>
      </c>
      <c r="J153" s="57">
        <v>12.920999999999999</v>
      </c>
      <c r="K153" s="22">
        <f t="shared" si="30"/>
        <v>99.799181277516027</v>
      </c>
      <c r="L153" s="42">
        <f t="shared" si="31"/>
        <v>99.799181277516027</v>
      </c>
      <c r="M153" s="182"/>
      <c r="N153" s="84">
        <v>10</v>
      </c>
    </row>
    <row r="154" spans="1:15" ht="46.5" customHeight="1" x14ac:dyDescent="0.25">
      <c r="A154" s="108" t="s">
        <v>0</v>
      </c>
      <c r="B154" s="26" t="s">
        <v>111</v>
      </c>
      <c r="C154" s="30" t="s">
        <v>66</v>
      </c>
      <c r="D154" s="41">
        <v>2024</v>
      </c>
      <c r="E154" s="57" t="s">
        <v>299</v>
      </c>
      <c r="F154" s="57" t="s">
        <v>22</v>
      </c>
      <c r="G154" s="31">
        <v>6.7060000000000004</v>
      </c>
      <c r="H154" s="31">
        <v>6.7060000000000004</v>
      </c>
      <c r="I154" s="31">
        <v>6.7060000000000004</v>
      </c>
      <c r="J154" s="57">
        <v>6.6920000000000002</v>
      </c>
      <c r="K154" s="22">
        <f t="shared" si="30"/>
        <v>99.791231732776623</v>
      </c>
      <c r="L154" s="42">
        <f t="shared" si="31"/>
        <v>99.791231732776623</v>
      </c>
      <c r="M154" s="182"/>
      <c r="N154" s="84">
        <v>13</v>
      </c>
    </row>
    <row r="155" spans="1:15" ht="51" customHeight="1" x14ac:dyDescent="0.25">
      <c r="A155" s="108" t="s">
        <v>1</v>
      </c>
      <c r="B155" s="26" t="s">
        <v>111</v>
      </c>
      <c r="C155" s="30" t="s">
        <v>62</v>
      </c>
      <c r="D155" s="57">
        <v>2024</v>
      </c>
      <c r="E155" s="57" t="s">
        <v>299</v>
      </c>
      <c r="F155" s="57" t="s">
        <v>22</v>
      </c>
      <c r="G155" s="31">
        <v>6.601</v>
      </c>
      <c r="H155" s="31">
        <v>6.601</v>
      </c>
      <c r="I155" s="31">
        <v>6.601</v>
      </c>
      <c r="J155" s="57">
        <v>6.5880000000000001</v>
      </c>
      <c r="K155" s="22">
        <f t="shared" si="30"/>
        <v>99.803060142402671</v>
      </c>
      <c r="L155" s="42">
        <f t="shared" si="31"/>
        <v>99.803060142402671</v>
      </c>
      <c r="M155" s="182"/>
      <c r="N155" s="84">
        <v>14</v>
      </c>
    </row>
    <row r="156" spans="1:15" ht="42" customHeight="1" x14ac:dyDescent="0.25">
      <c r="A156" s="108" t="s">
        <v>23</v>
      </c>
      <c r="B156" s="26" t="s">
        <v>111</v>
      </c>
      <c r="C156" s="30" t="s">
        <v>61</v>
      </c>
      <c r="D156" s="41">
        <v>2024</v>
      </c>
      <c r="E156" s="57" t="s">
        <v>299</v>
      </c>
      <c r="F156" s="57" t="s">
        <v>22</v>
      </c>
      <c r="G156" s="31">
        <v>3.2360000000000002</v>
      </c>
      <c r="H156" s="31">
        <v>3.2360000000000002</v>
      </c>
      <c r="I156" s="31">
        <v>3.2360000000000002</v>
      </c>
      <c r="J156" s="57">
        <v>3.23</v>
      </c>
      <c r="K156" s="22">
        <f>J156/G156*100</f>
        <v>99.81458590852904</v>
      </c>
      <c r="L156" s="42">
        <f>(J156/H156)*100</f>
        <v>99.81458590852904</v>
      </c>
      <c r="M156" s="181"/>
      <c r="N156" s="84">
        <v>15</v>
      </c>
    </row>
    <row r="157" spans="1:15" ht="46.5" customHeight="1" x14ac:dyDescent="0.25">
      <c r="A157" s="108" t="s">
        <v>24</v>
      </c>
      <c r="B157" s="26" t="s">
        <v>111</v>
      </c>
      <c r="C157" s="17" t="s">
        <v>277</v>
      </c>
      <c r="D157" s="57">
        <v>2024</v>
      </c>
      <c r="E157" s="57" t="s">
        <v>299</v>
      </c>
      <c r="F157" s="57" t="s">
        <v>3</v>
      </c>
      <c r="G157" s="18">
        <v>68.900000000000006</v>
      </c>
      <c r="H157" s="18">
        <v>0</v>
      </c>
      <c r="I157" s="18">
        <v>0</v>
      </c>
      <c r="J157" s="20">
        <v>0</v>
      </c>
      <c r="K157" s="22">
        <f>J157/G157*100</f>
        <v>0</v>
      </c>
      <c r="L157" s="42">
        <v>0</v>
      </c>
      <c r="M157" s="86" t="s">
        <v>341</v>
      </c>
      <c r="N157" s="84">
        <v>23</v>
      </c>
    </row>
    <row r="158" spans="1:15" ht="58.15" customHeight="1" x14ac:dyDescent="0.25">
      <c r="A158" s="108" t="s">
        <v>31</v>
      </c>
      <c r="B158" s="26" t="s">
        <v>112</v>
      </c>
      <c r="C158" s="29" t="s">
        <v>278</v>
      </c>
      <c r="D158" s="41">
        <v>2024</v>
      </c>
      <c r="E158" s="57" t="s">
        <v>299</v>
      </c>
      <c r="F158" s="57" t="s">
        <v>3</v>
      </c>
      <c r="G158" s="18">
        <v>59060.71</v>
      </c>
      <c r="H158" s="18">
        <v>0</v>
      </c>
      <c r="I158" s="18">
        <v>0</v>
      </c>
      <c r="J158" s="20">
        <v>0</v>
      </c>
      <c r="K158" s="22">
        <f t="shared" si="30"/>
        <v>0</v>
      </c>
      <c r="L158" s="42">
        <v>0</v>
      </c>
      <c r="M158" s="103" t="s">
        <v>427</v>
      </c>
      <c r="N158" s="84">
        <v>26</v>
      </c>
    </row>
    <row r="159" spans="1:15" ht="46.5" customHeight="1" x14ac:dyDescent="0.25">
      <c r="A159" s="108" t="s">
        <v>32</v>
      </c>
      <c r="B159" s="26" t="s">
        <v>280</v>
      </c>
      <c r="C159" s="29" t="s">
        <v>279</v>
      </c>
      <c r="D159" s="57">
        <v>2024</v>
      </c>
      <c r="E159" s="57" t="s">
        <v>299</v>
      </c>
      <c r="F159" s="57" t="s">
        <v>22</v>
      </c>
      <c r="G159" s="18">
        <v>25</v>
      </c>
      <c r="H159" s="18">
        <v>25</v>
      </c>
      <c r="I159" s="18">
        <v>0</v>
      </c>
      <c r="J159" s="20">
        <v>25</v>
      </c>
      <c r="K159" s="22">
        <f>J159/G159*100</f>
        <v>100</v>
      </c>
      <c r="L159" s="42">
        <f t="shared" si="31"/>
        <v>100</v>
      </c>
      <c r="M159" s="103" t="s">
        <v>432</v>
      </c>
      <c r="N159" s="84">
        <v>28</v>
      </c>
    </row>
    <row r="160" spans="1:15" ht="46.5" customHeight="1" x14ac:dyDescent="0.25">
      <c r="A160" s="108" t="s">
        <v>33</v>
      </c>
      <c r="B160" s="26" t="s">
        <v>112</v>
      </c>
      <c r="C160" s="17" t="s">
        <v>385</v>
      </c>
      <c r="D160" s="41">
        <v>2024</v>
      </c>
      <c r="E160" s="57" t="s">
        <v>299</v>
      </c>
      <c r="F160" s="57" t="s">
        <v>22</v>
      </c>
      <c r="G160" s="88">
        <v>58.215000000000003</v>
      </c>
      <c r="H160" s="88">
        <v>58.215000000000003</v>
      </c>
      <c r="I160" s="88"/>
      <c r="J160" s="106">
        <v>54.789920000000002</v>
      </c>
      <c r="K160" s="22">
        <f>J160/G160*100</f>
        <v>94.116499184059094</v>
      </c>
      <c r="L160" s="42">
        <f>(J160/H160)*100</f>
        <v>94.116499184059094</v>
      </c>
      <c r="M160" s="103" t="s">
        <v>415</v>
      </c>
      <c r="N160" s="84"/>
    </row>
    <row r="161" spans="1:16" ht="46.5" customHeight="1" x14ac:dyDescent="0.25">
      <c r="A161" s="108" t="s">
        <v>34</v>
      </c>
      <c r="B161" s="26" t="s">
        <v>112</v>
      </c>
      <c r="C161" s="17" t="s">
        <v>386</v>
      </c>
      <c r="D161" s="57">
        <v>2024</v>
      </c>
      <c r="E161" s="57" t="s">
        <v>299</v>
      </c>
      <c r="F161" s="57" t="s">
        <v>22</v>
      </c>
      <c r="G161" s="88">
        <v>15.227</v>
      </c>
      <c r="H161" s="88">
        <v>15.227</v>
      </c>
      <c r="I161" s="88"/>
      <c r="J161" s="106">
        <v>15.22688</v>
      </c>
      <c r="K161" s="22">
        <f>J161/G161*100</f>
        <v>99.999211926183747</v>
      </c>
      <c r="L161" s="42">
        <f t="shared" si="31"/>
        <v>99.999211926183747</v>
      </c>
      <c r="M161" s="103" t="s">
        <v>414</v>
      </c>
      <c r="N161" s="84"/>
    </row>
    <row r="162" spans="1:16" ht="46.5" customHeight="1" x14ac:dyDescent="0.25">
      <c r="A162" s="108" t="s">
        <v>35</v>
      </c>
      <c r="B162" s="26" t="s">
        <v>112</v>
      </c>
      <c r="C162" s="17" t="s">
        <v>387</v>
      </c>
      <c r="D162" s="41">
        <v>2024</v>
      </c>
      <c r="E162" s="57" t="s">
        <v>299</v>
      </c>
      <c r="F162" s="57" t="s">
        <v>22</v>
      </c>
      <c r="G162" s="88">
        <v>5400</v>
      </c>
      <c r="H162" s="88">
        <v>5400</v>
      </c>
      <c r="I162" s="88"/>
      <c r="J162" s="106">
        <v>5400</v>
      </c>
      <c r="K162" s="22">
        <f t="shared" ref="K162" si="32">J162/G162*100</f>
        <v>100</v>
      </c>
      <c r="L162" s="42">
        <f>(J162/H162)*100</f>
        <v>100</v>
      </c>
      <c r="M162" s="103" t="s">
        <v>428</v>
      </c>
      <c r="N162" s="84"/>
    </row>
    <row r="163" spans="1:16" ht="21.75" customHeight="1" x14ac:dyDescent="0.25">
      <c r="A163" s="226" t="s">
        <v>91</v>
      </c>
      <c r="B163" s="227"/>
      <c r="C163" s="227"/>
      <c r="D163" s="227"/>
      <c r="E163" s="227"/>
      <c r="F163" s="228"/>
      <c r="G163" s="89">
        <f>SUM(G145:G162)-G146</f>
        <v>95465.102999999988</v>
      </c>
      <c r="H163" s="89">
        <f>SUM(H145:H162)-H146</f>
        <v>13260.444</v>
      </c>
      <c r="I163" s="89">
        <f t="shared" ref="I163:J163" si="33">SUM(I145:I162)-I146</f>
        <v>1701.672</v>
      </c>
      <c r="J163" s="89">
        <f t="shared" si="33"/>
        <v>8316.9755700000005</v>
      </c>
      <c r="K163" s="22">
        <f>J163/G163*100</f>
        <v>8.7120584471584355</v>
      </c>
      <c r="L163" s="42">
        <f>(J163/H163)*100</f>
        <v>62.720189233482685</v>
      </c>
      <c r="M163" s="90"/>
      <c r="N163" s="3"/>
      <c r="O163" s="3"/>
      <c r="P163" s="3"/>
    </row>
    <row r="164" spans="1:16" ht="17.25" customHeight="1" x14ac:dyDescent="0.25">
      <c r="A164" s="172" t="s">
        <v>281</v>
      </c>
      <c r="B164" s="172"/>
      <c r="C164" s="172"/>
      <c r="D164" s="172"/>
      <c r="E164" s="172"/>
      <c r="F164" s="172"/>
      <c r="G164" s="172"/>
      <c r="H164" s="172"/>
      <c r="I164" s="172"/>
      <c r="J164" s="172"/>
      <c r="K164" s="172"/>
      <c r="L164" s="172"/>
      <c r="M164" s="172"/>
    </row>
    <row r="165" spans="1:16" ht="87" customHeight="1" x14ac:dyDescent="0.25">
      <c r="A165" s="102" t="s">
        <v>10</v>
      </c>
      <c r="B165" s="26" t="s">
        <v>284</v>
      </c>
      <c r="C165" s="1" t="s">
        <v>282</v>
      </c>
      <c r="D165" s="91">
        <v>2024</v>
      </c>
      <c r="E165" s="57" t="s">
        <v>299</v>
      </c>
      <c r="F165" s="107" t="s">
        <v>283</v>
      </c>
      <c r="G165" s="18">
        <v>338.06400000000002</v>
      </c>
      <c r="H165" s="111">
        <v>0</v>
      </c>
      <c r="I165" s="111">
        <v>0</v>
      </c>
      <c r="J165" s="111">
        <v>0</v>
      </c>
      <c r="K165" s="22">
        <f>J165/G165*100</f>
        <v>0</v>
      </c>
      <c r="L165" s="42">
        <v>0</v>
      </c>
      <c r="M165" s="103" t="s">
        <v>356</v>
      </c>
    </row>
    <row r="166" spans="1:16" ht="19.899999999999999" customHeight="1" x14ac:dyDescent="0.25">
      <c r="A166" s="212" t="s">
        <v>91</v>
      </c>
      <c r="B166" s="213"/>
      <c r="C166" s="213"/>
      <c r="D166" s="213"/>
      <c r="E166" s="213"/>
      <c r="F166" s="214"/>
      <c r="G166" s="89">
        <f>SUM(G165)</f>
        <v>338.06400000000002</v>
      </c>
      <c r="H166" s="89">
        <f t="shared" ref="H166:J166" si="34">SUM(H165)</f>
        <v>0</v>
      </c>
      <c r="I166" s="89">
        <f t="shared" si="34"/>
        <v>0</v>
      </c>
      <c r="J166" s="89">
        <f t="shared" si="34"/>
        <v>0</v>
      </c>
      <c r="K166" s="22">
        <f>J166/G166*100</f>
        <v>0</v>
      </c>
      <c r="L166" s="42">
        <v>0</v>
      </c>
      <c r="M166" s="90"/>
    </row>
    <row r="167" spans="1:16" s="25" customFormat="1" ht="18.75" customHeight="1" x14ac:dyDescent="0.25">
      <c r="A167" s="215" t="s">
        <v>51</v>
      </c>
      <c r="B167" s="216"/>
      <c r="C167" s="216" t="s">
        <v>13</v>
      </c>
      <c r="D167" s="216"/>
      <c r="E167" s="216"/>
      <c r="F167" s="216"/>
      <c r="G167" s="216" t="e">
        <f>#REF!+#REF!+#REF!</f>
        <v>#REF!</v>
      </c>
      <c r="H167" s="216"/>
      <c r="I167" s="216"/>
      <c r="J167" s="216"/>
      <c r="K167" s="216"/>
      <c r="L167" s="216">
        <v>26.8</v>
      </c>
      <c r="M167" s="217"/>
    </row>
    <row r="168" spans="1:16" ht="53.45" customHeight="1" x14ac:dyDescent="0.25">
      <c r="A168" s="108" t="s">
        <v>10</v>
      </c>
      <c r="B168" s="26" t="s">
        <v>113</v>
      </c>
      <c r="C168" s="17" t="s">
        <v>285</v>
      </c>
      <c r="D168" s="91">
        <v>2024</v>
      </c>
      <c r="E168" s="57" t="s">
        <v>299</v>
      </c>
      <c r="F168" s="18" t="s">
        <v>3</v>
      </c>
      <c r="G168" s="18">
        <v>3542.886</v>
      </c>
      <c r="H168" s="18">
        <v>0</v>
      </c>
      <c r="I168" s="18"/>
      <c r="J168" s="18">
        <v>0</v>
      </c>
      <c r="K168" s="22">
        <f>J168/G168*100</f>
        <v>0</v>
      </c>
      <c r="L168" s="42">
        <v>0</v>
      </c>
      <c r="M168" s="103" t="s">
        <v>347</v>
      </c>
      <c r="N168" s="84">
        <v>1</v>
      </c>
    </row>
    <row r="169" spans="1:16" ht="57" customHeight="1" x14ac:dyDescent="0.25">
      <c r="A169" s="108" t="s">
        <v>4</v>
      </c>
      <c r="B169" s="26" t="s">
        <v>287</v>
      </c>
      <c r="C169" s="17" t="s">
        <v>286</v>
      </c>
      <c r="D169" s="91">
        <v>2024</v>
      </c>
      <c r="E169" s="57" t="s">
        <v>299</v>
      </c>
      <c r="F169" s="18" t="s">
        <v>3</v>
      </c>
      <c r="G169" s="18">
        <v>623</v>
      </c>
      <c r="H169" s="18">
        <v>0</v>
      </c>
      <c r="I169" s="18"/>
      <c r="J169" s="18">
        <v>0</v>
      </c>
      <c r="K169" s="22">
        <f t="shared" ref="K169:K174" si="35">J169/G169*100</f>
        <v>0</v>
      </c>
      <c r="L169" s="42">
        <v>0</v>
      </c>
      <c r="M169" s="86" t="s">
        <v>348</v>
      </c>
      <c r="N169" s="84">
        <v>4</v>
      </c>
    </row>
    <row r="170" spans="1:16" ht="48" customHeight="1" x14ac:dyDescent="0.25">
      <c r="A170" s="108" t="s">
        <v>5</v>
      </c>
      <c r="B170" s="26" t="s">
        <v>113</v>
      </c>
      <c r="C170" s="17" t="s">
        <v>288</v>
      </c>
      <c r="D170" s="91">
        <v>2024</v>
      </c>
      <c r="E170" s="57" t="s">
        <v>299</v>
      </c>
      <c r="F170" s="18" t="s">
        <v>40</v>
      </c>
      <c r="G170" s="18">
        <v>1223.808</v>
      </c>
      <c r="H170" s="18">
        <v>0</v>
      </c>
      <c r="I170" s="18"/>
      <c r="J170" s="18">
        <v>0</v>
      </c>
      <c r="K170" s="22">
        <f>J170/G170*100</f>
        <v>0</v>
      </c>
      <c r="L170" s="42">
        <v>0</v>
      </c>
      <c r="M170" s="86" t="s">
        <v>351</v>
      </c>
      <c r="N170" s="84">
        <v>5</v>
      </c>
    </row>
    <row r="171" spans="1:16" ht="43.9" customHeight="1" x14ac:dyDescent="0.25">
      <c r="A171" s="108" t="s">
        <v>6</v>
      </c>
      <c r="B171" s="26" t="s">
        <v>113</v>
      </c>
      <c r="C171" s="17" t="s">
        <v>289</v>
      </c>
      <c r="D171" s="91">
        <v>2024</v>
      </c>
      <c r="E171" s="57" t="s">
        <v>299</v>
      </c>
      <c r="F171" s="18" t="s">
        <v>3</v>
      </c>
      <c r="G171" s="18">
        <v>550</v>
      </c>
      <c r="H171" s="18">
        <v>0</v>
      </c>
      <c r="I171" s="18"/>
      <c r="J171" s="18">
        <v>0</v>
      </c>
      <c r="K171" s="22">
        <f t="shared" si="35"/>
        <v>0</v>
      </c>
      <c r="L171" s="41">
        <f t="shared" ref="L171:L174" si="36">(J171/G171)*100</f>
        <v>0</v>
      </c>
      <c r="M171" s="86" t="s">
        <v>429</v>
      </c>
      <c r="N171" s="84">
        <v>6</v>
      </c>
    </row>
    <row r="172" spans="1:16" ht="93.6" customHeight="1" x14ac:dyDescent="0.25">
      <c r="A172" s="108" t="s">
        <v>11</v>
      </c>
      <c r="B172" s="93" t="s">
        <v>114</v>
      </c>
      <c r="C172" s="17" t="s">
        <v>301</v>
      </c>
      <c r="D172" s="91">
        <v>2024</v>
      </c>
      <c r="E172" s="57" t="s">
        <v>299</v>
      </c>
      <c r="F172" s="20" t="s">
        <v>3</v>
      </c>
      <c r="G172" s="18">
        <v>1793.008</v>
      </c>
      <c r="H172" s="145">
        <v>1748.3510000000001</v>
      </c>
      <c r="I172" s="145">
        <v>0</v>
      </c>
      <c r="J172" s="18">
        <v>1510.52288</v>
      </c>
      <c r="K172" s="22">
        <f t="shared" si="35"/>
        <v>84.245183512845443</v>
      </c>
      <c r="L172" s="41">
        <f t="shared" si="36"/>
        <v>84.245183512845443</v>
      </c>
      <c r="M172" s="103" t="s">
        <v>437</v>
      </c>
      <c r="N172" s="84">
        <v>11</v>
      </c>
    </row>
    <row r="173" spans="1:16" ht="60.6" customHeight="1" x14ac:dyDescent="0.25">
      <c r="A173" s="108" t="s">
        <v>12</v>
      </c>
      <c r="B173" s="26" t="s">
        <v>287</v>
      </c>
      <c r="C173" s="30" t="s">
        <v>292</v>
      </c>
      <c r="D173" s="91">
        <v>2024</v>
      </c>
      <c r="E173" s="57" t="s">
        <v>299</v>
      </c>
      <c r="F173" s="20" t="s">
        <v>3</v>
      </c>
      <c r="G173" s="31">
        <v>350.61900000000003</v>
      </c>
      <c r="H173" s="18">
        <v>0</v>
      </c>
      <c r="I173" s="18"/>
      <c r="J173" s="18">
        <v>0</v>
      </c>
      <c r="K173" s="22">
        <f t="shared" si="35"/>
        <v>0</v>
      </c>
      <c r="L173" s="41">
        <f t="shared" si="36"/>
        <v>0</v>
      </c>
      <c r="M173" s="86" t="s">
        <v>350</v>
      </c>
      <c r="N173" s="84">
        <v>16</v>
      </c>
    </row>
    <row r="174" spans="1:16" ht="66.599999999999994" customHeight="1" x14ac:dyDescent="0.25">
      <c r="A174" s="108" t="s">
        <v>14</v>
      </c>
      <c r="B174" s="19" t="s">
        <v>287</v>
      </c>
      <c r="C174" s="30" t="s">
        <v>293</v>
      </c>
      <c r="D174" s="91">
        <v>2024</v>
      </c>
      <c r="E174" s="57" t="s">
        <v>299</v>
      </c>
      <c r="F174" s="20" t="s">
        <v>3</v>
      </c>
      <c r="G174" s="31">
        <v>233.68700000000001</v>
      </c>
      <c r="H174" s="18">
        <v>0</v>
      </c>
      <c r="I174" s="18"/>
      <c r="J174" s="18">
        <v>0</v>
      </c>
      <c r="K174" s="41">
        <f t="shared" si="35"/>
        <v>0</v>
      </c>
      <c r="L174" s="41">
        <f t="shared" si="36"/>
        <v>0</v>
      </c>
      <c r="M174" s="86" t="s">
        <v>350</v>
      </c>
      <c r="N174" s="84">
        <v>17</v>
      </c>
    </row>
    <row r="175" spans="1:16" ht="69.599999999999994" customHeight="1" x14ac:dyDescent="0.25">
      <c r="A175" s="108" t="s">
        <v>15</v>
      </c>
      <c r="B175" s="142" t="s">
        <v>115</v>
      </c>
      <c r="C175" s="30" t="s">
        <v>294</v>
      </c>
      <c r="D175" s="91">
        <v>2024</v>
      </c>
      <c r="E175" s="57" t="s">
        <v>299</v>
      </c>
      <c r="F175" s="20" t="s">
        <v>40</v>
      </c>
      <c r="G175" s="31">
        <v>73.319999999999993</v>
      </c>
      <c r="H175" s="18">
        <v>73.319999999999993</v>
      </c>
      <c r="I175" s="18">
        <v>73.319999999999993</v>
      </c>
      <c r="J175" s="18">
        <v>73.319999999999993</v>
      </c>
      <c r="K175" s="22">
        <f>J175/G175*100</f>
        <v>100</v>
      </c>
      <c r="L175" s="42">
        <f>(J175/H175)*100</f>
        <v>100</v>
      </c>
      <c r="M175" s="26" t="s">
        <v>431</v>
      </c>
      <c r="N175" s="84">
        <v>18</v>
      </c>
    </row>
    <row r="176" spans="1:16" ht="44.45" customHeight="1" x14ac:dyDescent="0.25">
      <c r="A176" s="108" t="s">
        <v>0</v>
      </c>
      <c r="B176" s="96" t="s">
        <v>297</v>
      </c>
      <c r="C176" s="30" t="s">
        <v>295</v>
      </c>
      <c r="D176" s="91">
        <v>2024</v>
      </c>
      <c r="E176" s="57" t="s">
        <v>299</v>
      </c>
      <c r="F176" s="20" t="s">
        <v>296</v>
      </c>
      <c r="G176" s="31">
        <v>1138.325</v>
      </c>
      <c r="H176" s="31">
        <v>1138.325</v>
      </c>
      <c r="I176" s="31">
        <v>1236.5940000000001</v>
      </c>
      <c r="J176" s="18">
        <v>1138.3240000000001</v>
      </c>
      <c r="K176" s="22">
        <f>J176/G176*100</f>
        <v>99.99991215162629</v>
      </c>
      <c r="L176" s="42">
        <f>(J176/H176)*100</f>
        <v>99.99991215162629</v>
      </c>
      <c r="M176" s="26" t="s">
        <v>416</v>
      </c>
      <c r="N176" s="84">
        <v>19</v>
      </c>
    </row>
    <row r="177" spans="1:14" s="25" customFormat="1" ht="60" customHeight="1" x14ac:dyDescent="0.25">
      <c r="A177" s="108" t="s">
        <v>1</v>
      </c>
      <c r="B177" s="143" t="s">
        <v>392</v>
      </c>
      <c r="C177" s="17" t="s">
        <v>390</v>
      </c>
      <c r="D177" s="91">
        <v>2024</v>
      </c>
      <c r="E177" s="57" t="s">
        <v>299</v>
      </c>
      <c r="F177" s="20" t="s">
        <v>40</v>
      </c>
      <c r="G177" s="31">
        <v>752.255</v>
      </c>
      <c r="H177" s="31">
        <v>752.255</v>
      </c>
      <c r="I177" s="134"/>
      <c r="J177" s="18">
        <v>605.399</v>
      </c>
      <c r="K177" s="22">
        <f t="shared" ref="K177:K178" si="37">J177/G177*100</f>
        <v>80.477896457983007</v>
      </c>
      <c r="L177" s="42">
        <f t="shared" ref="L177:L178" si="38">(J177/H177)*100</f>
        <v>80.477896457983007</v>
      </c>
      <c r="M177" s="26" t="s">
        <v>430</v>
      </c>
      <c r="N177" s="59"/>
    </row>
    <row r="178" spans="1:14" s="25" customFormat="1" ht="60.75" customHeight="1" x14ac:dyDescent="0.25">
      <c r="A178" s="108" t="s">
        <v>23</v>
      </c>
      <c r="B178" s="143" t="s">
        <v>392</v>
      </c>
      <c r="C178" s="17" t="s">
        <v>391</v>
      </c>
      <c r="D178" s="91">
        <v>2024</v>
      </c>
      <c r="E178" s="57" t="s">
        <v>299</v>
      </c>
      <c r="F178" s="20" t="s">
        <v>40</v>
      </c>
      <c r="G178" s="31">
        <v>512.72799999999995</v>
      </c>
      <c r="H178" s="31">
        <v>512.72799999999995</v>
      </c>
      <c r="I178" s="134"/>
      <c r="J178" s="18">
        <v>469.8</v>
      </c>
      <c r="K178" s="22">
        <f t="shared" si="37"/>
        <v>91.627529606341</v>
      </c>
      <c r="L178" s="42">
        <f t="shared" si="38"/>
        <v>91.627529606341</v>
      </c>
      <c r="M178" s="26" t="s">
        <v>430</v>
      </c>
      <c r="N178" s="59"/>
    </row>
    <row r="179" spans="1:14" ht="26.25" customHeight="1" x14ac:dyDescent="0.25">
      <c r="A179" s="218" t="s">
        <v>91</v>
      </c>
      <c r="B179" s="219"/>
      <c r="C179" s="219"/>
      <c r="D179" s="219"/>
      <c r="E179" s="219"/>
      <c r="F179" s="220"/>
      <c r="G179" s="4">
        <f>SUM(G168:G178)</f>
        <v>10793.635999999999</v>
      </c>
      <c r="H179" s="4">
        <f t="shared" ref="H179:J179" si="39">SUM(H168:H178)</f>
        <v>4224.9790000000003</v>
      </c>
      <c r="I179" s="4">
        <f t="shared" si="39"/>
        <v>1309.914</v>
      </c>
      <c r="J179" s="4">
        <f t="shared" si="39"/>
        <v>3797.3658799999998</v>
      </c>
      <c r="K179" s="22">
        <f>J179/G179*100</f>
        <v>35.1815262252683</v>
      </c>
      <c r="L179" s="42">
        <f>(J179/H179)*100</f>
        <v>89.878929102369497</v>
      </c>
      <c r="M179" s="27"/>
      <c r="N179" s="3"/>
    </row>
    <row r="180" spans="1:14" ht="25.5" customHeight="1" x14ac:dyDescent="0.25">
      <c r="A180" s="16"/>
      <c r="B180" s="16"/>
      <c r="C180" s="221" t="s">
        <v>354</v>
      </c>
      <c r="D180" s="222"/>
      <c r="E180" s="222"/>
      <c r="F180" s="223"/>
      <c r="G180" s="4">
        <f>G179+G166+G163+G143+G130+G83+G57</f>
        <v>627149.63299999991</v>
      </c>
      <c r="H180" s="4">
        <f>H179+H166+H163+H143+H130+H83+H57</f>
        <v>147483.81900000002</v>
      </c>
      <c r="I180" s="4">
        <f>I179+I166+I163+I143+I130+I83+I57</f>
        <v>42057.755000000012</v>
      </c>
      <c r="J180" s="4">
        <f>J179+J166+J163+J143+J130+J83+J57</f>
        <v>98266.150240000017</v>
      </c>
      <c r="K180" s="22">
        <f>J180/G180*100</f>
        <v>15.668692935358862</v>
      </c>
      <c r="L180" s="42">
        <f>(J180/H180)*100</f>
        <v>66.628428058267204</v>
      </c>
      <c r="M180" s="15"/>
    </row>
    <row r="181" spans="1:14" ht="21.75" hidden="1" customHeight="1" x14ac:dyDescent="0.25">
      <c r="A181" s="218" t="s">
        <v>91</v>
      </c>
      <c r="B181" s="219"/>
      <c r="C181" s="219"/>
      <c r="D181" s="219"/>
      <c r="E181" s="219"/>
      <c r="F181" s="220"/>
      <c r="G181" s="6">
        <f>G57+G83+G86+G130+G143+G163+G179</f>
        <v>622811.5689999999</v>
      </c>
      <c r="H181" s="6"/>
      <c r="I181" s="115"/>
      <c r="J181" s="4">
        <f>J57+J83+J86+J130+J143+J163+J179</f>
        <v>94266.150240000003</v>
      </c>
      <c r="K181" s="4"/>
      <c r="L181" s="40">
        <f>(J181/G181)*100</f>
        <v>15.135581118275601</v>
      </c>
      <c r="M181" s="15"/>
      <c r="N181" s="3"/>
    </row>
    <row r="182" spans="1:14" ht="23.25" customHeight="1" x14ac:dyDescent="0.25">
      <c r="A182" s="43"/>
      <c r="B182" s="43"/>
      <c r="C182" s="43"/>
      <c r="D182" s="43"/>
      <c r="E182" s="43"/>
      <c r="F182" s="43"/>
      <c r="G182" s="43"/>
      <c r="H182" s="43"/>
      <c r="I182" s="124"/>
      <c r="J182" s="43"/>
      <c r="K182" s="43"/>
      <c r="L182" s="44"/>
      <c r="M182" s="44"/>
    </row>
    <row r="183" spans="1:14" ht="56.25" customHeight="1" x14ac:dyDescent="0.25">
      <c r="A183" s="210" t="s">
        <v>443</v>
      </c>
      <c r="B183" s="210"/>
      <c r="C183" s="210"/>
      <c r="D183" s="210"/>
      <c r="E183" s="210"/>
      <c r="F183" s="210"/>
      <c r="G183" s="210"/>
      <c r="H183" s="210"/>
      <c r="I183" s="210"/>
      <c r="J183" s="210"/>
      <c r="K183" s="210"/>
      <c r="L183" s="210"/>
      <c r="M183" s="210"/>
    </row>
    <row r="184" spans="1:14" ht="31.5" customHeight="1" x14ac:dyDescent="0.25"/>
    <row r="185" spans="1:14" ht="18" customHeight="1" x14ac:dyDescent="0.25">
      <c r="A185" s="211"/>
      <c r="B185" s="211"/>
      <c r="C185" s="211"/>
      <c r="D185" s="211"/>
      <c r="E185" s="211"/>
      <c r="F185" s="211"/>
      <c r="G185" s="211"/>
      <c r="H185" s="100"/>
      <c r="I185" s="126"/>
      <c r="J185" s="100"/>
      <c r="K185" s="100"/>
    </row>
  </sheetData>
  <mergeCells count="118">
    <mergeCell ref="A183:M183"/>
    <mergeCell ref="A185:G185"/>
    <mergeCell ref="A13:M13"/>
    <mergeCell ref="A14:M14"/>
    <mergeCell ref="A15:M15"/>
    <mergeCell ref="A16:M16"/>
    <mergeCell ref="A17:M17"/>
    <mergeCell ref="A18:M18"/>
    <mergeCell ref="A164:M164"/>
    <mergeCell ref="A166:F166"/>
    <mergeCell ref="A167:M167"/>
    <mergeCell ref="A179:F179"/>
    <mergeCell ref="C180:F180"/>
    <mergeCell ref="A181:F181"/>
    <mergeCell ref="A145:A146"/>
    <mergeCell ref="B145:B146"/>
    <mergeCell ref="D145:D146"/>
    <mergeCell ref="F145:F146"/>
    <mergeCell ref="M150:M156"/>
    <mergeCell ref="A163:F163"/>
    <mergeCell ref="A140:A141"/>
    <mergeCell ref="B140:B141"/>
    <mergeCell ref="D140:D141"/>
    <mergeCell ref="F140:F141"/>
    <mergeCell ref="A143:F143"/>
    <mergeCell ref="A144:M144"/>
    <mergeCell ref="A135:A136"/>
    <mergeCell ref="B135:B136"/>
    <mergeCell ref="D135:D136"/>
    <mergeCell ref="F135:F136"/>
    <mergeCell ref="A138:A139"/>
    <mergeCell ref="B138:B139"/>
    <mergeCell ref="D138:D139"/>
    <mergeCell ref="F138:F139"/>
    <mergeCell ref="E135:E136"/>
    <mergeCell ref="E138:E139"/>
    <mergeCell ref="E140:E141"/>
    <mergeCell ref="A115:A116"/>
    <mergeCell ref="B115:B116"/>
    <mergeCell ref="D115:D116"/>
    <mergeCell ref="F115:F116"/>
    <mergeCell ref="A130:F130"/>
    <mergeCell ref="A131:M131"/>
    <mergeCell ref="A86:F86"/>
    <mergeCell ref="N86:Q86"/>
    <mergeCell ref="A87:M87"/>
    <mergeCell ref="B98:B100"/>
    <mergeCell ref="M98:M100"/>
    <mergeCell ref="A101:A102"/>
    <mergeCell ref="B101:B102"/>
    <mergeCell ref="D101:D102"/>
    <mergeCell ref="F101:F102"/>
    <mergeCell ref="E115:E116"/>
    <mergeCell ref="E101:E102"/>
    <mergeCell ref="A77:A78"/>
    <mergeCell ref="B77:B78"/>
    <mergeCell ref="D77:D78"/>
    <mergeCell ref="F77:F78"/>
    <mergeCell ref="A83:F83"/>
    <mergeCell ref="A84:M84"/>
    <mergeCell ref="A68:A70"/>
    <mergeCell ref="B68:B70"/>
    <mergeCell ref="D68:D70"/>
    <mergeCell ref="F68:F70"/>
    <mergeCell ref="A73:A75"/>
    <mergeCell ref="B73:B75"/>
    <mergeCell ref="C73:C74"/>
    <mergeCell ref="D73:D75"/>
    <mergeCell ref="F73:F75"/>
    <mergeCell ref="B81:C81"/>
    <mergeCell ref="B82:C82"/>
    <mergeCell ref="E77:E78"/>
    <mergeCell ref="N68:N70"/>
    <mergeCell ref="A58:M58"/>
    <mergeCell ref="A59:A60"/>
    <mergeCell ref="D59:D60"/>
    <mergeCell ref="F59:F60"/>
    <mergeCell ref="M62:M66"/>
    <mergeCell ref="A64:A65"/>
    <mergeCell ref="B64:B65"/>
    <mergeCell ref="D64:D65"/>
    <mergeCell ref="F64:F65"/>
    <mergeCell ref="M68:M71"/>
    <mergeCell ref="E64:E65"/>
    <mergeCell ref="F29:F30"/>
    <mergeCell ref="M42:M49"/>
    <mergeCell ref="A55:C55"/>
    <mergeCell ref="A56:C56"/>
    <mergeCell ref="A57:F57"/>
    <mergeCell ref="N25:N26"/>
    <mergeCell ref="A27:A28"/>
    <mergeCell ref="B27:B28"/>
    <mergeCell ref="C27:C28"/>
    <mergeCell ref="D27:D28"/>
    <mergeCell ref="F27:F28"/>
    <mergeCell ref="E25:E26"/>
    <mergeCell ref="E145:E146"/>
    <mergeCell ref="A9:M9"/>
    <mergeCell ref="A10:M10"/>
    <mergeCell ref="A11:M11"/>
    <mergeCell ref="A12:M12"/>
    <mergeCell ref="A19:M19"/>
    <mergeCell ref="A20:M20"/>
    <mergeCell ref="A5:M5"/>
    <mergeCell ref="A6:M6"/>
    <mergeCell ref="A7:M7"/>
    <mergeCell ref="A8:M8"/>
    <mergeCell ref="A21:M21"/>
    <mergeCell ref="A23:M23"/>
    <mergeCell ref="M24:M31"/>
    <mergeCell ref="A25:A26"/>
    <mergeCell ref="B25:B26"/>
    <mergeCell ref="D25:D26"/>
    <mergeCell ref="F25:F26"/>
    <mergeCell ref="A29:A30"/>
    <mergeCell ref="B29:B30"/>
    <mergeCell ref="C29:C30"/>
    <mergeCell ref="D29:D30"/>
  </mergeCells>
  <phoneticPr fontId="15" type="noConversion"/>
  <pageMargins left="0.59055118110236227" right="0.19685039370078741" top="1.1811023622047245" bottom="0.19685039370078741" header="0.15748031496062992" footer="0.15748031496062992"/>
  <pageSetup paperSize="9" scale="56" fitToHeight="0" orientation="landscape" r:id="rId1"/>
  <headerFooter alignWithMargins="0"/>
  <rowBreaks count="11" manualBreakCount="11">
    <brk id="31" max="12" man="1"/>
    <brk id="43" max="12" man="1"/>
    <brk id="56" max="12" man="1"/>
    <brk id="76" max="12" man="1"/>
    <brk id="93" max="12" man="1"/>
    <brk id="110" max="12" man="1"/>
    <brk id="124" max="12" man="1"/>
    <brk id="139" max="12" man="1"/>
    <brk id="157" max="12" man="1"/>
    <brk id="173" max="12" man="1"/>
    <brk id="18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160"/>
  <sheetViews>
    <sheetView view="pageBreakPreview" zoomScale="75" zoomScaleNormal="75" zoomScaleSheetLayoutView="75" workbookViewId="0">
      <selection activeCell="F46" sqref="F46"/>
    </sheetView>
  </sheetViews>
  <sheetFormatPr defaultColWidth="9.140625" defaultRowHeight="15" x14ac:dyDescent="0.25"/>
  <cols>
    <col min="1" max="1" width="4.140625" style="13" customWidth="1"/>
    <col min="2" max="2" width="26" style="13" customWidth="1"/>
    <col min="3" max="3" width="59.42578125" style="2" customWidth="1"/>
    <col min="4" max="4" width="10.5703125" style="2" customWidth="1"/>
    <col min="5" max="5" width="17" style="2" customWidth="1"/>
    <col min="6" max="7" width="13.5703125" style="2" customWidth="1"/>
    <col min="8" max="8" width="13.5703125" style="125" hidden="1" customWidth="1"/>
    <col min="9" max="9" width="13.5703125" style="2" customWidth="1"/>
    <col min="10" max="10" width="7.28515625" style="2" customWidth="1"/>
    <col min="11" max="11" width="8.28515625" style="2" customWidth="1"/>
    <col min="12" max="12" width="67.42578125" style="2" customWidth="1"/>
    <col min="13" max="13" width="16.7109375" style="2" customWidth="1"/>
    <col min="14" max="14" width="18.28515625" style="2" customWidth="1"/>
    <col min="15" max="15" width="18.5703125" style="2" customWidth="1"/>
    <col min="16" max="16" width="19" style="2" customWidth="1"/>
    <col min="17" max="17" width="13.42578125" style="2" customWidth="1"/>
    <col min="18" max="19" width="12.7109375" style="2" bestFit="1" customWidth="1"/>
    <col min="20" max="16384" width="9.140625" style="2"/>
  </cols>
  <sheetData>
    <row r="1" spans="1:19" ht="19.5" customHeight="1" x14ac:dyDescent="0.25">
      <c r="A1" s="168" t="s">
        <v>97</v>
      </c>
      <c r="B1" s="168"/>
      <c r="C1" s="168"/>
      <c r="D1" s="168"/>
      <c r="E1" s="168"/>
      <c r="F1" s="168"/>
      <c r="G1" s="168"/>
      <c r="H1" s="168"/>
      <c r="I1" s="168"/>
      <c r="J1" s="168"/>
      <c r="K1" s="168"/>
      <c r="L1" s="168"/>
    </row>
    <row r="2" spans="1:19" ht="14.25" customHeight="1" x14ac:dyDescent="0.25">
      <c r="A2" s="168" t="s">
        <v>98</v>
      </c>
      <c r="B2" s="168"/>
      <c r="C2" s="168"/>
      <c r="D2" s="168"/>
      <c r="E2" s="168"/>
      <c r="F2" s="168"/>
      <c r="G2" s="168"/>
      <c r="H2" s="168"/>
      <c r="I2" s="168"/>
      <c r="J2" s="168"/>
      <c r="K2" s="168"/>
      <c r="L2" s="168"/>
    </row>
    <row r="3" spans="1:19" ht="14.25" customHeight="1" x14ac:dyDescent="0.25">
      <c r="A3" s="169" t="s">
        <v>116</v>
      </c>
      <c r="B3" s="169"/>
      <c r="C3" s="169"/>
      <c r="D3" s="169"/>
      <c r="E3" s="169"/>
      <c r="F3" s="169"/>
      <c r="G3" s="169"/>
      <c r="H3" s="169"/>
      <c r="I3" s="169"/>
      <c r="J3" s="169"/>
      <c r="K3" s="169"/>
      <c r="L3" s="169"/>
    </row>
    <row r="4" spans="1:19" ht="17.25" customHeight="1" x14ac:dyDescent="0.25">
      <c r="A4" s="169" t="s">
        <v>117</v>
      </c>
      <c r="B4" s="169"/>
      <c r="C4" s="169"/>
      <c r="D4" s="169"/>
      <c r="E4" s="169"/>
      <c r="F4" s="169"/>
      <c r="G4" s="169"/>
      <c r="H4" s="169"/>
      <c r="I4" s="169"/>
      <c r="J4" s="169"/>
      <c r="K4" s="169"/>
      <c r="L4" s="169"/>
    </row>
    <row r="5" spans="1:19" ht="27.75" customHeight="1" x14ac:dyDescent="0.25">
      <c r="A5" s="169" t="s">
        <v>122</v>
      </c>
      <c r="B5" s="169"/>
      <c r="C5" s="169"/>
      <c r="D5" s="169"/>
      <c r="E5" s="169"/>
      <c r="F5" s="169"/>
      <c r="G5" s="169"/>
      <c r="H5" s="169"/>
      <c r="I5" s="169"/>
      <c r="J5" s="169"/>
      <c r="K5" s="169"/>
      <c r="L5" s="169"/>
    </row>
    <row r="6" spans="1:19" ht="18.75" customHeight="1" x14ac:dyDescent="0.25">
      <c r="A6" s="170" t="s">
        <v>118</v>
      </c>
      <c r="B6" s="170"/>
      <c r="C6" s="170"/>
      <c r="D6" s="170"/>
      <c r="E6" s="170"/>
      <c r="F6" s="170"/>
      <c r="G6" s="170"/>
      <c r="H6" s="170"/>
      <c r="I6" s="170"/>
      <c r="J6" s="170"/>
      <c r="K6" s="170"/>
      <c r="L6" s="170"/>
    </row>
    <row r="7" spans="1:19" ht="13.5" customHeight="1" x14ac:dyDescent="0.25">
      <c r="A7" s="166" t="s">
        <v>119</v>
      </c>
      <c r="B7" s="166"/>
      <c r="C7" s="166"/>
      <c r="D7" s="166"/>
      <c r="E7" s="166"/>
      <c r="F7" s="166"/>
      <c r="G7" s="166"/>
      <c r="H7" s="166"/>
      <c r="I7" s="166"/>
      <c r="J7" s="166"/>
      <c r="K7" s="166"/>
      <c r="L7" s="166"/>
    </row>
    <row r="8" spans="1:19" ht="14.25" customHeight="1" x14ac:dyDescent="0.25">
      <c r="A8" s="167" t="s">
        <v>123</v>
      </c>
      <c r="B8" s="167"/>
      <c r="C8" s="167"/>
      <c r="D8" s="167"/>
      <c r="E8" s="167"/>
      <c r="F8" s="167"/>
      <c r="G8" s="167"/>
      <c r="H8" s="167"/>
      <c r="I8" s="167"/>
      <c r="J8" s="167"/>
      <c r="K8" s="167"/>
      <c r="L8" s="167"/>
    </row>
    <row r="9" spans="1:19" ht="16.5" customHeight="1" x14ac:dyDescent="0.25">
      <c r="A9" s="167" t="s">
        <v>124</v>
      </c>
      <c r="B9" s="167"/>
      <c r="C9" s="167"/>
      <c r="D9" s="167"/>
      <c r="E9" s="167"/>
      <c r="F9" s="167"/>
      <c r="G9" s="167"/>
      <c r="H9" s="167"/>
      <c r="I9" s="167"/>
      <c r="J9" s="167"/>
      <c r="K9" s="167"/>
      <c r="L9" s="167"/>
    </row>
    <row r="10" spans="1:19" ht="16.5" customHeight="1" x14ac:dyDescent="0.25">
      <c r="A10" s="167" t="s">
        <v>125</v>
      </c>
      <c r="B10" s="167"/>
      <c r="C10" s="167"/>
      <c r="D10" s="167"/>
      <c r="E10" s="167"/>
      <c r="F10" s="167"/>
      <c r="G10" s="167"/>
      <c r="H10" s="167"/>
      <c r="I10" s="167"/>
      <c r="J10" s="167"/>
      <c r="K10" s="167"/>
      <c r="L10" s="167"/>
    </row>
    <row r="11" spans="1:19" ht="17.25" customHeight="1" x14ac:dyDescent="0.25">
      <c r="A11" s="166" t="s">
        <v>120</v>
      </c>
      <c r="B11" s="166"/>
      <c r="C11" s="166"/>
      <c r="D11" s="166"/>
      <c r="E11" s="166"/>
      <c r="F11" s="166"/>
      <c r="G11" s="166"/>
      <c r="H11" s="166"/>
      <c r="I11" s="166"/>
      <c r="J11" s="166"/>
      <c r="K11" s="166"/>
      <c r="L11" s="166"/>
    </row>
    <row r="12" spans="1:19" ht="15.75" customHeight="1" x14ac:dyDescent="0.25">
      <c r="A12" s="166" t="s">
        <v>121</v>
      </c>
      <c r="B12" s="166"/>
      <c r="C12" s="166"/>
      <c r="D12" s="166"/>
      <c r="E12" s="166"/>
      <c r="F12" s="166"/>
      <c r="G12" s="166"/>
      <c r="H12" s="166"/>
      <c r="I12" s="166"/>
      <c r="J12" s="166"/>
      <c r="K12" s="166"/>
      <c r="L12" s="166"/>
    </row>
    <row r="13" spans="1:19" ht="14.25" customHeight="1" x14ac:dyDescent="0.25">
      <c r="A13" s="171" t="s">
        <v>132</v>
      </c>
      <c r="B13" s="171"/>
      <c r="C13" s="171"/>
      <c r="D13" s="171"/>
      <c r="E13" s="171"/>
      <c r="F13" s="171"/>
      <c r="G13" s="171"/>
      <c r="H13" s="171"/>
      <c r="I13" s="171"/>
      <c r="J13" s="171"/>
      <c r="K13" s="171"/>
      <c r="L13" s="171"/>
    </row>
    <row r="14" spans="1:19" ht="126.6" customHeight="1" x14ac:dyDescent="0.25">
      <c r="A14" s="33" t="s">
        <v>8</v>
      </c>
      <c r="B14" s="33" t="s">
        <v>92</v>
      </c>
      <c r="C14" s="34" t="s">
        <v>89</v>
      </c>
      <c r="D14" s="34" t="s">
        <v>90</v>
      </c>
      <c r="E14" s="34" t="s">
        <v>9</v>
      </c>
      <c r="F14" s="45" t="s">
        <v>126</v>
      </c>
      <c r="G14" s="45" t="s">
        <v>127</v>
      </c>
      <c r="H14" s="112" t="s">
        <v>355</v>
      </c>
      <c r="I14" s="48" t="s">
        <v>128</v>
      </c>
      <c r="J14" s="45" t="s">
        <v>129</v>
      </c>
      <c r="K14" s="45" t="s">
        <v>130</v>
      </c>
      <c r="L14" s="35" t="s">
        <v>131</v>
      </c>
    </row>
    <row r="15" spans="1:19" ht="17.25" customHeight="1" x14ac:dyDescent="0.25">
      <c r="A15" s="172" t="s">
        <v>16</v>
      </c>
      <c r="B15" s="172"/>
      <c r="C15" s="172"/>
      <c r="D15" s="172"/>
      <c r="E15" s="172"/>
      <c r="F15" s="172"/>
      <c r="G15" s="172"/>
      <c r="H15" s="172"/>
      <c r="I15" s="172"/>
      <c r="J15" s="172"/>
      <c r="K15" s="172"/>
      <c r="L15" s="172"/>
      <c r="M15" s="5"/>
      <c r="N15" s="5"/>
      <c r="O15" s="5"/>
      <c r="P15" s="5"/>
      <c r="Q15" s="5"/>
      <c r="R15" s="5"/>
      <c r="S15" s="5"/>
    </row>
    <row r="16" spans="1:19" ht="79.150000000000006" customHeight="1" x14ac:dyDescent="0.25">
      <c r="A16" s="96" t="s">
        <v>10</v>
      </c>
      <c r="B16" s="54" t="s">
        <v>99</v>
      </c>
      <c r="C16" s="29" t="s">
        <v>133</v>
      </c>
      <c r="D16" s="96" t="s">
        <v>134</v>
      </c>
      <c r="E16" s="96" t="s">
        <v>3</v>
      </c>
      <c r="F16" s="57">
        <v>12793.798000000001</v>
      </c>
      <c r="G16" s="96" t="s">
        <v>302</v>
      </c>
      <c r="H16" s="113"/>
      <c r="I16" s="96" t="s">
        <v>302</v>
      </c>
      <c r="J16" s="60">
        <f>I16/F16*100</f>
        <v>0</v>
      </c>
      <c r="K16" s="60">
        <v>0</v>
      </c>
      <c r="L16" s="173" t="s">
        <v>303</v>
      </c>
      <c r="M16" s="53">
        <v>1</v>
      </c>
      <c r="N16" s="52"/>
      <c r="O16" s="52"/>
      <c r="P16" s="52"/>
      <c r="Q16" s="52"/>
      <c r="R16" s="52"/>
      <c r="S16" s="52"/>
    </row>
    <row r="17" spans="1:19" ht="62.45" customHeight="1" x14ac:dyDescent="0.25">
      <c r="A17" s="176" t="s">
        <v>4</v>
      </c>
      <c r="B17" s="178" t="s">
        <v>99</v>
      </c>
      <c r="C17" s="29" t="s">
        <v>136</v>
      </c>
      <c r="D17" s="176" t="s">
        <v>77</v>
      </c>
      <c r="E17" s="176" t="s">
        <v>3</v>
      </c>
      <c r="F17" s="20">
        <v>2772.8</v>
      </c>
      <c r="G17" s="96" t="s">
        <v>302</v>
      </c>
      <c r="H17" s="113"/>
      <c r="I17" s="96" t="s">
        <v>302</v>
      </c>
      <c r="J17" s="62">
        <f t="shared" ref="J17:J43" si="0">I17/F17*100</f>
        <v>0</v>
      </c>
      <c r="K17" s="96" t="s">
        <v>302</v>
      </c>
      <c r="L17" s="174"/>
      <c r="M17" s="186">
        <v>3</v>
      </c>
      <c r="N17" s="52"/>
      <c r="O17" s="52"/>
      <c r="P17" s="52"/>
      <c r="Q17" s="52"/>
      <c r="R17" s="52"/>
      <c r="S17" s="52"/>
    </row>
    <row r="18" spans="1:19" ht="29.45" customHeight="1" x14ac:dyDescent="0.25">
      <c r="A18" s="177"/>
      <c r="B18" s="179"/>
      <c r="C18" s="29" t="s">
        <v>69</v>
      </c>
      <c r="D18" s="177"/>
      <c r="E18" s="177"/>
      <c r="F18" s="20">
        <v>270</v>
      </c>
      <c r="G18" s="96" t="s">
        <v>302</v>
      </c>
      <c r="H18" s="113"/>
      <c r="I18" s="96" t="s">
        <v>302</v>
      </c>
      <c r="J18" s="62">
        <f t="shared" si="0"/>
        <v>0</v>
      </c>
      <c r="K18" s="60">
        <v>0</v>
      </c>
      <c r="L18" s="174"/>
      <c r="M18" s="186"/>
      <c r="N18" s="52"/>
      <c r="O18" s="52"/>
      <c r="P18" s="52"/>
      <c r="Q18" s="52"/>
      <c r="R18" s="52"/>
      <c r="S18" s="52"/>
    </row>
    <row r="19" spans="1:19" ht="21" customHeight="1" x14ac:dyDescent="0.25">
      <c r="A19" s="176" t="s">
        <v>5</v>
      </c>
      <c r="B19" s="178" t="s">
        <v>139</v>
      </c>
      <c r="C19" s="180" t="s">
        <v>137</v>
      </c>
      <c r="D19" s="176" t="s">
        <v>138</v>
      </c>
      <c r="E19" s="176" t="s">
        <v>3</v>
      </c>
      <c r="F19" s="20">
        <v>188499.035</v>
      </c>
      <c r="G19" s="96" t="s">
        <v>302</v>
      </c>
      <c r="H19" s="113"/>
      <c r="I19" s="96" t="s">
        <v>302</v>
      </c>
      <c r="J19" s="62">
        <f t="shared" si="0"/>
        <v>0</v>
      </c>
      <c r="K19" s="96" t="s">
        <v>302</v>
      </c>
      <c r="L19" s="174"/>
      <c r="M19" s="53" t="s">
        <v>145</v>
      </c>
      <c r="N19" s="52"/>
      <c r="O19" s="52"/>
      <c r="P19" s="52"/>
      <c r="Q19" s="52"/>
      <c r="R19" s="52"/>
      <c r="S19" s="52"/>
    </row>
    <row r="20" spans="1:19" ht="41.45" customHeight="1" x14ac:dyDescent="0.25">
      <c r="A20" s="177"/>
      <c r="B20" s="179"/>
      <c r="C20" s="181"/>
      <c r="D20" s="177"/>
      <c r="E20" s="177"/>
      <c r="F20" s="20">
        <v>41234.345000000001</v>
      </c>
      <c r="G20" s="96" t="s">
        <v>302</v>
      </c>
      <c r="H20" s="113"/>
      <c r="I20" s="96" t="s">
        <v>302</v>
      </c>
      <c r="J20" s="62">
        <f t="shared" si="0"/>
        <v>0</v>
      </c>
      <c r="K20" s="60">
        <v>0</v>
      </c>
      <c r="L20" s="174"/>
      <c r="M20" s="53" t="s">
        <v>146</v>
      </c>
      <c r="N20" s="52"/>
      <c r="O20" s="52"/>
      <c r="P20" s="52"/>
      <c r="Q20" s="52"/>
      <c r="R20" s="52"/>
      <c r="S20" s="52"/>
    </row>
    <row r="21" spans="1:19" ht="32.450000000000003" customHeight="1" x14ac:dyDescent="0.25">
      <c r="A21" s="176" t="s">
        <v>6</v>
      </c>
      <c r="B21" s="178" t="s">
        <v>139</v>
      </c>
      <c r="C21" s="180" t="s">
        <v>140</v>
      </c>
      <c r="D21" s="176" t="s">
        <v>141</v>
      </c>
      <c r="E21" s="176" t="s">
        <v>3</v>
      </c>
      <c r="F21" s="20">
        <v>11671.861000000001</v>
      </c>
      <c r="G21" s="96" t="s">
        <v>302</v>
      </c>
      <c r="H21" s="113"/>
      <c r="I21" s="96" t="s">
        <v>302</v>
      </c>
      <c r="J21" s="62">
        <f t="shared" si="0"/>
        <v>0</v>
      </c>
      <c r="K21" s="96" t="s">
        <v>302</v>
      </c>
      <c r="L21" s="174"/>
      <c r="M21" s="53" t="s">
        <v>143</v>
      </c>
      <c r="N21" s="52"/>
      <c r="O21" s="52"/>
      <c r="P21" s="52"/>
      <c r="Q21" s="52"/>
      <c r="R21" s="52"/>
      <c r="S21" s="52"/>
    </row>
    <row r="22" spans="1:19" ht="32.450000000000003" customHeight="1" x14ac:dyDescent="0.25">
      <c r="A22" s="177"/>
      <c r="B22" s="179"/>
      <c r="C22" s="181"/>
      <c r="D22" s="177"/>
      <c r="E22" s="177"/>
      <c r="F22" s="20">
        <v>57073.995000000003</v>
      </c>
      <c r="G22" s="96" t="s">
        <v>302</v>
      </c>
      <c r="H22" s="113"/>
      <c r="I22" s="96" t="s">
        <v>302</v>
      </c>
      <c r="J22" s="62">
        <f t="shared" si="0"/>
        <v>0</v>
      </c>
      <c r="K22" s="60">
        <v>0</v>
      </c>
      <c r="L22" s="174"/>
      <c r="M22" s="53" t="s">
        <v>142</v>
      </c>
      <c r="N22" s="52"/>
      <c r="O22" s="52"/>
      <c r="P22" s="52"/>
      <c r="Q22" s="52"/>
      <c r="R22" s="52"/>
      <c r="S22" s="52"/>
    </row>
    <row r="23" spans="1:19" ht="57.6" customHeight="1" x14ac:dyDescent="0.25">
      <c r="A23" s="94" t="s">
        <v>11</v>
      </c>
      <c r="B23" s="101" t="s">
        <v>139</v>
      </c>
      <c r="C23" s="104" t="s">
        <v>144</v>
      </c>
      <c r="D23" s="94" t="s">
        <v>77</v>
      </c>
      <c r="E23" s="94" t="s">
        <v>3</v>
      </c>
      <c r="F23" s="20">
        <v>1380</v>
      </c>
      <c r="G23" s="96" t="s">
        <v>302</v>
      </c>
      <c r="H23" s="113"/>
      <c r="I23" s="96" t="s">
        <v>302</v>
      </c>
      <c r="J23" s="62">
        <f t="shared" si="0"/>
        <v>0</v>
      </c>
      <c r="K23" s="96" t="s">
        <v>302</v>
      </c>
      <c r="L23" s="175"/>
      <c r="M23" s="55" t="s">
        <v>148</v>
      </c>
      <c r="N23" s="52"/>
      <c r="O23" s="52"/>
      <c r="P23" s="52"/>
      <c r="Q23" s="52"/>
      <c r="R23" s="52"/>
      <c r="S23" s="52"/>
    </row>
    <row r="24" spans="1:19" s="25" customFormat="1" ht="46.9" customHeight="1" x14ac:dyDescent="0.25">
      <c r="A24" s="94" t="s">
        <v>12</v>
      </c>
      <c r="B24" s="101" t="s">
        <v>149</v>
      </c>
      <c r="C24" s="104" t="s">
        <v>147</v>
      </c>
      <c r="D24" s="57" t="s">
        <v>76</v>
      </c>
      <c r="E24" s="96" t="s">
        <v>75</v>
      </c>
      <c r="F24" s="20">
        <v>1239.452</v>
      </c>
      <c r="G24" s="20">
        <v>847.48400000000004</v>
      </c>
      <c r="H24" s="114">
        <v>462.55500000000001</v>
      </c>
      <c r="I24" s="57">
        <v>431.44499999999999</v>
      </c>
      <c r="J24" s="62">
        <f t="shared" si="0"/>
        <v>34.809335093250887</v>
      </c>
      <c r="K24" s="61">
        <f>I24/G24*100</f>
        <v>50.908925714231771</v>
      </c>
      <c r="L24" s="63" t="s">
        <v>304</v>
      </c>
      <c r="M24" s="58" t="s">
        <v>150</v>
      </c>
      <c r="N24" s="49"/>
      <c r="O24" s="49"/>
      <c r="P24" s="49"/>
      <c r="Q24" s="49"/>
      <c r="R24" s="49"/>
      <c r="S24" s="49"/>
    </row>
    <row r="25" spans="1:19" s="25" customFormat="1" ht="61.9" customHeight="1" x14ac:dyDescent="0.25">
      <c r="A25" s="96" t="s">
        <v>14</v>
      </c>
      <c r="B25" s="96" t="s">
        <v>100</v>
      </c>
      <c r="C25" s="29" t="s">
        <v>29</v>
      </c>
      <c r="D25" s="57" t="s">
        <v>76</v>
      </c>
      <c r="E25" s="96" t="s">
        <v>75</v>
      </c>
      <c r="F25" s="20">
        <v>39.131999999999998</v>
      </c>
      <c r="G25" s="20">
        <v>39.131999999999998</v>
      </c>
      <c r="H25" s="114">
        <v>19.57</v>
      </c>
      <c r="I25" s="109">
        <v>7.6920000000000002</v>
      </c>
      <c r="J25" s="62">
        <f>I25/F25*100</f>
        <v>19.656547071450479</v>
      </c>
      <c r="K25" s="61">
        <f>I25/G25*100</f>
        <v>19.656547071450479</v>
      </c>
      <c r="L25" s="64" t="s">
        <v>93</v>
      </c>
      <c r="M25" s="58" t="s">
        <v>151</v>
      </c>
      <c r="N25" s="50"/>
      <c r="O25" s="50"/>
      <c r="P25" s="49"/>
      <c r="Q25" s="49"/>
      <c r="R25" s="49"/>
      <c r="S25" s="49"/>
    </row>
    <row r="26" spans="1:19" s="25" customFormat="1" ht="76.150000000000006" customHeight="1" x14ac:dyDescent="0.25">
      <c r="A26" s="96" t="s">
        <v>15</v>
      </c>
      <c r="B26" s="96" t="s">
        <v>100</v>
      </c>
      <c r="C26" s="29" t="s">
        <v>30</v>
      </c>
      <c r="D26" s="57" t="s">
        <v>76</v>
      </c>
      <c r="E26" s="96" t="s">
        <v>75</v>
      </c>
      <c r="F26" s="20">
        <v>417.06400000000002</v>
      </c>
      <c r="G26" s="20">
        <v>345.02499999999998</v>
      </c>
      <c r="H26" s="114">
        <v>172.52</v>
      </c>
      <c r="I26" s="18">
        <v>168.36199999999999</v>
      </c>
      <c r="J26" s="62">
        <f>I26/F26*100</f>
        <v>40.36838470834212</v>
      </c>
      <c r="K26" s="61">
        <f>I26/G26*100</f>
        <v>48.797043692486056</v>
      </c>
      <c r="L26" s="29" t="s">
        <v>306</v>
      </c>
      <c r="M26" s="58" t="s">
        <v>152</v>
      </c>
      <c r="N26" s="49"/>
      <c r="O26" s="49"/>
      <c r="P26" s="49"/>
      <c r="Q26" s="49"/>
      <c r="R26" s="49"/>
      <c r="S26" s="49"/>
    </row>
    <row r="27" spans="1:19" ht="55.9" customHeight="1" x14ac:dyDescent="0.25">
      <c r="A27" s="96" t="s">
        <v>0</v>
      </c>
      <c r="B27" s="96" t="s">
        <v>100</v>
      </c>
      <c r="C27" s="29" t="s">
        <v>153</v>
      </c>
      <c r="D27" s="57">
        <v>2024</v>
      </c>
      <c r="E27" s="96" t="s">
        <v>75</v>
      </c>
      <c r="F27" s="20">
        <v>295.89999999999998</v>
      </c>
      <c r="G27" s="20">
        <v>0</v>
      </c>
      <c r="H27" s="114"/>
      <c r="I27" s="109">
        <v>0</v>
      </c>
      <c r="J27" s="62">
        <f t="shared" si="0"/>
        <v>0</v>
      </c>
      <c r="K27" s="61">
        <v>0</v>
      </c>
      <c r="L27" s="29" t="s">
        <v>305</v>
      </c>
      <c r="M27" s="55" t="s">
        <v>154</v>
      </c>
      <c r="N27" s="65"/>
      <c r="O27" s="52"/>
      <c r="P27" s="52"/>
      <c r="Q27" s="52"/>
      <c r="R27" s="52"/>
      <c r="S27" s="52"/>
    </row>
    <row r="28" spans="1:19" ht="55.9" customHeight="1" x14ac:dyDescent="0.25">
      <c r="A28" s="96" t="s">
        <v>1</v>
      </c>
      <c r="B28" s="96" t="s">
        <v>135</v>
      </c>
      <c r="C28" s="29" t="s">
        <v>155</v>
      </c>
      <c r="D28" s="57">
        <v>2024</v>
      </c>
      <c r="E28" s="96" t="s">
        <v>75</v>
      </c>
      <c r="F28" s="20">
        <v>298.5</v>
      </c>
      <c r="G28" s="20">
        <v>0</v>
      </c>
      <c r="H28" s="114"/>
      <c r="I28" s="109">
        <v>0</v>
      </c>
      <c r="J28" s="62">
        <f>I28/F28*100</f>
        <v>0</v>
      </c>
      <c r="K28" s="61">
        <v>0</v>
      </c>
      <c r="L28" s="29" t="s">
        <v>305</v>
      </c>
      <c r="M28" s="55" t="s">
        <v>167</v>
      </c>
      <c r="N28" s="65"/>
      <c r="O28" s="52"/>
      <c r="P28" s="52"/>
      <c r="Q28" s="52"/>
      <c r="R28" s="52"/>
      <c r="S28" s="52"/>
    </row>
    <row r="29" spans="1:19" ht="55.9" customHeight="1" x14ac:dyDescent="0.25">
      <c r="A29" s="96" t="s">
        <v>23</v>
      </c>
      <c r="B29" s="96" t="s">
        <v>166</v>
      </c>
      <c r="C29" s="29" t="s">
        <v>156</v>
      </c>
      <c r="D29" s="57">
        <v>2024</v>
      </c>
      <c r="E29" s="96" t="s">
        <v>75</v>
      </c>
      <c r="F29" s="57">
        <v>155.92500000000001</v>
      </c>
      <c r="G29" s="20">
        <v>0</v>
      </c>
      <c r="H29" s="114"/>
      <c r="I29" s="109">
        <v>0</v>
      </c>
      <c r="J29" s="62">
        <f t="shared" si="0"/>
        <v>0</v>
      </c>
      <c r="K29" s="61">
        <v>0</v>
      </c>
      <c r="L29" s="29" t="s">
        <v>305</v>
      </c>
      <c r="M29" s="55" t="s">
        <v>161</v>
      </c>
      <c r="N29" s="65"/>
      <c r="O29" s="52"/>
      <c r="P29" s="52"/>
      <c r="Q29" s="52"/>
      <c r="R29" s="52"/>
      <c r="S29" s="52"/>
    </row>
    <row r="30" spans="1:19" ht="55.9" customHeight="1" x14ac:dyDescent="0.25">
      <c r="A30" s="96" t="s">
        <v>24</v>
      </c>
      <c r="B30" s="96" t="s">
        <v>166</v>
      </c>
      <c r="C30" s="29" t="s">
        <v>157</v>
      </c>
      <c r="D30" s="57">
        <v>2024</v>
      </c>
      <c r="E30" s="96" t="s">
        <v>75</v>
      </c>
      <c r="F30" s="20">
        <v>75.995000000000005</v>
      </c>
      <c r="G30" s="20">
        <v>0</v>
      </c>
      <c r="H30" s="114"/>
      <c r="I30" s="109">
        <v>0</v>
      </c>
      <c r="J30" s="62">
        <f t="shared" si="0"/>
        <v>0</v>
      </c>
      <c r="K30" s="61">
        <v>0</v>
      </c>
      <c r="L30" s="29" t="s">
        <v>305</v>
      </c>
      <c r="M30" s="55" t="s">
        <v>162</v>
      </c>
      <c r="N30" s="65"/>
      <c r="O30" s="52"/>
      <c r="P30" s="52"/>
      <c r="Q30" s="52"/>
      <c r="R30" s="52"/>
      <c r="S30" s="52"/>
    </row>
    <row r="31" spans="1:19" ht="55.9" customHeight="1" x14ac:dyDescent="0.25">
      <c r="A31" s="96" t="s">
        <v>31</v>
      </c>
      <c r="B31" s="96" t="s">
        <v>166</v>
      </c>
      <c r="C31" s="29" t="s">
        <v>158</v>
      </c>
      <c r="D31" s="57">
        <v>2024</v>
      </c>
      <c r="E31" s="96" t="s">
        <v>75</v>
      </c>
      <c r="F31" s="20">
        <v>14.72</v>
      </c>
      <c r="G31" s="20">
        <v>0</v>
      </c>
      <c r="H31" s="114"/>
      <c r="I31" s="109">
        <v>0</v>
      </c>
      <c r="J31" s="62">
        <f t="shared" si="0"/>
        <v>0</v>
      </c>
      <c r="K31" s="61">
        <v>0</v>
      </c>
      <c r="L31" s="29" t="s">
        <v>305</v>
      </c>
      <c r="M31" s="55" t="s">
        <v>163</v>
      </c>
      <c r="N31" s="65"/>
      <c r="O31" s="52"/>
      <c r="P31" s="52"/>
      <c r="Q31" s="52"/>
      <c r="R31" s="52"/>
      <c r="S31" s="52"/>
    </row>
    <row r="32" spans="1:19" ht="55.9" customHeight="1" x14ac:dyDescent="0.25">
      <c r="A32" s="96" t="s">
        <v>32</v>
      </c>
      <c r="B32" s="96" t="s">
        <v>166</v>
      </c>
      <c r="C32" s="29" t="s">
        <v>159</v>
      </c>
      <c r="D32" s="57">
        <v>2024</v>
      </c>
      <c r="E32" s="96" t="s">
        <v>75</v>
      </c>
      <c r="F32" s="20">
        <v>58.249000000000002</v>
      </c>
      <c r="G32" s="20">
        <v>0</v>
      </c>
      <c r="H32" s="114"/>
      <c r="I32" s="109">
        <v>0</v>
      </c>
      <c r="J32" s="62">
        <f t="shared" si="0"/>
        <v>0</v>
      </c>
      <c r="K32" s="61">
        <v>0</v>
      </c>
      <c r="L32" s="29" t="s">
        <v>305</v>
      </c>
      <c r="M32" s="55" t="s">
        <v>164</v>
      </c>
      <c r="N32" s="65"/>
      <c r="O32" s="52"/>
      <c r="P32" s="52"/>
      <c r="Q32" s="52"/>
      <c r="R32" s="52"/>
      <c r="S32" s="52"/>
    </row>
    <row r="33" spans="1:19" ht="55.9" customHeight="1" x14ac:dyDescent="0.25">
      <c r="A33" s="96" t="s">
        <v>33</v>
      </c>
      <c r="B33" s="96" t="s">
        <v>166</v>
      </c>
      <c r="C33" s="29" t="s">
        <v>160</v>
      </c>
      <c r="D33" s="57">
        <v>2024</v>
      </c>
      <c r="E33" s="96" t="s">
        <v>75</v>
      </c>
      <c r="F33" s="20">
        <v>47.216999999999999</v>
      </c>
      <c r="G33" s="20">
        <v>0</v>
      </c>
      <c r="H33" s="114"/>
      <c r="I33" s="109">
        <v>0</v>
      </c>
      <c r="J33" s="62">
        <f t="shared" si="0"/>
        <v>0</v>
      </c>
      <c r="K33" s="61">
        <v>0</v>
      </c>
      <c r="L33" s="29" t="s">
        <v>305</v>
      </c>
      <c r="M33" s="55" t="s">
        <v>165</v>
      </c>
      <c r="N33" s="65"/>
      <c r="O33" s="52"/>
      <c r="P33" s="52"/>
      <c r="Q33" s="52"/>
      <c r="R33" s="52"/>
      <c r="S33" s="52"/>
    </row>
    <row r="34" spans="1:19" ht="75" customHeight="1" x14ac:dyDescent="0.25">
      <c r="A34" s="96" t="s">
        <v>34</v>
      </c>
      <c r="B34" s="96" t="s">
        <v>99</v>
      </c>
      <c r="C34" s="29" t="s">
        <v>168</v>
      </c>
      <c r="D34" s="57">
        <v>2024</v>
      </c>
      <c r="E34" s="96" t="s">
        <v>3</v>
      </c>
      <c r="F34" s="20">
        <v>129.02000000000001</v>
      </c>
      <c r="G34" s="20">
        <v>0</v>
      </c>
      <c r="H34" s="114"/>
      <c r="I34" s="109">
        <v>0</v>
      </c>
      <c r="J34" s="62">
        <f t="shared" si="0"/>
        <v>0</v>
      </c>
      <c r="K34" s="62">
        <v>0</v>
      </c>
      <c r="L34" s="180" t="s">
        <v>303</v>
      </c>
      <c r="M34" s="55" t="s">
        <v>169</v>
      </c>
      <c r="N34" s="65"/>
      <c r="O34" s="52"/>
      <c r="P34" s="52"/>
      <c r="Q34" s="52"/>
      <c r="R34" s="52"/>
      <c r="S34" s="52"/>
    </row>
    <row r="35" spans="1:19" ht="72" customHeight="1" x14ac:dyDescent="0.25">
      <c r="A35" s="96" t="s">
        <v>35</v>
      </c>
      <c r="B35" s="96" t="s">
        <v>173</v>
      </c>
      <c r="C35" s="29" t="s">
        <v>170</v>
      </c>
      <c r="D35" s="57">
        <v>2024</v>
      </c>
      <c r="E35" s="96" t="s">
        <v>3</v>
      </c>
      <c r="F35" s="57">
        <v>209.376</v>
      </c>
      <c r="G35" s="20">
        <v>0</v>
      </c>
      <c r="H35" s="114"/>
      <c r="I35" s="109">
        <v>0</v>
      </c>
      <c r="J35" s="62">
        <f t="shared" si="0"/>
        <v>0</v>
      </c>
      <c r="K35" s="62">
        <v>0</v>
      </c>
      <c r="L35" s="182"/>
      <c r="M35" s="55" t="s">
        <v>174</v>
      </c>
      <c r="N35" s="65"/>
      <c r="O35" s="52"/>
      <c r="P35" s="52"/>
      <c r="Q35" s="52"/>
      <c r="R35" s="52"/>
      <c r="S35" s="52"/>
    </row>
    <row r="36" spans="1:19" ht="72" customHeight="1" x14ac:dyDescent="0.25">
      <c r="A36" s="96" t="s">
        <v>41</v>
      </c>
      <c r="B36" s="96" t="s">
        <v>173</v>
      </c>
      <c r="C36" s="29" t="s">
        <v>171</v>
      </c>
      <c r="D36" s="57">
        <v>2024</v>
      </c>
      <c r="E36" s="96" t="s">
        <v>3</v>
      </c>
      <c r="F36" s="57">
        <v>94.343999999999994</v>
      </c>
      <c r="G36" s="20">
        <v>0</v>
      </c>
      <c r="H36" s="114"/>
      <c r="I36" s="109">
        <v>0</v>
      </c>
      <c r="J36" s="62">
        <f t="shared" si="0"/>
        <v>0</v>
      </c>
      <c r="K36" s="62">
        <v>0</v>
      </c>
      <c r="L36" s="182"/>
      <c r="M36" s="55" t="s">
        <v>175</v>
      </c>
      <c r="N36" s="65"/>
      <c r="O36" s="52"/>
      <c r="P36" s="52"/>
      <c r="Q36" s="52"/>
      <c r="R36" s="52"/>
      <c r="S36" s="52"/>
    </row>
    <row r="37" spans="1:19" ht="72" customHeight="1" x14ac:dyDescent="0.25">
      <c r="A37" s="96" t="s">
        <v>42</v>
      </c>
      <c r="B37" s="96" t="s">
        <v>173</v>
      </c>
      <c r="C37" s="29" t="s">
        <v>172</v>
      </c>
      <c r="D37" s="57" t="s">
        <v>141</v>
      </c>
      <c r="E37" s="96" t="s">
        <v>3</v>
      </c>
      <c r="F37" s="20">
        <v>6266.4059999999999</v>
      </c>
      <c r="G37" s="20">
        <v>0</v>
      </c>
      <c r="H37" s="114"/>
      <c r="I37" s="109">
        <v>0</v>
      </c>
      <c r="J37" s="62">
        <f t="shared" si="0"/>
        <v>0</v>
      </c>
      <c r="K37" s="62">
        <v>0</v>
      </c>
      <c r="L37" s="182"/>
      <c r="M37" s="55" t="s">
        <v>176</v>
      </c>
      <c r="N37" s="65"/>
      <c r="O37" s="52"/>
      <c r="P37" s="52"/>
      <c r="Q37" s="52"/>
      <c r="R37" s="52"/>
      <c r="S37" s="52"/>
    </row>
    <row r="38" spans="1:19" ht="73.150000000000006" customHeight="1" x14ac:dyDescent="0.25">
      <c r="A38" s="96" t="s">
        <v>43</v>
      </c>
      <c r="B38" s="96" t="s">
        <v>99</v>
      </c>
      <c r="C38" s="29" t="s">
        <v>177</v>
      </c>
      <c r="D38" s="57" t="s">
        <v>141</v>
      </c>
      <c r="E38" s="96" t="s">
        <v>3</v>
      </c>
      <c r="F38" s="20">
        <v>5831.067</v>
      </c>
      <c r="G38" s="20">
        <v>0</v>
      </c>
      <c r="H38" s="114"/>
      <c r="I38" s="109">
        <v>0</v>
      </c>
      <c r="J38" s="62">
        <f t="shared" si="0"/>
        <v>0</v>
      </c>
      <c r="K38" s="62">
        <v>0</v>
      </c>
      <c r="L38" s="182"/>
      <c r="M38" s="55" t="s">
        <v>178</v>
      </c>
      <c r="N38" s="65"/>
      <c r="O38" s="52"/>
      <c r="P38" s="52"/>
      <c r="Q38" s="52"/>
      <c r="R38" s="52"/>
      <c r="S38" s="52"/>
    </row>
    <row r="39" spans="1:19" ht="59.45" customHeight="1" x14ac:dyDescent="0.25">
      <c r="A39" s="96" t="s">
        <v>44</v>
      </c>
      <c r="B39" s="96" t="s">
        <v>185</v>
      </c>
      <c r="C39" s="29" t="s">
        <v>179</v>
      </c>
      <c r="D39" s="57">
        <v>2024</v>
      </c>
      <c r="E39" s="96" t="s">
        <v>3</v>
      </c>
      <c r="F39" s="20">
        <v>497.62200000000001</v>
      </c>
      <c r="G39" s="20">
        <v>0</v>
      </c>
      <c r="H39" s="114"/>
      <c r="I39" s="109">
        <v>0</v>
      </c>
      <c r="J39" s="62">
        <f t="shared" si="0"/>
        <v>0</v>
      </c>
      <c r="K39" s="62">
        <v>0</v>
      </c>
      <c r="L39" s="182"/>
      <c r="M39" s="55" t="s">
        <v>67</v>
      </c>
      <c r="N39" s="65"/>
      <c r="O39" s="52"/>
      <c r="P39" s="52"/>
      <c r="Q39" s="52"/>
      <c r="R39" s="52"/>
      <c r="S39" s="52"/>
    </row>
    <row r="40" spans="1:19" ht="59.45" customHeight="1" x14ac:dyDescent="0.25">
      <c r="A40" s="96" t="s">
        <v>45</v>
      </c>
      <c r="B40" s="96" t="s">
        <v>185</v>
      </c>
      <c r="C40" s="29" t="s">
        <v>180</v>
      </c>
      <c r="D40" s="57">
        <v>2024</v>
      </c>
      <c r="E40" s="96" t="s">
        <v>3</v>
      </c>
      <c r="F40" s="20">
        <v>253.65199999999999</v>
      </c>
      <c r="G40" s="20">
        <v>0</v>
      </c>
      <c r="H40" s="114"/>
      <c r="I40" s="109">
        <v>0</v>
      </c>
      <c r="J40" s="62">
        <f t="shared" si="0"/>
        <v>0</v>
      </c>
      <c r="K40" s="62">
        <v>0</v>
      </c>
      <c r="L40" s="182"/>
      <c r="M40" s="55" t="s">
        <v>68</v>
      </c>
      <c r="N40" s="65"/>
      <c r="O40" s="52"/>
      <c r="P40" s="52"/>
      <c r="Q40" s="52"/>
      <c r="R40" s="52"/>
      <c r="S40" s="52"/>
    </row>
    <row r="41" spans="1:19" ht="59.45" customHeight="1" x14ac:dyDescent="0.25">
      <c r="A41" s="96" t="s">
        <v>46</v>
      </c>
      <c r="B41" s="96" t="s">
        <v>185</v>
      </c>
      <c r="C41" s="29" t="s">
        <v>181</v>
      </c>
      <c r="D41" s="57">
        <v>2024</v>
      </c>
      <c r="E41" s="96" t="s">
        <v>3</v>
      </c>
      <c r="F41" s="20">
        <v>259.84399999999999</v>
      </c>
      <c r="G41" s="20">
        <v>0</v>
      </c>
      <c r="H41" s="114"/>
      <c r="I41" s="109">
        <v>0</v>
      </c>
      <c r="J41" s="62">
        <f t="shared" si="0"/>
        <v>0</v>
      </c>
      <c r="K41" s="62">
        <v>0</v>
      </c>
      <c r="L41" s="181"/>
      <c r="M41" s="55" t="s">
        <v>188</v>
      </c>
      <c r="N41" s="65"/>
      <c r="O41" s="52"/>
      <c r="P41" s="52"/>
      <c r="Q41" s="52"/>
      <c r="R41" s="52"/>
      <c r="S41" s="52"/>
    </row>
    <row r="42" spans="1:19" ht="55.9" customHeight="1" x14ac:dyDescent="0.25">
      <c r="A42" s="96" t="s">
        <v>47</v>
      </c>
      <c r="B42" s="96" t="s">
        <v>135</v>
      </c>
      <c r="C42" s="29" t="s">
        <v>182</v>
      </c>
      <c r="D42" s="57">
        <v>2024</v>
      </c>
      <c r="E42" s="96" t="s">
        <v>75</v>
      </c>
      <c r="F42" s="20">
        <v>450</v>
      </c>
      <c r="G42" s="20">
        <v>0</v>
      </c>
      <c r="H42" s="114"/>
      <c r="I42" s="109">
        <v>0</v>
      </c>
      <c r="J42" s="62">
        <f t="shared" si="0"/>
        <v>0</v>
      </c>
      <c r="K42" s="62">
        <v>0</v>
      </c>
      <c r="L42" s="29" t="s">
        <v>305</v>
      </c>
      <c r="M42" s="55" t="s">
        <v>187</v>
      </c>
      <c r="N42" s="65"/>
      <c r="O42" s="52"/>
      <c r="P42" s="52"/>
      <c r="Q42" s="52"/>
      <c r="R42" s="52"/>
      <c r="S42" s="52"/>
    </row>
    <row r="43" spans="1:19" ht="74.45" customHeight="1" x14ac:dyDescent="0.25">
      <c r="A43" s="96" t="s">
        <v>48</v>
      </c>
      <c r="B43" s="96" t="s">
        <v>191</v>
      </c>
      <c r="C43" s="29" t="s">
        <v>183</v>
      </c>
      <c r="D43" s="57">
        <v>2024</v>
      </c>
      <c r="E43" s="96" t="s">
        <v>75</v>
      </c>
      <c r="F43" s="20">
        <v>303.16000000000003</v>
      </c>
      <c r="G43" s="20">
        <v>303.16000000000003</v>
      </c>
      <c r="H43" s="114">
        <v>303.16000000000003</v>
      </c>
      <c r="I43" s="109">
        <v>20.222999999999999</v>
      </c>
      <c r="J43" s="62">
        <f t="shared" si="0"/>
        <v>6.6707349254519057</v>
      </c>
      <c r="K43" s="62">
        <f>I43/G43*100</f>
        <v>6.6707349254519057</v>
      </c>
      <c r="L43" s="29" t="s">
        <v>307</v>
      </c>
      <c r="M43" s="55" t="s">
        <v>186</v>
      </c>
      <c r="N43" s="65"/>
      <c r="O43" s="52"/>
      <c r="P43" s="52"/>
      <c r="Q43" s="52"/>
      <c r="R43" s="52"/>
      <c r="S43" s="52"/>
    </row>
    <row r="44" spans="1:19" ht="81.599999999999994" customHeight="1" x14ac:dyDescent="0.25">
      <c r="A44" s="96" t="s">
        <v>49</v>
      </c>
      <c r="B44" s="96" t="s">
        <v>190</v>
      </c>
      <c r="C44" s="29" t="s">
        <v>184</v>
      </c>
      <c r="D44" s="57">
        <v>2024</v>
      </c>
      <c r="E44" s="96" t="s">
        <v>75</v>
      </c>
      <c r="F44" s="20">
        <v>7025.69</v>
      </c>
      <c r="G44" s="20">
        <v>7025.69</v>
      </c>
      <c r="H44" s="114">
        <v>7025.69</v>
      </c>
      <c r="I44" s="109">
        <v>1489.3779999999999</v>
      </c>
      <c r="J44" s="62">
        <f>I44/F44*100</f>
        <v>21.19902813816152</v>
      </c>
      <c r="K44" s="62">
        <f>I44/G44*100</f>
        <v>21.19902813816152</v>
      </c>
      <c r="L44" s="29" t="s">
        <v>308</v>
      </c>
      <c r="M44" s="55" t="s">
        <v>189</v>
      </c>
      <c r="N44" s="65"/>
      <c r="O44" s="52"/>
      <c r="P44" s="52"/>
      <c r="Q44" s="52"/>
      <c r="R44" s="52"/>
      <c r="S44" s="52"/>
    </row>
    <row r="45" spans="1:19" ht="18.600000000000001" customHeight="1" x14ac:dyDescent="0.25">
      <c r="A45" s="183" t="s">
        <v>298</v>
      </c>
      <c r="B45" s="184"/>
      <c r="C45" s="185"/>
      <c r="D45" s="57"/>
      <c r="E45" s="96"/>
      <c r="F45" s="20">
        <f>F19+F22</f>
        <v>245573.03</v>
      </c>
      <c r="G45" s="20">
        <v>0</v>
      </c>
      <c r="H45" s="20">
        <v>0</v>
      </c>
      <c r="I45" s="109">
        <v>0</v>
      </c>
      <c r="J45" s="62">
        <f t="shared" ref="J45" si="1">I45/F45*100</f>
        <v>0</v>
      </c>
      <c r="K45" s="62">
        <v>0</v>
      </c>
      <c r="L45" s="66"/>
      <c r="M45" s="55"/>
      <c r="N45" s="65"/>
      <c r="O45" s="52"/>
      <c r="P45" s="52"/>
      <c r="Q45" s="52"/>
      <c r="R45" s="52"/>
      <c r="S45" s="52"/>
    </row>
    <row r="46" spans="1:19" ht="18.600000000000001" customHeight="1" x14ac:dyDescent="0.25">
      <c r="A46" s="183" t="s">
        <v>299</v>
      </c>
      <c r="B46" s="184"/>
      <c r="C46" s="185"/>
      <c r="D46" s="57"/>
      <c r="E46" s="96"/>
      <c r="F46" s="20">
        <f>SUM(F16:F44)-F18-F19-F22</f>
        <v>93815.138999999937</v>
      </c>
      <c r="G46" s="20">
        <f>SUM(G16:G44)-G18-G19-G22</f>
        <v>8560.491</v>
      </c>
      <c r="H46" s="20">
        <f>SUM(H16:H44)-H18-H19-H22</f>
        <v>7983.4949999999999</v>
      </c>
      <c r="I46" s="20">
        <f>SUM(I16:I44)-I18-I19-I22</f>
        <v>2117.1</v>
      </c>
      <c r="J46" s="62">
        <f>I46/F46*100</f>
        <v>2.2566720281680777</v>
      </c>
      <c r="K46" s="62">
        <f>I46/G46*100</f>
        <v>24.731058066645943</v>
      </c>
      <c r="L46" s="66"/>
      <c r="M46" s="55"/>
      <c r="N46" s="65"/>
      <c r="O46" s="52"/>
      <c r="P46" s="52"/>
      <c r="Q46" s="52"/>
      <c r="R46" s="52"/>
      <c r="S46" s="52"/>
    </row>
    <row r="47" spans="1:19" ht="22.15" customHeight="1" x14ac:dyDescent="0.25">
      <c r="A47" s="183" t="s">
        <v>91</v>
      </c>
      <c r="B47" s="184"/>
      <c r="C47" s="184"/>
      <c r="D47" s="184"/>
      <c r="E47" s="185"/>
      <c r="F47" s="4">
        <f>SUM(F16:F44)-F18</f>
        <v>339388.16899999994</v>
      </c>
      <c r="G47" s="4">
        <f>SUM(G16:G44)-G18</f>
        <v>8560.491</v>
      </c>
      <c r="H47" s="4">
        <f>SUM(H16:H44)-H18</f>
        <v>7983.4949999999999</v>
      </c>
      <c r="I47" s="4">
        <f>SUM(I16:I44)-I18</f>
        <v>2117.1</v>
      </c>
      <c r="J47" s="62">
        <f>I47/F47*100</f>
        <v>0.62379899872113698</v>
      </c>
      <c r="K47" s="62">
        <f>I47/G47*100</f>
        <v>24.731058066645943</v>
      </c>
      <c r="L47" s="56"/>
      <c r="M47" s="52"/>
      <c r="N47" s="52"/>
      <c r="O47" s="52"/>
      <c r="P47" s="52"/>
      <c r="Q47" s="52"/>
      <c r="R47" s="52"/>
      <c r="S47" s="52"/>
    </row>
    <row r="48" spans="1:19" ht="14.25" customHeight="1" x14ac:dyDescent="0.25">
      <c r="A48" s="172" t="s">
        <v>17</v>
      </c>
      <c r="B48" s="172"/>
      <c r="C48" s="172"/>
      <c r="D48" s="172"/>
      <c r="E48" s="172"/>
      <c r="F48" s="172"/>
      <c r="G48" s="172"/>
      <c r="H48" s="172"/>
      <c r="I48" s="172"/>
      <c r="J48" s="172"/>
      <c r="K48" s="172"/>
      <c r="L48" s="172"/>
      <c r="M48" s="5"/>
      <c r="N48" s="5"/>
      <c r="O48" s="5"/>
      <c r="P48" s="5"/>
      <c r="Q48" s="5"/>
      <c r="R48" s="5"/>
      <c r="S48" s="5"/>
    </row>
    <row r="49" spans="1:19" ht="23.25" hidden="1" customHeight="1" x14ac:dyDescent="0.25">
      <c r="A49" s="177"/>
      <c r="B49" s="94"/>
      <c r="C49" s="1" t="s">
        <v>2</v>
      </c>
      <c r="D49" s="177"/>
      <c r="E49" s="177"/>
      <c r="F49" s="107" t="e">
        <f>#REF!+#REF!+#REF!</f>
        <v>#REF!</v>
      </c>
      <c r="G49" s="107"/>
      <c r="H49" s="116"/>
      <c r="I49" s="36"/>
      <c r="J49" s="46"/>
      <c r="K49" s="9"/>
      <c r="L49" s="9"/>
      <c r="M49" s="7"/>
      <c r="N49" s="8"/>
      <c r="O49" s="7"/>
      <c r="P49" s="5"/>
      <c r="Q49" s="5"/>
      <c r="R49" s="5"/>
      <c r="S49" s="5"/>
    </row>
    <row r="50" spans="1:19" ht="61.9" hidden="1" customHeight="1" x14ac:dyDescent="0.25">
      <c r="A50" s="190"/>
      <c r="B50" s="96"/>
      <c r="C50" s="17" t="s">
        <v>7</v>
      </c>
      <c r="D50" s="190"/>
      <c r="E50" s="190"/>
      <c r="F50" s="20" t="e">
        <f>#REF!+#REF!+#REF!</f>
        <v>#REF!</v>
      </c>
      <c r="G50" s="106"/>
      <c r="H50" s="117"/>
      <c r="I50" s="38"/>
      <c r="J50" s="47"/>
      <c r="K50" s="9"/>
      <c r="L50" s="9"/>
      <c r="M50" s="5"/>
      <c r="N50" s="5"/>
      <c r="O50" s="5"/>
      <c r="P50" s="5"/>
      <c r="Q50" s="5"/>
      <c r="R50" s="5"/>
      <c r="S50" s="5"/>
    </row>
    <row r="51" spans="1:19" ht="63" customHeight="1" x14ac:dyDescent="0.25">
      <c r="A51" s="96" t="s">
        <v>10</v>
      </c>
      <c r="B51" s="96" t="s">
        <v>102</v>
      </c>
      <c r="C51" s="17" t="s">
        <v>192</v>
      </c>
      <c r="D51" s="26" t="s">
        <v>76</v>
      </c>
      <c r="E51" s="96" t="s">
        <v>3</v>
      </c>
      <c r="F51" s="20">
        <v>15315.141</v>
      </c>
      <c r="G51" s="20">
        <v>2117.88</v>
      </c>
      <c r="H51" s="20">
        <v>1392.7950000000001</v>
      </c>
      <c r="I51" s="18">
        <v>0</v>
      </c>
      <c r="J51" s="62">
        <f>I51/F51*100</f>
        <v>0</v>
      </c>
      <c r="K51" s="62">
        <f>I51/G51*100</f>
        <v>0</v>
      </c>
      <c r="L51" s="68" t="s">
        <v>357</v>
      </c>
      <c r="M51" s="55">
        <v>2</v>
      </c>
      <c r="N51" s="52"/>
      <c r="O51" s="52"/>
      <c r="P51" s="52"/>
      <c r="Q51" s="52"/>
      <c r="R51" s="52"/>
      <c r="S51" s="52"/>
    </row>
    <row r="52" spans="1:19" ht="56.25" customHeight="1" x14ac:dyDescent="0.25">
      <c r="A52" s="96" t="s">
        <v>4</v>
      </c>
      <c r="B52" s="96" t="s">
        <v>102</v>
      </c>
      <c r="C52" s="17" t="s">
        <v>71</v>
      </c>
      <c r="D52" s="96" t="s">
        <v>76</v>
      </c>
      <c r="E52" s="96" t="s">
        <v>3</v>
      </c>
      <c r="F52" s="32">
        <f>13892.861-112</f>
        <v>13780.861000000001</v>
      </c>
      <c r="G52" s="32">
        <v>0</v>
      </c>
      <c r="H52" s="118"/>
      <c r="I52" s="18">
        <v>0</v>
      </c>
      <c r="J52" s="62">
        <f t="shared" ref="J52:J62" si="2">I52/F52*100</f>
        <v>0</v>
      </c>
      <c r="K52" s="62">
        <v>0</v>
      </c>
      <c r="L52" s="180" t="s">
        <v>303</v>
      </c>
      <c r="M52" s="55">
        <v>3</v>
      </c>
      <c r="N52" s="52"/>
      <c r="O52" s="52"/>
      <c r="P52" s="52"/>
      <c r="Q52" s="52"/>
      <c r="R52" s="52"/>
      <c r="S52" s="52"/>
    </row>
    <row r="53" spans="1:19" ht="56.45" customHeight="1" x14ac:dyDescent="0.25">
      <c r="A53" s="96" t="s">
        <v>5</v>
      </c>
      <c r="B53" s="96" t="s">
        <v>194</v>
      </c>
      <c r="C53" s="17" t="s">
        <v>193</v>
      </c>
      <c r="D53" s="96" t="s">
        <v>77</v>
      </c>
      <c r="E53" s="96" t="s">
        <v>3</v>
      </c>
      <c r="F53" s="32">
        <v>5669.4229999999998</v>
      </c>
      <c r="G53" s="32">
        <v>0</v>
      </c>
      <c r="H53" s="118"/>
      <c r="I53" s="18">
        <v>0</v>
      </c>
      <c r="J53" s="62">
        <f t="shared" si="2"/>
        <v>0</v>
      </c>
      <c r="K53" s="62">
        <v>0</v>
      </c>
      <c r="L53" s="182"/>
      <c r="M53" s="55" t="s">
        <v>6</v>
      </c>
      <c r="N53" s="3"/>
      <c r="O53" s="3"/>
      <c r="P53" s="3"/>
      <c r="Q53" s="10"/>
    </row>
    <row r="54" spans="1:19" ht="49.15" customHeight="1" x14ac:dyDescent="0.25">
      <c r="A54" s="176" t="s">
        <v>6</v>
      </c>
      <c r="B54" s="176" t="s">
        <v>103</v>
      </c>
      <c r="C54" s="17" t="s">
        <v>195</v>
      </c>
      <c r="D54" s="176" t="s">
        <v>77</v>
      </c>
      <c r="E54" s="176" t="s">
        <v>3</v>
      </c>
      <c r="F54" s="32">
        <v>12212.4</v>
      </c>
      <c r="G54" s="20">
        <v>0</v>
      </c>
      <c r="H54" s="114"/>
      <c r="I54" s="18">
        <v>0</v>
      </c>
      <c r="J54" s="62">
        <f t="shared" si="2"/>
        <v>0</v>
      </c>
      <c r="K54" s="62">
        <v>0</v>
      </c>
      <c r="L54" s="182"/>
      <c r="M54" s="55" t="s">
        <v>14</v>
      </c>
      <c r="N54" s="3"/>
      <c r="O54" s="3"/>
      <c r="P54" s="3"/>
      <c r="Q54" s="10"/>
    </row>
    <row r="55" spans="1:19" ht="21.6" customHeight="1" x14ac:dyDescent="0.25">
      <c r="A55" s="177"/>
      <c r="B55" s="177"/>
      <c r="C55" s="17" t="s">
        <v>70</v>
      </c>
      <c r="D55" s="177"/>
      <c r="E55" s="177"/>
      <c r="F55" s="32">
        <v>340</v>
      </c>
      <c r="G55" s="20">
        <v>0</v>
      </c>
      <c r="H55" s="114"/>
      <c r="I55" s="18">
        <v>0</v>
      </c>
      <c r="J55" s="62">
        <f t="shared" si="2"/>
        <v>0</v>
      </c>
      <c r="K55" s="62">
        <v>0</v>
      </c>
      <c r="L55" s="182"/>
      <c r="M55" s="55"/>
      <c r="N55" s="3"/>
      <c r="O55" s="3"/>
      <c r="P55" s="3"/>
      <c r="Q55" s="10"/>
    </row>
    <row r="56" spans="1:19" ht="58.9" customHeight="1" x14ac:dyDescent="0.25">
      <c r="A56" s="96" t="s">
        <v>11</v>
      </c>
      <c r="B56" s="96" t="s">
        <v>102</v>
      </c>
      <c r="C56" s="29" t="s">
        <v>196</v>
      </c>
      <c r="D56" s="96" t="s">
        <v>77</v>
      </c>
      <c r="E56" s="96" t="s">
        <v>3</v>
      </c>
      <c r="F56" s="20">
        <v>50</v>
      </c>
      <c r="G56" s="20">
        <v>0</v>
      </c>
      <c r="H56" s="114"/>
      <c r="I56" s="18">
        <v>0</v>
      </c>
      <c r="J56" s="62">
        <f t="shared" si="2"/>
        <v>0</v>
      </c>
      <c r="K56" s="62">
        <v>0</v>
      </c>
      <c r="L56" s="181"/>
      <c r="M56" s="55" t="s">
        <v>1</v>
      </c>
      <c r="N56" s="3"/>
      <c r="O56" s="3"/>
      <c r="P56" s="3"/>
      <c r="Q56" s="10"/>
    </row>
    <row r="57" spans="1:19" ht="48.6" customHeight="1" x14ac:dyDescent="0.25">
      <c r="A57" s="94" t="s">
        <v>12</v>
      </c>
      <c r="B57" s="94" t="s">
        <v>102</v>
      </c>
      <c r="C57" s="29" t="s">
        <v>197</v>
      </c>
      <c r="D57" s="96" t="s">
        <v>77</v>
      </c>
      <c r="E57" s="26" t="s">
        <v>74</v>
      </c>
      <c r="F57" s="32">
        <v>199.98599999999999</v>
      </c>
      <c r="G57" s="20">
        <v>0</v>
      </c>
      <c r="H57" s="114"/>
      <c r="I57" s="18">
        <v>0</v>
      </c>
      <c r="J57" s="62">
        <f>I57/F57*100</f>
        <v>0</v>
      </c>
      <c r="K57" s="62">
        <v>0</v>
      </c>
      <c r="L57" s="98" t="s">
        <v>309</v>
      </c>
      <c r="M57" s="55" t="s">
        <v>23</v>
      </c>
      <c r="N57" s="3"/>
      <c r="O57" s="3"/>
      <c r="P57" s="3"/>
      <c r="Q57" s="10"/>
    </row>
    <row r="58" spans="1:19" ht="46.15" customHeight="1" x14ac:dyDescent="0.25">
      <c r="A58" s="190" t="s">
        <v>14</v>
      </c>
      <c r="B58" s="190" t="s">
        <v>199</v>
      </c>
      <c r="C58" s="29" t="s">
        <v>300</v>
      </c>
      <c r="D58" s="190" t="s">
        <v>77</v>
      </c>
      <c r="E58" s="190" t="s">
        <v>3</v>
      </c>
      <c r="F58" s="32">
        <v>871.88599999999997</v>
      </c>
      <c r="G58" s="20">
        <v>0</v>
      </c>
      <c r="H58" s="114"/>
      <c r="I58" s="18">
        <v>0</v>
      </c>
      <c r="J58" s="41">
        <f t="shared" si="2"/>
        <v>0</v>
      </c>
      <c r="K58" s="42">
        <v>0</v>
      </c>
      <c r="L58" s="180" t="s">
        <v>303</v>
      </c>
      <c r="M58" s="189" t="s">
        <v>31</v>
      </c>
      <c r="N58" s="3"/>
      <c r="O58" s="3"/>
      <c r="P58" s="3"/>
      <c r="Q58" s="10"/>
    </row>
    <row r="59" spans="1:19" ht="19.149999999999999" customHeight="1" x14ac:dyDescent="0.25">
      <c r="A59" s="190"/>
      <c r="B59" s="190"/>
      <c r="C59" s="29" t="s">
        <v>198</v>
      </c>
      <c r="D59" s="190"/>
      <c r="E59" s="190"/>
      <c r="F59" s="32">
        <v>32.880000000000003</v>
      </c>
      <c r="G59" s="20">
        <v>0</v>
      </c>
      <c r="H59" s="114"/>
      <c r="I59" s="18">
        <v>0</v>
      </c>
      <c r="J59" s="41">
        <f t="shared" si="2"/>
        <v>0</v>
      </c>
      <c r="K59" s="42">
        <v>0</v>
      </c>
      <c r="L59" s="182"/>
      <c r="M59" s="189"/>
      <c r="N59" s="3"/>
      <c r="O59" s="3"/>
      <c r="P59" s="3"/>
      <c r="Q59" s="10"/>
    </row>
    <row r="60" spans="1:19" ht="19.149999999999999" customHeight="1" x14ac:dyDescent="0.25">
      <c r="A60" s="190"/>
      <c r="B60" s="190"/>
      <c r="C60" s="29" t="s">
        <v>7</v>
      </c>
      <c r="D60" s="190"/>
      <c r="E60" s="190"/>
      <c r="F60" s="32">
        <v>1.9370000000000001</v>
      </c>
      <c r="G60" s="20">
        <v>0</v>
      </c>
      <c r="H60" s="114"/>
      <c r="I60" s="18">
        <v>0</v>
      </c>
      <c r="J60" s="41">
        <f t="shared" si="2"/>
        <v>0</v>
      </c>
      <c r="K60" s="42">
        <v>0</v>
      </c>
      <c r="L60" s="182"/>
      <c r="M60" s="189"/>
      <c r="N60" s="3"/>
      <c r="O60" s="3"/>
      <c r="P60" s="3"/>
      <c r="Q60" s="10"/>
    </row>
    <row r="61" spans="1:19" ht="48.6" customHeight="1" x14ac:dyDescent="0.25">
      <c r="A61" s="96" t="s">
        <v>15</v>
      </c>
      <c r="B61" s="96" t="s">
        <v>199</v>
      </c>
      <c r="C61" s="29" t="s">
        <v>200</v>
      </c>
      <c r="D61" s="96" t="s">
        <v>77</v>
      </c>
      <c r="E61" s="96" t="s">
        <v>3</v>
      </c>
      <c r="F61" s="32">
        <v>489.38200000000001</v>
      </c>
      <c r="G61" s="20">
        <v>0</v>
      </c>
      <c r="H61" s="114"/>
      <c r="I61" s="18">
        <v>0</v>
      </c>
      <c r="J61" s="41">
        <f t="shared" si="2"/>
        <v>0</v>
      </c>
      <c r="K61" s="42">
        <v>0</v>
      </c>
      <c r="L61" s="182"/>
      <c r="M61" s="99" t="s">
        <v>32</v>
      </c>
      <c r="N61" s="3"/>
      <c r="O61" s="3"/>
      <c r="P61" s="3"/>
      <c r="Q61" s="10"/>
    </row>
    <row r="62" spans="1:19" ht="56.45" customHeight="1" x14ac:dyDescent="0.25">
      <c r="A62" s="96" t="s">
        <v>0</v>
      </c>
      <c r="B62" s="96" t="s">
        <v>101</v>
      </c>
      <c r="C62" s="17" t="s">
        <v>86</v>
      </c>
      <c r="D62" s="96" t="s">
        <v>77</v>
      </c>
      <c r="E62" s="96" t="s">
        <v>3</v>
      </c>
      <c r="F62" s="20">
        <v>178.13</v>
      </c>
      <c r="G62" s="20">
        <v>0</v>
      </c>
      <c r="H62" s="114"/>
      <c r="I62" s="18">
        <v>0</v>
      </c>
      <c r="J62" s="41">
        <f t="shared" si="2"/>
        <v>0</v>
      </c>
      <c r="K62" s="42">
        <v>0</v>
      </c>
      <c r="L62" s="181"/>
      <c r="M62" s="99" t="s">
        <v>202</v>
      </c>
      <c r="N62" s="3"/>
      <c r="O62" s="3"/>
      <c r="P62" s="3"/>
      <c r="Q62" s="10"/>
    </row>
    <row r="63" spans="1:19" ht="60" customHeight="1" x14ac:dyDescent="0.25">
      <c r="A63" s="94" t="s">
        <v>1</v>
      </c>
      <c r="B63" s="96" t="s">
        <v>103</v>
      </c>
      <c r="C63" s="17" t="s">
        <v>201</v>
      </c>
      <c r="D63" s="96" t="s">
        <v>77</v>
      </c>
      <c r="E63" s="96" t="s">
        <v>3</v>
      </c>
      <c r="F63" s="32">
        <v>1497.5260000000001</v>
      </c>
      <c r="G63" s="32">
        <v>1497.5260000000001</v>
      </c>
      <c r="H63" s="32">
        <v>1497.5260000000001</v>
      </c>
      <c r="I63" s="18">
        <v>0</v>
      </c>
      <c r="J63" s="62">
        <f>I63/F63*100</f>
        <v>0</v>
      </c>
      <c r="K63" s="62">
        <f>I63/G63*100</f>
        <v>0</v>
      </c>
      <c r="L63" s="1" t="s">
        <v>358</v>
      </c>
      <c r="M63" s="99" t="s">
        <v>203</v>
      </c>
      <c r="N63" s="3"/>
      <c r="O63" s="3"/>
      <c r="P63" s="3"/>
      <c r="Q63" s="10"/>
    </row>
    <row r="64" spans="1:19" ht="89.45" customHeight="1" x14ac:dyDescent="0.25">
      <c r="A64" s="94" t="s">
        <v>23</v>
      </c>
      <c r="B64" s="96" t="s">
        <v>103</v>
      </c>
      <c r="C64" s="17" t="s">
        <v>87</v>
      </c>
      <c r="D64" s="96" t="s">
        <v>205</v>
      </c>
      <c r="E64" s="96" t="s">
        <v>74</v>
      </c>
      <c r="F64" s="32">
        <v>13000</v>
      </c>
      <c r="G64" s="20">
        <v>5671.15</v>
      </c>
      <c r="H64" s="114">
        <v>5671.15</v>
      </c>
      <c r="I64" s="18">
        <v>0</v>
      </c>
      <c r="J64" s="62">
        <f t="shared" ref="J64" si="3">I64/F64*100</f>
        <v>0</v>
      </c>
      <c r="K64" s="62">
        <f>I64/G64*100</f>
        <v>0</v>
      </c>
      <c r="L64" s="104" t="s">
        <v>310</v>
      </c>
      <c r="M64" s="69" t="s">
        <v>207</v>
      </c>
      <c r="N64" s="3"/>
      <c r="O64" s="3"/>
      <c r="P64" s="3"/>
      <c r="Q64" s="10"/>
    </row>
    <row r="65" spans="1:17" ht="51.6" customHeight="1" x14ac:dyDescent="0.25">
      <c r="A65" s="176" t="s">
        <v>24</v>
      </c>
      <c r="B65" s="176" t="s">
        <v>102</v>
      </c>
      <c r="C65" s="17" t="s">
        <v>204</v>
      </c>
      <c r="D65" s="176" t="s">
        <v>77</v>
      </c>
      <c r="E65" s="176" t="s">
        <v>3</v>
      </c>
      <c r="F65" s="32">
        <v>2894.056</v>
      </c>
      <c r="G65" s="32">
        <v>2894.056</v>
      </c>
      <c r="H65" s="32">
        <v>0</v>
      </c>
      <c r="I65" s="18">
        <v>0</v>
      </c>
      <c r="J65" s="62">
        <f>I65/F65*100</f>
        <v>0</v>
      </c>
      <c r="K65" s="62">
        <f t="shared" ref="K65" si="4">I65/G65*100</f>
        <v>0</v>
      </c>
      <c r="L65" s="98" t="s">
        <v>359</v>
      </c>
      <c r="M65" s="55" t="s">
        <v>208</v>
      </c>
      <c r="N65" s="3"/>
      <c r="O65" s="3"/>
      <c r="P65" s="3"/>
      <c r="Q65" s="10"/>
    </row>
    <row r="66" spans="1:17" ht="37.9" customHeight="1" x14ac:dyDescent="0.25">
      <c r="A66" s="177"/>
      <c r="B66" s="177"/>
      <c r="C66" s="17" t="s">
        <v>206</v>
      </c>
      <c r="D66" s="177"/>
      <c r="E66" s="177"/>
      <c r="F66" s="32">
        <v>49.8</v>
      </c>
      <c r="G66" s="32">
        <v>49.8</v>
      </c>
      <c r="H66" s="32">
        <v>49.8</v>
      </c>
      <c r="I66" s="18">
        <v>0</v>
      </c>
      <c r="J66" s="62">
        <f>I66/F66*100</f>
        <v>0</v>
      </c>
      <c r="K66" s="62">
        <f>I66/G66*100</f>
        <v>0</v>
      </c>
      <c r="L66" s="1" t="s">
        <v>360</v>
      </c>
      <c r="M66" s="3"/>
      <c r="N66" s="3"/>
      <c r="O66" s="3"/>
      <c r="P66" s="3"/>
      <c r="Q66" s="10"/>
    </row>
    <row r="67" spans="1:17" ht="21.75" customHeight="1" x14ac:dyDescent="0.25">
      <c r="A67" s="196" t="s">
        <v>91</v>
      </c>
      <c r="B67" s="197"/>
      <c r="C67" s="197"/>
      <c r="D67" s="197"/>
      <c r="E67" s="198"/>
      <c r="F67" s="4">
        <f>SUM(F51:F66)-F55-F59-F60-F66</f>
        <v>66158.790999999983</v>
      </c>
      <c r="G67" s="4">
        <f>SUM(G51:G66)-G55-G59-G60-G66</f>
        <v>12180.612000000001</v>
      </c>
      <c r="H67" s="4">
        <f>SUM(H51:H66)-H55-H59-H60-H66</f>
        <v>8561.4709999999995</v>
      </c>
      <c r="I67" s="4">
        <f>I51+I52+I53+I54+I66</f>
        <v>0</v>
      </c>
      <c r="J67" s="62">
        <f>I67/F67*100</f>
        <v>0</v>
      </c>
      <c r="K67" s="62">
        <f>I67/G67*100</f>
        <v>0</v>
      </c>
      <c r="L67" s="70"/>
      <c r="M67" s="3"/>
      <c r="N67" s="3"/>
      <c r="O67" s="3"/>
      <c r="P67" s="3"/>
      <c r="Q67" s="10"/>
    </row>
    <row r="68" spans="1:17" ht="18" customHeight="1" x14ac:dyDescent="0.25">
      <c r="A68" s="191" t="s">
        <v>88</v>
      </c>
      <c r="B68" s="191"/>
      <c r="C68" s="191"/>
      <c r="D68" s="191"/>
      <c r="E68" s="191"/>
      <c r="F68" s="191"/>
      <c r="G68" s="191"/>
      <c r="H68" s="191"/>
      <c r="I68" s="191"/>
      <c r="J68" s="191"/>
      <c r="K68" s="191"/>
      <c r="L68" s="191"/>
      <c r="M68" s="3"/>
      <c r="N68" s="3"/>
      <c r="O68" s="3"/>
      <c r="P68" s="3"/>
      <c r="Q68" s="10"/>
    </row>
    <row r="69" spans="1:17" ht="75" customHeight="1" x14ac:dyDescent="0.25">
      <c r="A69" s="94" t="s">
        <v>10</v>
      </c>
      <c r="B69" s="94" t="s">
        <v>103</v>
      </c>
      <c r="C69" s="17" t="s">
        <v>209</v>
      </c>
      <c r="D69" s="94" t="s">
        <v>77</v>
      </c>
      <c r="E69" s="94" t="s">
        <v>74</v>
      </c>
      <c r="F69" s="107">
        <v>-4000</v>
      </c>
      <c r="G69" s="107">
        <v>-4000</v>
      </c>
      <c r="H69" s="116"/>
      <c r="I69" s="36">
        <v>-4000</v>
      </c>
      <c r="J69" s="129">
        <v>100</v>
      </c>
      <c r="K69" s="42">
        <v>100</v>
      </c>
      <c r="L69" s="73" t="s">
        <v>311</v>
      </c>
      <c r="M69" s="3"/>
      <c r="N69" s="3"/>
      <c r="O69" s="3"/>
      <c r="P69" s="3"/>
      <c r="Q69" s="10"/>
    </row>
    <row r="70" spans="1:17" ht="24" customHeight="1" x14ac:dyDescent="0.25">
      <c r="A70" s="196" t="s">
        <v>91</v>
      </c>
      <c r="B70" s="197"/>
      <c r="C70" s="197"/>
      <c r="D70" s="197"/>
      <c r="E70" s="198"/>
      <c r="F70" s="4">
        <f>F69</f>
        <v>-4000</v>
      </c>
      <c r="G70" s="4">
        <f>G69</f>
        <v>-4000</v>
      </c>
      <c r="H70" s="115"/>
      <c r="I70" s="4">
        <f>I69</f>
        <v>-4000</v>
      </c>
      <c r="J70" s="130">
        <v>100</v>
      </c>
      <c r="K70" s="71">
        <v>100</v>
      </c>
      <c r="L70" s="72"/>
      <c r="M70" s="199"/>
      <c r="N70" s="199"/>
      <c r="O70" s="199"/>
      <c r="P70" s="199"/>
      <c r="Q70" s="10"/>
    </row>
    <row r="71" spans="1:17" ht="18.75" customHeight="1" x14ac:dyDescent="0.25">
      <c r="A71" s="172" t="s">
        <v>18</v>
      </c>
      <c r="B71" s="172"/>
      <c r="C71" s="172"/>
      <c r="D71" s="172"/>
      <c r="E71" s="172"/>
      <c r="F71" s="172"/>
      <c r="G71" s="172"/>
      <c r="H71" s="172"/>
      <c r="I71" s="172"/>
      <c r="J71" s="172"/>
      <c r="K71" s="172"/>
      <c r="L71" s="172"/>
      <c r="M71" s="11"/>
      <c r="N71" s="12"/>
      <c r="O71" s="11"/>
      <c r="Q71" s="10"/>
    </row>
    <row r="72" spans="1:17" ht="97.15" customHeight="1" x14ac:dyDescent="0.25">
      <c r="A72" s="95">
        <v>1</v>
      </c>
      <c r="B72" s="74" t="s">
        <v>104</v>
      </c>
      <c r="C72" s="39" t="s">
        <v>36</v>
      </c>
      <c r="D72" s="95">
        <v>2024</v>
      </c>
      <c r="E72" s="97" t="s">
        <v>38</v>
      </c>
      <c r="F72" s="20">
        <v>18238.419000000002</v>
      </c>
      <c r="G72" s="107">
        <v>17567.776000000002</v>
      </c>
      <c r="H72" s="116">
        <v>9583.0910000000003</v>
      </c>
      <c r="I72" s="107">
        <v>8761.1640000000007</v>
      </c>
      <c r="J72" s="62">
        <f>I72/F72*100</f>
        <v>48.036861089768799</v>
      </c>
      <c r="K72" s="62">
        <f>I72/G72*100</f>
        <v>49.87064953469352</v>
      </c>
      <c r="L72" s="63" t="s">
        <v>315</v>
      </c>
      <c r="M72" s="78" t="s">
        <v>210</v>
      </c>
      <c r="N72" s="75" t="s">
        <v>312</v>
      </c>
      <c r="O72" s="75"/>
      <c r="P72" s="76"/>
      <c r="Q72" s="77"/>
    </row>
    <row r="73" spans="1:17" ht="90" customHeight="1" x14ac:dyDescent="0.25">
      <c r="A73" s="22">
        <v>2</v>
      </c>
      <c r="B73" s="79" t="s">
        <v>104</v>
      </c>
      <c r="C73" s="24" t="s">
        <v>37</v>
      </c>
      <c r="D73" s="95">
        <v>2024</v>
      </c>
      <c r="E73" s="21" t="s">
        <v>27</v>
      </c>
      <c r="F73" s="20">
        <v>8.4740000000000002</v>
      </c>
      <c r="G73" s="20">
        <v>8.4740000000000002</v>
      </c>
      <c r="H73" s="114">
        <v>8.4740000000000002</v>
      </c>
      <c r="I73" s="20">
        <v>8.3119999999999994</v>
      </c>
      <c r="J73" s="62">
        <f>I73/F73*100</f>
        <v>98.088270002360161</v>
      </c>
      <c r="K73" s="62">
        <f>I73/G73*100</f>
        <v>98.088270002360161</v>
      </c>
      <c r="L73" s="80" t="s">
        <v>313</v>
      </c>
      <c r="M73" s="78" t="s">
        <v>211</v>
      </c>
      <c r="N73" s="13"/>
      <c r="O73" s="13"/>
      <c r="P73" s="13"/>
      <c r="Q73" s="10"/>
    </row>
    <row r="74" spans="1:17" ht="44.45" customHeight="1" x14ac:dyDescent="0.25">
      <c r="A74" s="22">
        <v>3</v>
      </c>
      <c r="B74" s="79" t="s">
        <v>105</v>
      </c>
      <c r="C74" s="24" t="s">
        <v>83</v>
      </c>
      <c r="D74" s="95">
        <v>2024</v>
      </c>
      <c r="E74" s="21" t="s">
        <v>27</v>
      </c>
      <c r="F74" s="20">
        <v>322.17399999999998</v>
      </c>
      <c r="G74" s="20">
        <v>322.17399999999998</v>
      </c>
      <c r="H74" s="114">
        <v>0</v>
      </c>
      <c r="I74" s="20">
        <v>0</v>
      </c>
      <c r="J74" s="62">
        <f t="shared" ref="J74:J85" si="5">I74/F74*100</f>
        <v>0</v>
      </c>
      <c r="K74" s="62">
        <f>I74/G74*100</f>
        <v>0</v>
      </c>
      <c r="L74" s="67" t="s">
        <v>314</v>
      </c>
      <c r="M74" s="78" t="s">
        <v>212</v>
      </c>
      <c r="Q74" s="10"/>
    </row>
    <row r="75" spans="1:17" ht="45.75" customHeight="1" x14ac:dyDescent="0.25">
      <c r="A75" s="22">
        <v>4</v>
      </c>
      <c r="B75" s="79" t="s">
        <v>105</v>
      </c>
      <c r="C75" s="24" t="s">
        <v>84</v>
      </c>
      <c r="D75" s="95">
        <v>2024</v>
      </c>
      <c r="E75" s="21" t="s">
        <v>27</v>
      </c>
      <c r="F75" s="20">
        <v>112.491</v>
      </c>
      <c r="G75" s="20">
        <v>0</v>
      </c>
      <c r="H75" s="114"/>
      <c r="I75" s="20">
        <v>0</v>
      </c>
      <c r="J75" s="62">
        <f>I75/F75*100</f>
        <v>0</v>
      </c>
      <c r="K75" s="62">
        <v>0</v>
      </c>
      <c r="L75" s="67" t="s">
        <v>325</v>
      </c>
      <c r="M75" s="55" t="s">
        <v>213</v>
      </c>
      <c r="Q75" s="10"/>
    </row>
    <row r="76" spans="1:17" ht="49.15" customHeight="1" x14ac:dyDescent="0.25">
      <c r="A76" s="22">
        <v>5</v>
      </c>
      <c r="B76" s="79" t="s">
        <v>105</v>
      </c>
      <c r="C76" s="24" t="s">
        <v>85</v>
      </c>
      <c r="D76" s="95">
        <v>2024</v>
      </c>
      <c r="E76" s="21" t="s">
        <v>27</v>
      </c>
      <c r="F76" s="20">
        <v>370.24200000000002</v>
      </c>
      <c r="G76" s="20">
        <v>370.24200000000002</v>
      </c>
      <c r="H76" s="114">
        <v>0</v>
      </c>
      <c r="I76" s="20">
        <v>0</v>
      </c>
      <c r="J76" s="62">
        <f t="shared" si="5"/>
        <v>0</v>
      </c>
      <c r="K76" s="62">
        <f t="shared" ref="K76:K81" si="6">I76/G76*100</f>
        <v>0</v>
      </c>
      <c r="L76" s="67" t="s">
        <v>314</v>
      </c>
      <c r="M76" s="78" t="s">
        <v>214</v>
      </c>
      <c r="Q76" s="10"/>
    </row>
    <row r="77" spans="1:17" ht="29.45" customHeight="1" x14ac:dyDescent="0.25">
      <c r="A77" s="22">
        <v>6</v>
      </c>
      <c r="B77" s="79" t="s">
        <v>105</v>
      </c>
      <c r="C77" s="24" t="s">
        <v>215</v>
      </c>
      <c r="D77" s="95">
        <v>2024</v>
      </c>
      <c r="E77" s="21" t="s">
        <v>27</v>
      </c>
      <c r="F77" s="20">
        <v>130.81399999999999</v>
      </c>
      <c r="G77" s="20">
        <v>0</v>
      </c>
      <c r="H77" s="114"/>
      <c r="I77" s="20">
        <v>0</v>
      </c>
      <c r="J77" s="62">
        <f t="shared" si="5"/>
        <v>0</v>
      </c>
      <c r="K77" s="62">
        <v>0</v>
      </c>
      <c r="L77" s="67" t="s">
        <v>326</v>
      </c>
      <c r="M77" s="55" t="s">
        <v>219</v>
      </c>
      <c r="N77" s="3"/>
      <c r="O77" s="3"/>
      <c r="P77" s="3"/>
      <c r="Q77" s="10"/>
    </row>
    <row r="78" spans="1:17" ht="32.450000000000003" customHeight="1" x14ac:dyDescent="0.25">
      <c r="A78" s="22">
        <v>7</v>
      </c>
      <c r="B78" s="79" t="s">
        <v>105</v>
      </c>
      <c r="C78" s="24" t="s">
        <v>216</v>
      </c>
      <c r="D78" s="95">
        <v>2024</v>
      </c>
      <c r="E78" s="21" t="s">
        <v>27</v>
      </c>
      <c r="F78" s="20">
        <v>27.751000000000001</v>
      </c>
      <c r="G78" s="20">
        <v>0</v>
      </c>
      <c r="H78" s="114"/>
      <c r="I78" s="20">
        <v>0</v>
      </c>
      <c r="J78" s="62">
        <f t="shared" si="5"/>
        <v>0</v>
      </c>
      <c r="K78" s="62">
        <v>0</v>
      </c>
      <c r="L78" s="67" t="s">
        <v>325</v>
      </c>
      <c r="M78" s="55" t="s">
        <v>220</v>
      </c>
      <c r="Q78" s="10"/>
    </row>
    <row r="79" spans="1:17" ht="34.15" customHeight="1" x14ac:dyDescent="0.25">
      <c r="A79" s="22">
        <v>8</v>
      </c>
      <c r="B79" s="79" t="s">
        <v>105</v>
      </c>
      <c r="C79" s="24" t="s">
        <v>217</v>
      </c>
      <c r="D79" s="95">
        <v>2024</v>
      </c>
      <c r="E79" s="21" t="s">
        <v>27</v>
      </c>
      <c r="F79" s="20">
        <v>93.855999999999995</v>
      </c>
      <c r="G79" s="20">
        <v>0</v>
      </c>
      <c r="H79" s="114"/>
      <c r="I79" s="20">
        <v>0</v>
      </c>
      <c r="J79" s="62">
        <f t="shared" si="5"/>
        <v>0</v>
      </c>
      <c r="K79" s="62">
        <v>0</v>
      </c>
      <c r="L79" s="67" t="s">
        <v>326</v>
      </c>
      <c r="M79" s="55" t="s">
        <v>221</v>
      </c>
      <c r="Q79" s="10"/>
    </row>
    <row r="80" spans="1:17" ht="45.6" customHeight="1" x14ac:dyDescent="0.25">
      <c r="A80" s="22">
        <v>9</v>
      </c>
      <c r="B80" s="79" t="s">
        <v>105</v>
      </c>
      <c r="C80" s="24" t="s">
        <v>218</v>
      </c>
      <c r="D80" s="95">
        <v>2024</v>
      </c>
      <c r="E80" s="21" t="s">
        <v>27</v>
      </c>
      <c r="F80" s="20">
        <v>21.5</v>
      </c>
      <c r="G80" s="20">
        <v>0</v>
      </c>
      <c r="H80" s="114"/>
      <c r="I80" s="20">
        <v>0</v>
      </c>
      <c r="J80" s="62">
        <f t="shared" si="5"/>
        <v>0</v>
      </c>
      <c r="K80" s="62">
        <v>0</v>
      </c>
      <c r="L80" s="67" t="s">
        <v>325</v>
      </c>
      <c r="M80" s="55" t="s">
        <v>222</v>
      </c>
      <c r="Q80" s="10"/>
    </row>
    <row r="81" spans="1:17" ht="66" customHeight="1" x14ac:dyDescent="0.25">
      <c r="A81" s="22">
        <v>10</v>
      </c>
      <c r="B81" s="22" t="s">
        <v>106</v>
      </c>
      <c r="C81" s="24" t="s">
        <v>39</v>
      </c>
      <c r="D81" s="95">
        <v>2024</v>
      </c>
      <c r="E81" s="21" t="s">
        <v>27</v>
      </c>
      <c r="F81" s="20">
        <v>83.847999999999999</v>
      </c>
      <c r="G81" s="20">
        <v>83.847999999999999</v>
      </c>
      <c r="H81" s="114">
        <v>55.9</v>
      </c>
      <c r="I81" s="20">
        <v>27.949000000000002</v>
      </c>
      <c r="J81" s="62">
        <f t="shared" si="5"/>
        <v>33.332935788569799</v>
      </c>
      <c r="K81" s="62">
        <f t="shared" si="6"/>
        <v>33.332935788569799</v>
      </c>
      <c r="L81" s="67" t="s">
        <v>327</v>
      </c>
      <c r="M81" s="78" t="s">
        <v>223</v>
      </c>
      <c r="Q81" s="10"/>
    </row>
    <row r="82" spans="1:17" ht="28.9" customHeight="1" x14ac:dyDescent="0.25">
      <c r="A82" s="22">
        <v>11</v>
      </c>
      <c r="B82" s="200" t="s">
        <v>107</v>
      </c>
      <c r="C82" s="24" t="s">
        <v>224</v>
      </c>
      <c r="D82" s="22">
        <v>2024</v>
      </c>
      <c r="E82" s="21" t="s">
        <v>27</v>
      </c>
      <c r="F82" s="20">
        <v>43.148000000000003</v>
      </c>
      <c r="G82" s="20">
        <v>0</v>
      </c>
      <c r="H82" s="114"/>
      <c r="I82" s="20">
        <v>0</v>
      </c>
      <c r="J82" s="62">
        <f>I82/F82*100</f>
        <v>0</v>
      </c>
      <c r="K82" s="62">
        <v>0</v>
      </c>
      <c r="L82" s="203" t="s">
        <v>337</v>
      </c>
      <c r="M82" s="55" t="s">
        <v>225</v>
      </c>
      <c r="Q82" s="10"/>
    </row>
    <row r="83" spans="1:17" ht="31.5" customHeight="1" x14ac:dyDescent="0.25">
      <c r="A83" s="22">
        <v>12</v>
      </c>
      <c r="B83" s="201"/>
      <c r="C83" s="24" t="s">
        <v>226</v>
      </c>
      <c r="D83" s="22">
        <v>2024</v>
      </c>
      <c r="E83" s="21" t="s">
        <v>27</v>
      </c>
      <c r="F83" s="20">
        <v>28.849</v>
      </c>
      <c r="G83" s="20">
        <v>0</v>
      </c>
      <c r="H83" s="114"/>
      <c r="I83" s="20">
        <v>0</v>
      </c>
      <c r="J83" s="62">
        <f t="shared" si="5"/>
        <v>0</v>
      </c>
      <c r="K83" s="62">
        <v>0</v>
      </c>
      <c r="L83" s="204"/>
      <c r="M83" s="55" t="s">
        <v>227</v>
      </c>
      <c r="Q83" s="10"/>
    </row>
    <row r="84" spans="1:17" ht="29.45" customHeight="1" x14ac:dyDescent="0.25">
      <c r="A84" s="22">
        <v>13</v>
      </c>
      <c r="B84" s="202"/>
      <c r="C84" s="24" t="s">
        <v>228</v>
      </c>
      <c r="D84" s="22">
        <v>2024</v>
      </c>
      <c r="E84" s="21" t="s">
        <v>27</v>
      </c>
      <c r="F84" s="20">
        <v>182.999</v>
      </c>
      <c r="G84" s="20">
        <v>0</v>
      </c>
      <c r="H84" s="114"/>
      <c r="I84" s="20">
        <v>0</v>
      </c>
      <c r="J84" s="62">
        <f t="shared" si="5"/>
        <v>0</v>
      </c>
      <c r="K84" s="42">
        <f t="shared" ref="K84:K95" si="7">(I84/F84)*100</f>
        <v>0</v>
      </c>
      <c r="L84" s="205"/>
      <c r="M84" s="55" t="s">
        <v>229</v>
      </c>
      <c r="Q84" s="10"/>
    </row>
    <row r="85" spans="1:17" ht="31.15" customHeight="1" x14ac:dyDescent="0.25">
      <c r="A85" s="200">
        <v>14</v>
      </c>
      <c r="B85" s="200" t="s">
        <v>231</v>
      </c>
      <c r="C85" s="19" t="s">
        <v>230</v>
      </c>
      <c r="D85" s="200">
        <v>2024</v>
      </c>
      <c r="E85" s="176" t="s">
        <v>3</v>
      </c>
      <c r="F85" s="20">
        <v>4298.7089999999998</v>
      </c>
      <c r="G85" s="20">
        <v>0</v>
      </c>
      <c r="H85" s="114"/>
      <c r="I85" s="20">
        <v>0</v>
      </c>
      <c r="J85" s="62">
        <f t="shared" si="5"/>
        <v>0</v>
      </c>
      <c r="K85" s="42">
        <f t="shared" si="7"/>
        <v>0</v>
      </c>
      <c r="L85" s="67" t="s">
        <v>324</v>
      </c>
      <c r="M85" s="81" t="s">
        <v>232</v>
      </c>
      <c r="Q85" s="10"/>
    </row>
    <row r="86" spans="1:17" ht="23.45" customHeight="1" x14ac:dyDescent="0.25">
      <c r="A86" s="202"/>
      <c r="B86" s="202"/>
      <c r="C86" s="19" t="s">
        <v>79</v>
      </c>
      <c r="D86" s="202"/>
      <c r="E86" s="177"/>
      <c r="F86" s="20">
        <v>50</v>
      </c>
      <c r="G86" s="21">
        <v>0</v>
      </c>
      <c r="H86" s="119"/>
      <c r="I86" s="21">
        <v>0</v>
      </c>
      <c r="J86" s="62">
        <f>I86/F86*100</f>
        <v>0</v>
      </c>
      <c r="K86" s="42">
        <f t="shared" si="7"/>
        <v>0</v>
      </c>
      <c r="L86" s="67" t="s">
        <v>323</v>
      </c>
      <c r="M86" s="81"/>
      <c r="Q86" s="10"/>
    </row>
    <row r="87" spans="1:17" ht="86.45" customHeight="1" x14ac:dyDescent="0.25">
      <c r="A87" s="96" t="s">
        <v>33</v>
      </c>
      <c r="B87" s="54" t="s">
        <v>104</v>
      </c>
      <c r="C87" s="19" t="s">
        <v>72</v>
      </c>
      <c r="D87" s="22">
        <v>2024</v>
      </c>
      <c r="E87" s="96" t="s">
        <v>78</v>
      </c>
      <c r="F87" s="20">
        <v>11708.084999999999</v>
      </c>
      <c r="G87" s="20">
        <v>11246.57</v>
      </c>
      <c r="H87" s="114">
        <v>5780.0559999999996</v>
      </c>
      <c r="I87" s="20">
        <v>5259.1350000000002</v>
      </c>
      <c r="J87" s="62">
        <f>I87/F87*100</f>
        <v>44.918831730381193</v>
      </c>
      <c r="K87" s="42">
        <f>(I87/G87)*100</f>
        <v>46.762123918670319</v>
      </c>
      <c r="L87" s="29" t="s">
        <v>94</v>
      </c>
      <c r="M87" s="78" t="s">
        <v>233</v>
      </c>
      <c r="O87" s="13"/>
      <c r="Q87" s="10"/>
    </row>
    <row r="88" spans="1:17" s="25" customFormat="1" ht="93" customHeight="1" x14ac:dyDescent="0.25">
      <c r="A88" s="96" t="s">
        <v>34</v>
      </c>
      <c r="B88" s="96" t="s">
        <v>104</v>
      </c>
      <c r="C88" s="19" t="s">
        <v>81</v>
      </c>
      <c r="D88" s="96" t="s">
        <v>77</v>
      </c>
      <c r="E88" s="96" t="s">
        <v>19</v>
      </c>
      <c r="F88" s="57">
        <v>2479.8449999999998</v>
      </c>
      <c r="G88" s="20">
        <v>2353.489</v>
      </c>
      <c r="H88" s="114">
        <v>1273.3109999999999</v>
      </c>
      <c r="I88" s="96" t="s">
        <v>316</v>
      </c>
      <c r="J88" s="62">
        <f>I88/F88*100</f>
        <v>44.677550411416846</v>
      </c>
      <c r="K88" s="42">
        <f>(I88/G88)*100</f>
        <v>47.076234475708191</v>
      </c>
      <c r="L88" s="19" t="s">
        <v>95</v>
      </c>
      <c r="M88" s="78" t="s">
        <v>234</v>
      </c>
      <c r="O88" s="51"/>
      <c r="Q88" s="28"/>
    </row>
    <row r="89" spans="1:17" ht="33" customHeight="1" x14ac:dyDescent="0.25">
      <c r="A89" s="96" t="s">
        <v>35</v>
      </c>
      <c r="B89" s="96" t="s">
        <v>105</v>
      </c>
      <c r="C89" s="19" t="s">
        <v>235</v>
      </c>
      <c r="D89" s="96" t="s">
        <v>237</v>
      </c>
      <c r="E89" s="96" t="s">
        <v>3</v>
      </c>
      <c r="F89" s="20">
        <v>987</v>
      </c>
      <c r="G89" s="20">
        <v>0</v>
      </c>
      <c r="H89" s="114"/>
      <c r="I89" s="20">
        <v>0</v>
      </c>
      <c r="J89" s="62">
        <f>I89/F89*100</f>
        <v>0</v>
      </c>
      <c r="K89" s="42">
        <v>0</v>
      </c>
      <c r="L89" s="67" t="s">
        <v>322</v>
      </c>
      <c r="M89" s="55" t="s">
        <v>178</v>
      </c>
      <c r="O89" s="13"/>
      <c r="Q89" s="10"/>
    </row>
    <row r="90" spans="1:17" ht="42.6" customHeight="1" x14ac:dyDescent="0.25">
      <c r="A90" s="96" t="s">
        <v>41</v>
      </c>
      <c r="B90" s="96" t="s">
        <v>105</v>
      </c>
      <c r="C90" s="19" t="s">
        <v>236</v>
      </c>
      <c r="D90" s="96" t="s">
        <v>77</v>
      </c>
      <c r="E90" s="96" t="s">
        <v>3</v>
      </c>
      <c r="F90" s="20">
        <v>1350</v>
      </c>
      <c r="G90" s="20">
        <v>0</v>
      </c>
      <c r="H90" s="114"/>
      <c r="I90" s="20">
        <v>0</v>
      </c>
      <c r="J90" s="62">
        <f t="shared" ref="J90:J94" si="8">I90/F90*100</f>
        <v>0</v>
      </c>
      <c r="K90" s="42">
        <v>0</v>
      </c>
      <c r="L90" s="67" t="s">
        <v>321</v>
      </c>
      <c r="M90" s="55" t="s">
        <v>238</v>
      </c>
      <c r="O90" s="13"/>
      <c r="Q90" s="10"/>
    </row>
    <row r="91" spans="1:17" ht="47.45" customHeight="1" x14ac:dyDescent="0.25">
      <c r="A91" s="96" t="s">
        <v>42</v>
      </c>
      <c r="B91" s="96" t="s">
        <v>105</v>
      </c>
      <c r="C91" s="19" t="s">
        <v>239</v>
      </c>
      <c r="D91" s="96" t="s">
        <v>141</v>
      </c>
      <c r="E91" s="96" t="s">
        <v>3</v>
      </c>
      <c r="F91" s="20">
        <v>2137.2249999999999</v>
      </c>
      <c r="G91" s="20">
        <v>2115.4749999999999</v>
      </c>
      <c r="H91" s="114">
        <v>2115.4749999999999</v>
      </c>
      <c r="I91" s="20">
        <v>0</v>
      </c>
      <c r="J91" s="62">
        <f t="shared" si="8"/>
        <v>0</v>
      </c>
      <c r="K91" s="62">
        <f>I91/G91*100</f>
        <v>0</v>
      </c>
      <c r="L91" s="82" t="s">
        <v>361</v>
      </c>
      <c r="M91" s="78" t="s">
        <v>188</v>
      </c>
      <c r="O91" s="13"/>
      <c r="Q91" s="10"/>
    </row>
    <row r="92" spans="1:17" ht="49.15" customHeight="1" x14ac:dyDescent="0.25">
      <c r="A92" s="96" t="s">
        <v>43</v>
      </c>
      <c r="B92" s="96" t="s">
        <v>105</v>
      </c>
      <c r="C92" s="19" t="s">
        <v>240</v>
      </c>
      <c r="D92" s="96" t="s">
        <v>141</v>
      </c>
      <c r="E92" s="96" t="s">
        <v>3</v>
      </c>
      <c r="F92" s="20">
        <v>7500</v>
      </c>
      <c r="G92" s="20">
        <v>0</v>
      </c>
      <c r="H92" s="114"/>
      <c r="I92" s="20">
        <v>0</v>
      </c>
      <c r="J92" s="62">
        <f t="shared" si="8"/>
        <v>0</v>
      </c>
      <c r="K92" s="42">
        <f t="shared" si="7"/>
        <v>0</v>
      </c>
      <c r="L92" s="67" t="s">
        <v>320</v>
      </c>
      <c r="M92" s="55" t="s">
        <v>187</v>
      </c>
      <c r="O92" s="13"/>
      <c r="Q92" s="10"/>
    </row>
    <row r="93" spans="1:17" ht="50.45" customHeight="1" x14ac:dyDescent="0.25">
      <c r="A93" s="96" t="s">
        <v>44</v>
      </c>
      <c r="B93" s="96" t="s">
        <v>105</v>
      </c>
      <c r="C93" s="19" t="s">
        <v>241</v>
      </c>
      <c r="D93" s="96" t="s">
        <v>77</v>
      </c>
      <c r="E93" s="96" t="s">
        <v>3</v>
      </c>
      <c r="F93" s="20">
        <v>10000</v>
      </c>
      <c r="G93" s="20">
        <v>0</v>
      </c>
      <c r="H93" s="114"/>
      <c r="I93" s="20">
        <v>0</v>
      </c>
      <c r="J93" s="62">
        <f t="shared" si="8"/>
        <v>0</v>
      </c>
      <c r="K93" s="42">
        <f t="shared" si="7"/>
        <v>0</v>
      </c>
      <c r="L93" s="67" t="s">
        <v>319</v>
      </c>
      <c r="M93" s="55" t="s">
        <v>186</v>
      </c>
      <c r="O93" s="13"/>
      <c r="Q93" s="10"/>
    </row>
    <row r="94" spans="1:17" ht="39" customHeight="1" x14ac:dyDescent="0.25">
      <c r="A94" s="96" t="s">
        <v>45</v>
      </c>
      <c r="B94" s="96" t="s">
        <v>105</v>
      </c>
      <c r="C94" s="19" t="s">
        <v>242</v>
      </c>
      <c r="D94" s="96" t="s">
        <v>77</v>
      </c>
      <c r="E94" s="96" t="s">
        <v>3</v>
      </c>
      <c r="F94" s="57">
        <v>893.27099999999996</v>
      </c>
      <c r="G94" s="20">
        <v>0</v>
      </c>
      <c r="H94" s="114"/>
      <c r="I94" s="20">
        <v>0</v>
      </c>
      <c r="J94" s="62">
        <f t="shared" si="8"/>
        <v>0</v>
      </c>
      <c r="K94" s="42">
        <f t="shared" si="7"/>
        <v>0</v>
      </c>
      <c r="L94" s="67" t="s">
        <v>318</v>
      </c>
      <c r="M94" s="55" t="s">
        <v>243</v>
      </c>
      <c r="O94" s="13"/>
      <c r="Q94" s="10"/>
    </row>
    <row r="95" spans="1:17" ht="46.9" customHeight="1" x14ac:dyDescent="0.25">
      <c r="A95" s="96" t="s">
        <v>46</v>
      </c>
      <c r="B95" s="96" t="s">
        <v>105</v>
      </c>
      <c r="C95" s="19" t="s">
        <v>244</v>
      </c>
      <c r="D95" s="96" t="s">
        <v>77</v>
      </c>
      <c r="E95" s="96" t="s">
        <v>3</v>
      </c>
      <c r="F95" s="20">
        <v>49.8</v>
      </c>
      <c r="G95" s="20">
        <v>0</v>
      </c>
      <c r="H95" s="114"/>
      <c r="I95" s="20">
        <v>0</v>
      </c>
      <c r="J95" s="62">
        <f>I95/F95*100</f>
        <v>0</v>
      </c>
      <c r="K95" s="42">
        <f t="shared" si="7"/>
        <v>0</v>
      </c>
      <c r="L95" s="67" t="s">
        <v>317</v>
      </c>
      <c r="M95" s="55" t="s">
        <v>245</v>
      </c>
      <c r="O95" s="13"/>
      <c r="Q95" s="10"/>
    </row>
    <row r="96" spans="1:17" ht="51" customHeight="1" x14ac:dyDescent="0.25">
      <c r="A96" s="96" t="s">
        <v>47</v>
      </c>
      <c r="B96" s="22" t="s">
        <v>106</v>
      </c>
      <c r="C96" s="19" t="s">
        <v>73</v>
      </c>
      <c r="D96" s="96" t="s">
        <v>77</v>
      </c>
      <c r="E96" s="21" t="s">
        <v>78</v>
      </c>
      <c r="F96" s="20">
        <v>55.899000000000001</v>
      </c>
      <c r="G96" s="20">
        <v>55.899000000000001</v>
      </c>
      <c r="H96" s="114">
        <v>27.95</v>
      </c>
      <c r="I96" s="21">
        <v>27.949000000000002</v>
      </c>
      <c r="J96" s="22">
        <f>I96/F96*100</f>
        <v>49.999105529615917</v>
      </c>
      <c r="K96" s="22">
        <f>I96/G96*100</f>
        <v>49.999105529615917</v>
      </c>
      <c r="L96" s="29" t="s">
        <v>327</v>
      </c>
      <c r="M96" s="81" t="s">
        <v>246</v>
      </c>
      <c r="Q96" s="10"/>
    </row>
    <row r="97" spans="1:17" ht="66" customHeight="1" x14ac:dyDescent="0.25">
      <c r="A97" s="96" t="s">
        <v>48</v>
      </c>
      <c r="B97" s="96" t="s">
        <v>105</v>
      </c>
      <c r="C97" s="19" t="s">
        <v>82</v>
      </c>
      <c r="D97" s="96" t="s">
        <v>205</v>
      </c>
      <c r="E97" s="96" t="s">
        <v>27</v>
      </c>
      <c r="F97" s="20">
        <v>26.059000000000001</v>
      </c>
      <c r="G97" s="20">
        <v>26.059000000000001</v>
      </c>
      <c r="H97" s="114">
        <v>26.059000000000001</v>
      </c>
      <c r="I97" s="20">
        <v>0</v>
      </c>
      <c r="J97" s="22">
        <f>I97/F97*100</f>
        <v>0</v>
      </c>
      <c r="K97" s="42">
        <f>(I97/G97)*100</f>
        <v>0</v>
      </c>
      <c r="L97" s="82" t="s">
        <v>328</v>
      </c>
      <c r="M97" s="55" t="s">
        <v>249</v>
      </c>
      <c r="Q97" s="10"/>
    </row>
    <row r="98" spans="1:17" ht="58.15" customHeight="1" x14ac:dyDescent="0.25">
      <c r="A98" s="96" t="s">
        <v>49</v>
      </c>
      <c r="B98" s="96" t="s">
        <v>105</v>
      </c>
      <c r="C98" s="19" t="s">
        <v>247</v>
      </c>
      <c r="D98" s="96" t="s">
        <v>205</v>
      </c>
      <c r="E98" s="96" t="s">
        <v>27</v>
      </c>
      <c r="F98" s="20">
        <v>29.094000000000001</v>
      </c>
      <c r="G98" s="20">
        <v>29.094000000000001</v>
      </c>
      <c r="H98" s="114">
        <v>29.094000000000001</v>
      </c>
      <c r="I98" s="20">
        <v>0</v>
      </c>
      <c r="J98" s="22">
        <f t="shared" ref="J98:J108" si="9">I98/F98*100</f>
        <v>0</v>
      </c>
      <c r="K98" s="42">
        <f t="shared" ref="K98:K108" si="10">(I98/G98)*100</f>
        <v>0</v>
      </c>
      <c r="L98" s="82" t="s">
        <v>328</v>
      </c>
      <c r="M98" s="81" t="s">
        <v>248</v>
      </c>
      <c r="Q98" s="10"/>
    </row>
    <row r="99" spans="1:17" ht="62.45" customHeight="1" x14ac:dyDescent="0.25">
      <c r="A99" s="176" t="s">
        <v>50</v>
      </c>
      <c r="B99" s="190" t="s">
        <v>105</v>
      </c>
      <c r="C99" s="29" t="s">
        <v>250</v>
      </c>
      <c r="D99" s="176" t="s">
        <v>77</v>
      </c>
      <c r="E99" s="176" t="s">
        <v>3</v>
      </c>
      <c r="F99" s="18">
        <v>3910.0039999999999</v>
      </c>
      <c r="G99" s="20">
        <v>3910.0039999999999</v>
      </c>
      <c r="H99" s="114">
        <v>581.91899999999998</v>
      </c>
      <c r="I99" s="20">
        <v>154.16</v>
      </c>
      <c r="J99" s="22">
        <f t="shared" si="9"/>
        <v>3.942706963982646</v>
      </c>
      <c r="K99" s="42">
        <f>(I99/G99)*100</f>
        <v>3.942706963982646</v>
      </c>
      <c r="L99" s="82" t="s">
        <v>330</v>
      </c>
      <c r="M99" s="83" t="s">
        <v>261</v>
      </c>
      <c r="Q99" s="10"/>
    </row>
    <row r="100" spans="1:17" ht="34.9" customHeight="1" x14ac:dyDescent="0.25">
      <c r="A100" s="177"/>
      <c r="B100" s="190"/>
      <c r="C100" s="29" t="s">
        <v>251</v>
      </c>
      <c r="D100" s="177"/>
      <c r="E100" s="177"/>
      <c r="F100" s="18">
        <v>174.54300000000001</v>
      </c>
      <c r="G100" s="20">
        <v>174.54300000000001</v>
      </c>
      <c r="H100" s="114">
        <v>154.16</v>
      </c>
      <c r="I100" s="20">
        <v>154.16</v>
      </c>
      <c r="J100" s="22">
        <f t="shared" si="9"/>
        <v>88.32207536251812</v>
      </c>
      <c r="K100" s="42">
        <f>(I100/G100)*100</f>
        <v>88.32207536251812</v>
      </c>
      <c r="L100" s="128" t="s">
        <v>329</v>
      </c>
      <c r="M100" s="81"/>
      <c r="Q100" s="10"/>
    </row>
    <row r="101" spans="1:17" ht="61.15" customHeight="1" x14ac:dyDescent="0.25">
      <c r="A101" s="96" t="s">
        <v>52</v>
      </c>
      <c r="B101" s="96" t="s">
        <v>108</v>
      </c>
      <c r="C101" s="29" t="s">
        <v>252</v>
      </c>
      <c r="D101" s="96" t="s">
        <v>77</v>
      </c>
      <c r="E101" s="96" t="s">
        <v>3</v>
      </c>
      <c r="F101" s="18">
        <v>236.65700000000001</v>
      </c>
      <c r="G101" s="20">
        <v>0</v>
      </c>
      <c r="H101" s="114"/>
      <c r="I101" s="20">
        <v>0</v>
      </c>
      <c r="J101" s="22">
        <f t="shared" si="9"/>
        <v>0</v>
      </c>
      <c r="K101" s="42">
        <v>0</v>
      </c>
      <c r="L101" s="67" t="s">
        <v>331</v>
      </c>
      <c r="M101" s="55" t="s">
        <v>262</v>
      </c>
      <c r="Q101" s="10"/>
    </row>
    <row r="102" spans="1:17" ht="54.75" customHeight="1" x14ac:dyDescent="0.25">
      <c r="A102" s="96" t="s">
        <v>53</v>
      </c>
      <c r="B102" s="96" t="s">
        <v>105</v>
      </c>
      <c r="C102" s="29" t="s">
        <v>253</v>
      </c>
      <c r="D102" s="96" t="s">
        <v>77</v>
      </c>
      <c r="E102" s="21" t="s">
        <v>27</v>
      </c>
      <c r="F102" s="18">
        <v>18</v>
      </c>
      <c r="G102" s="21">
        <v>0</v>
      </c>
      <c r="H102" s="119"/>
      <c r="I102" s="20">
        <v>0</v>
      </c>
      <c r="J102" s="22">
        <f t="shared" si="9"/>
        <v>0</v>
      </c>
      <c r="K102" s="42">
        <v>0</v>
      </c>
      <c r="L102" s="67" t="s">
        <v>332</v>
      </c>
      <c r="M102" s="81" t="s">
        <v>263</v>
      </c>
      <c r="Q102" s="10"/>
    </row>
    <row r="103" spans="1:17" ht="59.45" customHeight="1" x14ac:dyDescent="0.25">
      <c r="A103" s="96" t="s">
        <v>54</v>
      </c>
      <c r="B103" s="96" t="s">
        <v>105</v>
      </c>
      <c r="C103" s="29" t="s">
        <v>254</v>
      </c>
      <c r="D103" s="22">
        <v>2024</v>
      </c>
      <c r="E103" s="21" t="s">
        <v>264</v>
      </c>
      <c r="F103" s="18">
        <v>145</v>
      </c>
      <c r="G103" s="20">
        <v>145</v>
      </c>
      <c r="H103" s="119">
        <v>0</v>
      </c>
      <c r="I103" s="20">
        <v>0</v>
      </c>
      <c r="J103" s="22">
        <f t="shared" si="9"/>
        <v>0</v>
      </c>
      <c r="K103" s="42">
        <v>0</v>
      </c>
      <c r="L103" s="82" t="s">
        <v>340</v>
      </c>
      <c r="M103" s="81" t="s">
        <v>265</v>
      </c>
      <c r="Q103" s="10"/>
    </row>
    <row r="104" spans="1:17" ht="45.6" customHeight="1" x14ac:dyDescent="0.25">
      <c r="A104" s="96" t="s">
        <v>55</v>
      </c>
      <c r="B104" s="96" t="s">
        <v>105</v>
      </c>
      <c r="C104" s="29" t="s">
        <v>255</v>
      </c>
      <c r="D104" s="22">
        <v>2024</v>
      </c>
      <c r="E104" s="21" t="s">
        <v>27</v>
      </c>
      <c r="F104" s="18">
        <v>45.564</v>
      </c>
      <c r="G104" s="20">
        <v>45.564</v>
      </c>
      <c r="H104" s="114">
        <v>33.292000000000002</v>
      </c>
      <c r="I104" s="20">
        <v>0</v>
      </c>
      <c r="J104" s="22">
        <f t="shared" si="9"/>
        <v>0</v>
      </c>
      <c r="K104" s="42">
        <f>(I104/G104)*100</f>
        <v>0</v>
      </c>
      <c r="L104" s="82" t="s">
        <v>334</v>
      </c>
      <c r="M104" s="83" t="s">
        <v>266</v>
      </c>
      <c r="Q104" s="10"/>
    </row>
    <row r="105" spans="1:17" ht="61.9" customHeight="1" x14ac:dyDescent="0.25">
      <c r="A105" s="96" t="s">
        <v>56</v>
      </c>
      <c r="B105" s="96" t="s">
        <v>108</v>
      </c>
      <c r="C105" s="29" t="s">
        <v>256</v>
      </c>
      <c r="D105" s="22">
        <v>2024</v>
      </c>
      <c r="E105" s="21" t="s">
        <v>27</v>
      </c>
      <c r="F105" s="18">
        <v>232.18299999999999</v>
      </c>
      <c r="G105" s="57">
        <v>232.18299999999999</v>
      </c>
      <c r="H105" s="114">
        <v>232.18299999999999</v>
      </c>
      <c r="I105" s="20">
        <v>0</v>
      </c>
      <c r="J105" s="22">
        <f t="shared" si="9"/>
        <v>0</v>
      </c>
      <c r="K105" s="42">
        <f t="shared" si="10"/>
        <v>0</v>
      </c>
      <c r="L105" s="82" t="s">
        <v>333</v>
      </c>
      <c r="M105" s="81" t="s">
        <v>267</v>
      </c>
      <c r="Q105" s="10"/>
    </row>
    <row r="106" spans="1:17" ht="63.75" customHeight="1" x14ac:dyDescent="0.25">
      <c r="A106" s="96" t="s">
        <v>57</v>
      </c>
      <c r="B106" s="96" t="s">
        <v>108</v>
      </c>
      <c r="C106" s="29" t="s">
        <v>257</v>
      </c>
      <c r="D106" s="22">
        <v>2024</v>
      </c>
      <c r="E106" s="21" t="s">
        <v>27</v>
      </c>
      <c r="F106" s="18">
        <v>17.635999999999999</v>
      </c>
      <c r="G106" s="57">
        <v>17.635999999999999</v>
      </c>
      <c r="H106" s="114">
        <v>17.635999999999999</v>
      </c>
      <c r="I106" s="20">
        <v>0</v>
      </c>
      <c r="J106" s="22">
        <f t="shared" si="9"/>
        <v>0</v>
      </c>
      <c r="K106" s="42">
        <f t="shared" si="10"/>
        <v>0</v>
      </c>
      <c r="L106" s="82" t="s">
        <v>333</v>
      </c>
      <c r="M106" s="81">
        <v>98</v>
      </c>
      <c r="Q106" s="10"/>
    </row>
    <row r="107" spans="1:17" ht="49.15" customHeight="1" x14ac:dyDescent="0.25">
      <c r="A107" s="96" t="s">
        <v>63</v>
      </c>
      <c r="B107" s="96" t="s">
        <v>108</v>
      </c>
      <c r="C107" s="29" t="s">
        <v>258</v>
      </c>
      <c r="D107" s="22">
        <v>2024</v>
      </c>
      <c r="E107" s="21" t="s">
        <v>27</v>
      </c>
      <c r="F107" s="18">
        <v>26.15</v>
      </c>
      <c r="G107" s="20">
        <v>26.15</v>
      </c>
      <c r="H107" s="114">
        <v>26.15</v>
      </c>
      <c r="I107" s="20">
        <v>0</v>
      </c>
      <c r="J107" s="22">
        <f t="shared" si="9"/>
        <v>0</v>
      </c>
      <c r="K107" s="42">
        <f t="shared" si="10"/>
        <v>0</v>
      </c>
      <c r="L107" s="82" t="s">
        <v>333</v>
      </c>
      <c r="M107" s="81">
        <v>99</v>
      </c>
      <c r="Q107" s="10"/>
    </row>
    <row r="108" spans="1:17" ht="44.45" customHeight="1" x14ac:dyDescent="0.25">
      <c r="A108" s="96" t="s">
        <v>64</v>
      </c>
      <c r="B108" s="96" t="s">
        <v>108</v>
      </c>
      <c r="C108" s="29" t="s">
        <v>259</v>
      </c>
      <c r="D108" s="22">
        <v>2024</v>
      </c>
      <c r="E108" s="21" t="s">
        <v>27</v>
      </c>
      <c r="F108" s="18">
        <v>41.533000000000001</v>
      </c>
      <c r="G108" s="20">
        <v>41.533000000000001</v>
      </c>
      <c r="H108" s="114">
        <v>41.533000000000001</v>
      </c>
      <c r="I108" s="20">
        <v>0</v>
      </c>
      <c r="J108" s="22">
        <f t="shared" si="9"/>
        <v>0</v>
      </c>
      <c r="K108" s="42">
        <f t="shared" si="10"/>
        <v>0</v>
      </c>
      <c r="L108" s="82" t="s">
        <v>333</v>
      </c>
      <c r="M108" s="81">
        <v>100</v>
      </c>
      <c r="Q108" s="10"/>
    </row>
    <row r="109" spans="1:17" ht="46.9" customHeight="1" x14ac:dyDescent="0.25">
      <c r="A109" s="96" t="s">
        <v>65</v>
      </c>
      <c r="B109" s="96" t="s">
        <v>108</v>
      </c>
      <c r="C109" s="29" t="s">
        <v>260</v>
      </c>
      <c r="D109" s="22">
        <v>2024</v>
      </c>
      <c r="E109" s="21" t="s">
        <v>27</v>
      </c>
      <c r="F109" s="18">
        <v>106.08</v>
      </c>
      <c r="G109" s="20">
        <v>106.08</v>
      </c>
      <c r="H109" s="114">
        <v>106.08</v>
      </c>
      <c r="I109" s="20">
        <v>0</v>
      </c>
      <c r="J109" s="22">
        <f>I109/F109*100</f>
        <v>0</v>
      </c>
      <c r="K109" s="42">
        <f>(I109/G109)*100</f>
        <v>0</v>
      </c>
      <c r="L109" s="82" t="s">
        <v>333</v>
      </c>
      <c r="M109" s="81">
        <v>101</v>
      </c>
      <c r="Q109" s="10"/>
    </row>
    <row r="110" spans="1:17" ht="21" customHeight="1" x14ac:dyDescent="0.25">
      <c r="A110" s="193" t="s">
        <v>91</v>
      </c>
      <c r="B110" s="194"/>
      <c r="C110" s="194"/>
      <c r="D110" s="194"/>
      <c r="E110" s="195"/>
      <c r="F110" s="4">
        <f>SUM(F72:F109)-F100-F86</f>
        <v>65958.358999999982</v>
      </c>
      <c r="G110" s="4">
        <f t="shared" ref="G110:I110" si="11">SUM(G72:G109)-G100-G86</f>
        <v>38703.25</v>
      </c>
      <c r="H110" s="4">
        <f t="shared" si="11"/>
        <v>19938.203000000009</v>
      </c>
      <c r="I110" s="4">
        <f t="shared" si="11"/>
        <v>14238.669000000002</v>
      </c>
      <c r="J110" s="22">
        <f>I110/F110*100</f>
        <v>21.587360898411685</v>
      </c>
      <c r="K110" s="42">
        <f>(I110/G110)*100</f>
        <v>36.789336812799959</v>
      </c>
      <c r="L110" s="15"/>
      <c r="M110" s="55"/>
      <c r="Q110" s="10"/>
    </row>
    <row r="111" spans="1:17" ht="15.75" customHeight="1" x14ac:dyDescent="0.25">
      <c r="A111" s="172" t="s">
        <v>25</v>
      </c>
      <c r="B111" s="172"/>
      <c r="C111" s="172"/>
      <c r="D111" s="172"/>
      <c r="E111" s="172"/>
      <c r="F111" s="172"/>
      <c r="G111" s="172"/>
      <c r="H111" s="172"/>
      <c r="I111" s="172"/>
      <c r="J111" s="172"/>
      <c r="K111" s="172"/>
      <c r="L111" s="172"/>
      <c r="Q111" s="10"/>
    </row>
    <row r="112" spans="1:17" ht="113.45" customHeight="1" x14ac:dyDescent="0.25">
      <c r="A112" s="94" t="s">
        <v>10</v>
      </c>
      <c r="B112" s="94" t="s">
        <v>109</v>
      </c>
      <c r="C112" s="37" t="s">
        <v>26</v>
      </c>
      <c r="D112" s="94" t="s">
        <v>77</v>
      </c>
      <c r="E112" s="94" t="s">
        <v>27</v>
      </c>
      <c r="F112" s="57">
        <v>2574.585</v>
      </c>
      <c r="G112" s="107">
        <v>2067.027</v>
      </c>
      <c r="H112" s="116">
        <v>1281.5</v>
      </c>
      <c r="I112" s="109">
        <v>935.26400000000001</v>
      </c>
      <c r="J112" s="22">
        <f>I112/F112*100</f>
        <v>36.326786647168383</v>
      </c>
      <c r="K112" s="42">
        <f>(I112/G112)*100</f>
        <v>45.246820675298387</v>
      </c>
      <c r="L112" s="24" t="s">
        <v>96</v>
      </c>
      <c r="M112" s="85">
        <v>1</v>
      </c>
      <c r="Q112" s="10"/>
    </row>
    <row r="113" spans="1:17" ht="60" customHeight="1" x14ac:dyDescent="0.25">
      <c r="A113" s="96" t="s">
        <v>4</v>
      </c>
      <c r="B113" s="96" t="s">
        <v>110</v>
      </c>
      <c r="C113" s="19" t="s">
        <v>28</v>
      </c>
      <c r="D113" s="96" t="s">
        <v>77</v>
      </c>
      <c r="E113" s="21" t="s">
        <v>27</v>
      </c>
      <c r="F113" s="18">
        <v>5916.3329999999996</v>
      </c>
      <c r="G113" s="18">
        <v>2000</v>
      </c>
      <c r="H113" s="120">
        <v>1281.5</v>
      </c>
      <c r="I113" s="109">
        <v>1214.9079999999999</v>
      </c>
      <c r="J113" s="22">
        <f>I113/F113*100</f>
        <v>20.534814385870437</v>
      </c>
      <c r="K113" s="42">
        <f>(I113/G113)*100</f>
        <v>60.745399999999997</v>
      </c>
      <c r="L113" s="24" t="s">
        <v>335</v>
      </c>
      <c r="M113" s="85">
        <v>2</v>
      </c>
      <c r="N113" s="13"/>
      <c r="O113" s="13"/>
      <c r="Q113" s="10"/>
    </row>
    <row r="114" spans="1:17" ht="88.9" customHeight="1" x14ac:dyDescent="0.25">
      <c r="A114" s="96" t="s">
        <v>5</v>
      </c>
      <c r="B114" s="96" t="s">
        <v>105</v>
      </c>
      <c r="C114" s="29" t="s">
        <v>268</v>
      </c>
      <c r="D114" s="96" t="s">
        <v>77</v>
      </c>
      <c r="E114" s="21" t="s">
        <v>3</v>
      </c>
      <c r="F114" s="20">
        <v>200</v>
      </c>
      <c r="G114" s="20">
        <v>0</v>
      </c>
      <c r="H114" s="114"/>
      <c r="I114" s="18">
        <v>0</v>
      </c>
      <c r="J114" s="22">
        <f t="shared" ref="J114:J122" si="12">I114/F114*100</f>
        <v>0</v>
      </c>
      <c r="K114" s="42">
        <v>0</v>
      </c>
      <c r="L114" s="86" t="s">
        <v>336</v>
      </c>
      <c r="M114" s="84">
        <v>12</v>
      </c>
      <c r="Q114" s="10"/>
    </row>
    <row r="115" spans="1:17" ht="60" customHeight="1" x14ac:dyDescent="0.25">
      <c r="A115" s="176" t="s">
        <v>6</v>
      </c>
      <c r="B115" s="176" t="s">
        <v>105</v>
      </c>
      <c r="C115" s="19" t="s">
        <v>269</v>
      </c>
      <c r="D115" s="176" t="s">
        <v>77</v>
      </c>
      <c r="E115" s="208" t="s">
        <v>3</v>
      </c>
      <c r="F115" s="20">
        <v>1496.8340000000001</v>
      </c>
      <c r="G115" s="20">
        <v>0</v>
      </c>
      <c r="H115" s="114"/>
      <c r="I115" s="18">
        <v>0</v>
      </c>
      <c r="J115" s="22">
        <f t="shared" si="12"/>
        <v>0</v>
      </c>
      <c r="K115" s="42">
        <v>0</v>
      </c>
      <c r="L115" s="86" t="s">
        <v>324</v>
      </c>
      <c r="M115" s="84">
        <v>13</v>
      </c>
      <c r="Q115" s="10"/>
    </row>
    <row r="116" spans="1:17" ht="17.45" customHeight="1" x14ac:dyDescent="0.25">
      <c r="A116" s="177"/>
      <c r="B116" s="177"/>
      <c r="C116" s="19" t="s">
        <v>270</v>
      </c>
      <c r="D116" s="177"/>
      <c r="E116" s="209"/>
      <c r="F116" s="21">
        <v>150</v>
      </c>
      <c r="G116" s="21">
        <v>0</v>
      </c>
      <c r="H116" s="119"/>
      <c r="I116" s="20">
        <v>0</v>
      </c>
      <c r="J116" s="22">
        <f t="shared" si="12"/>
        <v>0</v>
      </c>
      <c r="K116" s="42">
        <v>0</v>
      </c>
      <c r="L116" s="86" t="s">
        <v>336</v>
      </c>
      <c r="Q116" s="10"/>
    </row>
    <row r="117" spans="1:17" ht="36" customHeight="1" x14ac:dyDescent="0.25">
      <c r="A117" s="94" t="s">
        <v>11</v>
      </c>
      <c r="B117" s="94" t="s">
        <v>105</v>
      </c>
      <c r="C117" s="19" t="s">
        <v>271</v>
      </c>
      <c r="D117" s="22">
        <v>2024</v>
      </c>
      <c r="E117" s="97" t="s">
        <v>27</v>
      </c>
      <c r="F117" s="20">
        <v>4960</v>
      </c>
      <c r="G117" s="21">
        <v>0</v>
      </c>
      <c r="H117" s="119"/>
      <c r="I117" s="20">
        <v>0</v>
      </c>
      <c r="J117" s="22">
        <f t="shared" si="12"/>
        <v>0</v>
      </c>
      <c r="K117" s="42">
        <v>0</v>
      </c>
      <c r="L117" s="87" t="s">
        <v>338</v>
      </c>
      <c r="M117" s="84">
        <v>14</v>
      </c>
      <c r="Q117" s="10"/>
    </row>
    <row r="118" spans="1:17" ht="45.6" customHeight="1" x14ac:dyDescent="0.25">
      <c r="A118" s="176" t="s">
        <v>12</v>
      </c>
      <c r="B118" s="176" t="s">
        <v>105</v>
      </c>
      <c r="C118" s="19" t="s">
        <v>272</v>
      </c>
      <c r="D118" s="200">
        <v>2024</v>
      </c>
      <c r="E118" s="208" t="s">
        <v>3</v>
      </c>
      <c r="F118" s="20">
        <v>4500</v>
      </c>
      <c r="G118" s="21">
        <v>0</v>
      </c>
      <c r="H118" s="119"/>
      <c r="I118" s="20">
        <v>0</v>
      </c>
      <c r="J118" s="22">
        <f t="shared" si="12"/>
        <v>0</v>
      </c>
      <c r="K118" s="42">
        <v>0</v>
      </c>
      <c r="L118" s="86" t="s">
        <v>339</v>
      </c>
      <c r="M118" s="84">
        <v>15</v>
      </c>
      <c r="Q118" s="10"/>
    </row>
    <row r="119" spans="1:17" ht="21" customHeight="1" x14ac:dyDescent="0.25">
      <c r="A119" s="177"/>
      <c r="B119" s="177"/>
      <c r="C119" s="19" t="s">
        <v>69</v>
      </c>
      <c r="D119" s="202"/>
      <c r="E119" s="209"/>
      <c r="F119" s="20">
        <v>380</v>
      </c>
      <c r="G119" s="21">
        <v>0</v>
      </c>
      <c r="H119" s="119"/>
      <c r="I119" s="20">
        <v>0</v>
      </c>
      <c r="J119" s="22">
        <f t="shared" si="12"/>
        <v>0</v>
      </c>
      <c r="K119" s="42">
        <v>0</v>
      </c>
      <c r="L119" s="86" t="s">
        <v>336</v>
      </c>
      <c r="M119" s="84"/>
      <c r="Q119" s="10"/>
    </row>
    <row r="120" spans="1:17" ht="45" customHeight="1" x14ac:dyDescent="0.25">
      <c r="A120" s="176" t="s">
        <v>14</v>
      </c>
      <c r="B120" s="176" t="s">
        <v>105</v>
      </c>
      <c r="C120" s="19" t="s">
        <v>273</v>
      </c>
      <c r="D120" s="200">
        <v>2024</v>
      </c>
      <c r="E120" s="208" t="s">
        <v>3</v>
      </c>
      <c r="F120" s="20">
        <v>3181</v>
      </c>
      <c r="G120" s="21">
        <v>0</v>
      </c>
      <c r="H120" s="119"/>
      <c r="I120" s="20">
        <v>0</v>
      </c>
      <c r="J120" s="22">
        <f t="shared" si="12"/>
        <v>0</v>
      </c>
      <c r="K120" s="42">
        <v>0</v>
      </c>
      <c r="L120" s="86" t="s">
        <v>339</v>
      </c>
      <c r="M120" s="84">
        <v>16</v>
      </c>
      <c r="Q120" s="10"/>
    </row>
    <row r="121" spans="1:17" ht="18" customHeight="1" x14ac:dyDescent="0.25">
      <c r="A121" s="177"/>
      <c r="B121" s="177"/>
      <c r="C121" s="19" t="s">
        <v>69</v>
      </c>
      <c r="D121" s="202"/>
      <c r="E121" s="209"/>
      <c r="F121" s="20">
        <v>380</v>
      </c>
      <c r="G121" s="21">
        <v>0</v>
      </c>
      <c r="H121" s="119"/>
      <c r="I121" s="20">
        <v>0</v>
      </c>
      <c r="J121" s="22">
        <f t="shared" si="12"/>
        <v>0</v>
      </c>
      <c r="K121" s="42">
        <v>0</v>
      </c>
      <c r="L121" s="86" t="s">
        <v>336</v>
      </c>
      <c r="M121" s="84"/>
      <c r="Q121" s="10"/>
    </row>
    <row r="122" spans="1:17" ht="57.6" customHeight="1" x14ac:dyDescent="0.25">
      <c r="A122" s="96" t="s">
        <v>15</v>
      </c>
      <c r="B122" s="96" t="s">
        <v>105</v>
      </c>
      <c r="C122" s="19" t="s">
        <v>274</v>
      </c>
      <c r="D122" s="96" t="s">
        <v>77</v>
      </c>
      <c r="E122" s="96" t="s">
        <v>3</v>
      </c>
      <c r="F122" s="20">
        <v>120</v>
      </c>
      <c r="G122" s="21">
        <v>0</v>
      </c>
      <c r="H122" s="119"/>
      <c r="I122" s="20">
        <v>0</v>
      </c>
      <c r="J122" s="22">
        <f t="shared" si="12"/>
        <v>0</v>
      </c>
      <c r="K122" s="42">
        <v>0</v>
      </c>
      <c r="L122" s="86" t="s">
        <v>336</v>
      </c>
      <c r="M122" s="84">
        <v>17</v>
      </c>
      <c r="Q122" s="10"/>
    </row>
    <row r="123" spans="1:17" ht="19.5" customHeight="1" x14ac:dyDescent="0.25">
      <c r="A123" s="196" t="s">
        <v>91</v>
      </c>
      <c r="B123" s="197"/>
      <c r="C123" s="197"/>
      <c r="D123" s="197"/>
      <c r="E123" s="198"/>
      <c r="F123" s="4">
        <f>SUM(F112:F122)-F121-F119-F116</f>
        <v>22948.752</v>
      </c>
      <c r="G123" s="4">
        <f t="shared" ref="G123:I123" si="13">SUM(G112:G122)-G121-G119-G116</f>
        <v>4067.027</v>
      </c>
      <c r="H123" s="4">
        <f t="shared" si="13"/>
        <v>2563</v>
      </c>
      <c r="I123" s="4">
        <f t="shared" si="13"/>
        <v>2150.172</v>
      </c>
      <c r="J123" s="22">
        <f>I123/F123*100</f>
        <v>9.3694506786251388</v>
      </c>
      <c r="K123" s="42">
        <f>(I123/G123)*100</f>
        <v>52.868397480518325</v>
      </c>
      <c r="L123" s="109"/>
      <c r="Q123" s="10"/>
    </row>
    <row r="124" spans="1:17" ht="21" customHeight="1" x14ac:dyDescent="0.25">
      <c r="A124" s="206" t="s">
        <v>20</v>
      </c>
      <c r="B124" s="207"/>
      <c r="C124" s="207"/>
      <c r="D124" s="207"/>
      <c r="E124" s="207"/>
      <c r="F124" s="207"/>
      <c r="G124" s="207"/>
      <c r="H124" s="207"/>
      <c r="I124" s="207"/>
      <c r="J124" s="207"/>
      <c r="K124" s="207"/>
      <c r="L124" s="207"/>
      <c r="M124" s="14"/>
      <c r="N124" s="14"/>
      <c r="O124" s="14"/>
    </row>
    <row r="125" spans="1:17" ht="44.45" customHeight="1" x14ac:dyDescent="0.25">
      <c r="A125" s="224" t="s">
        <v>10</v>
      </c>
      <c r="B125" s="176" t="s">
        <v>111</v>
      </c>
      <c r="C125" s="17" t="s">
        <v>275</v>
      </c>
      <c r="D125" s="164">
        <v>2024</v>
      </c>
      <c r="E125" s="164" t="s">
        <v>3</v>
      </c>
      <c r="F125" s="20">
        <v>22378.959999999999</v>
      </c>
      <c r="G125" s="88">
        <v>0</v>
      </c>
      <c r="H125" s="121"/>
      <c r="I125" s="88">
        <v>0</v>
      </c>
      <c r="J125" s="22">
        <f>I125/F125*100</f>
        <v>0</v>
      </c>
      <c r="K125" s="42">
        <v>0</v>
      </c>
      <c r="L125" s="86" t="s">
        <v>346</v>
      </c>
      <c r="M125" s="84">
        <v>1</v>
      </c>
    </row>
    <row r="126" spans="1:17" ht="21" customHeight="1" x14ac:dyDescent="0.25">
      <c r="A126" s="225"/>
      <c r="B126" s="177"/>
      <c r="C126" s="17" t="s">
        <v>79</v>
      </c>
      <c r="D126" s="165"/>
      <c r="E126" s="165"/>
      <c r="F126" s="18">
        <v>200</v>
      </c>
      <c r="G126" s="18">
        <v>0</v>
      </c>
      <c r="H126" s="120"/>
      <c r="I126" s="20">
        <v>0</v>
      </c>
      <c r="J126" s="22">
        <f t="shared" ref="J126:J137" si="14">I126/F126*100</f>
        <v>0</v>
      </c>
      <c r="K126" s="42">
        <v>0</v>
      </c>
      <c r="L126" s="86" t="s">
        <v>341</v>
      </c>
      <c r="M126" s="3"/>
    </row>
    <row r="127" spans="1:17" ht="50.45" customHeight="1" x14ac:dyDescent="0.25">
      <c r="A127" s="102" t="s">
        <v>4</v>
      </c>
      <c r="B127" s="96" t="s">
        <v>111</v>
      </c>
      <c r="C127" s="17" t="s">
        <v>276</v>
      </c>
      <c r="D127" s="41">
        <v>2024</v>
      </c>
      <c r="E127" s="110" t="s">
        <v>3</v>
      </c>
      <c r="F127" s="18">
        <v>36799.928099999997</v>
      </c>
      <c r="G127" s="18">
        <v>5940.2089999999998</v>
      </c>
      <c r="H127" s="120">
        <v>0</v>
      </c>
      <c r="I127" s="20">
        <v>0</v>
      </c>
      <c r="J127" s="22">
        <f t="shared" si="14"/>
        <v>0</v>
      </c>
      <c r="K127" s="42">
        <f t="shared" ref="K127:K137" si="15">(I127/G127)*100</f>
        <v>0</v>
      </c>
      <c r="L127" s="103" t="s">
        <v>342</v>
      </c>
      <c r="M127" s="84">
        <v>2</v>
      </c>
    </row>
    <row r="128" spans="1:17" ht="58.15" customHeight="1" x14ac:dyDescent="0.25">
      <c r="A128" s="108" t="s">
        <v>5</v>
      </c>
      <c r="B128" s="105" t="s">
        <v>111</v>
      </c>
      <c r="C128" s="23" t="s">
        <v>21</v>
      </c>
      <c r="D128" s="57">
        <v>2024</v>
      </c>
      <c r="E128" s="57" t="s">
        <v>22</v>
      </c>
      <c r="F128" s="18">
        <v>3230.0230000000001</v>
      </c>
      <c r="G128" s="18">
        <v>2286.1030000000001</v>
      </c>
      <c r="H128" s="120">
        <v>1353.827</v>
      </c>
      <c r="I128" s="20">
        <v>1182.914</v>
      </c>
      <c r="J128" s="22">
        <f>I128/F128*100</f>
        <v>36.622463679051201</v>
      </c>
      <c r="K128" s="42">
        <f>(I128/G128)*100</f>
        <v>51.74368783908686</v>
      </c>
      <c r="L128" s="29" t="s">
        <v>343</v>
      </c>
      <c r="M128" s="84">
        <v>6</v>
      </c>
      <c r="N128" s="3"/>
    </row>
    <row r="129" spans="1:15" ht="51.6" customHeight="1" x14ac:dyDescent="0.25">
      <c r="A129" s="108" t="s">
        <v>6</v>
      </c>
      <c r="B129" s="26" t="s">
        <v>111</v>
      </c>
      <c r="C129" s="30" t="s">
        <v>58</v>
      </c>
      <c r="D129" s="41">
        <v>2024</v>
      </c>
      <c r="E129" s="57" t="str">
        <f>E128</f>
        <v>УЖКГ ЮМР/ЮМКП "ЮЖТРАНС"</v>
      </c>
      <c r="F129" s="31">
        <v>199.24600000000001</v>
      </c>
      <c r="G129" s="31">
        <v>199.24600000000001</v>
      </c>
      <c r="H129" s="127">
        <v>199.24600000000001</v>
      </c>
      <c r="I129" s="57">
        <v>198.86</v>
      </c>
      <c r="J129" s="22">
        <f t="shared" si="14"/>
        <v>99.80626963652972</v>
      </c>
      <c r="K129" s="42">
        <f t="shared" si="15"/>
        <v>99.80626963652972</v>
      </c>
      <c r="L129" s="180" t="s">
        <v>344</v>
      </c>
      <c r="M129" s="84">
        <v>7</v>
      </c>
    </row>
    <row r="130" spans="1:15" ht="44.25" customHeight="1" x14ac:dyDescent="0.25">
      <c r="A130" s="108" t="s">
        <v>11</v>
      </c>
      <c r="B130" s="26" t="s">
        <v>111</v>
      </c>
      <c r="C130" s="30" t="s">
        <v>59</v>
      </c>
      <c r="D130" s="57">
        <v>2024</v>
      </c>
      <c r="E130" s="57" t="s">
        <v>22</v>
      </c>
      <c r="F130" s="31">
        <v>2.59</v>
      </c>
      <c r="G130" s="31">
        <v>2.59</v>
      </c>
      <c r="H130" s="127">
        <v>2.59</v>
      </c>
      <c r="I130" s="57">
        <v>2.5830000000000002</v>
      </c>
      <c r="J130" s="22">
        <f t="shared" si="14"/>
        <v>99.72972972972974</v>
      </c>
      <c r="K130" s="42">
        <f t="shared" si="15"/>
        <v>99.72972972972974</v>
      </c>
      <c r="L130" s="182"/>
      <c r="M130" s="84">
        <v>8</v>
      </c>
    </row>
    <row r="131" spans="1:15" ht="48" customHeight="1" x14ac:dyDescent="0.25">
      <c r="A131" s="108" t="s">
        <v>12</v>
      </c>
      <c r="B131" s="26" t="s">
        <v>111</v>
      </c>
      <c r="C131" s="30" t="s">
        <v>80</v>
      </c>
      <c r="D131" s="41">
        <v>2024</v>
      </c>
      <c r="E131" s="57" t="s">
        <v>22</v>
      </c>
      <c r="F131" s="31">
        <v>116.51900000000001</v>
      </c>
      <c r="G131" s="31">
        <v>116.51900000000001</v>
      </c>
      <c r="H131" s="127">
        <v>116.51900000000001</v>
      </c>
      <c r="I131" s="57">
        <v>116.291</v>
      </c>
      <c r="J131" s="22">
        <f t="shared" si="14"/>
        <v>99.804323758357</v>
      </c>
      <c r="K131" s="42">
        <f t="shared" si="15"/>
        <v>99.804323758357</v>
      </c>
      <c r="L131" s="182"/>
      <c r="M131" s="84">
        <v>9</v>
      </c>
    </row>
    <row r="132" spans="1:15" ht="47.25" customHeight="1" x14ac:dyDescent="0.25">
      <c r="A132" s="108" t="s">
        <v>14</v>
      </c>
      <c r="B132" s="26" t="s">
        <v>111</v>
      </c>
      <c r="C132" s="30" t="s">
        <v>60</v>
      </c>
      <c r="D132" s="57">
        <v>2024</v>
      </c>
      <c r="E132" s="57" t="s">
        <v>22</v>
      </c>
      <c r="F132" s="31">
        <v>12.946999999999999</v>
      </c>
      <c r="G132" s="31">
        <v>12.946999999999999</v>
      </c>
      <c r="H132" s="127">
        <v>12.946999999999999</v>
      </c>
      <c r="I132" s="57">
        <v>12.920999999999999</v>
      </c>
      <c r="J132" s="22">
        <f t="shared" si="14"/>
        <v>99.799181277516027</v>
      </c>
      <c r="K132" s="42">
        <f t="shared" si="15"/>
        <v>99.799181277516027</v>
      </c>
      <c r="L132" s="182"/>
      <c r="M132" s="84">
        <v>10</v>
      </c>
    </row>
    <row r="133" spans="1:15" ht="46.5" customHeight="1" x14ac:dyDescent="0.25">
      <c r="A133" s="108" t="s">
        <v>15</v>
      </c>
      <c r="B133" s="26" t="s">
        <v>111</v>
      </c>
      <c r="C133" s="30" t="s">
        <v>66</v>
      </c>
      <c r="D133" s="41">
        <v>2024</v>
      </c>
      <c r="E133" s="57" t="s">
        <v>22</v>
      </c>
      <c r="F133" s="31">
        <v>6.7060000000000004</v>
      </c>
      <c r="G133" s="31">
        <v>6.7060000000000004</v>
      </c>
      <c r="H133" s="127">
        <v>6.7060000000000004</v>
      </c>
      <c r="I133" s="57">
        <v>6.6920000000000002</v>
      </c>
      <c r="J133" s="22">
        <f t="shared" si="14"/>
        <v>99.791231732776623</v>
      </c>
      <c r="K133" s="42">
        <f t="shared" si="15"/>
        <v>99.791231732776623</v>
      </c>
      <c r="L133" s="182"/>
      <c r="M133" s="84">
        <v>13</v>
      </c>
    </row>
    <row r="134" spans="1:15" ht="51" customHeight="1" x14ac:dyDescent="0.25">
      <c r="A134" s="108" t="s">
        <v>0</v>
      </c>
      <c r="B134" s="26" t="s">
        <v>111</v>
      </c>
      <c r="C134" s="30" t="s">
        <v>62</v>
      </c>
      <c r="D134" s="57">
        <v>2024</v>
      </c>
      <c r="E134" s="57" t="s">
        <v>22</v>
      </c>
      <c r="F134" s="31">
        <v>6.601</v>
      </c>
      <c r="G134" s="31">
        <v>6.601</v>
      </c>
      <c r="H134" s="127">
        <v>6.601</v>
      </c>
      <c r="I134" s="57">
        <v>6.5880000000000001</v>
      </c>
      <c r="J134" s="22">
        <f t="shared" si="14"/>
        <v>99.803060142402671</v>
      </c>
      <c r="K134" s="42">
        <f t="shared" si="15"/>
        <v>99.803060142402671</v>
      </c>
      <c r="L134" s="182"/>
      <c r="M134" s="84">
        <v>14</v>
      </c>
    </row>
    <row r="135" spans="1:15" ht="42" customHeight="1" x14ac:dyDescent="0.25">
      <c r="A135" s="108" t="s">
        <v>1</v>
      </c>
      <c r="B135" s="26" t="s">
        <v>111</v>
      </c>
      <c r="C135" s="30" t="s">
        <v>61</v>
      </c>
      <c r="D135" s="41">
        <v>2024</v>
      </c>
      <c r="E135" s="57" t="s">
        <v>22</v>
      </c>
      <c r="F135" s="31">
        <v>3.2360000000000002</v>
      </c>
      <c r="G135" s="31">
        <v>3.2360000000000002</v>
      </c>
      <c r="H135" s="127">
        <v>3.2360000000000002</v>
      </c>
      <c r="I135" s="57">
        <v>3.23</v>
      </c>
      <c r="J135" s="22">
        <f t="shared" si="14"/>
        <v>99.81458590852904</v>
      </c>
      <c r="K135" s="42">
        <f>(I135/G135)*100</f>
        <v>99.81458590852904</v>
      </c>
      <c r="L135" s="181"/>
      <c r="M135" s="84">
        <v>15</v>
      </c>
    </row>
    <row r="136" spans="1:15" ht="46.5" customHeight="1" x14ac:dyDescent="0.25">
      <c r="A136" s="108" t="s">
        <v>23</v>
      </c>
      <c r="B136" s="26" t="s">
        <v>111</v>
      </c>
      <c r="C136" s="17" t="s">
        <v>277</v>
      </c>
      <c r="D136" s="57">
        <v>2024</v>
      </c>
      <c r="E136" s="57" t="s">
        <v>3</v>
      </c>
      <c r="F136" s="18">
        <v>68.900000000000006</v>
      </c>
      <c r="G136" s="18">
        <v>0</v>
      </c>
      <c r="H136" s="120">
        <v>0</v>
      </c>
      <c r="I136" s="20">
        <v>0</v>
      </c>
      <c r="J136" s="22">
        <f>I136/F136*100</f>
        <v>0</v>
      </c>
      <c r="K136" s="42">
        <v>0</v>
      </c>
      <c r="L136" s="86" t="s">
        <v>341</v>
      </c>
      <c r="M136" s="84">
        <v>23</v>
      </c>
    </row>
    <row r="137" spans="1:15" ht="58.15" customHeight="1" x14ac:dyDescent="0.25">
      <c r="A137" s="108" t="s">
        <v>24</v>
      </c>
      <c r="B137" s="26" t="s">
        <v>112</v>
      </c>
      <c r="C137" s="29" t="s">
        <v>278</v>
      </c>
      <c r="D137" s="41">
        <v>2024</v>
      </c>
      <c r="E137" s="57" t="s">
        <v>3</v>
      </c>
      <c r="F137" s="18">
        <v>59060.71</v>
      </c>
      <c r="G137" s="18">
        <v>12000</v>
      </c>
      <c r="H137" s="120">
        <v>0</v>
      </c>
      <c r="I137" s="20">
        <v>0</v>
      </c>
      <c r="J137" s="22">
        <f t="shared" si="14"/>
        <v>0</v>
      </c>
      <c r="K137" s="42">
        <f t="shared" si="15"/>
        <v>0</v>
      </c>
      <c r="L137" s="103" t="s">
        <v>342</v>
      </c>
      <c r="M137" s="84">
        <v>26</v>
      </c>
    </row>
    <row r="138" spans="1:15" ht="46.5" customHeight="1" x14ac:dyDescent="0.25">
      <c r="A138" s="108" t="s">
        <v>31</v>
      </c>
      <c r="B138" s="26" t="s">
        <v>280</v>
      </c>
      <c r="C138" s="29" t="s">
        <v>279</v>
      </c>
      <c r="D138" s="57">
        <v>2024</v>
      </c>
      <c r="E138" s="57" t="s">
        <v>22</v>
      </c>
      <c r="F138" s="18">
        <v>25</v>
      </c>
      <c r="G138" s="18">
        <v>0</v>
      </c>
      <c r="H138" s="120">
        <v>0</v>
      </c>
      <c r="I138" s="20">
        <v>0</v>
      </c>
      <c r="J138" s="22">
        <f>I138/F138*100</f>
        <v>0</v>
      </c>
      <c r="K138" s="42">
        <v>0</v>
      </c>
      <c r="L138" s="103" t="s">
        <v>345</v>
      </c>
      <c r="M138" s="84">
        <v>28</v>
      </c>
    </row>
    <row r="139" spans="1:15" ht="21.75" customHeight="1" x14ac:dyDescent="0.25">
      <c r="A139" s="226" t="s">
        <v>91</v>
      </c>
      <c r="B139" s="227"/>
      <c r="C139" s="227"/>
      <c r="D139" s="227"/>
      <c r="E139" s="228"/>
      <c r="F139" s="89">
        <f>SUM(F125:F138)-F126</f>
        <v>121911.36609999998</v>
      </c>
      <c r="G139" s="89">
        <f>SUM(G125:G138)-G126</f>
        <v>20574.156999999999</v>
      </c>
      <c r="H139" s="89">
        <f>SUM(H125:H138)-H126</f>
        <v>1701.672</v>
      </c>
      <c r="I139" s="89">
        <f t="shared" ref="I139" si="16">SUM(I125:I138)-I126</f>
        <v>1530.079</v>
      </c>
      <c r="J139" s="22">
        <f>I139/F139*100</f>
        <v>1.2550749359538185</v>
      </c>
      <c r="K139" s="42">
        <f>(I139/G139)*100</f>
        <v>7.4368976575808183</v>
      </c>
      <c r="L139" s="90"/>
      <c r="M139" s="3"/>
      <c r="N139" s="3"/>
      <c r="O139" s="3"/>
    </row>
    <row r="140" spans="1:15" ht="17.25" customHeight="1" x14ac:dyDescent="0.25">
      <c r="A140" s="172" t="s">
        <v>281</v>
      </c>
      <c r="B140" s="172"/>
      <c r="C140" s="172"/>
      <c r="D140" s="172"/>
      <c r="E140" s="172"/>
      <c r="F140" s="172"/>
      <c r="G140" s="172"/>
      <c r="H140" s="172"/>
      <c r="I140" s="172"/>
      <c r="J140" s="172"/>
      <c r="K140" s="172"/>
      <c r="L140" s="172"/>
    </row>
    <row r="141" spans="1:15" ht="84" customHeight="1" x14ac:dyDescent="0.25">
      <c r="A141" s="102" t="s">
        <v>10</v>
      </c>
      <c r="B141" s="26" t="s">
        <v>284</v>
      </c>
      <c r="C141" s="1" t="s">
        <v>282</v>
      </c>
      <c r="D141" s="91">
        <v>2024</v>
      </c>
      <c r="E141" s="107" t="s">
        <v>283</v>
      </c>
      <c r="F141" s="18">
        <v>338.06400000000002</v>
      </c>
      <c r="G141" s="111">
        <v>0</v>
      </c>
      <c r="H141" s="123">
        <v>0</v>
      </c>
      <c r="I141" s="111">
        <v>0</v>
      </c>
      <c r="J141" s="22">
        <f>I141/F141*100</f>
        <v>0</v>
      </c>
      <c r="K141" s="42">
        <v>0</v>
      </c>
      <c r="L141" s="103" t="s">
        <v>356</v>
      </c>
    </row>
    <row r="142" spans="1:15" ht="19.899999999999999" customHeight="1" x14ac:dyDescent="0.25">
      <c r="A142" s="212" t="s">
        <v>91</v>
      </c>
      <c r="B142" s="213"/>
      <c r="C142" s="213"/>
      <c r="D142" s="213"/>
      <c r="E142" s="214"/>
      <c r="F142" s="89">
        <f>SUM(F141)</f>
        <v>338.06400000000002</v>
      </c>
      <c r="G142" s="89">
        <f t="shared" ref="G142:I142" si="17">SUM(G141)</f>
        <v>0</v>
      </c>
      <c r="H142" s="89">
        <f t="shared" si="17"/>
        <v>0</v>
      </c>
      <c r="I142" s="89">
        <f t="shared" si="17"/>
        <v>0</v>
      </c>
      <c r="J142" s="22">
        <f>I142/F142*100</f>
        <v>0</v>
      </c>
      <c r="K142" s="42">
        <v>0</v>
      </c>
      <c r="L142" s="90"/>
    </row>
    <row r="143" spans="1:15" s="25" customFormat="1" ht="18.75" customHeight="1" x14ac:dyDescent="0.25">
      <c r="A143" s="215" t="s">
        <v>51</v>
      </c>
      <c r="B143" s="216"/>
      <c r="C143" s="216" t="s">
        <v>13</v>
      </c>
      <c r="D143" s="216"/>
      <c r="E143" s="216"/>
      <c r="F143" s="216" t="e">
        <f>#REF!+#REF!+#REF!</f>
        <v>#REF!</v>
      </c>
      <c r="G143" s="216"/>
      <c r="H143" s="216"/>
      <c r="I143" s="216"/>
      <c r="J143" s="216"/>
      <c r="K143" s="216">
        <v>26.8</v>
      </c>
      <c r="L143" s="217"/>
    </row>
    <row r="144" spans="1:15" ht="53.45" customHeight="1" x14ac:dyDescent="0.25">
      <c r="A144" s="108" t="s">
        <v>10</v>
      </c>
      <c r="B144" s="26" t="s">
        <v>113</v>
      </c>
      <c r="C144" s="17" t="s">
        <v>285</v>
      </c>
      <c r="D144" s="91">
        <v>2024</v>
      </c>
      <c r="E144" s="18" t="s">
        <v>3</v>
      </c>
      <c r="F144" s="18">
        <v>3542.886</v>
      </c>
      <c r="G144" s="18">
        <v>0</v>
      </c>
      <c r="H144" s="120"/>
      <c r="I144" s="18">
        <v>0</v>
      </c>
      <c r="J144" s="22">
        <f>I144/F144*100</f>
        <v>0</v>
      </c>
      <c r="K144" s="42">
        <v>0</v>
      </c>
      <c r="L144" s="103" t="s">
        <v>347</v>
      </c>
      <c r="M144" s="84">
        <v>1</v>
      </c>
    </row>
    <row r="145" spans="1:13" ht="57" customHeight="1" x14ac:dyDescent="0.25">
      <c r="A145" s="108" t="s">
        <v>4</v>
      </c>
      <c r="B145" s="26" t="s">
        <v>287</v>
      </c>
      <c r="C145" s="17" t="s">
        <v>286</v>
      </c>
      <c r="D145" s="91">
        <v>2024</v>
      </c>
      <c r="E145" s="18" t="s">
        <v>3</v>
      </c>
      <c r="F145" s="18">
        <v>623</v>
      </c>
      <c r="G145" s="18">
        <v>0</v>
      </c>
      <c r="H145" s="120"/>
      <c r="I145" s="18">
        <v>0</v>
      </c>
      <c r="J145" s="22">
        <f t="shared" ref="J145:J151" si="18">I145/F145*100</f>
        <v>0</v>
      </c>
      <c r="K145" s="42">
        <v>0</v>
      </c>
      <c r="L145" s="86" t="s">
        <v>348</v>
      </c>
      <c r="M145" s="84">
        <v>4</v>
      </c>
    </row>
    <row r="146" spans="1:13" ht="48" customHeight="1" x14ac:dyDescent="0.25">
      <c r="A146" s="108" t="s">
        <v>5</v>
      </c>
      <c r="B146" s="26" t="s">
        <v>113</v>
      </c>
      <c r="C146" s="17" t="s">
        <v>288</v>
      </c>
      <c r="D146" s="91">
        <v>2024</v>
      </c>
      <c r="E146" s="18" t="s">
        <v>40</v>
      </c>
      <c r="F146" s="18">
        <v>1223.808</v>
      </c>
      <c r="G146" s="18">
        <v>0</v>
      </c>
      <c r="H146" s="120"/>
      <c r="I146" s="18">
        <v>0</v>
      </c>
      <c r="J146" s="22">
        <f>I146/F146*100</f>
        <v>0</v>
      </c>
      <c r="K146" s="42">
        <v>0</v>
      </c>
      <c r="L146" s="86" t="s">
        <v>351</v>
      </c>
      <c r="M146" s="84">
        <v>5</v>
      </c>
    </row>
    <row r="147" spans="1:13" ht="43.9" customHeight="1" x14ac:dyDescent="0.25">
      <c r="A147" s="108" t="s">
        <v>6</v>
      </c>
      <c r="B147" s="26" t="s">
        <v>113</v>
      </c>
      <c r="C147" s="17" t="s">
        <v>289</v>
      </c>
      <c r="D147" s="91">
        <v>2024</v>
      </c>
      <c r="E147" s="18" t="s">
        <v>3</v>
      </c>
      <c r="F147" s="18">
        <v>550</v>
      </c>
      <c r="G147" s="18">
        <v>0</v>
      </c>
      <c r="H147" s="120"/>
      <c r="I147" s="18">
        <v>0</v>
      </c>
      <c r="J147" s="22">
        <f t="shared" si="18"/>
        <v>0</v>
      </c>
      <c r="K147" s="41">
        <f t="shared" ref="K147:K151" si="19">(I147/F147)*100</f>
        <v>0</v>
      </c>
      <c r="L147" s="92"/>
      <c r="M147" s="84">
        <v>6</v>
      </c>
    </row>
    <row r="148" spans="1:13" ht="62.45" customHeight="1" x14ac:dyDescent="0.25">
      <c r="A148" s="108" t="s">
        <v>11</v>
      </c>
      <c r="B148" s="93" t="s">
        <v>291</v>
      </c>
      <c r="C148" s="17" t="s">
        <v>290</v>
      </c>
      <c r="D148" s="91">
        <v>2024</v>
      </c>
      <c r="E148" s="18" t="s">
        <v>3</v>
      </c>
      <c r="F148" s="18">
        <v>3950</v>
      </c>
      <c r="G148" s="18">
        <v>0</v>
      </c>
      <c r="H148" s="120"/>
      <c r="I148" s="18">
        <v>0</v>
      </c>
      <c r="J148" s="22">
        <f t="shared" si="18"/>
        <v>0</v>
      </c>
      <c r="K148" s="41">
        <f t="shared" si="19"/>
        <v>0</v>
      </c>
      <c r="L148" s="92"/>
      <c r="M148" s="84">
        <v>7</v>
      </c>
    </row>
    <row r="149" spans="1:13" ht="93.6" customHeight="1" x14ac:dyDescent="0.25">
      <c r="A149" s="108" t="s">
        <v>12</v>
      </c>
      <c r="B149" s="93" t="s">
        <v>114</v>
      </c>
      <c r="C149" s="17" t="s">
        <v>301</v>
      </c>
      <c r="D149" s="91">
        <v>2024</v>
      </c>
      <c r="E149" s="20" t="s">
        <v>3</v>
      </c>
      <c r="F149" s="18">
        <v>1793.008</v>
      </c>
      <c r="G149" s="18">
        <v>1748.3510000000001</v>
      </c>
      <c r="H149" s="120">
        <v>0</v>
      </c>
      <c r="I149" s="18">
        <v>0</v>
      </c>
      <c r="J149" s="22">
        <f t="shared" si="18"/>
        <v>0</v>
      </c>
      <c r="K149" s="41">
        <f t="shared" si="19"/>
        <v>0</v>
      </c>
      <c r="L149" s="103" t="s">
        <v>349</v>
      </c>
      <c r="M149" s="84">
        <v>11</v>
      </c>
    </row>
    <row r="150" spans="1:13" ht="60.6" customHeight="1" x14ac:dyDescent="0.25">
      <c r="A150" s="108" t="s">
        <v>14</v>
      </c>
      <c r="B150" s="26" t="s">
        <v>287</v>
      </c>
      <c r="C150" s="30" t="s">
        <v>292</v>
      </c>
      <c r="D150" s="91">
        <v>2024</v>
      </c>
      <c r="E150" s="20" t="s">
        <v>3</v>
      </c>
      <c r="F150" s="31">
        <v>350.61900000000003</v>
      </c>
      <c r="G150" s="18">
        <v>0</v>
      </c>
      <c r="H150" s="120"/>
      <c r="I150" s="18">
        <v>0</v>
      </c>
      <c r="J150" s="22">
        <f t="shared" si="18"/>
        <v>0</v>
      </c>
      <c r="K150" s="41">
        <f t="shared" si="19"/>
        <v>0</v>
      </c>
      <c r="L150" s="86" t="s">
        <v>350</v>
      </c>
      <c r="M150" s="84">
        <v>16</v>
      </c>
    </row>
    <row r="151" spans="1:13" ht="66.599999999999994" customHeight="1" x14ac:dyDescent="0.25">
      <c r="A151" s="108" t="s">
        <v>15</v>
      </c>
      <c r="B151" s="19" t="s">
        <v>287</v>
      </c>
      <c r="C151" s="30" t="s">
        <v>293</v>
      </c>
      <c r="D151" s="91">
        <v>2024</v>
      </c>
      <c r="E151" s="20" t="s">
        <v>3</v>
      </c>
      <c r="F151" s="31">
        <v>233.68700000000001</v>
      </c>
      <c r="G151" s="18">
        <v>0</v>
      </c>
      <c r="H151" s="120"/>
      <c r="I151" s="18">
        <v>0</v>
      </c>
      <c r="J151" s="41">
        <f t="shared" si="18"/>
        <v>0</v>
      </c>
      <c r="K151" s="41">
        <f t="shared" si="19"/>
        <v>0</v>
      </c>
      <c r="L151" s="86" t="s">
        <v>350</v>
      </c>
      <c r="M151" s="84">
        <v>17</v>
      </c>
    </row>
    <row r="152" spans="1:13" ht="69.599999999999994" customHeight="1" x14ac:dyDescent="0.25">
      <c r="A152" s="108" t="s">
        <v>0</v>
      </c>
      <c r="B152" s="131" t="s">
        <v>115</v>
      </c>
      <c r="C152" s="30" t="s">
        <v>294</v>
      </c>
      <c r="D152" s="91">
        <v>2024</v>
      </c>
      <c r="E152" s="20" t="s">
        <v>40</v>
      </c>
      <c r="F152" s="31">
        <v>73.319999999999993</v>
      </c>
      <c r="G152" s="18">
        <v>73.319999999999993</v>
      </c>
      <c r="H152" s="120">
        <v>24.44</v>
      </c>
      <c r="I152" s="18">
        <v>24.44</v>
      </c>
      <c r="J152" s="22">
        <f>I152/F152*100</f>
        <v>33.333333333333336</v>
      </c>
      <c r="K152" s="42">
        <f>(I152/G152)*100</f>
        <v>33.333333333333336</v>
      </c>
      <c r="L152" s="26" t="s">
        <v>352</v>
      </c>
      <c r="M152" s="84">
        <v>18</v>
      </c>
    </row>
    <row r="153" spans="1:13" s="25" customFormat="1" ht="51.6" customHeight="1" x14ac:dyDescent="0.25">
      <c r="A153" s="108" t="s">
        <v>1</v>
      </c>
      <c r="B153" s="96" t="s">
        <v>297</v>
      </c>
      <c r="C153" s="30" t="s">
        <v>295</v>
      </c>
      <c r="D153" s="91">
        <v>2024</v>
      </c>
      <c r="E153" s="20" t="s">
        <v>296</v>
      </c>
      <c r="F153" s="31">
        <v>1236.5940000000001</v>
      </c>
      <c r="G153" s="31">
        <v>1236.5940000000001</v>
      </c>
      <c r="H153" s="122">
        <v>1236.5940000000001</v>
      </c>
      <c r="I153" s="18">
        <v>1138.3240000000001</v>
      </c>
      <c r="J153" s="22">
        <f>I153/F153*100</f>
        <v>92.05317185753772</v>
      </c>
      <c r="K153" s="42">
        <f>(I153/G153)*100</f>
        <v>92.05317185753772</v>
      </c>
      <c r="L153" s="26" t="s">
        <v>353</v>
      </c>
      <c r="M153" s="59">
        <v>19</v>
      </c>
    </row>
    <row r="154" spans="1:13" ht="26.25" customHeight="1" x14ac:dyDescent="0.25">
      <c r="A154" s="218" t="s">
        <v>91</v>
      </c>
      <c r="B154" s="219"/>
      <c r="C154" s="219"/>
      <c r="D154" s="219"/>
      <c r="E154" s="220"/>
      <c r="F154" s="4">
        <f>SUM(F144:F153)</f>
        <v>13576.921999999999</v>
      </c>
      <c r="G154" s="4">
        <f t="shared" ref="G154:I154" si="20">SUM(G144:G153)</f>
        <v>3058.2650000000003</v>
      </c>
      <c r="H154" s="4">
        <f t="shared" si="20"/>
        <v>1261.0340000000001</v>
      </c>
      <c r="I154" s="4">
        <f t="shared" si="20"/>
        <v>1162.7640000000001</v>
      </c>
      <c r="J154" s="22">
        <f>I154/F154*100</f>
        <v>8.5642681014150366</v>
      </c>
      <c r="K154" s="42">
        <f>(I154/G154)*100</f>
        <v>38.020380836847032</v>
      </c>
      <c r="L154" s="27"/>
      <c r="M154" s="3"/>
    </row>
    <row r="155" spans="1:13" ht="25.5" customHeight="1" x14ac:dyDescent="0.25">
      <c r="A155" s="16"/>
      <c r="B155" s="16"/>
      <c r="C155" s="221" t="s">
        <v>354</v>
      </c>
      <c r="D155" s="222"/>
      <c r="E155" s="223"/>
      <c r="F155" s="6">
        <f>F154+F142+F139+F123+F110+F67+F47</f>
        <v>630280.4230999999</v>
      </c>
      <c r="G155" s="6">
        <f t="shared" ref="G155:I155" si="21">G154+G142+G139+G123+G110+G67+G47</f>
        <v>87143.801999999981</v>
      </c>
      <c r="H155" s="6">
        <f t="shared" si="21"/>
        <v>42008.875000000007</v>
      </c>
      <c r="I155" s="6">
        <f t="shared" si="21"/>
        <v>21198.784</v>
      </c>
      <c r="J155" s="22">
        <f>I155/F155*100</f>
        <v>3.3633892507298473</v>
      </c>
      <c r="K155" s="42">
        <f>(I155/G155)*100</f>
        <v>24.326209682703542</v>
      </c>
      <c r="L155" s="15"/>
    </row>
    <row r="156" spans="1:13" ht="21.75" hidden="1" customHeight="1" x14ac:dyDescent="0.25">
      <c r="A156" s="218" t="s">
        <v>91</v>
      </c>
      <c r="B156" s="219"/>
      <c r="C156" s="219"/>
      <c r="D156" s="219"/>
      <c r="E156" s="220"/>
      <c r="F156" s="6">
        <f>F47+F67+F70+F110+F123+F139+F154</f>
        <v>625942.35909999989</v>
      </c>
      <c r="G156" s="6"/>
      <c r="H156" s="115"/>
      <c r="I156" s="4">
        <f>I47+I67+I70+I110+I123+I139+I154</f>
        <v>17198.784000000003</v>
      </c>
      <c r="J156" s="4"/>
      <c r="K156" s="40">
        <f>(I156/F156)*100</f>
        <v>2.7476625842559961</v>
      </c>
      <c r="L156" s="15"/>
      <c r="M156" s="3"/>
    </row>
    <row r="157" spans="1:13" ht="23.25" customHeight="1" x14ac:dyDescent="0.25">
      <c r="A157" s="43"/>
      <c r="B157" s="43"/>
      <c r="C157" s="43"/>
      <c r="D157" s="43"/>
      <c r="E157" s="43"/>
      <c r="F157" s="43"/>
      <c r="G157" s="43"/>
      <c r="H157" s="124"/>
      <c r="I157" s="43"/>
      <c r="J157" s="43"/>
      <c r="K157" s="44"/>
      <c r="L157" s="44"/>
    </row>
    <row r="158" spans="1:13" ht="56.25" customHeight="1" x14ac:dyDescent="0.25">
      <c r="A158" s="210" t="s">
        <v>362</v>
      </c>
      <c r="B158" s="210"/>
      <c r="C158" s="210"/>
      <c r="D158" s="210"/>
      <c r="E158" s="210"/>
      <c r="F158" s="210"/>
      <c r="G158" s="210"/>
      <c r="H158" s="210"/>
      <c r="I158" s="210"/>
      <c r="J158" s="210"/>
      <c r="K158" s="210"/>
      <c r="L158" s="210"/>
    </row>
    <row r="159" spans="1:13" ht="31.5" customHeight="1" x14ac:dyDescent="0.25"/>
    <row r="160" spans="1:13" ht="18" customHeight="1" x14ac:dyDescent="0.25">
      <c r="A160" s="211"/>
      <c r="B160" s="211"/>
      <c r="C160" s="211"/>
      <c r="D160" s="211"/>
      <c r="E160" s="211"/>
      <c r="F160" s="211"/>
      <c r="G160" s="100"/>
      <c r="H160" s="126"/>
      <c r="I160" s="100"/>
      <c r="J160" s="100"/>
    </row>
  </sheetData>
  <mergeCells count="98">
    <mergeCell ref="A158:L158"/>
    <mergeCell ref="A160:F160"/>
    <mergeCell ref="A140:L140"/>
    <mergeCell ref="A142:E142"/>
    <mergeCell ref="A143:L143"/>
    <mergeCell ref="A154:E154"/>
    <mergeCell ref="C155:E155"/>
    <mergeCell ref="A156:E156"/>
    <mergeCell ref="A139:E139"/>
    <mergeCell ref="A120:A121"/>
    <mergeCell ref="B120:B121"/>
    <mergeCell ref="D120:D121"/>
    <mergeCell ref="E120:E121"/>
    <mergeCell ref="A123:E123"/>
    <mergeCell ref="A124:L124"/>
    <mergeCell ref="A125:A126"/>
    <mergeCell ref="B125:B126"/>
    <mergeCell ref="D125:D126"/>
    <mergeCell ref="E125:E126"/>
    <mergeCell ref="L129:L135"/>
    <mergeCell ref="A115:A116"/>
    <mergeCell ref="B115:B116"/>
    <mergeCell ref="D115:D116"/>
    <mergeCell ref="E115:E116"/>
    <mergeCell ref="A118:A119"/>
    <mergeCell ref="B118:B119"/>
    <mergeCell ref="D118:D119"/>
    <mergeCell ref="E118:E119"/>
    <mergeCell ref="A111:L111"/>
    <mergeCell ref="A70:E70"/>
    <mergeCell ref="M70:P70"/>
    <mergeCell ref="A71:L71"/>
    <mergeCell ref="B82:B84"/>
    <mergeCell ref="L82:L84"/>
    <mergeCell ref="A85:A86"/>
    <mergeCell ref="B85:B86"/>
    <mergeCell ref="D85:D86"/>
    <mergeCell ref="E85:E86"/>
    <mergeCell ref="A99:A100"/>
    <mergeCell ref="B99:B100"/>
    <mergeCell ref="D99:D100"/>
    <mergeCell ref="E99:E100"/>
    <mergeCell ref="A110:E110"/>
    <mergeCell ref="A68:L68"/>
    <mergeCell ref="A58:A60"/>
    <mergeCell ref="B58:B60"/>
    <mergeCell ref="D58:D60"/>
    <mergeCell ref="E58:E60"/>
    <mergeCell ref="L58:L62"/>
    <mergeCell ref="A65:A66"/>
    <mergeCell ref="B65:B66"/>
    <mergeCell ref="D65:D66"/>
    <mergeCell ref="E65:E66"/>
    <mergeCell ref="A67:E67"/>
    <mergeCell ref="M58:M60"/>
    <mergeCell ref="A48:L48"/>
    <mergeCell ref="A49:A50"/>
    <mergeCell ref="D49:D50"/>
    <mergeCell ref="E49:E50"/>
    <mergeCell ref="L52:L56"/>
    <mergeCell ref="A54:A55"/>
    <mergeCell ref="B54:B55"/>
    <mergeCell ref="D54:D55"/>
    <mergeCell ref="E54:E55"/>
    <mergeCell ref="A47:E47"/>
    <mergeCell ref="M17:M18"/>
    <mergeCell ref="A19:A20"/>
    <mergeCell ref="B19:B20"/>
    <mergeCell ref="C19:C20"/>
    <mergeCell ref="D19:D20"/>
    <mergeCell ref="E19:E20"/>
    <mergeCell ref="D21:D22"/>
    <mergeCell ref="E21:E22"/>
    <mergeCell ref="L34:L41"/>
    <mergeCell ref="A45:C45"/>
    <mergeCell ref="A46:C46"/>
    <mergeCell ref="A13:L13"/>
    <mergeCell ref="A15:L15"/>
    <mergeCell ref="L16:L23"/>
    <mergeCell ref="A17:A18"/>
    <mergeCell ref="B17:B18"/>
    <mergeCell ref="D17:D18"/>
    <mergeCell ref="E17:E18"/>
    <mergeCell ref="A21:A22"/>
    <mergeCell ref="B21:B22"/>
    <mergeCell ref="C21:C22"/>
    <mergeCell ref="A12:L12"/>
    <mergeCell ref="A1:L1"/>
    <mergeCell ref="A2:L2"/>
    <mergeCell ref="A3:L3"/>
    <mergeCell ref="A4:L4"/>
    <mergeCell ref="A5:L5"/>
    <mergeCell ref="A6:L6"/>
    <mergeCell ref="A7:L7"/>
    <mergeCell ref="A8:L8"/>
    <mergeCell ref="A9:L9"/>
    <mergeCell ref="A10:L10"/>
    <mergeCell ref="A11:L11"/>
  </mergeCells>
  <pageMargins left="0.59055118110236227" right="0.19685039370078741" top="1.1811023622047245" bottom="0.19685039370078741" header="0.15748031496062992" footer="0.15748031496062992"/>
  <pageSetup paperSize="9" scale="58" orientation="landscape" r:id="rId1"/>
  <headerFooter alignWithMargins="0"/>
  <rowBreaks count="1" manualBreakCount="1">
    <brk id="15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Звіт_рік_2024 </vt:lpstr>
      <vt:lpstr>Звіт_1_пів_2024</vt:lpstr>
      <vt:lpstr>Звіт_1_пів_2024!Заголовки_для_друку</vt:lpstr>
      <vt:lpstr>'Звіт_рік_2024 '!Заголовки_для_друку</vt:lpstr>
      <vt:lpstr>Звіт_1_пів_2024!Область_друку</vt:lpstr>
      <vt:lpstr>'Звіт_рік_2024 '!Область_друку</vt:lpstr>
    </vt:vector>
  </TitlesOfParts>
  <Company>ДОМ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dc:creator>
  <cp:lastModifiedBy>Y Y</cp:lastModifiedBy>
  <cp:lastPrinted>2025-03-05T09:21:48Z</cp:lastPrinted>
  <dcterms:created xsi:type="dcterms:W3CDTF">2012-09-03T05:49:41Z</dcterms:created>
  <dcterms:modified xsi:type="dcterms:W3CDTF">2025-03-05T09:22:49Z</dcterms:modified>
</cp:coreProperties>
</file>