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720" firstSheet="1" activeTab="7"/>
  </bookViews>
  <sheets>
    <sheet name="дод 1 Доходи" sheetId="22" r:id="rId1"/>
    <sheet name="дод 2 Джерела" sheetId="23" r:id="rId2"/>
    <sheet name="дод 3 Видатки" sheetId="19" r:id="rId3"/>
    <sheet name="дод 4 Кредитування" sheetId="28" r:id="rId4"/>
    <sheet name="дод 5 Трансферти" sheetId="25" r:id="rId5"/>
    <sheet name="дод 6 Капітальні вкладення" sheetId="29" r:id="rId6"/>
    <sheet name="дод 7 Програми" sheetId="27" r:id="rId7"/>
    <sheet name="дод 8 Бюдж розвитку" sheetId="21" r:id="rId8"/>
    <sheet name="дод 9 ФОНС " sheetId="26" r:id="rId9"/>
  </sheets>
  <externalReferences>
    <externalReference r:id="rId10"/>
  </externalReferences>
  <definedNames>
    <definedName name="_xlnm.Print_Titles" localSheetId="0">'дод 1 Доходи'!$11:$14</definedName>
    <definedName name="_xlnm.Print_Titles" localSheetId="2">'дод 3 Видатки'!$16:$20</definedName>
    <definedName name="_xlnm.Print_Titles" localSheetId="5">'дод 6 Капітальні вкладення'!$15:$17</definedName>
    <definedName name="_xlnm.Print_Titles" localSheetId="7">'дод 8 Бюдж розвитку'!$19:$21</definedName>
    <definedName name="_xlnm.Print_Area" localSheetId="0">'дод 1 Доходи'!$A$1:$K$91</definedName>
    <definedName name="_xlnm.Print_Area" localSheetId="1">'дод 2 Джерела'!$A$1:$J$33</definedName>
    <definedName name="_xlnm.Print_Area" localSheetId="2">'дод 3 Видатки'!$A$1:$M$295</definedName>
    <definedName name="_xlnm.Print_Area" localSheetId="4">'дод 5 Трансферти'!$A$1:$F$61</definedName>
    <definedName name="_xlnm.Print_Area" localSheetId="5">'дод 6 Капітальні вкладення'!$A$1:$K$24</definedName>
    <definedName name="_xlnm.Print_Area" localSheetId="6">'дод 7 Програми'!$A$1:$O$106</definedName>
    <definedName name="_xlnm.Print_Area" localSheetId="7">'дод 8 Бюдж розвитку'!$A$1:$L$85</definedName>
    <definedName name="_xlnm.Print_Area" localSheetId="8">'дод 9 ФОНС '!$A$1:$H$24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25" l="1"/>
  <c r="F53" i="25"/>
  <c r="E52" i="25"/>
  <c r="D52" i="25"/>
  <c r="D51" i="25"/>
  <c r="F52" i="25" l="1"/>
  <c r="D50" i="25"/>
  <c r="D56" i="25" s="1"/>
  <c r="E56" i="25" l="1"/>
  <c r="F56" i="25" s="1"/>
  <c r="F41" i="25"/>
  <c r="E41" i="25"/>
  <c r="E45" i="25" s="1"/>
  <c r="F37" i="25"/>
  <c r="E37" i="25"/>
  <c r="D37" i="25"/>
  <c r="F35" i="25"/>
  <c r="E35" i="25"/>
  <c r="D35" i="25"/>
  <c r="F33" i="25"/>
  <c r="E33" i="25"/>
  <c r="D33" i="25"/>
  <c r="F31" i="25"/>
  <c r="E31" i="25"/>
  <c r="D31" i="25"/>
  <c r="F30" i="25"/>
  <c r="E29" i="25"/>
  <c r="D29" i="25"/>
  <c r="F27" i="25"/>
  <c r="E27" i="25"/>
  <c r="F26" i="25"/>
  <c r="F25" i="25" s="1"/>
  <c r="E25" i="25"/>
  <c r="D25" i="25"/>
  <c r="F24" i="25"/>
  <c r="F23" i="25" s="1"/>
  <c r="E23" i="25"/>
  <c r="D23" i="25"/>
  <c r="F22" i="25"/>
  <c r="F21" i="25" s="1"/>
  <c r="E21" i="25"/>
  <c r="D21" i="25"/>
  <c r="F20" i="25"/>
  <c r="E19" i="25"/>
  <c r="D19" i="25"/>
  <c r="F18" i="25"/>
  <c r="E17" i="25"/>
  <c r="D17" i="25"/>
  <c r="E84" i="22"/>
  <c r="D84" i="22"/>
  <c r="C84" i="22"/>
  <c r="D83" i="22"/>
  <c r="H82" i="22"/>
  <c r="D82" i="22"/>
  <c r="C82" i="22"/>
  <c r="D81" i="22"/>
  <c r="E81" i="22" s="1"/>
  <c r="C81" i="22"/>
  <c r="H80" i="22"/>
  <c r="D80" i="22"/>
  <c r="C80" i="22"/>
  <c r="C76" i="22" s="1"/>
  <c r="H79" i="22"/>
  <c r="E79" i="22"/>
  <c r="D79" i="22"/>
  <c r="C79" i="22"/>
  <c r="D78" i="22"/>
  <c r="H77" i="22"/>
  <c r="D77" i="22"/>
  <c r="C77" i="22"/>
  <c r="G76" i="22"/>
  <c r="H76" i="22" s="1"/>
  <c r="F76" i="22"/>
  <c r="E75" i="22"/>
  <c r="D75" i="22"/>
  <c r="C75" i="22"/>
  <c r="H74" i="22"/>
  <c r="E74" i="22" s="1"/>
  <c r="G74" i="22"/>
  <c r="D74" i="22" s="1"/>
  <c r="F74" i="22"/>
  <c r="C74" i="22" s="1"/>
  <c r="H73" i="22"/>
  <c r="D73" i="22"/>
  <c r="E73" i="22" s="1"/>
  <c r="C73" i="22"/>
  <c r="H72" i="22"/>
  <c r="D72" i="22"/>
  <c r="C72" i="22"/>
  <c r="H71" i="22"/>
  <c r="D71" i="22"/>
  <c r="C71" i="22"/>
  <c r="H70" i="22"/>
  <c r="D70" i="22"/>
  <c r="C70" i="22"/>
  <c r="G69" i="22"/>
  <c r="F69" i="22"/>
  <c r="C69" i="22" s="1"/>
  <c r="H68" i="22"/>
  <c r="D68" i="22"/>
  <c r="E68" i="22" s="1"/>
  <c r="C68" i="22"/>
  <c r="G67" i="22"/>
  <c r="D67" i="22" s="1"/>
  <c r="F67" i="22"/>
  <c r="C67" i="22" s="1"/>
  <c r="F66" i="22"/>
  <c r="F65" i="22" s="1"/>
  <c r="C65" i="22" s="1"/>
  <c r="D63" i="22"/>
  <c r="E63" i="22" s="1"/>
  <c r="C63" i="22"/>
  <c r="C62" i="22" s="1"/>
  <c r="J62" i="22"/>
  <c r="D62" i="22" s="1"/>
  <c r="I62" i="22"/>
  <c r="D61" i="22"/>
  <c r="K60" i="22"/>
  <c r="D60" i="22"/>
  <c r="E60" i="22" s="1"/>
  <c r="C60" i="22"/>
  <c r="J59" i="22"/>
  <c r="K59" i="22" s="1"/>
  <c r="I59" i="22"/>
  <c r="C59" i="22"/>
  <c r="D58" i="22"/>
  <c r="E58" i="22" s="1"/>
  <c r="C58" i="22"/>
  <c r="H57" i="22"/>
  <c r="D57" i="22"/>
  <c r="C57" i="22"/>
  <c r="D56" i="22"/>
  <c r="C56" i="22"/>
  <c r="G55" i="22"/>
  <c r="H55" i="22" s="1"/>
  <c r="F55" i="22"/>
  <c r="C55" i="22" s="1"/>
  <c r="H54" i="22"/>
  <c r="D54" i="22"/>
  <c r="C54" i="22"/>
  <c r="H53" i="22"/>
  <c r="D53" i="22"/>
  <c r="C53" i="22"/>
  <c r="D52" i="22"/>
  <c r="C52" i="22"/>
  <c r="H51" i="22"/>
  <c r="D51" i="22"/>
  <c r="E51" i="22" s="1"/>
  <c r="C51" i="22"/>
  <c r="H50" i="22"/>
  <c r="D50" i="22"/>
  <c r="E50" i="22" s="1"/>
  <c r="C50" i="22"/>
  <c r="H49" i="22"/>
  <c r="E49" i="22"/>
  <c r="D49" i="22"/>
  <c r="C49" i="22"/>
  <c r="G48" i="22"/>
  <c r="D48" i="22" s="1"/>
  <c r="F48" i="22"/>
  <c r="C48" i="22"/>
  <c r="H47" i="22"/>
  <c r="D47" i="22"/>
  <c r="C47" i="22"/>
  <c r="D46" i="22"/>
  <c r="C46" i="22"/>
  <c r="H45" i="22"/>
  <c r="D45" i="22"/>
  <c r="E45" i="22" s="1"/>
  <c r="C45" i="22"/>
  <c r="H44" i="22"/>
  <c r="D44" i="22"/>
  <c r="E44" i="22" s="1"/>
  <c r="C44" i="22"/>
  <c r="G43" i="22"/>
  <c r="F43" i="22"/>
  <c r="F42" i="22" s="1"/>
  <c r="C42" i="22" s="1"/>
  <c r="K42" i="22"/>
  <c r="J42" i="22"/>
  <c r="I42" i="22"/>
  <c r="K41" i="22"/>
  <c r="D41" i="22"/>
  <c r="C41" i="22"/>
  <c r="J40" i="22"/>
  <c r="D40" i="22" s="1"/>
  <c r="E40" i="22" s="1"/>
  <c r="I40" i="22"/>
  <c r="C40" i="22" s="1"/>
  <c r="H39" i="22"/>
  <c r="D39" i="22"/>
  <c r="C39" i="22"/>
  <c r="E39" i="22" s="1"/>
  <c r="H38" i="22"/>
  <c r="D38" i="22"/>
  <c r="E38" i="22" s="1"/>
  <c r="C38" i="22"/>
  <c r="D37" i="22"/>
  <c r="C37" i="22"/>
  <c r="H36" i="22"/>
  <c r="D36" i="22"/>
  <c r="C36" i="22"/>
  <c r="H35" i="22"/>
  <c r="D35" i="22"/>
  <c r="C35" i="22"/>
  <c r="H34" i="22"/>
  <c r="D34" i="22"/>
  <c r="E34" i="22" s="1"/>
  <c r="C34" i="22"/>
  <c r="H33" i="22"/>
  <c r="D33" i="22"/>
  <c r="E33" i="22" s="1"/>
  <c r="C33" i="22"/>
  <c r="G32" i="22"/>
  <c r="D32" i="22" s="1"/>
  <c r="F32" i="22"/>
  <c r="C32" i="22" s="1"/>
  <c r="H31" i="22"/>
  <c r="D31" i="22"/>
  <c r="E31" i="22" s="1"/>
  <c r="C31" i="22"/>
  <c r="H30" i="22"/>
  <c r="E30" i="22"/>
  <c r="D30" i="22"/>
  <c r="C30" i="22"/>
  <c r="H29" i="22"/>
  <c r="D29" i="22"/>
  <c r="C29" i="22"/>
  <c r="H28" i="22"/>
  <c r="D28" i="22"/>
  <c r="E28" i="22" s="1"/>
  <c r="C28" i="22"/>
  <c r="G27" i="22"/>
  <c r="H27" i="22" s="1"/>
  <c r="F27" i="22"/>
  <c r="C27" i="22" s="1"/>
  <c r="D27" i="22"/>
  <c r="F26" i="22"/>
  <c r="F25" i="22" s="1"/>
  <c r="C25" i="22" s="1"/>
  <c r="H24" i="22"/>
  <c r="D24" i="22"/>
  <c r="C24" i="22"/>
  <c r="H23" i="22"/>
  <c r="D23" i="22"/>
  <c r="C23" i="22"/>
  <c r="H22" i="22"/>
  <c r="D22" i="22"/>
  <c r="C22" i="22"/>
  <c r="G21" i="22"/>
  <c r="F21" i="22"/>
  <c r="D20" i="22"/>
  <c r="G19" i="22"/>
  <c r="D19" i="22"/>
  <c r="H18" i="22"/>
  <c r="D18" i="22"/>
  <c r="C18" i="22"/>
  <c r="H17" i="22"/>
  <c r="D17" i="22"/>
  <c r="E17" i="22" s="1"/>
  <c r="C17" i="22"/>
  <c r="G16" i="22"/>
  <c r="D16" i="22" s="1"/>
  <c r="F16" i="22"/>
  <c r="C16" i="22" s="1"/>
  <c r="J15" i="22"/>
  <c r="I15" i="22"/>
  <c r="I64" i="22" s="1"/>
  <c r="I85" i="22" s="1"/>
  <c r="E67" i="22" l="1"/>
  <c r="H16" i="22"/>
  <c r="E23" i="22"/>
  <c r="G26" i="22"/>
  <c r="E36" i="22"/>
  <c r="E47" i="22"/>
  <c r="H67" i="22"/>
  <c r="E70" i="22"/>
  <c r="E77" i="22"/>
  <c r="E80" i="22"/>
  <c r="E27" i="22"/>
  <c r="H21" i="22"/>
  <c r="E24" i="22"/>
  <c r="E29" i="22"/>
  <c r="C43" i="22"/>
  <c r="E53" i="22"/>
  <c r="D59" i="22"/>
  <c r="E59" i="22" s="1"/>
  <c r="G66" i="22"/>
  <c r="E71" i="22"/>
  <c r="D76" i="22"/>
  <c r="E76" i="22" s="1"/>
  <c r="E48" i="22"/>
  <c r="K15" i="22"/>
  <c r="E18" i="22"/>
  <c r="E22" i="22"/>
  <c r="E35" i="22"/>
  <c r="H43" i="22"/>
  <c r="E44" i="25"/>
  <c r="F44" i="25" s="1"/>
  <c r="E41" i="22"/>
  <c r="E54" i="22"/>
  <c r="E57" i="22"/>
  <c r="H69" i="22"/>
  <c r="E72" i="22"/>
  <c r="E82" i="22"/>
  <c r="D44" i="25"/>
  <c r="D43" i="25" s="1"/>
  <c r="F29" i="25"/>
  <c r="F19" i="25"/>
  <c r="F17" i="25"/>
  <c r="E32" i="22"/>
  <c r="E62" i="22"/>
  <c r="E16" i="22"/>
  <c r="F15" i="22"/>
  <c r="D55" i="22"/>
  <c r="E55" i="22" s="1"/>
  <c r="J64" i="22"/>
  <c r="H32" i="22"/>
  <c r="K40" i="22"/>
  <c r="D66" i="22"/>
  <c r="E66" i="22" s="1"/>
  <c r="D69" i="22"/>
  <c r="E69" i="22" s="1"/>
  <c r="C26" i="22"/>
  <c r="D43" i="22"/>
  <c r="E43" i="22" s="1"/>
  <c r="H48" i="22"/>
  <c r="C66" i="22"/>
  <c r="D21" i="22"/>
  <c r="G42" i="22"/>
  <c r="E43" i="25" l="1"/>
  <c r="F43" i="25"/>
  <c r="H26" i="22"/>
  <c r="G25" i="22"/>
  <c r="D26" i="22"/>
  <c r="E26" i="22" s="1"/>
  <c r="H66" i="22"/>
  <c r="G65" i="22"/>
  <c r="H42" i="22"/>
  <c r="D42" i="22"/>
  <c r="E42" i="22" s="1"/>
  <c r="J85" i="22"/>
  <c r="K85" i="22" s="1"/>
  <c r="K64" i="22"/>
  <c r="F64" i="22"/>
  <c r="C15" i="22"/>
  <c r="I19" i="27"/>
  <c r="N25" i="27"/>
  <c r="M25" i="27"/>
  <c r="L25" i="27"/>
  <c r="J25" i="27"/>
  <c r="H73" i="27"/>
  <c r="H99" i="27"/>
  <c r="N21" i="27"/>
  <c r="N22" i="27"/>
  <c r="N23" i="27"/>
  <c r="N24" i="27"/>
  <c r="N26" i="27"/>
  <c r="N27" i="27"/>
  <c r="N28" i="27"/>
  <c r="N29" i="27"/>
  <c r="N30" i="27"/>
  <c r="N31" i="27"/>
  <c r="N32" i="27"/>
  <c r="N33" i="27"/>
  <c r="N36" i="27"/>
  <c r="N37" i="27"/>
  <c r="N38" i="27"/>
  <c r="N39" i="27"/>
  <c r="N40" i="27"/>
  <c r="N41" i="27"/>
  <c r="N42" i="27"/>
  <c r="N43" i="27"/>
  <c r="N44" i="27"/>
  <c r="N45" i="27"/>
  <c r="N46" i="27"/>
  <c r="N49" i="27"/>
  <c r="N50" i="27"/>
  <c r="N51" i="27"/>
  <c r="N52" i="27"/>
  <c r="N53" i="27"/>
  <c r="N54" i="27"/>
  <c r="N57" i="27"/>
  <c r="N60" i="27"/>
  <c r="N61" i="27"/>
  <c r="N62" i="27"/>
  <c r="N63" i="27"/>
  <c r="N64" i="27"/>
  <c r="N65" i="27"/>
  <c r="N66" i="27"/>
  <c r="N67" i="27"/>
  <c r="N68" i="27"/>
  <c r="N69" i="27"/>
  <c r="N70" i="27"/>
  <c r="N71" i="27"/>
  <c r="N74" i="27"/>
  <c r="N75" i="27"/>
  <c r="N76" i="27"/>
  <c r="N77" i="27"/>
  <c r="N78" i="27"/>
  <c r="N79" i="27"/>
  <c r="N80" i="27"/>
  <c r="N81" i="27"/>
  <c r="N82" i="27"/>
  <c r="N83" i="27"/>
  <c r="N86" i="27"/>
  <c r="N87" i="27"/>
  <c r="N88" i="27"/>
  <c r="N89" i="27"/>
  <c r="N90" i="27"/>
  <c r="N91" i="27"/>
  <c r="N92" i="27"/>
  <c r="N95" i="27"/>
  <c r="N98" i="27"/>
  <c r="N101" i="27"/>
  <c r="N102" i="27"/>
  <c r="N103" i="27"/>
  <c r="M21" i="27"/>
  <c r="M22" i="27"/>
  <c r="M23" i="27"/>
  <c r="M24" i="27"/>
  <c r="M26" i="27"/>
  <c r="M27" i="27"/>
  <c r="M28" i="27"/>
  <c r="M29" i="27"/>
  <c r="M30" i="27"/>
  <c r="M31" i="27"/>
  <c r="M32" i="27"/>
  <c r="M33" i="27"/>
  <c r="M36" i="27"/>
  <c r="M37" i="27"/>
  <c r="M38" i="27"/>
  <c r="M39" i="27"/>
  <c r="M40" i="27"/>
  <c r="M41" i="27"/>
  <c r="M42" i="27"/>
  <c r="M43" i="27"/>
  <c r="M44" i="27"/>
  <c r="M45" i="27"/>
  <c r="M46" i="27"/>
  <c r="M49" i="27"/>
  <c r="M50" i="27"/>
  <c r="M51" i="27"/>
  <c r="M52" i="27"/>
  <c r="M53" i="27"/>
  <c r="M54" i="27"/>
  <c r="M57" i="27"/>
  <c r="M60" i="27"/>
  <c r="M61" i="27"/>
  <c r="M62" i="27"/>
  <c r="M63" i="27"/>
  <c r="M64" i="27"/>
  <c r="M65" i="27"/>
  <c r="M66" i="27"/>
  <c r="M67" i="27"/>
  <c r="M68" i="27"/>
  <c r="M69" i="27"/>
  <c r="M70" i="27"/>
  <c r="M71" i="27"/>
  <c r="M74" i="27"/>
  <c r="M75" i="27"/>
  <c r="M76" i="27"/>
  <c r="M77" i="27"/>
  <c r="M78" i="27"/>
  <c r="M79" i="27"/>
  <c r="O79" i="27" s="1"/>
  <c r="M80" i="27"/>
  <c r="M81" i="27"/>
  <c r="M82" i="27"/>
  <c r="M83" i="27"/>
  <c r="M86" i="27"/>
  <c r="M87" i="27"/>
  <c r="M88" i="27"/>
  <c r="M89" i="27"/>
  <c r="M90" i="27"/>
  <c r="M91" i="27"/>
  <c r="M92" i="27"/>
  <c r="M95" i="27"/>
  <c r="M98" i="27"/>
  <c r="M100" i="27"/>
  <c r="M101" i="27"/>
  <c r="M102" i="27"/>
  <c r="M103" i="27"/>
  <c r="O103" i="27" s="1"/>
  <c r="J81" i="27"/>
  <c r="J82" i="27"/>
  <c r="J78" i="27"/>
  <c r="J79" i="27"/>
  <c r="J80" i="27"/>
  <c r="J75" i="27"/>
  <c r="J76" i="27"/>
  <c r="J77" i="27"/>
  <c r="J74" i="27"/>
  <c r="G56" i="27"/>
  <c r="H100" i="27"/>
  <c r="N100" i="27" s="1"/>
  <c r="I100" i="27"/>
  <c r="J100" i="27"/>
  <c r="J99" i="27" s="1"/>
  <c r="K100" i="27"/>
  <c r="K99" i="27" s="1"/>
  <c r="G100" i="27"/>
  <c r="G99" i="27" s="1"/>
  <c r="O102" i="27"/>
  <c r="L101" i="27"/>
  <c r="L102" i="27"/>
  <c r="L103" i="27"/>
  <c r="N99" i="27" l="1"/>
  <c r="O76" i="27"/>
  <c r="H65" i="22"/>
  <c r="D65" i="22"/>
  <c r="E65" i="22" s="1"/>
  <c r="O61" i="27"/>
  <c r="G15" i="22"/>
  <c r="D25" i="22"/>
  <c r="E25" i="22" s="1"/>
  <c r="H25" i="22"/>
  <c r="O78" i="27"/>
  <c r="C64" i="22"/>
  <c r="F85" i="22"/>
  <c r="C85" i="22" s="1"/>
  <c r="O25" i="27"/>
  <c r="O101" i="27"/>
  <c r="L100" i="27"/>
  <c r="L99" i="27" s="1"/>
  <c r="I99" i="27"/>
  <c r="M99" i="27" s="1"/>
  <c r="O99" i="27" s="1"/>
  <c r="O100" i="27"/>
  <c r="H97" i="27"/>
  <c r="K94" i="27"/>
  <c r="J94" i="27"/>
  <c r="I94" i="27"/>
  <c r="I93" i="27" s="1"/>
  <c r="H94" i="27"/>
  <c r="K93" i="27"/>
  <c r="G94" i="27"/>
  <c r="L95" i="27"/>
  <c r="L94" i="27" s="1"/>
  <c r="J95" i="27"/>
  <c r="K85" i="27"/>
  <c r="N85" i="27" s="1"/>
  <c r="I85" i="27"/>
  <c r="J91" i="27"/>
  <c r="L89" i="27"/>
  <c r="J89" i="27"/>
  <c r="L87" i="27"/>
  <c r="L86" i="27"/>
  <c r="J87" i="27"/>
  <c r="J86" i="27"/>
  <c r="I73" i="27"/>
  <c r="H15" i="22" l="1"/>
  <c r="D15" i="22"/>
  <c r="E15" i="22" s="1"/>
  <c r="G64" i="22"/>
  <c r="H93" i="27"/>
  <c r="N93" i="27" s="1"/>
  <c r="N94" i="27"/>
  <c r="G93" i="27"/>
  <c r="M93" i="27" s="1"/>
  <c r="M94" i="27"/>
  <c r="I84" i="27"/>
  <c r="M84" i="27" s="1"/>
  <c r="M85" i="27"/>
  <c r="O95" i="27"/>
  <c r="J93" i="27"/>
  <c r="L93" i="27"/>
  <c r="O94" i="27"/>
  <c r="O91" i="27"/>
  <c r="O89" i="27"/>
  <c r="O86" i="27"/>
  <c r="O87" i="27"/>
  <c r="G73" i="27"/>
  <c r="M73" i="27" s="1"/>
  <c r="J73" i="27"/>
  <c r="K73" i="27"/>
  <c r="N73" i="27" s="1"/>
  <c r="L73" i="27"/>
  <c r="H59" i="27"/>
  <c r="I59" i="27"/>
  <c r="J59" i="27"/>
  <c r="K59" i="27"/>
  <c r="L59" i="27"/>
  <c r="G59" i="27"/>
  <c r="M59" i="27" s="1"/>
  <c r="D64" i="22" l="1"/>
  <c r="E64" i="22" s="1"/>
  <c r="G85" i="22"/>
  <c r="H64" i="22"/>
  <c r="N59" i="27"/>
  <c r="O93" i="27"/>
  <c r="O82" i="27"/>
  <c r="H48" i="27"/>
  <c r="N48" i="27" s="1"/>
  <c r="I48" i="27"/>
  <c r="J48" i="27"/>
  <c r="K48" i="27"/>
  <c r="L48" i="27"/>
  <c r="G48" i="27"/>
  <c r="M48" i="27" l="1"/>
  <c r="H85" i="22"/>
  <c r="D85" i="22"/>
  <c r="E85" i="22" s="1"/>
  <c r="O50" i="27"/>
  <c r="O52" i="27"/>
  <c r="K35" i="27"/>
  <c r="L35" i="27"/>
  <c r="J35" i="27" l="1"/>
  <c r="I35" i="27"/>
  <c r="H35" i="27"/>
  <c r="N35" i="27" s="1"/>
  <c r="G35" i="27"/>
  <c r="M35" i="27" s="1"/>
  <c r="K19" i="27"/>
  <c r="H19" i="27"/>
  <c r="G19" i="27"/>
  <c r="M19" i="27" s="1"/>
  <c r="N19" i="27" l="1"/>
  <c r="O21" i="27"/>
  <c r="O33" i="27"/>
  <c r="O43" i="27"/>
  <c r="O46" i="27"/>
  <c r="O45" i="27"/>
  <c r="O44" i="27"/>
  <c r="O31" i="27"/>
  <c r="L175" i="19" l="1"/>
  <c r="K175" i="19"/>
  <c r="M175" i="19" s="1"/>
  <c r="J175" i="19"/>
  <c r="H174" i="19"/>
  <c r="L44" i="19"/>
  <c r="L41" i="19"/>
  <c r="K41" i="19"/>
  <c r="I150" i="19"/>
  <c r="L156" i="19"/>
  <c r="K156" i="19"/>
  <c r="J156" i="19"/>
  <c r="I155" i="19"/>
  <c r="L155" i="19" s="1"/>
  <c r="H155" i="19"/>
  <c r="H152" i="19" s="1"/>
  <c r="H284" i="19"/>
  <c r="I284" i="19"/>
  <c r="J284" i="19"/>
  <c r="L275" i="19"/>
  <c r="K275" i="19"/>
  <c r="I274" i="19"/>
  <c r="L274" i="19" s="1"/>
  <c r="H274" i="19"/>
  <c r="K274" i="19" s="1"/>
  <c r="L261" i="19"/>
  <c r="K261" i="19"/>
  <c r="J261" i="19"/>
  <c r="I260" i="19"/>
  <c r="I259" i="19" s="1"/>
  <c r="I255" i="19" s="1"/>
  <c r="H260" i="19"/>
  <c r="H259" i="19" s="1"/>
  <c r="I246" i="19"/>
  <c r="L246" i="19" s="1"/>
  <c r="H246" i="19"/>
  <c r="H245" i="19" s="1"/>
  <c r="L244" i="19"/>
  <c r="L247" i="19"/>
  <c r="K244" i="19"/>
  <c r="K247" i="19"/>
  <c r="J244" i="19"/>
  <c r="I243" i="19"/>
  <c r="L243" i="19" s="1"/>
  <c r="H243" i="19"/>
  <c r="H242" i="19" s="1"/>
  <c r="L238" i="19"/>
  <c r="K238" i="19"/>
  <c r="J238" i="19"/>
  <c r="I237" i="19"/>
  <c r="I236" i="19" s="1"/>
  <c r="H237" i="19"/>
  <c r="H236" i="19" s="1"/>
  <c r="K236" i="19" s="1"/>
  <c r="L228" i="19"/>
  <c r="L229" i="19"/>
  <c r="K228" i="19"/>
  <c r="K229" i="19"/>
  <c r="I227" i="19"/>
  <c r="H227" i="19"/>
  <c r="K227" i="19" s="1"/>
  <c r="L220" i="19"/>
  <c r="K220" i="19"/>
  <c r="L216" i="19"/>
  <c r="K216" i="19"/>
  <c r="I219" i="19"/>
  <c r="L219" i="19" s="1"/>
  <c r="H219" i="19"/>
  <c r="K219" i="19" s="1"/>
  <c r="J216" i="19"/>
  <c r="I215" i="19"/>
  <c r="I214" i="19" s="1"/>
  <c r="L214" i="19" s="1"/>
  <c r="H215" i="19"/>
  <c r="H214" i="19" s="1"/>
  <c r="K214" i="19" s="1"/>
  <c r="J134" i="19"/>
  <c r="L147" i="19"/>
  <c r="K147" i="19"/>
  <c r="J147" i="19"/>
  <c r="I146" i="19"/>
  <c r="I142" i="19" s="1"/>
  <c r="H146" i="19"/>
  <c r="H142" i="19" s="1"/>
  <c r="H133" i="19"/>
  <c r="H129" i="19" s="1"/>
  <c r="L109" i="19"/>
  <c r="K109" i="19"/>
  <c r="I108" i="19"/>
  <c r="L108" i="19" s="1"/>
  <c r="H108" i="19"/>
  <c r="K108" i="19" s="1"/>
  <c r="I103" i="19"/>
  <c r="L103" i="19" s="1"/>
  <c r="H103" i="19"/>
  <c r="H102" i="19" s="1"/>
  <c r="K102" i="19" s="1"/>
  <c r="L101" i="19"/>
  <c r="L104" i="19"/>
  <c r="K101" i="19"/>
  <c r="K104" i="19"/>
  <c r="I100" i="19"/>
  <c r="L100" i="19" s="1"/>
  <c r="H100" i="19"/>
  <c r="H99" i="19" s="1"/>
  <c r="K99" i="19" s="1"/>
  <c r="I87" i="19"/>
  <c r="H87" i="19"/>
  <c r="I77" i="19"/>
  <c r="H77" i="19"/>
  <c r="M41" i="19" l="1"/>
  <c r="H270" i="19"/>
  <c r="H269" i="19" s="1"/>
  <c r="I270" i="19"/>
  <c r="M156" i="19"/>
  <c r="H151" i="19"/>
  <c r="J152" i="19"/>
  <c r="K155" i="19"/>
  <c r="M155" i="19" s="1"/>
  <c r="J155" i="19"/>
  <c r="I245" i="19"/>
  <c r="L245" i="19" s="1"/>
  <c r="H255" i="19"/>
  <c r="J255" i="19" s="1"/>
  <c r="L259" i="19"/>
  <c r="M261" i="19"/>
  <c r="K246" i="19"/>
  <c r="M246" i="19" s="1"/>
  <c r="J260" i="19"/>
  <c r="I254" i="19"/>
  <c r="L260" i="19"/>
  <c r="J259" i="19"/>
  <c r="I242" i="19"/>
  <c r="J242" i="19" s="1"/>
  <c r="K260" i="19"/>
  <c r="K259" i="19"/>
  <c r="M244" i="19"/>
  <c r="K243" i="19"/>
  <c r="K242" i="19"/>
  <c r="J243" i="19"/>
  <c r="M247" i="19"/>
  <c r="J246" i="19"/>
  <c r="K245" i="19"/>
  <c r="M238" i="19"/>
  <c r="J236" i="19"/>
  <c r="K237" i="19"/>
  <c r="L237" i="19"/>
  <c r="L236" i="19"/>
  <c r="J237" i="19"/>
  <c r="L227" i="19"/>
  <c r="M227" i="19" s="1"/>
  <c r="M219" i="19"/>
  <c r="M220" i="19"/>
  <c r="M216" i="19"/>
  <c r="M214" i="19"/>
  <c r="M229" i="19"/>
  <c r="M228" i="19"/>
  <c r="H217" i="19"/>
  <c r="H206" i="19" s="1"/>
  <c r="I206" i="19"/>
  <c r="K215" i="19"/>
  <c r="L215" i="19"/>
  <c r="J214" i="19"/>
  <c r="J215" i="19"/>
  <c r="M101" i="19"/>
  <c r="M147" i="19"/>
  <c r="H118" i="19"/>
  <c r="H117" i="19" s="1"/>
  <c r="J133" i="19"/>
  <c r="J129" i="19"/>
  <c r="K146" i="19"/>
  <c r="L146" i="19"/>
  <c r="J146" i="19"/>
  <c r="I99" i="19"/>
  <c r="L99" i="19" s="1"/>
  <c r="M99" i="19" s="1"/>
  <c r="M109" i="19"/>
  <c r="K103" i="19"/>
  <c r="M103" i="19" s="1"/>
  <c r="M108" i="19"/>
  <c r="K100" i="19"/>
  <c r="M100" i="19" s="1"/>
  <c r="M104" i="19"/>
  <c r="I102" i="19"/>
  <c r="L102" i="19" s="1"/>
  <c r="M102" i="19" s="1"/>
  <c r="K91" i="19"/>
  <c r="L91" i="19"/>
  <c r="I64" i="19"/>
  <c r="H64" i="19"/>
  <c r="I42" i="19"/>
  <c r="I39" i="19"/>
  <c r="H39" i="19"/>
  <c r="L53" i="19"/>
  <c r="K53" i="19"/>
  <c r="I52" i="19"/>
  <c r="I51" i="19" s="1"/>
  <c r="L51" i="19" s="1"/>
  <c r="H52" i="19"/>
  <c r="H51" i="19" s="1"/>
  <c r="K51" i="19" s="1"/>
  <c r="K32" i="19"/>
  <c r="L32" i="19"/>
  <c r="I31" i="19"/>
  <c r="I29" i="19" s="1"/>
  <c r="H31" i="19"/>
  <c r="H29" i="19" s="1"/>
  <c r="I69" i="19"/>
  <c r="H69" i="19"/>
  <c r="F285" i="19"/>
  <c r="E285" i="19"/>
  <c r="L291" i="19"/>
  <c r="K291" i="19"/>
  <c r="G291" i="19"/>
  <c r="F290" i="19"/>
  <c r="E290" i="19"/>
  <c r="E271" i="19"/>
  <c r="F281" i="19"/>
  <c r="E281" i="19"/>
  <c r="F279" i="19"/>
  <c r="E279" i="19"/>
  <c r="L277" i="19"/>
  <c r="L278" i="19"/>
  <c r="L280" i="19"/>
  <c r="L282" i="19"/>
  <c r="K277" i="19"/>
  <c r="K278" i="19"/>
  <c r="K280" i="19"/>
  <c r="K282" i="19"/>
  <c r="F276" i="19"/>
  <c r="G272" i="19"/>
  <c r="G273" i="19"/>
  <c r="G277" i="19"/>
  <c r="G278" i="19"/>
  <c r="G280" i="19"/>
  <c r="G282" i="19"/>
  <c r="E276" i="19"/>
  <c r="E232" i="19"/>
  <c r="G226" i="19"/>
  <c r="F225" i="19"/>
  <c r="E225" i="19"/>
  <c r="F168" i="19"/>
  <c r="E168" i="19"/>
  <c r="L140" i="19"/>
  <c r="K140" i="19"/>
  <c r="K141" i="19"/>
  <c r="M141" i="19" s="1"/>
  <c r="G140" i="19"/>
  <c r="G141" i="19"/>
  <c r="F139" i="19"/>
  <c r="L139" i="19" s="1"/>
  <c r="E139" i="19"/>
  <c r="K139" i="19" s="1"/>
  <c r="L130" i="19"/>
  <c r="L131" i="19"/>
  <c r="L132" i="19"/>
  <c r="L133" i="19"/>
  <c r="L134" i="19"/>
  <c r="K130" i="19"/>
  <c r="K131" i="19"/>
  <c r="K132" i="19"/>
  <c r="K133" i="19"/>
  <c r="K134" i="19"/>
  <c r="F129" i="19"/>
  <c r="E129" i="19"/>
  <c r="G130" i="19"/>
  <c r="G131" i="19"/>
  <c r="G132" i="19"/>
  <c r="L57" i="19"/>
  <c r="K57" i="19"/>
  <c r="L106" i="19"/>
  <c r="L107" i="19"/>
  <c r="L111" i="19"/>
  <c r="L112" i="19"/>
  <c r="L114" i="19"/>
  <c r="L115" i="19"/>
  <c r="L116" i="19"/>
  <c r="K106" i="19"/>
  <c r="K107" i="19"/>
  <c r="K111" i="19"/>
  <c r="K112" i="19"/>
  <c r="K114" i="19"/>
  <c r="K115" i="19"/>
  <c r="K116" i="19"/>
  <c r="K98" i="19"/>
  <c r="F113" i="19"/>
  <c r="L113" i="19" s="1"/>
  <c r="E113" i="19"/>
  <c r="K113" i="19" s="1"/>
  <c r="G111" i="19"/>
  <c r="G112" i="19"/>
  <c r="G114" i="19"/>
  <c r="F110" i="19"/>
  <c r="L110" i="19" s="1"/>
  <c r="E110" i="19"/>
  <c r="F105" i="19"/>
  <c r="L105" i="19" s="1"/>
  <c r="E105" i="19"/>
  <c r="K105" i="19" s="1"/>
  <c r="G107" i="19"/>
  <c r="G115" i="19"/>
  <c r="G116" i="19"/>
  <c r="J151" i="19" l="1"/>
  <c r="H150" i="19"/>
  <c r="J150" i="19" s="1"/>
  <c r="J245" i="19"/>
  <c r="H254" i="19"/>
  <c r="J254" i="19" s="1"/>
  <c r="M260" i="19"/>
  <c r="L242" i="19"/>
  <c r="M242" i="19" s="1"/>
  <c r="M259" i="19"/>
  <c r="M243" i="19"/>
  <c r="M236" i="19"/>
  <c r="M245" i="19"/>
  <c r="M237" i="19"/>
  <c r="K276" i="19"/>
  <c r="L279" i="19"/>
  <c r="L281" i="19"/>
  <c r="K279" i="19"/>
  <c r="L290" i="19"/>
  <c r="M215" i="19"/>
  <c r="K290" i="19"/>
  <c r="E231" i="19"/>
  <c r="M146" i="19"/>
  <c r="H59" i="19"/>
  <c r="I59" i="19"/>
  <c r="K68" i="19"/>
  <c r="L68" i="19"/>
  <c r="M51" i="19"/>
  <c r="K52" i="19"/>
  <c r="M53" i="19"/>
  <c r="L52" i="19"/>
  <c r="K40" i="19"/>
  <c r="L40" i="19"/>
  <c r="M32" i="19"/>
  <c r="M278" i="19"/>
  <c r="L31" i="19"/>
  <c r="K31" i="19"/>
  <c r="G290" i="19"/>
  <c r="M291" i="19"/>
  <c r="M277" i="19"/>
  <c r="M280" i="19"/>
  <c r="E270" i="19"/>
  <c r="G281" i="19"/>
  <c r="G279" i="19"/>
  <c r="K281" i="19"/>
  <c r="M282" i="19"/>
  <c r="G276" i="19"/>
  <c r="L276" i="19"/>
  <c r="M130" i="19"/>
  <c r="G225" i="19"/>
  <c r="M140" i="19"/>
  <c r="M139" i="19"/>
  <c r="G139" i="19"/>
  <c r="G110" i="19"/>
  <c r="M133" i="19"/>
  <c r="M134" i="19"/>
  <c r="M132" i="19"/>
  <c r="M131" i="19"/>
  <c r="M115" i="19"/>
  <c r="M107" i="19"/>
  <c r="M57" i="19"/>
  <c r="M106" i="19"/>
  <c r="M116" i="19"/>
  <c r="M105" i="19"/>
  <c r="K110" i="19"/>
  <c r="M110" i="19" s="1"/>
  <c r="M112" i="19"/>
  <c r="M111" i="19"/>
  <c r="M114" i="19"/>
  <c r="M113" i="19"/>
  <c r="G113" i="19"/>
  <c r="E60" i="19"/>
  <c r="E56" i="19"/>
  <c r="K56" i="19" s="1"/>
  <c r="F56" i="19"/>
  <c r="L56" i="19" s="1"/>
  <c r="G57" i="19"/>
  <c r="F27" i="19"/>
  <c r="E27" i="19"/>
  <c r="J81" i="21"/>
  <c r="J80" i="21" s="1"/>
  <c r="J79" i="21" s="1"/>
  <c r="K77" i="21"/>
  <c r="J78" i="21"/>
  <c r="H78" i="21"/>
  <c r="G78" i="21"/>
  <c r="J77" i="21"/>
  <c r="H77" i="21"/>
  <c r="I77" i="21" s="1"/>
  <c r="G77" i="21"/>
  <c r="L76" i="21"/>
  <c r="L75" i="21"/>
  <c r="H74" i="21"/>
  <c r="I74" i="21" s="1"/>
  <c r="L73" i="21"/>
  <c r="L69" i="21"/>
  <c r="L68" i="21"/>
  <c r="L67" i="21"/>
  <c r="G67" i="21"/>
  <c r="L66" i="21"/>
  <c r="G66" i="21"/>
  <c r="J65" i="21"/>
  <c r="L65" i="21" s="1"/>
  <c r="H63" i="21"/>
  <c r="J62" i="21"/>
  <c r="H62" i="21"/>
  <c r="L62" i="21" s="1"/>
  <c r="J60" i="21"/>
  <c r="H60" i="21"/>
  <c r="L60" i="21" s="1"/>
  <c r="L59" i="21"/>
  <c r="H57" i="21"/>
  <c r="G57" i="21"/>
  <c r="L56" i="21"/>
  <c r="L55" i="21"/>
  <c r="L54" i="21"/>
  <c r="I54" i="21"/>
  <c r="L53" i="21"/>
  <c r="H52" i="21"/>
  <c r="H51" i="21" s="1"/>
  <c r="I51" i="21" s="1"/>
  <c r="K51" i="21"/>
  <c r="J51" i="21"/>
  <c r="H50" i="21"/>
  <c r="J49" i="21"/>
  <c r="H49" i="21"/>
  <c r="I49" i="21" s="1"/>
  <c r="J44" i="21"/>
  <c r="J43" i="21" s="1"/>
  <c r="J40" i="21"/>
  <c r="J39" i="21" s="1"/>
  <c r="J36" i="21"/>
  <c r="J35" i="21" s="1"/>
  <c r="J31" i="21"/>
  <c r="J30" i="21"/>
  <c r="J27" i="21"/>
  <c r="J26" i="21" s="1"/>
  <c r="J22" i="21"/>
  <c r="J21" i="21" s="1"/>
  <c r="J17" i="21" s="1"/>
  <c r="J16" i="21" s="1"/>
  <c r="L74" i="21" l="1"/>
  <c r="M279" i="19"/>
  <c r="E230" i="19"/>
  <c r="M281" i="19"/>
  <c r="M276" i="19"/>
  <c r="M290" i="19"/>
  <c r="J59" i="19"/>
  <c r="M52" i="19"/>
  <c r="M40" i="19"/>
  <c r="M31" i="19"/>
  <c r="M56" i="19"/>
  <c r="G56" i="19"/>
  <c r="J48" i="21"/>
  <c r="J47" i="21" s="1"/>
  <c r="J82" i="21" s="1"/>
  <c r="L49" i="21"/>
  <c r="I78" i="21"/>
  <c r="L51" i="21"/>
  <c r="L77" i="21"/>
  <c r="K48" i="21"/>
  <c r="K47" i="21" s="1"/>
  <c r="K82" i="21" s="1"/>
  <c r="I60" i="21"/>
  <c r="I62" i="21"/>
  <c r="L78" i="21"/>
  <c r="F18" i="23"/>
  <c r="I18" i="23"/>
  <c r="H21" i="23"/>
  <c r="H18" i="23" s="1"/>
  <c r="E19" i="23" l="1"/>
  <c r="G18" i="23"/>
  <c r="E21" i="23"/>
  <c r="C21" i="23"/>
  <c r="E18" i="23" l="1"/>
  <c r="C18" i="23" s="1"/>
  <c r="F16" i="26"/>
  <c r="J28" i="23" l="1"/>
  <c r="I28" i="23"/>
  <c r="I25" i="23" s="1"/>
  <c r="F28" i="23"/>
  <c r="F26" i="23"/>
  <c r="D26" i="23"/>
  <c r="D27" i="23"/>
  <c r="D28" i="23"/>
  <c r="D19" i="23"/>
  <c r="D20" i="23"/>
  <c r="D21" i="23"/>
  <c r="I17" i="23"/>
  <c r="J18" i="23"/>
  <c r="J17" i="23" s="1"/>
  <c r="C27" i="23"/>
  <c r="C20" i="23"/>
  <c r="D18" i="23" l="1"/>
  <c r="I24" i="23"/>
  <c r="I22" i="23"/>
  <c r="I29" i="23" s="1"/>
  <c r="J22" i="23"/>
  <c r="J29" i="23" s="1"/>
  <c r="J24" i="23"/>
  <c r="F25" i="23"/>
  <c r="D25" i="23" s="1"/>
  <c r="F17" i="23"/>
  <c r="F22" i="23" l="1"/>
  <c r="F24" i="23"/>
  <c r="D24" i="23" s="1"/>
  <c r="D17" i="23"/>
  <c r="F29" i="23" l="1"/>
  <c r="D29" i="23" s="1"/>
  <c r="D22" i="23"/>
  <c r="J22" i="28" l="1"/>
  <c r="K22" i="28"/>
  <c r="G22" i="28"/>
  <c r="F22" i="28"/>
  <c r="L98" i="27" l="1"/>
  <c r="J98" i="27"/>
  <c r="J97" i="27" s="1"/>
  <c r="J96" i="27" s="1"/>
  <c r="K97" i="27"/>
  <c r="I97" i="27"/>
  <c r="I96" i="27" s="1"/>
  <c r="G97" i="27"/>
  <c r="L92" i="27"/>
  <c r="J92" i="27"/>
  <c r="L90" i="27"/>
  <c r="J90" i="27"/>
  <c r="L88" i="27"/>
  <c r="J88" i="27"/>
  <c r="K84" i="27"/>
  <c r="N84" i="27" s="1"/>
  <c r="L72" i="27"/>
  <c r="K72" i="27"/>
  <c r="J72" i="27"/>
  <c r="I72" i="27"/>
  <c r="G72" i="27"/>
  <c r="L58" i="27"/>
  <c r="J58" i="27"/>
  <c r="I58" i="27"/>
  <c r="H58" i="27"/>
  <c r="G58" i="27"/>
  <c r="L56" i="27"/>
  <c r="L55" i="27" s="1"/>
  <c r="K56" i="27"/>
  <c r="K55" i="27" s="1"/>
  <c r="J56" i="27"/>
  <c r="J55" i="27" s="1"/>
  <c r="I56" i="27"/>
  <c r="H56" i="27"/>
  <c r="G55" i="27"/>
  <c r="L47" i="27"/>
  <c r="K47" i="27"/>
  <c r="J47" i="27"/>
  <c r="I47" i="27"/>
  <c r="M47" i="27" s="1"/>
  <c r="G47" i="27"/>
  <c r="L34" i="27"/>
  <c r="K34" i="27"/>
  <c r="J34" i="27"/>
  <c r="I34" i="27"/>
  <c r="H34" i="27"/>
  <c r="N34" i="27" s="1"/>
  <c r="G34" i="27"/>
  <c r="M34" i="27" s="1"/>
  <c r="L27" i="27"/>
  <c r="L19" i="27" s="1"/>
  <c r="J27" i="27"/>
  <c r="J19" i="27" s="1"/>
  <c r="N20" i="27"/>
  <c r="M20" i="27"/>
  <c r="K18" i="27"/>
  <c r="I18" i="27"/>
  <c r="H18" i="27"/>
  <c r="G18" i="27"/>
  <c r="G96" i="27" l="1"/>
  <c r="M96" i="27" s="1"/>
  <c r="M97" i="27"/>
  <c r="M58" i="27"/>
  <c r="H55" i="27"/>
  <c r="N55" i="27" s="1"/>
  <c r="N56" i="27"/>
  <c r="J85" i="27"/>
  <c r="J84" i="27" s="1"/>
  <c r="K96" i="27"/>
  <c r="L96" i="27" s="1"/>
  <c r="N97" i="27"/>
  <c r="L85" i="27"/>
  <c r="I55" i="27"/>
  <c r="M55" i="27" s="1"/>
  <c r="M56" i="27"/>
  <c r="G104" i="27"/>
  <c r="I104" i="27"/>
  <c r="M72" i="27"/>
  <c r="O30" i="27"/>
  <c r="O36" i="27"/>
  <c r="J18" i="27"/>
  <c r="O29" i="27"/>
  <c r="O28" i="27"/>
  <c r="O41" i="27"/>
  <c r="O23" i="27"/>
  <c r="O38" i="27"/>
  <c r="O42" i="27"/>
  <c r="O92" i="27"/>
  <c r="O39" i="27"/>
  <c r="O68" i="27"/>
  <c r="O49" i="27"/>
  <c r="O57" i="27"/>
  <c r="O62" i="27"/>
  <c r="O64" i="27"/>
  <c r="L18" i="27"/>
  <c r="L104" i="27" s="1"/>
  <c r="O90" i="27"/>
  <c r="H47" i="27"/>
  <c r="N47" i="27" s="1"/>
  <c r="L97" i="27"/>
  <c r="O24" i="27"/>
  <c r="O26" i="27"/>
  <c r="O70" i="27"/>
  <c r="O40" i="27"/>
  <c r="O53" i="27"/>
  <c r="O75" i="27"/>
  <c r="O83" i="27"/>
  <c r="L84" i="27"/>
  <c r="O65" i="27"/>
  <c r="O67" i="27"/>
  <c r="O81" i="27"/>
  <c r="O20" i="27"/>
  <c r="O27" i="27"/>
  <c r="O22" i="27"/>
  <c r="O32" i="27"/>
  <c r="O37" i="27"/>
  <c r="O51" i="27"/>
  <c r="O54" i="27"/>
  <c r="O66" i="27"/>
  <c r="O69" i="27"/>
  <c r="O71" i="27"/>
  <c r="H72" i="27"/>
  <c r="O74" i="27"/>
  <c r="O77" i="27"/>
  <c r="O80" i="27"/>
  <c r="O88" i="27"/>
  <c r="O60" i="27"/>
  <c r="O63" i="27"/>
  <c r="M18" i="27"/>
  <c r="N18" i="27"/>
  <c r="O84" i="27"/>
  <c r="O85" i="27"/>
  <c r="K58" i="27"/>
  <c r="N58" i="27" s="1"/>
  <c r="F15" i="26"/>
  <c r="F18" i="26"/>
  <c r="L286" i="19"/>
  <c r="L287" i="19"/>
  <c r="L289" i="19"/>
  <c r="K286" i="19"/>
  <c r="K287" i="19"/>
  <c r="K289" i="19"/>
  <c r="L285" i="19"/>
  <c r="K285" i="19"/>
  <c r="F288" i="19"/>
  <c r="E288" i="19"/>
  <c r="G289" i="19"/>
  <c r="G286" i="19"/>
  <c r="G287" i="19"/>
  <c r="L273" i="19"/>
  <c r="L272" i="19"/>
  <c r="L271" i="19" s="1"/>
  <c r="L270" i="19" s="1"/>
  <c r="L269" i="19" s="1"/>
  <c r="K273" i="19"/>
  <c r="K272" i="19"/>
  <c r="K271" i="19" s="1"/>
  <c r="K270" i="19" s="1"/>
  <c r="K269" i="19" s="1"/>
  <c r="F271" i="19"/>
  <c r="E269" i="19"/>
  <c r="L265" i="19"/>
  <c r="L266" i="19"/>
  <c r="L268" i="19"/>
  <c r="K265" i="19"/>
  <c r="K266" i="19"/>
  <c r="K268" i="19"/>
  <c r="F267" i="19"/>
  <c r="E267" i="19"/>
  <c r="G268" i="19"/>
  <c r="F264" i="19"/>
  <c r="E264" i="19"/>
  <c r="G266" i="19"/>
  <c r="G265" i="19"/>
  <c r="L257" i="19"/>
  <c r="L258" i="19"/>
  <c r="K257" i="19"/>
  <c r="K258" i="19"/>
  <c r="G257" i="19"/>
  <c r="G258" i="19"/>
  <c r="F256" i="19"/>
  <c r="E256" i="19"/>
  <c r="L233" i="19"/>
  <c r="L234" i="19"/>
  <c r="L235" i="19"/>
  <c r="L241" i="19"/>
  <c r="L250" i="19"/>
  <c r="L253" i="19"/>
  <c r="K233" i="19"/>
  <c r="K234" i="19"/>
  <c r="K235" i="19"/>
  <c r="K241" i="19"/>
  <c r="K250" i="19"/>
  <c r="K253" i="19"/>
  <c r="J253" i="19"/>
  <c r="I252" i="19"/>
  <c r="H252" i="19"/>
  <c r="J250" i="19"/>
  <c r="I249" i="19"/>
  <c r="H249" i="19"/>
  <c r="J241" i="19"/>
  <c r="I240" i="19"/>
  <c r="H240" i="19"/>
  <c r="G233" i="19"/>
  <c r="G234" i="19"/>
  <c r="G235" i="19"/>
  <c r="F232" i="19"/>
  <c r="K232" i="19"/>
  <c r="L208" i="19"/>
  <c r="L209" i="19"/>
  <c r="L211" i="19"/>
  <c r="L213" i="19"/>
  <c r="L218" i="19"/>
  <c r="L222" i="19"/>
  <c r="L224" i="19"/>
  <c r="L226" i="19"/>
  <c r="K208" i="19"/>
  <c r="K209" i="19"/>
  <c r="K211" i="19"/>
  <c r="K213" i="19"/>
  <c r="K218" i="19"/>
  <c r="K222" i="19"/>
  <c r="K224" i="19"/>
  <c r="K226" i="19"/>
  <c r="L225" i="19"/>
  <c r="F223" i="19"/>
  <c r="E223" i="19"/>
  <c r="G224" i="19"/>
  <c r="F221" i="19"/>
  <c r="E221" i="19"/>
  <c r="G222" i="19"/>
  <c r="F217" i="19"/>
  <c r="E217" i="19"/>
  <c r="G218" i="19"/>
  <c r="F212" i="19"/>
  <c r="E212" i="19"/>
  <c r="G213" i="19"/>
  <c r="G211" i="19"/>
  <c r="F210" i="19"/>
  <c r="E210" i="19"/>
  <c r="G208" i="19"/>
  <c r="G209" i="19"/>
  <c r="F207" i="19"/>
  <c r="E207" i="19"/>
  <c r="L162" i="19"/>
  <c r="L163" i="19"/>
  <c r="L166" i="19"/>
  <c r="L167" i="19"/>
  <c r="L168" i="19"/>
  <c r="L169" i="19"/>
  <c r="L171" i="19"/>
  <c r="L172" i="19"/>
  <c r="L173" i="19"/>
  <c r="L177" i="19"/>
  <c r="L178" i="19"/>
  <c r="L179" i="19"/>
  <c r="L181" i="19"/>
  <c r="L183" i="19"/>
  <c r="L184" i="19"/>
  <c r="L185" i="19"/>
  <c r="L187" i="19"/>
  <c r="L188" i="19"/>
  <c r="L190" i="19"/>
  <c r="L192" i="19"/>
  <c r="L194" i="19"/>
  <c r="L195" i="19"/>
  <c r="L196" i="19"/>
  <c r="L198" i="19"/>
  <c r="L200" i="19"/>
  <c r="L201" i="19"/>
  <c r="L202" i="19"/>
  <c r="L204" i="19"/>
  <c r="K162" i="19"/>
  <c r="K163" i="19"/>
  <c r="K166" i="19"/>
  <c r="K167" i="19"/>
  <c r="K168" i="19"/>
  <c r="K169" i="19"/>
  <c r="K171" i="19"/>
  <c r="K172" i="19"/>
  <c r="K173" i="19"/>
  <c r="K177" i="19"/>
  <c r="K178" i="19"/>
  <c r="K179" i="19"/>
  <c r="K181" i="19"/>
  <c r="K183" i="19"/>
  <c r="K184" i="19"/>
  <c r="K185" i="19"/>
  <c r="K187" i="19"/>
  <c r="K188" i="19"/>
  <c r="K190" i="19"/>
  <c r="K192" i="19"/>
  <c r="K194" i="19"/>
  <c r="K195" i="19"/>
  <c r="K196" i="19"/>
  <c r="K198" i="19"/>
  <c r="K200" i="19"/>
  <c r="K201" i="19"/>
  <c r="K202" i="19"/>
  <c r="K204" i="19"/>
  <c r="F203" i="19"/>
  <c r="E203" i="19"/>
  <c r="G204" i="19"/>
  <c r="F199" i="19"/>
  <c r="E199" i="19"/>
  <c r="G202" i="19"/>
  <c r="G201" i="19"/>
  <c r="G200" i="19"/>
  <c r="F197" i="19"/>
  <c r="E197" i="19"/>
  <c r="G198" i="19"/>
  <c r="F193" i="19"/>
  <c r="E193" i="19"/>
  <c r="G196" i="19"/>
  <c r="G195" i="19"/>
  <c r="G194" i="19"/>
  <c r="G192" i="19"/>
  <c r="F191" i="19"/>
  <c r="E191" i="19"/>
  <c r="G190" i="19"/>
  <c r="F189" i="19"/>
  <c r="E189" i="19"/>
  <c r="J183" i="19"/>
  <c r="F186" i="19"/>
  <c r="E186" i="19"/>
  <c r="G188" i="19"/>
  <c r="G187" i="19"/>
  <c r="F182" i="19"/>
  <c r="E182" i="19"/>
  <c r="I182" i="19"/>
  <c r="H182" i="19"/>
  <c r="G183" i="19"/>
  <c r="G184" i="19"/>
  <c r="G185" i="19"/>
  <c r="I180" i="19"/>
  <c r="H180" i="19"/>
  <c r="J181" i="19"/>
  <c r="G177" i="19"/>
  <c r="G178" i="19"/>
  <c r="G179" i="19"/>
  <c r="F176" i="19"/>
  <c r="E176" i="19"/>
  <c r="G171" i="19"/>
  <c r="G172" i="19"/>
  <c r="G173" i="19"/>
  <c r="F170" i="19"/>
  <c r="E170" i="19"/>
  <c r="J166" i="19"/>
  <c r="I165" i="19"/>
  <c r="H165" i="19"/>
  <c r="G167" i="19"/>
  <c r="G166" i="19"/>
  <c r="F164" i="19"/>
  <c r="E164" i="19"/>
  <c r="G165" i="19"/>
  <c r="G162" i="19"/>
  <c r="G163" i="19"/>
  <c r="F161" i="19"/>
  <c r="E161" i="19"/>
  <c r="L153" i="19"/>
  <c r="L154" i="19"/>
  <c r="L158" i="19"/>
  <c r="K153" i="19"/>
  <c r="K154" i="19"/>
  <c r="K158" i="19"/>
  <c r="F157" i="19"/>
  <c r="L157" i="19" s="1"/>
  <c r="E157" i="19"/>
  <c r="K157" i="19" s="1"/>
  <c r="G158" i="19"/>
  <c r="F152" i="19"/>
  <c r="L152" i="19" s="1"/>
  <c r="E152" i="19"/>
  <c r="K152" i="19" s="1"/>
  <c r="G153" i="19"/>
  <c r="G154" i="19"/>
  <c r="L120" i="19"/>
  <c r="L121" i="19"/>
  <c r="L122" i="19"/>
  <c r="L124" i="19"/>
  <c r="L126" i="19"/>
  <c r="L128" i="19"/>
  <c r="L136" i="19"/>
  <c r="L138" i="19"/>
  <c r="L143" i="19"/>
  <c r="L144" i="19"/>
  <c r="L145" i="19"/>
  <c r="L149" i="19"/>
  <c r="K120" i="19"/>
  <c r="K121" i="19"/>
  <c r="K122" i="19"/>
  <c r="K124" i="19"/>
  <c r="K126" i="19"/>
  <c r="K128" i="19"/>
  <c r="K136" i="19"/>
  <c r="K138" i="19"/>
  <c r="K143" i="19"/>
  <c r="K144" i="19"/>
  <c r="K145" i="19"/>
  <c r="K149" i="19"/>
  <c r="I148" i="19"/>
  <c r="F148" i="19"/>
  <c r="E148" i="19"/>
  <c r="K148" i="19" s="1"/>
  <c r="G149" i="19"/>
  <c r="J143" i="19"/>
  <c r="F142" i="19"/>
  <c r="E142" i="19"/>
  <c r="G145" i="19"/>
  <c r="G144" i="19"/>
  <c r="G143" i="19"/>
  <c r="F137" i="19"/>
  <c r="L137" i="19" s="1"/>
  <c r="E137" i="19"/>
  <c r="K137" i="19" s="1"/>
  <c r="G138" i="19"/>
  <c r="F135" i="19"/>
  <c r="L135" i="19" s="1"/>
  <c r="E135" i="19"/>
  <c r="K135" i="19" s="1"/>
  <c r="G136" i="19"/>
  <c r="F125" i="19"/>
  <c r="E125" i="19"/>
  <c r="G126" i="19"/>
  <c r="L129" i="19"/>
  <c r="K129" i="19"/>
  <c r="F127" i="19"/>
  <c r="L127" i="19" s="1"/>
  <c r="E127" i="19"/>
  <c r="K127" i="19" s="1"/>
  <c r="G128" i="19"/>
  <c r="G124" i="19"/>
  <c r="F123" i="19"/>
  <c r="E123" i="19"/>
  <c r="F119" i="19"/>
  <c r="E119" i="19"/>
  <c r="G122" i="19"/>
  <c r="G121" i="19"/>
  <c r="G120" i="19"/>
  <c r="L61" i="19"/>
  <c r="L62" i="19"/>
  <c r="L63" i="19"/>
  <c r="L66" i="19"/>
  <c r="L67" i="19"/>
  <c r="L70" i="19"/>
  <c r="L71" i="19"/>
  <c r="L72" i="19"/>
  <c r="L76" i="19"/>
  <c r="L78" i="19"/>
  <c r="L79" i="19"/>
  <c r="L80" i="19"/>
  <c r="L82" i="19"/>
  <c r="L83" i="19"/>
  <c r="L84" i="19"/>
  <c r="L86" i="19"/>
  <c r="L88" i="19"/>
  <c r="L89" i="19"/>
  <c r="L90" i="19"/>
  <c r="L93" i="19"/>
  <c r="L94" i="19"/>
  <c r="L96" i="19"/>
  <c r="L97" i="19"/>
  <c r="L98" i="19"/>
  <c r="K61" i="19"/>
  <c r="K62" i="19"/>
  <c r="K63" i="19"/>
  <c r="K65" i="19"/>
  <c r="K66" i="19"/>
  <c r="K67" i="19"/>
  <c r="K70" i="19"/>
  <c r="K71" i="19"/>
  <c r="K72" i="19"/>
  <c r="K73" i="19"/>
  <c r="K76" i="19"/>
  <c r="K78" i="19"/>
  <c r="K79" i="19"/>
  <c r="K80" i="19"/>
  <c r="K82" i="19"/>
  <c r="K83" i="19"/>
  <c r="K84" i="19"/>
  <c r="K86" i="19"/>
  <c r="K88" i="19"/>
  <c r="K89" i="19"/>
  <c r="K90" i="19"/>
  <c r="K93" i="19"/>
  <c r="K94" i="19"/>
  <c r="K96" i="19"/>
  <c r="K97" i="19"/>
  <c r="G98" i="19"/>
  <c r="F95" i="19"/>
  <c r="L95" i="19" s="1"/>
  <c r="E95" i="19"/>
  <c r="K95" i="19" s="1"/>
  <c r="G97" i="19"/>
  <c r="G96" i="19"/>
  <c r="G93" i="19"/>
  <c r="G94" i="19"/>
  <c r="F92" i="19"/>
  <c r="L92" i="19" s="1"/>
  <c r="E92" i="19"/>
  <c r="K92" i="19" s="1"/>
  <c r="G89" i="19"/>
  <c r="G90" i="19"/>
  <c r="F87" i="19"/>
  <c r="E87" i="19"/>
  <c r="K87" i="19" s="1"/>
  <c r="G88" i="19"/>
  <c r="J104" i="27" l="1"/>
  <c r="K104" i="27"/>
  <c r="N72" i="27"/>
  <c r="O19" i="27"/>
  <c r="O47" i="27"/>
  <c r="O35" i="27"/>
  <c r="K151" i="19"/>
  <c r="K150" i="19" s="1"/>
  <c r="M271" i="19"/>
  <c r="M270" i="19"/>
  <c r="L221" i="19"/>
  <c r="H251" i="19"/>
  <c r="L256" i="19"/>
  <c r="L255" i="19" s="1"/>
  <c r="K256" i="19"/>
  <c r="K255" i="19" s="1"/>
  <c r="K189" i="19"/>
  <c r="K212" i="19"/>
  <c r="L252" i="19"/>
  <c r="K264" i="19"/>
  <c r="H164" i="19"/>
  <c r="H170" i="19"/>
  <c r="L189" i="19"/>
  <c r="K193" i="19"/>
  <c r="K199" i="19"/>
  <c r="L212" i="19"/>
  <c r="K223" i="19"/>
  <c r="H239" i="19"/>
  <c r="L264" i="19"/>
  <c r="H176" i="19"/>
  <c r="L193" i="19"/>
  <c r="L199" i="19"/>
  <c r="L223" i="19"/>
  <c r="I239" i="19"/>
  <c r="I170" i="19"/>
  <c r="L180" i="19"/>
  <c r="K191" i="19"/>
  <c r="K217" i="19"/>
  <c r="K267" i="19"/>
  <c r="L191" i="19"/>
  <c r="K197" i="19"/>
  <c r="K203" i="19"/>
  <c r="K210" i="19"/>
  <c r="L217" i="19"/>
  <c r="H248" i="19"/>
  <c r="L267" i="19"/>
  <c r="K221" i="19"/>
  <c r="L197" i="19"/>
  <c r="L203" i="19"/>
  <c r="L210" i="19"/>
  <c r="L232" i="19"/>
  <c r="M232" i="19" s="1"/>
  <c r="L249" i="19"/>
  <c r="L165" i="19"/>
  <c r="I164" i="19"/>
  <c r="E284" i="19"/>
  <c r="F284" i="19"/>
  <c r="F270" i="19"/>
  <c r="E206" i="19"/>
  <c r="F206" i="19"/>
  <c r="M268" i="19"/>
  <c r="E160" i="19"/>
  <c r="L161" i="19"/>
  <c r="F160" i="19"/>
  <c r="E118" i="19"/>
  <c r="E117" i="19" s="1"/>
  <c r="M183" i="19"/>
  <c r="K161" i="19"/>
  <c r="L123" i="19"/>
  <c r="F118" i="19"/>
  <c r="F117" i="19" s="1"/>
  <c r="K123" i="19"/>
  <c r="M213" i="19"/>
  <c r="L182" i="19"/>
  <c r="L207" i="19"/>
  <c r="M273" i="19"/>
  <c r="M226" i="19"/>
  <c r="M224" i="19"/>
  <c r="K207" i="19"/>
  <c r="O34" i="27"/>
  <c r="F14" i="26"/>
  <c r="F13" i="26" s="1"/>
  <c r="F20" i="26" s="1"/>
  <c r="M266" i="19"/>
  <c r="L186" i="19"/>
  <c r="M235" i="19"/>
  <c r="M196" i="19"/>
  <c r="M181" i="19"/>
  <c r="I205" i="19"/>
  <c r="M289" i="19"/>
  <c r="F231" i="19"/>
  <c r="K182" i="19"/>
  <c r="M201" i="19"/>
  <c r="M195" i="19"/>
  <c r="M178" i="19"/>
  <c r="M285" i="19"/>
  <c r="M173" i="19"/>
  <c r="K249" i="19"/>
  <c r="M145" i="19"/>
  <c r="M200" i="19"/>
  <c r="M167" i="19"/>
  <c r="M250" i="19"/>
  <c r="M233" i="19"/>
  <c r="M258" i="19"/>
  <c r="M192" i="19"/>
  <c r="M222" i="19"/>
  <c r="M241" i="19"/>
  <c r="M287" i="19"/>
  <c r="M286" i="19"/>
  <c r="E22" i="28"/>
  <c r="H22" i="28"/>
  <c r="I22" i="28"/>
  <c r="L22" i="28" s="1"/>
  <c r="M172" i="19"/>
  <c r="M162" i="19"/>
  <c r="F263" i="19"/>
  <c r="M265" i="19"/>
  <c r="M138" i="19"/>
  <c r="M154" i="19"/>
  <c r="M202" i="19"/>
  <c r="M198" i="19"/>
  <c r="M184" i="19"/>
  <c r="M179" i="19"/>
  <c r="M168" i="19"/>
  <c r="M163" i="19"/>
  <c r="K225" i="19"/>
  <c r="M209" i="19"/>
  <c r="I248" i="19"/>
  <c r="M253" i="19"/>
  <c r="E263" i="19"/>
  <c r="I269" i="19"/>
  <c r="M234" i="19"/>
  <c r="E151" i="19"/>
  <c r="E150" i="19" s="1"/>
  <c r="M187" i="19"/>
  <c r="M177" i="19"/>
  <c r="M171" i="19"/>
  <c r="M218" i="19"/>
  <c r="M211" i="19"/>
  <c r="M208" i="19"/>
  <c r="J249" i="19"/>
  <c r="K288" i="19"/>
  <c r="K284" i="19" s="1"/>
  <c r="M188" i="19"/>
  <c r="K142" i="19"/>
  <c r="M143" i="19"/>
  <c r="M204" i="19"/>
  <c r="M194" i="19"/>
  <c r="M190" i="19"/>
  <c r="M185" i="19"/>
  <c r="M169" i="19"/>
  <c r="M166" i="19"/>
  <c r="J240" i="19"/>
  <c r="K240" i="19"/>
  <c r="L240" i="19"/>
  <c r="E255" i="19"/>
  <c r="M257" i="19"/>
  <c r="O18" i="27"/>
  <c r="O72" i="27"/>
  <c r="O73" i="27"/>
  <c r="O59" i="27"/>
  <c r="O56" i="27"/>
  <c r="O55" i="27"/>
  <c r="O48" i="27"/>
  <c r="O58" i="27"/>
  <c r="M158" i="19"/>
  <c r="I251" i="19"/>
  <c r="F255" i="19"/>
  <c r="L288" i="19"/>
  <c r="L284" i="19" s="1"/>
  <c r="K165" i="19"/>
  <c r="M128" i="19"/>
  <c r="J174" i="19"/>
  <c r="K174" i="19"/>
  <c r="K252" i="19"/>
  <c r="G288" i="19"/>
  <c r="M153" i="19"/>
  <c r="K186" i="19"/>
  <c r="L174" i="19"/>
  <c r="J252" i="19"/>
  <c r="K180" i="19"/>
  <c r="M272" i="19"/>
  <c r="M129" i="19"/>
  <c r="M120" i="19"/>
  <c r="M137" i="19"/>
  <c r="L148" i="19"/>
  <c r="M148" i="19" s="1"/>
  <c r="M126" i="19"/>
  <c r="J165" i="19"/>
  <c r="L119" i="19"/>
  <c r="I118" i="19"/>
  <c r="I117" i="19" s="1"/>
  <c r="M135" i="19"/>
  <c r="L142" i="19"/>
  <c r="M149" i="19"/>
  <c r="M136" i="19"/>
  <c r="M124" i="19"/>
  <c r="M122" i="19"/>
  <c r="M157" i="19"/>
  <c r="J180" i="19"/>
  <c r="M127" i="19"/>
  <c r="M144" i="19"/>
  <c r="M121" i="19"/>
  <c r="G157" i="19"/>
  <c r="L151" i="19"/>
  <c r="M86" i="19"/>
  <c r="M72" i="19"/>
  <c r="F151" i="19"/>
  <c r="F150" i="19" s="1"/>
  <c r="M62" i="19"/>
  <c r="M89" i="19"/>
  <c r="K125" i="19"/>
  <c r="M61" i="19"/>
  <c r="M88" i="19"/>
  <c r="I176" i="19"/>
  <c r="L176" i="19" s="1"/>
  <c r="L87" i="19"/>
  <c r="M87" i="19" s="1"/>
  <c r="M90" i="19"/>
  <c r="M63" i="19"/>
  <c r="M78" i="19"/>
  <c r="M82" i="19"/>
  <c r="M98" i="19"/>
  <c r="M93" i="19"/>
  <c r="M96" i="19"/>
  <c r="M84" i="19"/>
  <c r="M79" i="19"/>
  <c r="M95" i="19"/>
  <c r="M66" i="19"/>
  <c r="M83" i="19"/>
  <c r="M94" i="19"/>
  <c r="M71" i="19"/>
  <c r="M76" i="19"/>
  <c r="M92" i="19"/>
  <c r="M70" i="19"/>
  <c r="M97" i="19"/>
  <c r="M80" i="19"/>
  <c r="M67" i="19"/>
  <c r="F85" i="19"/>
  <c r="E85" i="19"/>
  <c r="K85" i="19" s="1"/>
  <c r="G86" i="19"/>
  <c r="F81" i="19"/>
  <c r="L81" i="19" s="1"/>
  <c r="E81" i="19"/>
  <c r="K81" i="19" s="1"/>
  <c r="G82" i="19"/>
  <c r="G83" i="19"/>
  <c r="G84" i="19"/>
  <c r="G78" i="19"/>
  <c r="G79" i="19"/>
  <c r="G80" i="19"/>
  <c r="F77" i="19"/>
  <c r="L77" i="19" s="1"/>
  <c r="E77" i="19"/>
  <c r="K77" i="19" s="1"/>
  <c r="G76" i="19"/>
  <c r="F75" i="19"/>
  <c r="E75" i="19"/>
  <c r="K75" i="19" s="1"/>
  <c r="L73" i="19"/>
  <c r="J70" i="19"/>
  <c r="J71" i="19"/>
  <c r="J72" i="19"/>
  <c r="G70" i="19"/>
  <c r="G71" i="19"/>
  <c r="G72" i="19"/>
  <c r="F69" i="19"/>
  <c r="E69" i="19"/>
  <c r="G67" i="19"/>
  <c r="G66" i="19"/>
  <c r="F64" i="19"/>
  <c r="E64" i="19"/>
  <c r="G65" i="19"/>
  <c r="F60" i="19"/>
  <c r="G61" i="19"/>
  <c r="G62" i="19"/>
  <c r="G63" i="19"/>
  <c r="L24" i="19"/>
  <c r="L25" i="19"/>
  <c r="L26" i="19"/>
  <c r="L27" i="19"/>
  <c r="L28" i="19"/>
  <c r="L30" i="19"/>
  <c r="L34" i="19"/>
  <c r="L36" i="19"/>
  <c r="L38" i="19"/>
  <c r="L43" i="19"/>
  <c r="L46" i="19"/>
  <c r="L48" i="19"/>
  <c r="L50" i="19"/>
  <c r="L55" i="19"/>
  <c r="K24" i="19"/>
  <c r="K25" i="19"/>
  <c r="K26" i="19"/>
  <c r="K28" i="19"/>
  <c r="K30" i="19"/>
  <c r="K34" i="19"/>
  <c r="K36" i="19"/>
  <c r="K38" i="19"/>
  <c r="K46" i="19"/>
  <c r="K48" i="19"/>
  <c r="K50" i="19"/>
  <c r="K55" i="19"/>
  <c r="I23" i="19"/>
  <c r="I22" i="19" s="1"/>
  <c r="L42" i="19"/>
  <c r="L39" i="19"/>
  <c r="K39" i="19"/>
  <c r="J142" i="19"/>
  <c r="J182" i="19"/>
  <c r="G24" i="19"/>
  <c r="G25" i="19"/>
  <c r="G26" i="19"/>
  <c r="F47" i="19"/>
  <c r="L47" i="19" s="1"/>
  <c r="E47" i="19"/>
  <c r="K47" i="19" s="1"/>
  <c r="G48" i="19"/>
  <c r="F54" i="19"/>
  <c r="L54" i="19" s="1"/>
  <c r="E54" i="19"/>
  <c r="K54" i="19" s="1"/>
  <c r="G55" i="19"/>
  <c r="F49" i="19"/>
  <c r="L49" i="19" s="1"/>
  <c r="E49" i="19"/>
  <c r="K49" i="19" s="1"/>
  <c r="G50" i="19"/>
  <c r="F45" i="19"/>
  <c r="L45" i="19" s="1"/>
  <c r="E45" i="19"/>
  <c r="K45" i="19" s="1"/>
  <c r="G46" i="19"/>
  <c r="F37" i="19"/>
  <c r="L37" i="19" s="1"/>
  <c r="E37" i="19"/>
  <c r="G38" i="19"/>
  <c r="F35" i="19"/>
  <c r="L35" i="19" s="1"/>
  <c r="E35" i="19"/>
  <c r="F33" i="19"/>
  <c r="E33" i="19"/>
  <c r="G34" i="19"/>
  <c r="G30" i="19"/>
  <c r="F29" i="19"/>
  <c r="E29" i="19"/>
  <c r="K27" i="19"/>
  <c r="G28" i="19"/>
  <c r="G23" i="19"/>
  <c r="G36" i="19"/>
  <c r="G87" i="19"/>
  <c r="G92" i="19"/>
  <c r="G95" i="19"/>
  <c r="G119" i="19"/>
  <c r="G123" i="19"/>
  <c r="G125" i="19"/>
  <c r="G127" i="19"/>
  <c r="G129" i="19"/>
  <c r="G135" i="19"/>
  <c r="G137" i="19"/>
  <c r="G142" i="19"/>
  <c r="G148" i="19"/>
  <c r="G152" i="19"/>
  <c r="G161" i="19"/>
  <c r="G164" i="19"/>
  <c r="G168" i="19"/>
  <c r="G170" i="19"/>
  <c r="G176" i="19"/>
  <c r="G182" i="19"/>
  <c r="G186" i="19"/>
  <c r="G189" i="19"/>
  <c r="G191" i="19"/>
  <c r="G193" i="19"/>
  <c r="G197" i="19"/>
  <c r="G199" i="19"/>
  <c r="G203" i="19"/>
  <c r="G207" i="19"/>
  <c r="G210" i="19"/>
  <c r="G212" i="19"/>
  <c r="G217" i="19"/>
  <c r="G221" i="19"/>
  <c r="G223" i="19"/>
  <c r="G232" i="19"/>
  <c r="G256" i="19"/>
  <c r="G264" i="19"/>
  <c r="G267" i="19"/>
  <c r="G271" i="19"/>
  <c r="G285" i="19"/>
  <c r="M212" i="19" l="1"/>
  <c r="M210" i="19"/>
  <c r="M199" i="19"/>
  <c r="M189" i="19"/>
  <c r="M223" i="19"/>
  <c r="L206" i="19"/>
  <c r="L205" i="19" s="1"/>
  <c r="G284" i="19"/>
  <c r="K206" i="19"/>
  <c r="H160" i="19"/>
  <c r="H159" i="19" s="1"/>
  <c r="M191" i="19"/>
  <c r="M197" i="19"/>
  <c r="M217" i="19"/>
  <c r="M193" i="19"/>
  <c r="L170" i="19"/>
  <c r="M267" i="19"/>
  <c r="M203" i="19"/>
  <c r="I231" i="19"/>
  <c r="I230" i="19" s="1"/>
  <c r="K170" i="19"/>
  <c r="H231" i="19"/>
  <c r="H230" i="19" s="1"/>
  <c r="J170" i="19"/>
  <c r="M256" i="19"/>
  <c r="L263" i="19"/>
  <c r="L262" i="19" s="1"/>
  <c r="K239" i="19"/>
  <c r="M221" i="19"/>
  <c r="K176" i="19"/>
  <c r="M180" i="19"/>
  <c r="E159" i="19"/>
  <c r="M264" i="19"/>
  <c r="M225" i="19"/>
  <c r="K263" i="19"/>
  <c r="M249" i="19"/>
  <c r="M165" i="19"/>
  <c r="F205" i="19"/>
  <c r="L248" i="19"/>
  <c r="M255" i="19"/>
  <c r="F262" i="19"/>
  <c r="E205" i="19"/>
  <c r="K251" i="19"/>
  <c r="J239" i="19"/>
  <c r="F254" i="19"/>
  <c r="F269" i="19"/>
  <c r="L251" i="19"/>
  <c r="E254" i="19"/>
  <c r="E262" i="19"/>
  <c r="F283" i="19"/>
  <c r="L239" i="19"/>
  <c r="M252" i="19"/>
  <c r="F159" i="19"/>
  <c r="E283" i="19"/>
  <c r="K248" i="19"/>
  <c r="F22" i="19"/>
  <c r="F21" i="19" s="1"/>
  <c r="E22" i="19"/>
  <c r="E21" i="19" s="1"/>
  <c r="L23" i="19"/>
  <c r="I21" i="19"/>
  <c r="M161" i="19"/>
  <c r="K164" i="19"/>
  <c r="I160" i="19"/>
  <c r="M123" i="19"/>
  <c r="K119" i="19"/>
  <c r="L60" i="19"/>
  <c r="M182" i="19"/>
  <c r="M174" i="19"/>
  <c r="M207" i="19"/>
  <c r="K29" i="19"/>
  <c r="M142" i="19"/>
  <c r="M152" i="19"/>
  <c r="J251" i="19"/>
  <c r="J164" i="19"/>
  <c r="M288" i="19"/>
  <c r="J248" i="19"/>
  <c r="M240" i="19"/>
  <c r="H205" i="19"/>
  <c r="J205" i="19" s="1"/>
  <c r="M104" i="27"/>
  <c r="M186" i="19"/>
  <c r="L254" i="19"/>
  <c r="L125" i="19"/>
  <c r="M125" i="19" s="1"/>
  <c r="J176" i="19"/>
  <c r="L164" i="19"/>
  <c r="G35" i="19"/>
  <c r="G77" i="19"/>
  <c r="H58" i="19"/>
  <c r="M151" i="19"/>
  <c r="L150" i="19"/>
  <c r="M150" i="19" s="1"/>
  <c r="G54" i="19"/>
  <c r="L33" i="19"/>
  <c r="G37" i="19"/>
  <c r="K64" i="19"/>
  <c r="K69" i="19"/>
  <c r="L69" i="19"/>
  <c r="G81" i="19"/>
  <c r="G27" i="19"/>
  <c r="K33" i="19"/>
  <c r="M49" i="19"/>
  <c r="F74" i="19"/>
  <c r="L74" i="19" s="1"/>
  <c r="L75" i="19"/>
  <c r="M75" i="19" s="1"/>
  <c r="M77" i="19"/>
  <c r="M81" i="19"/>
  <c r="K60" i="19"/>
  <c r="G64" i="19"/>
  <c r="J65" i="19"/>
  <c r="L65" i="19"/>
  <c r="M65" i="19" s="1"/>
  <c r="G85" i="19"/>
  <c r="L85" i="19"/>
  <c r="M85" i="19" s="1"/>
  <c r="E74" i="19"/>
  <c r="K74" i="19" s="1"/>
  <c r="M46" i="19"/>
  <c r="M38" i="19"/>
  <c r="M36" i="19"/>
  <c r="M30" i="19"/>
  <c r="M24" i="19"/>
  <c r="M34" i="19"/>
  <c r="M54" i="19"/>
  <c r="G75" i="19"/>
  <c r="G49" i="19"/>
  <c r="M39" i="19"/>
  <c r="M50" i="19"/>
  <c r="G69" i="19"/>
  <c r="G47" i="19"/>
  <c r="M48" i="19"/>
  <c r="M26" i="19"/>
  <c r="G60" i="19"/>
  <c r="M55" i="19"/>
  <c r="M28" i="19"/>
  <c r="M25" i="19"/>
  <c r="M45" i="19"/>
  <c r="M47" i="19"/>
  <c r="K23" i="19"/>
  <c r="M27" i="19"/>
  <c r="K37" i="19"/>
  <c r="M37" i="19" s="1"/>
  <c r="L29" i="19"/>
  <c r="G29" i="19"/>
  <c r="K35" i="19"/>
  <c r="M35" i="19" s="1"/>
  <c r="G45" i="19"/>
  <c r="G33" i="19"/>
  <c r="M170" i="19" l="1"/>
  <c r="L22" i="19"/>
  <c r="M263" i="19"/>
  <c r="L231" i="19"/>
  <c r="L230" i="19" s="1"/>
  <c r="K231" i="19"/>
  <c r="J231" i="19"/>
  <c r="M176" i="19"/>
  <c r="M239" i="19"/>
  <c r="J230" i="19"/>
  <c r="K254" i="19"/>
  <c r="K205" i="19"/>
  <c r="K283" i="19"/>
  <c r="M248" i="19"/>
  <c r="L160" i="19"/>
  <c r="M251" i="19"/>
  <c r="K262" i="19"/>
  <c r="K160" i="19"/>
  <c r="G22" i="19"/>
  <c r="K118" i="19"/>
  <c r="K117" i="19" s="1"/>
  <c r="L118" i="19"/>
  <c r="K59" i="19"/>
  <c r="K58" i="19" s="1"/>
  <c r="I159" i="19"/>
  <c r="M29" i="19"/>
  <c r="M119" i="19"/>
  <c r="E59" i="19"/>
  <c r="E58" i="19" s="1"/>
  <c r="E292" i="19" s="1"/>
  <c r="F59" i="19"/>
  <c r="F58" i="19" s="1"/>
  <c r="M206" i="19"/>
  <c r="I58" i="19"/>
  <c r="J206" i="19"/>
  <c r="L283" i="19"/>
  <c r="M284" i="19"/>
  <c r="M164" i="19"/>
  <c r="J69" i="19"/>
  <c r="M23" i="19"/>
  <c r="J160" i="19"/>
  <c r="M33" i="19"/>
  <c r="M69" i="19"/>
  <c r="M60" i="19"/>
  <c r="L64" i="19"/>
  <c r="M74" i="19"/>
  <c r="G74" i="19"/>
  <c r="J64" i="19"/>
  <c r="J117" i="19"/>
  <c r="J118" i="19"/>
  <c r="G270" i="19"/>
  <c r="G263" i="19"/>
  <c r="G255" i="19"/>
  <c r="G231" i="19"/>
  <c r="G206" i="19"/>
  <c r="G160" i="19"/>
  <c r="G151" i="19"/>
  <c r="G118" i="19"/>
  <c r="M205" i="19" l="1"/>
  <c r="M269" i="19"/>
  <c r="L159" i="19"/>
  <c r="M231" i="19"/>
  <c r="M254" i="19"/>
  <c r="K159" i="19"/>
  <c r="K230" i="19"/>
  <c r="M283" i="19"/>
  <c r="M262" i="19"/>
  <c r="M118" i="19"/>
  <c r="J159" i="19"/>
  <c r="L59" i="19"/>
  <c r="L58" i="19" s="1"/>
  <c r="L117" i="19"/>
  <c r="M117" i="19" s="1"/>
  <c r="M160" i="19"/>
  <c r="J58" i="19"/>
  <c r="G59" i="19"/>
  <c r="M64" i="19"/>
  <c r="G117" i="19"/>
  <c r="G159" i="19"/>
  <c r="F230" i="19"/>
  <c r="G262" i="19"/>
  <c r="G283" i="19"/>
  <c r="G150" i="19"/>
  <c r="G205" i="19"/>
  <c r="G254" i="19"/>
  <c r="G269" i="19"/>
  <c r="G58" i="19"/>
  <c r="G28" i="23"/>
  <c r="G25" i="23" s="1"/>
  <c r="H28" i="23"/>
  <c r="H25" i="23" s="1"/>
  <c r="C19" i="23"/>
  <c r="G17" i="23"/>
  <c r="G24" i="23" s="1"/>
  <c r="M159" i="19" l="1"/>
  <c r="M230" i="19"/>
  <c r="G230" i="19"/>
  <c r="F292" i="19"/>
  <c r="E28" i="23"/>
  <c r="C28" i="23" s="1"/>
  <c r="I292" i="19"/>
  <c r="M58" i="19"/>
  <c r="M59" i="19"/>
  <c r="G21" i="19"/>
  <c r="L21" i="19"/>
  <c r="H17" i="23"/>
  <c r="H24" i="23" s="1"/>
  <c r="E26" i="23"/>
  <c r="C26" i="23" s="1"/>
  <c r="G22" i="23"/>
  <c r="G29" i="23" s="1"/>
  <c r="G292" i="19" l="1"/>
  <c r="L292" i="19"/>
  <c r="E25" i="23"/>
  <c r="C25" i="23" s="1"/>
  <c r="H22" i="23"/>
  <c r="H29" i="23" s="1"/>
  <c r="E17" i="23"/>
  <c r="C17" i="23" s="1"/>
  <c r="E24" i="23" l="1"/>
  <c r="C24" i="23" s="1"/>
  <c r="E22" i="23"/>
  <c r="E29" i="23" l="1"/>
  <c r="C29" i="23" s="1"/>
  <c r="C22" i="23"/>
  <c r="G105" i="19"/>
  <c r="G106" i="19"/>
  <c r="K43" i="19"/>
  <c r="M43" i="19" s="1"/>
  <c r="H44" i="19"/>
  <c r="H42" i="19"/>
  <c r="K42" i="19" s="1"/>
  <c r="H22" i="19"/>
  <c r="H21" i="19" s="1"/>
  <c r="K44" i="19" l="1"/>
  <c r="M44" i="19" s="1"/>
  <c r="J21" i="19"/>
  <c r="H292" i="19"/>
  <c r="K21" i="19"/>
  <c r="K22" i="19"/>
  <c r="M22" i="19" s="1"/>
  <c r="M42" i="19"/>
  <c r="J22" i="19"/>
  <c r="K292" i="19" l="1"/>
  <c r="M21" i="19"/>
  <c r="J292" i="19"/>
  <c r="M292" i="19" l="1"/>
  <c r="O97" i="27" l="1"/>
  <c r="H96" i="27"/>
  <c r="N96" i="27" l="1"/>
  <c r="H104" i="27"/>
  <c r="N104" i="27" s="1"/>
  <c r="O104" i="27" s="1"/>
  <c r="O96" i="27"/>
  <c r="O98" i="27"/>
</calcChain>
</file>

<file path=xl/comments1.xml><?xml version="1.0" encoding="utf-8"?>
<comments xmlns="http://schemas.openxmlformats.org/spreadsheetml/2006/main">
  <authors>
    <author>User</author>
  </authors>
  <commentList>
    <comment ref="E32" authorId="0">
      <text>
        <r>
          <rPr>
            <b/>
            <sz val="9"/>
            <color indexed="81"/>
            <rFont val="Tahoma"/>
            <family val="2"/>
            <charset val="204"/>
          </rPr>
          <t>User:</t>
        </r>
        <r>
          <rPr>
            <sz val="9"/>
            <color indexed="81"/>
            <rFont val="Tahoma"/>
            <family val="2"/>
            <charset val="204"/>
          </rPr>
          <t xml:space="preserve">
</t>
        </r>
      </text>
    </comment>
  </commentList>
</comments>
</file>

<file path=xl/sharedStrings.xml><?xml version="1.0" encoding="utf-8"?>
<sst xmlns="http://schemas.openxmlformats.org/spreadsheetml/2006/main" count="1735" uniqueCount="689">
  <si>
    <t>(код бюджету)</t>
  </si>
  <si>
    <t>Усього</t>
  </si>
  <si>
    <t>Загальний фонд</t>
  </si>
  <si>
    <t>Спеціальний фонд</t>
  </si>
  <si>
    <t>усього</t>
  </si>
  <si>
    <t>у тому числі бюджет розвитку</t>
  </si>
  <si>
    <t>X</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</si>
  <si>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</si>
  <si>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</si>
  <si>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</si>
  <si>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</si>
  <si>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</si>
  <si>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</si>
  <si>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</si>
  <si>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</si>
  <si>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</si>
  <si>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</si>
  <si>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</si>
  <si>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</si>
  <si>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</si>
  <si>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</si>
  <si>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</si>
  <si>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</si>
  <si>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</si>
  <si>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</si>
  <si>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</si>
  <si>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</si>
  <si>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</si>
  <si>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</si>
  <si>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</si>
  <si>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</si>
  <si>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</si>
  <si>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</si>
  <si>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</si>
  <si>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</si>
  <si>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</si>
  <si>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</si>
  <si>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</si>
  <si>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</si>
  <si>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</si>
  <si>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</si>
  <si>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</si>
  <si>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</si>
  <si>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</si>
  <si>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</si>
  <si>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</si>
  <si>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</si>
  <si>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</si>
  <si>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</si>
  <si>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</si>
  <si>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</si>
  <si>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</si>
  <si>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</si>
  <si>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</si>
  <si>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</si>
  <si>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</si>
  <si>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</si>
  <si>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</si>
  <si>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</si>
  <si>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</si>
  <si>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</si>
  <si>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</si>
  <si>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</si>
  <si>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</si>
  <si>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</si>
  <si>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</si>
  <si>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</si>
  <si>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</si>
  <si>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</si>
  <si>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</si>
  <si>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</si>
  <si>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</si>
  <si>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</si>
  <si>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</si>
  <si>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</si>
  <si>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</si>
  <si>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</si>
  <si>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0910000</t>
  </si>
  <si>
    <t>0913112</t>
  </si>
  <si>
    <t>3112</t>
  </si>
  <si>
    <t>Заходи державної політики з питань дітей та їх соціального захисту</t>
  </si>
  <si>
    <t>1000000</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</si>
  <si>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</si>
  <si>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</si>
  <si>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</si>
  <si>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</si>
  <si>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</si>
  <si>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</si>
  <si>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</si>
  <si>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</si>
  <si>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</si>
  <si>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</si>
  <si>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</si>
  <si>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</si>
  <si>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</si>
  <si>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</si>
  <si>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</si>
  <si>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</si>
  <si>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</si>
  <si>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</si>
  <si>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</si>
  <si>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</si>
  <si>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</si>
  <si>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</si>
  <si>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</si>
  <si>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</si>
  <si>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</si>
  <si>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</si>
  <si>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</si>
  <si>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</si>
  <si>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</si>
  <si>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</si>
  <si>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</si>
  <si>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</si>
  <si>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</si>
  <si>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</si>
  <si>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</si>
  <si>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</si>
  <si>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</si>
  <si>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</si>
  <si>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</si>
  <si>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</si>
  <si>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</si>
  <si>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</si>
  <si>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</si>
  <si>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</si>
  <si>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</si>
  <si>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</si>
  <si>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</si>
  <si>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</si>
  <si>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</si>
  <si>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</si>
  <si>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</si>
  <si>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</si>
  <si>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</si>
  <si>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</si>
  <si>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</si>
  <si>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</si>
  <si>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</si>
  <si>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</si>
  <si>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Програма сприяння оборонній і мобілізаційній готовності Южненської міської територіальної громади на 2022-2024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</si>
  <si>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</si>
  <si>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</si>
  <si>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</si>
  <si>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</si>
  <si>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</si>
  <si>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</si>
  <si>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</si>
  <si>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</si>
  <si>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</si>
  <si>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</si>
  <si>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</si>
  <si>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</si>
  <si>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</si>
  <si>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</si>
  <si>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</si>
  <si>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</si>
  <si>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</si>
  <si>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</si>
  <si>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</si>
  <si>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</si>
  <si>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</si>
  <si>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</si>
  <si>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</si>
  <si>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</si>
  <si>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</si>
  <si>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</si>
  <si>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</si>
  <si>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</si>
  <si>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</si>
  <si>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</si>
  <si>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</si>
  <si>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</si>
  <si>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</si>
  <si>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</si>
  <si>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</si>
  <si>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</si>
  <si>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</si>
  <si>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</si>
  <si>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</si>
  <si>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</si>
  <si>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</si>
  <si>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</si>
  <si>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</si>
  <si>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</si>
  <si>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</si>
  <si>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</si>
  <si>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</si>
  <si>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</si>
  <si>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</si>
  <si>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</si>
  <si>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</si>
  <si>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</si>
  <si>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3110000</t>
  </si>
  <si>
    <t>3110160</t>
  </si>
  <si>
    <t>3700000</t>
  </si>
  <si>
    <t>3710000</t>
  </si>
  <si>
    <t>3710160</t>
  </si>
  <si>
    <t>3718710</t>
  </si>
  <si>
    <t>8710</t>
  </si>
  <si>
    <t>0133</t>
  </si>
  <si>
    <t>Резервний фонд місцевого бюджету</t>
  </si>
  <si>
    <t>0180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</si>
  <si>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</si>
  <si>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</si>
  <si>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</si>
  <si>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</si>
  <si>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</si>
  <si>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</si>
  <si>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</si>
  <si>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</si>
  <si>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</si>
  <si>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</si>
  <si>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</si>
  <si>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</si>
  <si>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</si>
  <si>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</si>
  <si>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</si>
  <si>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</si>
  <si>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</si>
  <si>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</si>
  <si>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</si>
  <si>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</si>
  <si>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</si>
  <si>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</si>
  <si>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</si>
  <si>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</si>
  <si>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</si>
  <si>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</si>
  <si>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</si>
  <si>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</si>
  <si>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</si>
  <si>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</si>
  <si>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</si>
  <si>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</si>
  <si>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</si>
  <si>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</si>
  <si>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</si>
  <si>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</si>
  <si>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</si>
  <si>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</si>
  <si>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</si>
  <si>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</si>
  <si>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</si>
  <si>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</si>
  <si>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</si>
  <si>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</si>
  <si>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</si>
  <si>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</si>
  <si>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</si>
  <si>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</si>
  <si>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</si>
  <si>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</si>
  <si>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</si>
  <si>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</si>
  <si>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</si>
  <si>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</si>
  <si>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</si>
  <si>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</si>
  <si>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</si>
  <si>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</si>
  <si>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</si>
  <si>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</si>
  <si>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</si>
  <si>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проектні роботи</t>
  </si>
  <si>
    <t>коригування проектної документації</t>
  </si>
  <si>
    <t>х</t>
  </si>
  <si>
    <t>0443</t>
  </si>
  <si>
    <t>коригування проектно-вишукувальної документації</t>
  </si>
  <si>
    <t>Будівництво  медичних установ та закладів</t>
  </si>
  <si>
    <t>проектно-вишукувальні роботи</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</si>
  <si>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</si>
  <si>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</si>
  <si>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</si>
  <si>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</si>
  <si>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</si>
  <si>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</si>
  <si>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</si>
  <si>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</si>
  <si>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</si>
  <si>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</si>
  <si>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</si>
  <si>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</si>
  <si>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</si>
  <si>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</si>
  <si>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</si>
  <si>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</si>
  <si>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</si>
  <si>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</si>
  <si>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</si>
  <si>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</si>
  <si>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</si>
  <si>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</si>
  <si>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</si>
  <si>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</si>
  <si>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</si>
  <si>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</si>
  <si>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</si>
  <si>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</si>
  <si>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</si>
  <si>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</si>
  <si>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</si>
  <si>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</si>
  <si>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</si>
  <si>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</si>
  <si>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</si>
  <si>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</si>
  <si>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</si>
  <si>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</si>
  <si>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</si>
  <si>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</si>
  <si>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</si>
  <si>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</si>
  <si>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</si>
  <si>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</si>
  <si>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</si>
  <si>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</si>
  <si>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</si>
  <si>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</si>
  <si>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</si>
  <si>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</si>
  <si>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</si>
  <si>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</si>
  <si>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</si>
  <si>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</si>
  <si>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</si>
  <si>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</si>
  <si>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</si>
  <si>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</si>
  <si>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</si>
  <si>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</si>
  <si>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</si>
  <si>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</si>
  <si>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</si>
  <si>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</si>
  <si>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</si>
  <si>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</si>
  <si>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</si>
  <si>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</si>
  <si>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</si>
  <si>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</si>
  <si>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</si>
  <si>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</si>
  <si>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</si>
  <si>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</si>
  <si>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</si>
  <si>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</si>
  <si>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</si>
  <si>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</si>
  <si>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</si>
  <si>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</si>
  <si>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</si>
  <si>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</si>
  <si>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</si>
  <si>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</si>
  <si>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</si>
  <si>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</si>
  <si>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</si>
  <si>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</si>
  <si>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</si>
  <si>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</si>
  <si>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</si>
  <si>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</si>
  <si>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</si>
  <si>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</si>
  <si>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</si>
  <si>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</si>
  <si>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</si>
  <si>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</si>
  <si>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</si>
  <si>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</si>
  <si>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</si>
  <si>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</si>
  <si>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</si>
  <si>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</si>
  <si>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</si>
  <si>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</si>
  <si>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</si>
  <si>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</si>
  <si>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</si>
  <si>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</si>
  <si>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</si>
  <si>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</si>
  <si>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</si>
  <si>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</si>
  <si>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</si>
  <si>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</si>
  <si>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</si>
  <si>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</si>
  <si>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Повернення кредитів</t>
  </si>
  <si>
    <t>загальний фонд</t>
  </si>
  <si>
    <t>спеціальний фонд</t>
  </si>
  <si>
    <t>разом</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</si>
  <si>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</si>
  <si>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</si>
  <si>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</si>
  <si>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99000000000</t>
  </si>
  <si>
    <t>Державний бюджет</t>
  </si>
  <si>
    <t>Обласний бюджет Одеської області</t>
  </si>
  <si>
    <t>15100000000</t>
  </si>
  <si>
    <t xml:space="preserve">УСЬОГО за розділом І та ІІ, у тому числі: </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</si>
  <si>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</si>
  <si>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</si>
  <si>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</si>
  <si>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</si>
  <si>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</si>
  <si>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</si>
  <si>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</si>
  <si>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Додаток 8</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</si>
  <si>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</si>
  <si>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</si>
  <si>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</si>
  <si>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</si>
  <si>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</si>
  <si>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 виконання</t>
  </si>
  <si>
    <t>0210180</t>
  </si>
  <si>
    <t xml:space="preserve"> видатки споживання</t>
  </si>
  <si>
    <t xml:space="preserve"> - оплата праці з нарахуваннями</t>
  </si>
  <si>
    <t xml:space="preserve"> - оплата комунальних послуг та енергоносіїв</t>
  </si>
  <si>
    <t xml:space="preserve"> видатки розвитку</t>
  </si>
  <si>
    <t xml:space="preserve"> - бюджет розвитку</t>
  </si>
  <si>
    <t>видатки розвитку</t>
  </si>
  <si>
    <t>Ігор ЧУГУННИКОВ</t>
  </si>
  <si>
    <t>Додаток № 6</t>
  </si>
  <si>
    <t xml:space="preserve"> до рішення Южненської міської ради</t>
  </si>
  <si>
    <t>від                    2018 року</t>
  </si>
  <si>
    <t>№                 -VIІ</t>
  </si>
  <si>
    <t>Додаток 6</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</si>
  <si>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</si>
  <si>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</si>
  <si>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r>
      <t>Дата і номер документа,яким затверджено місцеву</t>
    </r>
    <r>
      <rPr>
        <sz val="12"/>
        <color indexed="10"/>
        <rFont val="Times New Roman"/>
        <family val="1"/>
        <charset val="204"/>
      </rPr>
      <t xml:space="preserve"> </t>
    </r>
    <r>
      <rPr>
        <sz val="12"/>
        <rFont val="Times New Roman"/>
        <family val="1"/>
        <charset val="204"/>
      </rPr>
      <t xml:space="preserve">програму </t>
    </r>
  </si>
  <si>
    <t xml:space="preserve">Загальний фонд </t>
  </si>
  <si>
    <t>Разом</t>
  </si>
  <si>
    <t xml:space="preserve"> Програма з локалізації та ліквідації амброзії полинолистої на територій Южненської міської територіальної громади на  2020-2024 роки</t>
  </si>
  <si>
    <t>Рішення ЮМР від 18.06.2020 року № 1771-VIІ  з внесеними змінами від 28.10.2022 року  № 1096 -VIIІ шляхом викладення у новій редакції</t>
  </si>
  <si>
    <t>1516030</t>
  </si>
  <si>
    <t>Додаток 4</t>
  </si>
  <si>
    <t>Транспортний подаок з фізичних осіб</t>
  </si>
  <si>
    <t xml:space="preserve">Рентна плата та плата за використання інших природних ресурсів </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</si>
  <si>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</si>
  <si>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скорочення термінів надання послуг у сфері державної реєстрації речових прав на нерухоме майно та їх обтяжень …</t>
  </si>
  <si>
    <t xml:space="preserve">Інші джерела власних надходжень бюджетних установ  </t>
  </si>
  <si>
    <t>Цільові фонди</t>
  </si>
  <si>
    <t>Субвенція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</si>
  <si>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</si>
  <si>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збільшення у 2,9 разів</t>
  </si>
  <si>
    <t>Рентна плата за користування надрами загальнодержавного значення</t>
  </si>
  <si>
    <t>І. ТРАНФЕРТИ ДО ЗАГАЛЬНОГО ФОНДУ БЮДЖЕТУ</t>
  </si>
  <si>
    <t>ІІ. ТРАНСФЕРТИ ДО СПЕЦІАЛЬНОГО ФОНДУ БЮДЖЕТУ</t>
  </si>
  <si>
    <t xml:space="preserve">від </t>
  </si>
  <si>
    <t xml:space="preserve">№  </t>
  </si>
  <si>
    <t xml:space="preserve">від  </t>
  </si>
  <si>
    <t>Додаток 3</t>
  </si>
  <si>
    <t xml:space="preserve"> № </t>
  </si>
  <si>
    <t>Додаток 5</t>
  </si>
  <si>
    <t xml:space="preserve">від   </t>
  </si>
  <si>
    <t xml:space="preserve">№ </t>
  </si>
  <si>
    <t xml:space="preserve">від               </t>
  </si>
  <si>
    <t xml:space="preserve">№                </t>
  </si>
  <si>
    <t>до  проєкту рішення Південнівської міської ради</t>
  </si>
  <si>
    <t>до проєкту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</si>
  <si>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</si>
  <si>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</si>
  <si>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  Перелік об'єктів,  видатки на які проводились за І квартал 2025 рік  на природоохоронні заходи  по Южненській міській територіальній громаді</t>
  </si>
  <si>
    <t>Виконання за І квартал 2025 рік</t>
  </si>
  <si>
    <t>Виконавчий комітет Південнівської міської ради Одеського району Одеської області</t>
  </si>
  <si>
    <t>Управління освіти Південнівської міської ради Одеського районого Одеської області</t>
  </si>
  <si>
    <t>Управління соціальної політики Південнівської міської ради Одеського району Одеської області</t>
  </si>
  <si>
    <t>Служба у справах дітей Південнівської міської ради Одеського району Одеської області</t>
  </si>
  <si>
    <t>Управління культури, спорту та молодіжної політики Південнівської міської ради Одеського району Одеської області</t>
  </si>
  <si>
    <t>Управління капітального будівництва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</si>
  <si>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</si>
  <si>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видатків місцевого бюджету pа  І квартал 2025 рік</t>
  </si>
  <si>
    <t xml:space="preserve">Виконавчий комітет Південнівської міської ради  Одеського району Одеської області </t>
  </si>
  <si>
    <t xml:space="preserve">Управління освіти Південнівської міської ради Одеського району Одеської області </t>
  </si>
  <si>
    <t xml:space="preserve">Управління соціальної політики Південнівської міської ради Одеського району Одеської області </t>
  </si>
  <si>
    <t xml:space="preserve">Виконавчий комітет Південнівської міської ради Одеського району Одеської області </t>
  </si>
  <si>
    <t xml:space="preserve">Управління праці та соціального захисту населення Південнівської міської ради Одеського району Одеської області </t>
  </si>
  <si>
    <t>Фінансове управління Південнівської міської ради Одеського району Одеської області</t>
  </si>
  <si>
    <t xml:space="preserve">Управління капітального будівництва Південнівської міської ради Одеського району Одеської області </t>
  </si>
  <si>
    <t>Виконання   місцевих  програм, які фінансувались   за рахунок коштів  бюджету Южненської міської територіальної громади за  І квартал 2025 року</t>
  </si>
  <si>
    <t>Міжбюджетні трансферти за І квартал 2025 року</t>
  </si>
  <si>
    <t>Фінансування місцевого бюджету за І квартал 2025 року</t>
  </si>
  <si>
    <t>Затверджено на 2025 рік з урахуванням внесених змін</t>
  </si>
  <si>
    <t>Виконано за І квартал 2025 року</t>
  </si>
  <si>
    <t>Затверджено на 2025  рік з урахув. змін</t>
  </si>
  <si>
    <t>Виконано за         І квартал         2025 року</t>
  </si>
  <si>
    <t>до рішення Південнівської міської ради</t>
  </si>
  <si>
    <t>від                                року</t>
  </si>
  <si>
    <t>Фінансування об'єктів, видатки по яких здійснювались у І кварталі 2025 року за рахунок коштів бюджету розвитку</t>
  </si>
  <si>
    <t xml:space="preserve">Найменування  об'єкта  будівництва/вид будівельних робіт, у тому числі проєктні роботи </t>
  </si>
  <si>
    <t>Виконавчий комітет Південнівської  міської ради Одеського району Одеської області</t>
  </si>
  <si>
    <t>Капітальні трансферти підприємствам (установам, організаціям)</t>
  </si>
  <si>
    <t>0217661</t>
  </si>
  <si>
    <t>0491</t>
  </si>
  <si>
    <t>Управління освіти Южненської міської ради Одеського району Одеської області</t>
  </si>
  <si>
    <t>0217662</t>
  </si>
  <si>
    <t>0492</t>
  </si>
  <si>
    <t>0217663</t>
  </si>
  <si>
    <t>0493</t>
  </si>
  <si>
    <t>0217664</t>
  </si>
  <si>
    <t>1182</t>
  </si>
  <si>
    <t>0494</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</si>
  <si>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</si>
  <si>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0218240</t>
  </si>
  <si>
    <t>8240</t>
  </si>
  <si>
    <t>Заходи та роботи з територіальної оборони</t>
  </si>
  <si>
    <t>Управління освіти Південнівської міської ради Одеського району Одеської області</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</si>
  <si>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</si>
  <si>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</si>
  <si>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</si>
  <si>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</si>
  <si>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</si>
  <si>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</si>
  <si>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 xml:space="preserve"> Надання комплексу послуг особам/сім’ям у сфері соціального захисту та соціального забезпечення іншими надавачами соціальних послуг</t>
  </si>
  <si>
    <t>Управління культури, спорту та молодіжної політики Южненської міської ради Одеського району Одеської області</t>
  </si>
  <si>
    <t>1216015</t>
  </si>
  <si>
    <t>6015</t>
  </si>
  <si>
    <t>Забезпечення надійної та безперебійної експлуатації ліфтів</t>
  </si>
  <si>
    <t>1511021</t>
  </si>
  <si>
    <t>Надання загальної середньої освіти закладами загальної середньої освіти за рахунок коштів місцевого бюджету</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</si>
  <si>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</si>
  <si>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</si>
  <si>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проєктні роботи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</si>
  <si>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</si>
  <si>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</si>
  <si>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</si>
  <si>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</si>
  <si>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Проєктні роботи: «Капітальний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</si>
  <si>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1512170</t>
  </si>
  <si>
    <t>2170</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</si>
  <si>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</si>
  <si>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</si>
  <si>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</si>
  <si>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</si>
  <si>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</si>
  <si>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 xml:space="preserve">кошти на оплату послуг, пов'язаних із підготовкою до виконання робіт, їх здійсненням та введенням об'єктів будівництва в експлуатацію </t>
  </si>
  <si>
    <t>1516012</t>
  </si>
  <si>
    <t>6012</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</si>
  <si>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</si>
  <si>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</si>
  <si>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</si>
  <si>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у т.ч.</t>
  </si>
  <si>
    <t>Субвенція</t>
  </si>
  <si>
    <t>Інші субвенції з місцевого бюджету</t>
  </si>
  <si>
    <t xml:space="preserve">1517330 </t>
  </si>
  <si>
    <t>7330</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</si>
  <si>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</si>
  <si>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</si>
  <si>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</si>
  <si>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</si>
  <si>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</si>
  <si>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Інші заходи, пов'язані з економічною діяльністю</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</si>
  <si>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</si>
  <si>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</si>
  <si>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</si>
  <si>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</si>
  <si>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</si>
  <si>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</si>
  <si>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</si>
  <si>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</si>
  <si>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</si>
  <si>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</si>
  <si>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</si>
  <si>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</si>
  <si>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1617351</t>
  </si>
  <si>
    <t>7351</t>
  </si>
  <si>
    <t>Розроблення комплексних планів просторового розвитку територій територіальних громад</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</si>
  <si>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</si>
  <si>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</si>
  <si>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Придбання пластикових сміттєприймальних контейнерів, об'ємом 1,1 м³ (2 шт)                                         </t>
  </si>
  <si>
    <t>0219770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</si>
  <si>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</si>
  <si>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0611200</t>
  </si>
  <si>
    <t>1200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</si>
  <si>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</si>
  <si>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0611600</t>
  </si>
  <si>
    <t>1600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</si>
  <si>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</si>
  <si>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3140</t>
  </si>
  <si>
    <t>0613140</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</si>
  <si>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</si>
  <si>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0813193</t>
  </si>
  <si>
    <t>3193</t>
  </si>
  <si>
    <t>Надання комплексу послуг особам/сім`ям у сфері соціального захисту та соціального забезпечення іншими надавачами соціальних послуг</t>
  </si>
  <si>
    <t>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</si>
  <si>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 юнацькими спортивними школами</t>
  </si>
  <si>
    <t>Розвиток та підтримка доступної спортивної інфраструктури</t>
  </si>
  <si>
    <t>Інші заходи, пов`язані з економічною діяльністю</t>
  </si>
  <si>
    <t>Охорона та раціональне використання природних ресурсів</t>
  </si>
  <si>
    <t>0511</t>
  </si>
  <si>
    <t>Реверсна дотація</t>
  </si>
  <si>
    <t>0611403</t>
  </si>
  <si>
    <t>1403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</si>
  <si>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</si>
  <si>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</si>
  <si>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</si>
  <si>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Будівництво закладів охорони здоров`я</t>
  </si>
  <si>
    <t>1516013</t>
  </si>
  <si>
    <t>3110180</t>
  </si>
  <si>
    <t>Інша діяльність у сфері державного управління</t>
  </si>
  <si>
    <t>місцевого бюджету у 2025 році</t>
  </si>
  <si>
    <t xml:space="preserve">Затверджено на 2025 рік   </t>
  </si>
  <si>
    <t>до рішення Південнівської   міської ради</t>
  </si>
  <si>
    <t xml:space="preserve">Обсяги капітальних вкладень у розрізі інвестиційних проектів у 2025 році
</t>
  </si>
  <si>
    <t>Найменування  інвестиційного проєкту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</si>
  <si>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</si>
  <si>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</si>
  <si>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</si>
  <si>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2025  році, гривень</t>
  </si>
  <si>
    <t>Очікуваний рівень готовності проекту на кінець 2025 року, %</t>
  </si>
  <si>
    <t xml:space="preserve">Секретар Південнівської міської ради                                                                                                                                                       Ігор ЧУГУННИКОВ                                                         </t>
  </si>
  <si>
    <t>Додаток 7</t>
  </si>
  <si>
    <t>Додаток 9</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</si>
  <si>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</si>
  <si>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</si>
  <si>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</si>
  <si>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Рішення ЮМР від 07.03.2023 року               №1299-VIIІ з внесеними змінами від  06.03.2025 року   № 2075 -VIII шляхом викладення у новій редакції</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</si>
  <si>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</si>
  <si>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 xml:space="preserve">Рішення ПМР від  06.03.2025 року № 2109-VIIІ  </t>
  </si>
  <si>
    <t>Програма розвитку освіти Южненської міської територіальної громади  на 2025-2027 роки</t>
  </si>
  <si>
    <t>Рішення ЮМР від 14.10.2024 року № 1892-VІІІ з внесеними змінами від 24.12.2024 року  № 2003-VIIІ шляхом викладення у новій редакції</t>
  </si>
  <si>
    <t>Програма національно-патріотичного виховання дітей та молоді  Южненської міської територіальної  громади на 2024-2026 роки</t>
  </si>
  <si>
    <t>Програма оздоровлення та відпочинку дітей Южненської міської територіальної громади на період 2025-2027 роки</t>
  </si>
  <si>
    <t xml:space="preserve">Рішення ЮМР від 29.08.2024 року № 1820-VIІI </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</si>
  <si>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</si>
  <si>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</si>
  <si>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Надання комплексу послуг особам/сім`ям у сфері соціального захисту та соціального забезпечення іншими надавачами соціальних послуг </t>
  </si>
  <si>
    <t>Цільова соціальна програма Молодь Южненської міської територіальної громади на 2025-2027 роки</t>
  </si>
  <si>
    <t xml:space="preserve">Рішення ЮМР від 29.08.2024 року № 1816-VІІІ  </t>
  </si>
  <si>
    <t>Програма поховання померлих одиноких громадян, осіб без місця проживання, громадян, від поховання яких відмовились рідні та знайдених невпізнаних трупів на території Южненської міської територіальної громади на 2025-2027 роки</t>
  </si>
  <si>
    <t xml:space="preserve">Рішення ПМР від 24.12.2024 року № 2023-VІІІ  </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</si>
  <si>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</si>
  <si>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Програма капітального ремонту (модернізації, заміни) ліфтів в місті Южному Одеського району Одеської області на 2024-2026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</si>
  <si>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</si>
  <si>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</si>
  <si>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1216031</t>
  </si>
  <si>
    <t>6031</t>
  </si>
  <si>
    <t>0621</t>
  </si>
  <si>
    <t>Програма розвитку інфраструктури Южненської міської територіальної громади на 2025-2027 роки</t>
  </si>
  <si>
    <t>Рішення ЮМР від 24.12.2024 року № 2053-VIІI з внесеними змінами від 06.03.2025 року № 2128 -VIIІ шляхом викладення у новій редакції</t>
  </si>
  <si>
    <t>Програма енергоефективності в житлово-комунальному господарстві та бюджетній сфері Южненської міської територіальної громади на 2025-2027 роки</t>
  </si>
  <si>
    <t>Рішення ЮМР від 14.11.2024 року № 1934-VIІI з внесеними змінами від 06.03.2025 року № 2126 -VIIІ шляхом викладення у новій редакції</t>
  </si>
  <si>
    <t>Програма реформування і розвитку житлово-комунального господарства Южненської міської територіальної громади на 2025-2027 роки</t>
  </si>
  <si>
    <t>Рішення ЮМР від 29.08.2024 року № 1856-VIІI з внесеними змінами від       06.03.2025 року № 2123-VIIІ шляхом викладення у новій редакції</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</si>
  <si>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</si>
  <si>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Рішення Южненської міської ради  від 29.04.2021 року №360-VIIІ з внесеними змінами  від 06.03.2025  року № 2136-VIII, шляхом викладення у новій редакції</t>
  </si>
  <si>
    <t>Фонд комунального майна Южненської міської ради Одеського району Одеської області</t>
  </si>
  <si>
    <t>Рішення ЮМР від 07.03.2023 року               №1299-VIIІ з внесеними змінами від  06.03.2025 року № 2075 -VIII шляхом викладення у новій редакції</t>
  </si>
  <si>
    <t>Рішення ЮМР від 06.06.2024 року № 1735-VIІI з внесеними змінами від 29.08.2024 року № 1858-VIIІ шляхом викладення у новій редакції</t>
  </si>
  <si>
    <t>Рішення ЮМР від 07.12.2022року               №1177-VIIІ з внесеними змінами від  14.12. 2023 року   № 1602-VIII шляхом викладення у новій редакції</t>
  </si>
  <si>
    <t>Рішення ЮМР від 28.10.2022 року            №1091 -VIIІ з внесеними змінами від  06.03.2025 року   № 2103-VIIІ шляхом викладення у новій редакції</t>
  </si>
  <si>
    <t>Рішення ЮМР від 23.08.2023 року № 1431- VIIІ з внесеними змінами від  14.10.2024 року   №  1896-VIIІ шляхом викладення у новій редакції</t>
  </si>
  <si>
    <t>Рішення ЮМР від 23.08.2023 року № 1433- VIIІ з внесеними змінами від  24.12.2024 року   № 2030 -VIIІ шляхом викладення у новій редакції</t>
  </si>
  <si>
    <t>Рішення ЮМР від 26.10.2023 року № 1511-VIIІ  з внесеними змінами від  06.03.2025 року № 2115-VIIІ шляхом викладення у новій редакції</t>
  </si>
  <si>
    <t>Рішення ЮМР від 14.11.2024 року №1929-VIІІ</t>
  </si>
  <si>
    <t>Рішення ЮМР від 24.12.2024 року №         2040-VIІІ</t>
  </si>
  <si>
    <t xml:space="preserve">Рішення ЮМР від   14.12.2023 року № 1567-VIIІ  з внесеними змінами  від  29.08.2024 року №  1849-VIII шляхом викладення  у новій редакції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</si>
  <si>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</si>
  <si>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Рішення ЮМР від 18.06.2020 року № 1760-VII з внесеними змінами від  24.12.2024 року  № 2025 -VIIІ шляхом викладення у новій редакції</t>
  </si>
  <si>
    <t xml:space="preserve">Рішення ЮМР від 13.07.2023 року № 1404-VII з внесеними змінами  від  06.03.2025 року  № 2098 -VIIІ  шляхом викладення у новій редакції </t>
  </si>
  <si>
    <t>Програма розвитку культури в Южненській міській територіальній  громаді на 2025-2027 роки</t>
  </si>
  <si>
    <t>Рішення ЮМР від 06.06.2024 року № 1729-VІІІ з внесеними змінами від 24.12. 2024 року № 2010-VIIІ шляхом викладення у новій редакції</t>
  </si>
  <si>
    <t xml:space="preserve">'Рішення ЮМР від 23.08.2023 року № 1428-VIІI </t>
  </si>
  <si>
    <t>Екологічна програма заходів з охорони навколишнього природного середовища Южненської міської територіальної громади на 2024-2026 роки</t>
  </si>
  <si>
    <t>Рішення ЮМР від 26.10.2023 року №1520-VІIІ з внесеними змінами від  29.03.2024 року  №  1700-VIIІ шляхом викладення у новій редакції</t>
  </si>
  <si>
    <t>Рішення ЮМР від 28.10.2022 року           №1092-VIIІ з внесеними змінами від  13.12.2024 року   №1974-VIII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</si>
  <si>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</si>
  <si>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</si>
  <si>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29.08.2024 року № 1856-VIІI з внесеними змінами від   06.03.2025 року № 2123-VIIІ шляхом викладення у новій редакції</t>
  </si>
  <si>
    <t>Рішення ЮМР від 29.08.2024 року № 1856-VIІI з внесеними змінами від  06.03.2025 року № 2123-VIIІ шляхом викладення у новій редакції</t>
  </si>
  <si>
    <t>Рішення ЮМР від 06.06.2024 року № 1735-VIІI з внесеними змінами від  29.08.2024 року № 1858-VIIІ шляхом викладення у новій редакції</t>
  </si>
  <si>
    <t>Рішення ЮМР від 28.10.2022 року № 1121-VIІI з внесеними змінами від 06.03.2025 року № 2113-VIIІ шляхом викладення у новій редакції</t>
  </si>
  <si>
    <r>
      <t>Будівництво</t>
    </r>
    <r>
      <rPr>
        <sz val="14"/>
        <color rgb="FF333333"/>
        <rFont val="Times New Roman"/>
        <family val="1"/>
        <charset val="204"/>
      </rPr>
      <t> закладів охорони здоров'я</t>
    </r>
  </si>
  <si>
    <t>Доходи місцевого бюджету за І квартал 2025 року</t>
  </si>
  <si>
    <t>збільшення у 1,5 разів</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</si>
  <si>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</si>
  <si>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</si>
  <si>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</si>
  <si>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Дотації з місцевих бюджетів іншим місцевим бюджетам</t>
  </si>
  <si>
    <t>Інші дотації з місцевого бюджету</t>
  </si>
  <si>
    <t>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</si>
  <si>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</si>
  <si>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Цільові фонди, утворені Верховною Радою Автономної Республіки Крим, органами місцевого самоврядування та місцевими органами виконавчої влади</t>
  </si>
  <si>
    <t>Затверджено на 2025  рік з урахуванням внесених змін</t>
  </si>
  <si>
    <t>41059300</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</si>
  <si>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t>
  </si>
  <si>
    <t>3719110</t>
  </si>
  <si>
    <t>9110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</si>
</sst>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0&quot;р.&quot;;[Red]\-#,##0&quot;р.&quot;"/>
    <numFmt numFmtId="165" formatCode="_-* #,##0.00\ _₽_-;\-* #,##0.00\ _₽_-;_-* &quot;-&quot;??\ _₽_-;_-@_-"/>
    <numFmt numFmtId="166" formatCode="#,##0;\-#,##0;#,&quot;-&quot;"/>
    <numFmt numFmtId="167" formatCode="_-* #,##0.00\ _г_р_н_._-;\-* #,##0.00\ _г_р_н_._-;_-* &quot;-&quot;??\ _г_р_н_._-;_-@_-"/>
    <numFmt numFmtId="168" formatCode="_-* #,##0\ _г_р_н_._-;\-* #,##0\ _г_р_н_._-;_-* &quot;-&quot;??\ _г_р_н_._-;_-@_-"/>
    <numFmt numFmtId="169" formatCode="0.0%"/>
    <numFmt numFmtId="170" formatCode="#,##0.00;\-#,##0.00;#,&quot;-&quot;"/>
    <numFmt numFmtId="171" formatCode="_-* #,##0.00\ &quot;грн.&quot;_-;\-* #,##0.00\ &quot;грн.&quot;_-;_-* &quot;-&quot;??\ &quot;грн.&quot;_-;_-@_-"/>
    <numFmt numFmtId="172" formatCode="#,##0.0"/>
    <numFmt numFmtId="173" formatCode="_-* #,##0.0\ _₽_-;\-* #,##0.0\ _₽_-;_-* &quot;-&quot;?\ _₽_-;_-@_-"/>
    <numFmt numFmtId="174" formatCode="_-* #,##0_р_._-;\-* #,##0_р_._-;_-* &quot;-&quot;??_р_._-;_-@_-"/>
    <numFmt numFmtId="175" formatCode="#,##0.00_ ;\-#,##0.00\ "/>
    <numFmt numFmtId="176" formatCode="#,##0.0;\-#,##0.0;#.0,&quot;-&quot;"/>
    <numFmt numFmtId="177" formatCode="#,##0_ ;\-#,##0\ "/>
    <numFmt numFmtId="178" formatCode="0.0"/>
  </numFmts>
  <fonts count="60"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rgb="FF000000"/>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b/>
      <sz val="13.5"/>
      <color rgb="FF000000"/>
      <name val="Times New Roman"/>
      <family val="1"/>
      <charset val="204"/>
    </font>
    <font>
      <sz val="12"/>
      <name val="Arial Cyr"/>
      <charset val="204"/>
    </font>
    <font>
      <sz val="14"/>
      <color theme="1"/>
      <name val="Calibri"/>
      <family val="2"/>
      <charset val="204"/>
      <scheme val="minor"/>
    </font>
    <font>
      <sz val="14"/>
      <name val="Times New Roman"/>
      <family val="1"/>
      <charset val="204"/>
    </font>
    <font>
      <b/>
      <sz val="12"/>
      <color indexed="8"/>
      <name val="Times New Roman"/>
      <family val="1"/>
      <charset val="204"/>
    </font>
    <font>
      <b/>
      <sz val="9"/>
      <color theme="1"/>
      <name val="Times New Roman"/>
      <family val="1"/>
      <charset val="204"/>
    </font>
    <font>
      <b/>
      <sz val="10"/>
      <color theme="1"/>
      <name val="Times New Roman"/>
      <family val="1"/>
      <charset val="204"/>
    </font>
    <font>
      <b/>
      <sz val="13"/>
      <name val="Times New Roman"/>
      <family val="1"/>
      <charset val="204"/>
    </font>
    <font>
      <sz val="12"/>
      <color indexed="10"/>
      <name val="Times New Roman"/>
      <family val="1"/>
      <charset val="204"/>
    </font>
    <font>
      <i/>
      <sz val="14"/>
      <name val="Times New Roman"/>
      <family val="1"/>
      <charset val="204"/>
    </font>
    <font>
      <i/>
      <sz val="14"/>
      <color theme="1"/>
      <name val="Times New Roman"/>
      <family val="1"/>
      <charset val="204"/>
    </font>
    <font>
      <b/>
      <sz val="14"/>
      <color rgb="FF000000"/>
      <name val="Times New Roman"/>
      <family val="1"/>
      <charset val="204"/>
    </font>
    <font>
      <i/>
      <sz val="14"/>
      <color rgb="FF000000"/>
      <name val="Times New Roman"/>
      <family val="1"/>
      <charset val="204"/>
    </font>
    <font>
      <sz val="11"/>
      <name val="Arial"/>
      <family val="2"/>
      <charset val="204"/>
    </font>
    <font>
      <b/>
      <sz val="10"/>
      <name val="Arial Cyr"/>
      <charset val="204"/>
    </font>
    <font>
      <sz val="10"/>
      <color theme="0"/>
      <name val="Calibri"/>
      <family val="2"/>
      <charset val="204"/>
      <scheme val="minor"/>
    </font>
    <font>
      <sz val="14"/>
      <color rgb="FF333333"/>
      <name val="Times New Roman"/>
      <family val="1"/>
      <charset val="204"/>
    </font>
    <font>
      <sz val="16"/>
      <color rgb="FF333333"/>
      <name val="Times New Roman"/>
      <family val="1"/>
      <charset val="204"/>
    </font>
    <font>
      <b/>
      <sz val="18"/>
      <name val="Times New Roman"/>
      <family val="1"/>
      <charset val="204"/>
    </font>
    <font>
      <sz val="18"/>
      <name val="Times New Roman"/>
      <family val="1"/>
      <charset val="204"/>
    </font>
    <font>
      <b/>
      <sz val="9"/>
      <color indexed="81"/>
      <name val="Tahoma"/>
      <family val="2"/>
      <charset val="204"/>
    </font>
    <font>
      <sz val="9"/>
      <color indexed="81"/>
      <name val="Tahoma"/>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s>
  <cellStyleXfs count="7">
    <xf numFmtId="0" fontId="0" fillId="0" borderId="0"/>
    <xf numFmtId="167"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1" fontId="10" fillId="0" borderId="0" applyFont="0" applyFill="0" applyBorder="0" applyAlignment="0" applyProtection="0"/>
    <xf numFmtId="165" fontId="11" fillId="0" borderId="0" applyFont="0" applyFill="0" applyBorder="0" applyAlignment="0" applyProtection="0"/>
  </cellStyleXfs>
  <cellXfs count="1294">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6"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0" borderId="0" xfId="0" applyFont="1" applyAlignment="1">
      <alignment vertical="center"/>
    </xf>
    <xf numFmtId="166" fontId="6" fillId="2" borderId="15" xfId="0" applyNumberFormat="1" applyFont="1" applyFill="1" applyBorder="1" applyAlignment="1">
      <alignment horizontal="right" vertical="center"/>
    </xf>
    <xf numFmtId="166" fontId="5" fillId="0" borderId="1" xfId="0" applyNumberFormat="1" applyFont="1" applyBorder="1" applyAlignment="1">
      <alignment horizontal="right" vertical="center"/>
    </xf>
    <xf numFmtId="166" fontId="5" fillId="2" borderId="12" xfId="0" applyNumberFormat="1" applyFont="1" applyFill="1" applyBorder="1" applyAlignment="1">
      <alignment horizontal="right" vertical="center"/>
    </xf>
    <xf numFmtId="166" fontId="8" fillId="2" borderId="18"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66" fontId="5" fillId="2" borderId="1" xfId="0" applyNumberFormat="1" applyFont="1" applyFill="1" applyBorder="1" applyAlignment="1">
      <alignment vertical="center"/>
    </xf>
    <xf numFmtId="166" fontId="5" fillId="2" borderId="12" xfId="0" applyNumberFormat="1" applyFont="1" applyFill="1" applyBorder="1" applyAlignment="1">
      <alignment vertical="center"/>
    </xf>
    <xf numFmtId="166" fontId="8" fillId="2" borderId="18" xfId="0" applyNumberFormat="1" applyFont="1" applyFill="1" applyBorder="1" applyAlignment="1">
      <alignment vertical="center"/>
    </xf>
    <xf numFmtId="166" fontId="5" fillId="2" borderId="18"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6" fontId="8" fillId="2" borderId="18"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6" fontId="6" fillId="2" borderId="15" xfId="0" applyNumberFormat="1" applyFont="1" applyFill="1" applyBorder="1" applyAlignment="1">
      <alignment vertical="center"/>
    </xf>
    <xf numFmtId="166"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2" fontId="15" fillId="2" borderId="0" xfId="0" applyNumberFormat="1" applyFont="1" applyFill="1" applyAlignment="1">
      <alignment horizontal="left" vertical="center"/>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7" fillId="0" borderId="4" xfId="0" applyNumberFormat="1" applyFont="1" applyBorder="1" applyAlignment="1">
      <alignment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7" fillId="0" borderId="0" xfId="0" applyFont="1"/>
    <xf numFmtId="9" fontId="19" fillId="0" borderId="0" xfId="0" applyNumberFormat="1" applyFont="1" applyAlignment="1">
      <alignment horizontal="right" vertical="center"/>
    </xf>
    <xf numFmtId="0" fontId="7" fillId="0" borderId="4" xfId="0" applyFont="1" applyBorder="1"/>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15" xfId="0" applyNumberFormat="1" applyFont="1" applyBorder="1" applyAlignment="1">
      <alignment horizontal="center" vertical="center" wrapText="1"/>
    </xf>
    <xf numFmtId="0" fontId="13" fillId="0" borderId="0" xfId="0" applyFont="1"/>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49" fontId="25" fillId="0" borderId="9" xfId="0" applyNumberFormat="1" applyFont="1" applyBorder="1" applyAlignment="1">
      <alignment horizontal="center" vertical="center"/>
    </xf>
    <xf numFmtId="0" fontId="25" fillId="0" borderId="1" xfId="0" applyFont="1" applyBorder="1" applyAlignment="1">
      <alignment vertical="center" wrapText="1"/>
    </xf>
    <xf numFmtId="0" fontId="25" fillId="3" borderId="1" xfId="0" applyFont="1" applyFill="1" applyBorder="1" applyAlignment="1">
      <alignment horizontal="lef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8" fontId="25" fillId="0" borderId="1" xfId="1" applyNumberFormat="1" applyFont="1" applyFill="1" applyBorder="1" applyAlignment="1">
      <alignment horizontal="right" vertical="center" wrapText="1"/>
    </xf>
    <xf numFmtId="9" fontId="2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49" fontId="20" fillId="3" borderId="18" xfId="0" applyNumberFormat="1" applyFont="1" applyFill="1" applyBorder="1" applyAlignment="1">
      <alignment horizontal="center" vertical="center" wrapText="1"/>
    </xf>
    <xf numFmtId="9" fontId="20" fillId="3" borderId="19" xfId="0" applyNumberFormat="1" applyFont="1" applyFill="1" applyBorder="1" applyAlignment="1">
      <alignment horizontal="right" vertical="center" wrapText="1"/>
    </xf>
    <xf numFmtId="3" fontId="24" fillId="0" borderId="1" xfId="0" applyNumberFormat="1" applyFont="1" applyBorder="1" applyAlignment="1">
      <alignment vertical="center"/>
    </xf>
    <xf numFmtId="3" fontId="25" fillId="0" borderId="1" xfId="0" applyNumberFormat="1" applyFont="1" applyBorder="1" applyAlignment="1">
      <alignment vertical="center"/>
    </xf>
    <xf numFmtId="0" fontId="24" fillId="0" borderId="1" xfId="0" applyFont="1" applyBorder="1" applyAlignment="1">
      <alignment vertical="center" wrapText="1"/>
    </xf>
    <xf numFmtId="3" fontId="24" fillId="0" borderId="1" xfId="0" applyNumberFormat="1" applyFont="1" applyBorder="1" applyAlignment="1">
      <alignment horizontal="right" vertical="center"/>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8" fontId="19" fillId="0" borderId="0" xfId="0" applyNumberFormat="1" applyFont="1"/>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168" fontId="20" fillId="3" borderId="0" xfId="1" applyNumberFormat="1" applyFont="1" applyFill="1" applyBorder="1" applyAlignment="1">
      <alignment horizontal="right" vertical="center" wrapText="1"/>
    </xf>
    <xf numFmtId="9" fontId="20" fillId="3" borderId="0" xfId="0" applyNumberFormat="1" applyFont="1" applyFill="1" applyAlignment="1">
      <alignment horizontal="center" vertical="center" wrapText="1"/>
    </xf>
    <xf numFmtId="0" fontId="29" fillId="0" borderId="0" xfId="0" applyFont="1" applyAlignment="1">
      <alignment vertical="center"/>
    </xf>
    <xf numFmtId="0" fontId="25"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30" fillId="0" borderId="0" xfId="0" applyFont="1"/>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19" fillId="0" borderId="0" xfId="0" applyFont="1" applyAlignment="1">
      <alignment horizontal="right" vertical="center"/>
    </xf>
    <xf numFmtId="0" fontId="7" fillId="2" borderId="0" xfId="0" applyFont="1" applyFill="1" applyAlignment="1">
      <alignment vertical="center"/>
    </xf>
    <xf numFmtId="9" fontId="24"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3" fontId="25" fillId="2" borderId="1" xfId="0" applyNumberFormat="1" applyFont="1" applyFill="1" applyBorder="1" applyAlignment="1">
      <alignment horizontal="right" vertical="center" wrapText="1"/>
    </xf>
    <xf numFmtId="0" fontId="5" fillId="2" borderId="39"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166" fontId="6" fillId="2" borderId="1" xfId="0" applyNumberFormat="1" applyFont="1" applyFill="1" applyBorder="1" applyAlignment="1">
      <alignment horizontal="right" vertical="center"/>
    </xf>
    <xf numFmtId="166" fontId="0" fillId="0" borderId="0" xfId="0" applyNumberFormat="1"/>
    <xf numFmtId="49" fontId="15" fillId="0" borderId="0" xfId="0" applyNumberFormat="1" applyFont="1" applyAlignment="1">
      <alignment horizontal="center" vertical="center"/>
    </xf>
    <xf numFmtId="0" fontId="15" fillId="0" borderId="0" xfId="0" applyFont="1" applyAlignment="1">
      <alignment horizontal="right" vertical="center"/>
    </xf>
    <xf numFmtId="0" fontId="4" fillId="0" borderId="0" xfId="0" quotePrefix="1" applyFont="1" applyAlignment="1">
      <alignment horizontal="left" vertical="top"/>
    </xf>
    <xf numFmtId="0" fontId="5" fillId="0" borderId="0" xfId="0" applyFont="1" applyAlignment="1">
      <alignment horizontal="left" vertical="top"/>
    </xf>
    <xf numFmtId="166" fontId="6" fillId="2" borderId="9" xfId="0" applyNumberFormat="1" applyFont="1" applyFill="1" applyBorder="1" applyAlignment="1">
      <alignment vertical="center"/>
    </xf>
    <xf numFmtId="166" fontId="6" fillId="2" borderId="1" xfId="0" applyNumberFormat="1" applyFont="1" applyFill="1" applyBorder="1" applyAlignment="1">
      <alignment vertical="center" wrapText="1"/>
    </xf>
    <xf numFmtId="166" fontId="5" fillId="2" borderId="9" xfId="0" applyNumberFormat="1" applyFont="1" applyFill="1" applyBorder="1" applyAlignment="1">
      <alignment vertical="center"/>
    </xf>
    <xf numFmtId="166" fontId="5" fillId="2" borderId="1" xfId="0" applyNumberFormat="1" applyFont="1" applyFill="1" applyBorder="1" applyAlignment="1">
      <alignment vertical="center" wrapText="1"/>
    </xf>
    <xf numFmtId="0" fontId="0" fillId="0" borderId="0" xfId="0" applyAlignment="1">
      <alignment horizontal="left"/>
    </xf>
    <xf numFmtId="166" fontId="5" fillId="2" borderId="11" xfId="0" applyNumberFormat="1" applyFont="1" applyFill="1" applyBorder="1" applyAlignment="1">
      <alignment vertical="center"/>
    </xf>
    <xf numFmtId="166" fontId="5" fillId="2" borderId="12" xfId="0" applyNumberFormat="1" applyFont="1" applyFill="1" applyBorder="1" applyAlignment="1">
      <alignment vertical="center" wrapText="1"/>
    </xf>
    <xf numFmtId="166" fontId="6" fillId="2" borderId="14" xfId="0" applyNumberFormat="1" applyFont="1" applyFill="1" applyBorder="1" applyAlignment="1">
      <alignment horizontal="center"/>
    </xf>
    <xf numFmtId="166" fontId="6" fillId="2" borderId="15" xfId="0" applyNumberFormat="1" applyFont="1" applyFill="1" applyBorder="1"/>
    <xf numFmtId="166" fontId="6" fillId="2" borderId="15" xfId="0" applyNumberFormat="1" applyFont="1" applyFill="1" applyBorder="1" applyAlignment="1">
      <alignment horizontal="right"/>
    </xf>
    <xf numFmtId="166" fontId="35" fillId="2" borderId="16" xfId="0" applyNumberFormat="1" applyFont="1" applyFill="1" applyBorder="1" applyAlignment="1">
      <alignment horizontal="right"/>
    </xf>
    <xf numFmtId="0" fontId="7" fillId="0" borderId="0" xfId="0" applyFont="1" applyAlignment="1">
      <alignment vertical="top"/>
    </xf>
    <xf numFmtId="0" fontId="37" fillId="0" borderId="0" xfId="0" applyFont="1" applyAlignment="1">
      <alignment horizontal="left" vertical="center"/>
    </xf>
    <xf numFmtId="0" fontId="7" fillId="0" borderId="0" xfId="0" applyFont="1" applyAlignment="1">
      <alignment horizontal="left" vertical="center" wrapText="1"/>
    </xf>
    <xf numFmtId="3" fontId="37" fillId="0" borderId="0" xfId="0" applyNumberFormat="1" applyFont="1" applyAlignment="1">
      <alignment horizontal="left" vertical="center"/>
    </xf>
    <xf numFmtId="2" fontId="7" fillId="0" borderId="0" xfId="0" applyNumberFormat="1" applyFont="1" applyAlignment="1">
      <alignment horizontal="left" vertical="center"/>
    </xf>
    <xf numFmtId="0" fontId="6" fillId="0" borderId="38" xfId="0" applyFont="1" applyBorder="1" applyAlignment="1">
      <alignment horizontal="center" vertical="center"/>
    </xf>
    <xf numFmtId="0" fontId="6" fillId="0" borderId="5" xfId="0" applyFont="1" applyBorder="1" applyAlignment="1">
      <alignment horizontal="centerContinuous" vertical="center"/>
    </xf>
    <xf numFmtId="0" fontId="5" fillId="0" borderId="38" xfId="0" applyFont="1" applyBorder="1" applyAlignment="1">
      <alignment horizontal="center" vertical="center"/>
    </xf>
    <xf numFmtId="0" fontId="13" fillId="0" borderId="9" xfId="0" applyFont="1" applyBorder="1" applyAlignment="1">
      <alignment horizontal="center" vertical="center"/>
    </xf>
    <xf numFmtId="0" fontId="39" fillId="0" borderId="0" xfId="0" applyFont="1"/>
    <xf numFmtId="49" fontId="7" fillId="0" borderId="9" xfId="0" applyNumberFormat="1" applyFont="1" applyBorder="1" applyAlignment="1">
      <alignment horizontal="center" vertical="center" wrapText="1"/>
    </xf>
    <xf numFmtId="0" fontId="0" fillId="2" borderId="0" xfId="0" applyFill="1"/>
    <xf numFmtId="0" fontId="6" fillId="0" borderId="3" xfId="0" applyFont="1" applyBorder="1" applyAlignment="1">
      <alignment horizontal="left" vertical="center"/>
    </xf>
    <xf numFmtId="0" fontId="5" fillId="0" borderId="45" xfId="0" applyFont="1" applyBorder="1" applyAlignment="1">
      <alignment horizontal="left"/>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6" fillId="0" borderId="1" xfId="0" applyFont="1" applyBorder="1" applyAlignment="1">
      <alignment horizontal="center"/>
    </xf>
    <xf numFmtId="0" fontId="6" fillId="0" borderId="1" xfId="0" applyFont="1" applyBorder="1" applyAlignment="1">
      <alignment horizontal="left"/>
    </xf>
    <xf numFmtId="0" fontId="7" fillId="0" borderId="3" xfId="0" applyFont="1" applyBorder="1" applyAlignment="1">
      <alignment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left" vertical="center"/>
    </xf>
    <xf numFmtId="0" fontId="13" fillId="0" borderId="0" xfId="0" applyFont="1" applyAlignment="1">
      <alignment horizontal="left"/>
    </xf>
    <xf numFmtId="0" fontId="27" fillId="0" borderId="0" xfId="0" applyFont="1" applyAlignment="1">
      <alignment horizontal="left"/>
    </xf>
    <xf numFmtId="0" fontId="13" fillId="0" borderId="0" xfId="0" applyFont="1" applyAlignment="1">
      <alignment horizontal="left" wrapText="1"/>
    </xf>
    <xf numFmtId="3" fontId="27" fillId="0" borderId="0" xfId="0" applyNumberFormat="1" applyFont="1" applyAlignment="1">
      <alignment horizontal="left"/>
    </xf>
    <xf numFmtId="2" fontId="13" fillId="0" borderId="0" xfId="0" applyNumberFormat="1" applyFont="1" applyAlignment="1">
      <alignment horizontal="left"/>
    </xf>
    <xf numFmtId="0" fontId="33" fillId="0" borderId="0" xfId="0" applyFont="1"/>
    <xf numFmtId="0" fontId="34" fillId="0" borderId="0" xfId="0" applyFont="1"/>
    <xf numFmtId="0" fontId="40" fillId="0" borderId="0" xfId="0" applyFont="1"/>
    <xf numFmtId="49" fontId="7" fillId="0" borderId="0" xfId="0" applyNumberFormat="1" applyFont="1"/>
    <xf numFmtId="0" fontId="7" fillId="2" borderId="0" xfId="0" applyFont="1" applyFill="1"/>
    <xf numFmtId="0" fontId="41" fillId="0" borderId="0" xfId="0" applyFont="1"/>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2"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49" fontId="13" fillId="3" borderId="32" xfId="0" applyNumberFormat="1" applyFont="1" applyFill="1" applyBorder="1" applyAlignment="1">
      <alignment horizontal="center" vertical="center" wrapText="1"/>
    </xf>
    <xf numFmtId="49" fontId="13" fillId="0" borderId="15" xfId="0" applyNumberFormat="1" applyFont="1" applyBorder="1" applyAlignment="1">
      <alignment horizontal="center" vertical="center"/>
    </xf>
    <xf numFmtId="0" fontId="37" fillId="0" borderId="14" xfId="0" applyFont="1" applyBorder="1" applyAlignment="1">
      <alignment horizontal="center" vertical="center"/>
    </xf>
    <xf numFmtId="49" fontId="37" fillId="3" borderId="32" xfId="0" applyNumberFormat="1" applyFont="1" applyFill="1" applyBorder="1" applyAlignment="1">
      <alignment horizontal="center" vertical="center" wrapText="1"/>
    </xf>
    <xf numFmtId="49" fontId="37" fillId="0" borderId="32" xfId="0" applyNumberFormat="1" applyFont="1" applyBorder="1" applyAlignment="1">
      <alignment horizontal="center" vertical="center"/>
    </xf>
    <xf numFmtId="0" fontId="37" fillId="0" borderId="1" xfId="0" applyFont="1" applyBorder="1" applyAlignment="1">
      <alignment horizontal="left" vertical="center" wrapText="1"/>
    </xf>
    <xf numFmtId="0" fontId="42"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49" fontId="13" fillId="3" borderId="0" xfId="0" applyNumberFormat="1" applyFont="1" applyFill="1" applyAlignment="1">
      <alignment horizontal="center" vertical="center" wrapText="1"/>
    </xf>
    <xf numFmtId="49" fontId="13" fillId="0" borderId="0" xfId="0" applyNumberFormat="1" applyFont="1" applyAlignment="1">
      <alignment horizontal="center" vertical="center"/>
    </xf>
    <xf numFmtId="0" fontId="42" fillId="0" borderId="0" xfId="0" applyFont="1" applyAlignment="1">
      <alignment horizontal="center" vertical="center" wrapText="1"/>
    </xf>
    <xf numFmtId="0" fontId="27" fillId="0" borderId="0" xfId="0" applyFont="1" applyAlignment="1">
      <alignment horizontal="center" vertical="center" wrapText="1"/>
    </xf>
    <xf numFmtId="3" fontId="13" fillId="0" borderId="0" xfId="0" applyNumberFormat="1" applyFont="1" applyAlignment="1">
      <alignment horizontal="center" vertical="center" wrapText="1"/>
    </xf>
    <xf numFmtId="166" fontId="6" fillId="2" borderId="3" xfId="0" applyNumberFormat="1" applyFont="1" applyFill="1" applyBorder="1" applyAlignment="1">
      <alignment horizontal="right" vertical="center"/>
    </xf>
    <xf numFmtId="166" fontId="5" fillId="2" borderId="3" xfId="0" applyNumberFormat="1" applyFont="1" applyFill="1" applyBorder="1" applyAlignment="1">
      <alignment horizontal="right" vertical="center"/>
    </xf>
    <xf numFmtId="166" fontId="8" fillId="2" borderId="3" xfId="0" applyNumberFormat="1" applyFont="1" applyFill="1" applyBorder="1" applyAlignment="1">
      <alignment horizontal="right" vertical="center"/>
    </xf>
    <xf numFmtId="166" fontId="35" fillId="2" borderId="3" xfId="0" applyNumberFormat="1" applyFont="1" applyFill="1" applyBorder="1" applyAlignment="1">
      <alignment horizontal="right" vertical="center"/>
    </xf>
    <xf numFmtId="166" fontId="5" fillId="2" borderId="44" xfId="0" applyNumberFormat="1" applyFont="1" applyFill="1" applyBorder="1" applyAlignment="1">
      <alignment horizontal="right" vertical="center"/>
    </xf>
    <xf numFmtId="166" fontId="35" fillId="2" borderId="50" xfId="0" applyNumberFormat="1" applyFont="1" applyFill="1" applyBorder="1" applyAlignment="1">
      <alignment horizontal="right"/>
    </xf>
    <xf numFmtId="166" fontId="8" fillId="2" borderId="1" xfId="0" applyNumberFormat="1" applyFont="1" applyFill="1" applyBorder="1" applyAlignment="1">
      <alignment horizontal="right" vertical="center"/>
    </xf>
    <xf numFmtId="166" fontId="5" fillId="2" borderId="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left"/>
    </xf>
    <xf numFmtId="0" fontId="5" fillId="2" borderId="37"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2" xfId="0" applyFont="1" applyFill="1" applyBorder="1" applyAlignment="1">
      <alignment horizontal="center" vertical="center" wrapText="1"/>
    </xf>
    <xf numFmtId="166" fontId="6" fillId="2" borderId="15" xfId="0" applyNumberFormat="1" applyFont="1" applyFill="1" applyBorder="1" applyAlignment="1">
      <alignment horizontal="right" vertical="center" wrapText="1"/>
    </xf>
    <xf numFmtId="166" fontId="6" fillId="2" borderId="50" xfId="0" applyNumberFormat="1" applyFont="1" applyFill="1" applyBorder="1" applyAlignment="1">
      <alignment horizontal="right" vertical="center"/>
    </xf>
    <xf numFmtId="166" fontId="8" fillId="2" borderId="49" xfId="0" applyNumberFormat="1" applyFont="1" applyFill="1" applyBorder="1" applyAlignment="1">
      <alignment horizontal="right" vertical="center"/>
    </xf>
    <xf numFmtId="169" fontId="5" fillId="2" borderId="15" xfId="0" applyNumberFormat="1" applyFont="1" applyFill="1" applyBorder="1" applyAlignment="1">
      <alignment horizontal="center" vertical="center" wrapText="1"/>
    </xf>
    <xf numFmtId="169" fontId="5" fillId="2" borderId="18" xfId="0"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wrapText="1"/>
    </xf>
    <xf numFmtId="169" fontId="5" fillId="2" borderId="12" xfId="0" applyNumberFormat="1" applyFont="1" applyFill="1" applyBorder="1" applyAlignment="1">
      <alignment horizontal="center" vertical="center" wrapText="1"/>
    </xf>
    <xf numFmtId="166" fontId="8" fillId="2" borderId="1" xfId="0" applyNumberFormat="1" applyFont="1" applyFill="1" applyBorder="1" applyAlignment="1">
      <alignment horizontal="right" vertical="center" wrapText="1"/>
    </xf>
    <xf numFmtId="166" fontId="5" fillId="2" borderId="1" xfId="0" applyNumberFormat="1" applyFont="1" applyFill="1" applyBorder="1" applyAlignment="1">
      <alignment horizontal="right" vertical="center" wrapText="1"/>
    </xf>
    <xf numFmtId="166" fontId="8" fillId="2" borderId="12" xfId="0" applyNumberFormat="1" applyFont="1" applyFill="1" applyBorder="1" applyAlignment="1">
      <alignment horizontal="right" vertical="center" wrapText="1"/>
    </xf>
    <xf numFmtId="166" fontId="5" fillId="2" borderId="18" xfId="0" applyNumberFormat="1" applyFont="1" applyFill="1" applyBorder="1" applyAlignment="1">
      <alignment horizontal="right" vertical="center" wrapText="1"/>
    </xf>
    <xf numFmtId="169" fontId="5" fillId="2" borderId="16"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45" fillId="2" borderId="0" xfId="0" applyFont="1" applyFill="1" applyAlignment="1">
      <alignment horizontal="center" vertical="center"/>
    </xf>
    <xf numFmtId="0" fontId="45" fillId="2" borderId="0" xfId="0" applyFont="1" applyFill="1"/>
    <xf numFmtId="0" fontId="45" fillId="2" borderId="0" xfId="0" applyFont="1" applyFill="1" applyAlignment="1">
      <alignment horizontal="right"/>
    </xf>
    <xf numFmtId="4" fontId="45" fillId="2" borderId="0" xfId="0" applyNumberFormat="1" applyFont="1" applyFill="1"/>
    <xf numFmtId="4" fontId="45" fillId="2" borderId="0" xfId="0" applyNumberFormat="1" applyFont="1" applyFill="1" applyAlignment="1">
      <alignment horizontal="right"/>
    </xf>
    <xf numFmtId="0" fontId="7" fillId="0" borderId="0" xfId="0" applyFont="1" applyAlignment="1">
      <alignment vertical="top" wrapText="1"/>
    </xf>
    <xf numFmtId="0" fontId="7" fillId="0" borderId="2" xfId="0" applyFont="1" applyBorder="1" applyAlignment="1">
      <alignment horizontal="left" vertical="center"/>
    </xf>
    <xf numFmtId="0" fontId="9" fillId="0" borderId="2" xfId="0" applyFont="1" applyBorder="1"/>
    <xf numFmtId="0" fontId="9" fillId="0" borderId="4" xfId="0" applyFont="1" applyBorder="1"/>
    <xf numFmtId="0" fontId="13" fillId="0" borderId="0" xfId="0" applyFont="1" applyAlignment="1">
      <alignment horizontal="center" vertical="center" wrapText="1"/>
    </xf>
    <xf numFmtId="49" fontId="7" fillId="0" borderId="50" xfId="0" applyNumberFormat="1" applyFont="1" applyBorder="1" applyAlignment="1">
      <alignment horizontal="center" vertical="center" wrapText="1"/>
    </xf>
    <xf numFmtId="0" fontId="41" fillId="0" borderId="15" xfId="0" applyFont="1" applyBorder="1" applyAlignment="1">
      <alignment horizontal="center"/>
    </xf>
    <xf numFmtId="0" fontId="41" fillId="0" borderId="16" xfId="0" applyFont="1" applyBorder="1" applyAlignment="1">
      <alignment horizontal="center"/>
    </xf>
    <xf numFmtId="0" fontId="41" fillId="0" borderId="0" xfId="0" applyFont="1" applyAlignment="1">
      <alignment horizontal="center"/>
    </xf>
    <xf numFmtId="0" fontId="7" fillId="0" borderId="1" xfId="0" applyFont="1" applyBorder="1" applyAlignment="1">
      <alignment horizontal="right"/>
    </xf>
    <xf numFmtId="9" fontId="7" fillId="0" borderId="10" xfId="0" applyNumberFormat="1" applyFont="1" applyBorder="1" applyAlignment="1">
      <alignment horizontal="right"/>
    </xf>
    <xf numFmtId="3" fontId="37" fillId="0" borderId="50" xfId="0" applyNumberFormat="1" applyFont="1" applyBorder="1" applyAlignment="1">
      <alignment horizontal="right" wrapText="1"/>
    </xf>
    <xf numFmtId="3" fontId="7" fillId="0" borderId="3" xfId="0" applyNumberFormat="1" applyFont="1" applyBorder="1" applyAlignment="1">
      <alignment horizontal="right" wrapText="1"/>
    </xf>
    <xf numFmtId="3" fontId="45" fillId="0" borderId="50" xfId="0" applyNumberFormat="1" applyFont="1" applyBorder="1" applyAlignment="1">
      <alignment horizontal="right" vertical="center" wrapText="1"/>
    </xf>
    <xf numFmtId="0" fontId="45" fillId="0" borderId="15" xfId="0" applyFont="1" applyBorder="1" applyAlignment="1">
      <alignment horizontal="right"/>
    </xf>
    <xf numFmtId="9" fontId="45" fillId="0" borderId="16" xfId="0" applyNumberFormat="1" applyFont="1" applyBorder="1" applyAlignment="1">
      <alignment horizontal="right"/>
    </xf>
    <xf numFmtId="0" fontId="13" fillId="0" borderId="26" xfId="0" applyFont="1" applyBorder="1" applyAlignment="1">
      <alignment horizontal="center" vertical="center"/>
    </xf>
    <xf numFmtId="49" fontId="13" fillId="3" borderId="33" xfId="0"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3" fontId="45" fillId="0" borderId="53" xfId="0" applyNumberFormat="1" applyFont="1" applyBorder="1" applyAlignment="1">
      <alignment horizontal="right" wrapText="1"/>
    </xf>
    <xf numFmtId="0" fontId="45" fillId="0" borderId="27" xfId="0" applyFont="1" applyBorder="1" applyAlignment="1">
      <alignment horizontal="right"/>
    </xf>
    <xf numFmtId="9" fontId="45" fillId="0" borderId="28" xfId="0" applyNumberFormat="1" applyFont="1" applyBorder="1" applyAlignment="1">
      <alignment horizontal="right"/>
    </xf>
    <xf numFmtId="0" fontId="7" fillId="0" borderId="18" xfId="0" applyFont="1" applyBorder="1" applyAlignment="1">
      <alignment horizontal="left" vertical="center" wrapText="1"/>
    </xf>
    <xf numFmtId="3" fontId="7" fillId="0" borderId="49" xfId="0" applyNumberFormat="1" applyFont="1" applyBorder="1" applyAlignment="1">
      <alignment horizontal="right" wrapText="1"/>
    </xf>
    <xf numFmtId="0" fontId="7" fillId="0" borderId="18" xfId="0" applyFont="1" applyBorder="1" applyAlignment="1">
      <alignment horizontal="right"/>
    </xf>
    <xf numFmtId="9" fontId="7" fillId="0" borderId="19" xfId="0" applyNumberFormat="1" applyFont="1" applyBorder="1" applyAlignment="1">
      <alignment horizontal="right"/>
    </xf>
    <xf numFmtId="9" fontId="37" fillId="0" borderId="16" xfId="0" applyNumberFormat="1" applyFont="1" applyBorder="1" applyAlignment="1">
      <alignment horizontal="right"/>
    </xf>
    <xf numFmtId="49" fontId="9" fillId="0" borderId="0" xfId="0" applyNumberFormat="1" applyFont="1" applyAlignment="1">
      <alignment vertical="center"/>
    </xf>
    <xf numFmtId="0" fontId="9" fillId="0" borderId="0" xfId="0" applyFont="1" applyAlignment="1">
      <alignment horizontal="right" vertical="center"/>
    </xf>
    <xf numFmtId="0" fontId="7" fillId="3" borderId="0" xfId="0" applyFont="1" applyFill="1" applyAlignment="1">
      <alignment horizontal="right" vertical="center"/>
    </xf>
    <xf numFmtId="169" fontId="9" fillId="0" borderId="0" xfId="0" applyNumberFormat="1" applyFont="1" applyAlignment="1">
      <alignment horizontal="right" vertical="center"/>
    </xf>
    <xf numFmtId="0" fontId="7" fillId="0" borderId="2" xfId="0" applyFont="1" applyBorder="1" applyAlignment="1">
      <alignment horizontal="right" vertical="center"/>
    </xf>
    <xf numFmtId="0" fontId="7" fillId="3" borderId="2" xfId="0" applyFont="1" applyFill="1" applyBorder="1" applyAlignment="1">
      <alignment horizontal="right" vertical="center"/>
    </xf>
    <xf numFmtId="0" fontId="7" fillId="0" borderId="4" xfId="0" applyFont="1" applyBorder="1" applyAlignment="1">
      <alignment horizontal="right" vertical="center"/>
    </xf>
    <xf numFmtId="0" fontId="7" fillId="3" borderId="4" xfId="0" applyFont="1" applyFill="1" applyBorder="1" applyAlignment="1">
      <alignment horizontal="right" vertical="center"/>
    </xf>
    <xf numFmtId="0" fontId="9" fillId="3" borderId="0" xfId="0" applyFont="1" applyFill="1" applyAlignment="1">
      <alignment horizontal="right" vertical="center"/>
    </xf>
    <xf numFmtId="0" fontId="7" fillId="0" borderId="0" xfId="0" applyFont="1" applyAlignment="1">
      <alignment horizontal="right"/>
    </xf>
    <xf numFmtId="0" fontId="41" fillId="0" borderId="0" xfId="0" applyFont="1" applyAlignment="1">
      <alignment vertical="center"/>
    </xf>
    <xf numFmtId="0" fontId="41" fillId="0" borderId="0" xfId="0" applyFont="1" applyAlignment="1">
      <alignment horizontal="right" vertical="center"/>
    </xf>
    <xf numFmtId="169" fontId="41" fillId="0" borderId="0" xfId="0" applyNumberFormat="1" applyFont="1" applyAlignment="1">
      <alignment horizontal="right" vertical="center"/>
    </xf>
    <xf numFmtId="0" fontId="13" fillId="0" borderId="0" xfId="0" applyFont="1" applyAlignment="1">
      <alignment horizontal="right"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0" borderId="15"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49" fontId="15" fillId="0" borderId="14" xfId="0" applyNumberFormat="1" applyFont="1" applyBorder="1" applyAlignment="1">
      <alignment horizontal="center" vertical="center"/>
    </xf>
    <xf numFmtId="49" fontId="15" fillId="0" borderId="15" xfId="0" applyNumberFormat="1" applyFont="1" applyBorder="1" applyAlignment="1">
      <alignment horizontal="center" vertical="center"/>
    </xf>
    <xf numFmtId="0" fontId="15" fillId="0" borderId="15" xfId="0" applyFont="1" applyBorder="1" applyAlignment="1">
      <alignment vertical="center" wrapText="1"/>
    </xf>
    <xf numFmtId="3" fontId="15" fillId="0" borderId="15" xfId="0" applyNumberFormat="1" applyFont="1" applyBorder="1" applyAlignment="1">
      <alignment horizontal="right" vertical="center"/>
    </xf>
    <xf numFmtId="49" fontId="47" fillId="0" borderId="14" xfId="0" applyNumberFormat="1" applyFont="1" applyBorder="1" applyAlignment="1">
      <alignment horizontal="center" vertical="center"/>
    </xf>
    <xf numFmtId="0" fontId="47" fillId="0" borderId="15" xfId="0" applyFont="1" applyBorder="1" applyAlignment="1">
      <alignment horizontal="left" vertical="center" wrapText="1"/>
    </xf>
    <xf numFmtId="0" fontId="47" fillId="0" borderId="15" xfId="0" applyFont="1" applyBorder="1" applyAlignment="1">
      <alignment horizontal="center" vertical="center" wrapText="1"/>
    </xf>
    <xf numFmtId="3" fontId="47" fillId="0" borderId="15" xfId="0" applyNumberFormat="1" applyFont="1" applyBorder="1" applyAlignment="1">
      <alignment horizontal="right" vertical="center" wrapText="1"/>
    </xf>
    <xf numFmtId="169" fontId="47" fillId="0" borderId="16" xfId="0" applyNumberFormat="1" applyFont="1" applyBorder="1" applyAlignment="1">
      <alignment horizontal="right" vertical="center"/>
    </xf>
    <xf numFmtId="0" fontId="34" fillId="0" borderId="1" xfId="0" quotePrefix="1" applyFont="1" applyBorder="1" applyAlignment="1">
      <alignment vertical="center" wrapText="1"/>
    </xf>
    <xf numFmtId="0" fontId="34" fillId="0" borderId="18" xfId="0" quotePrefix="1" applyFont="1" applyBorder="1" applyAlignment="1">
      <alignment vertical="center" wrapText="1"/>
    </xf>
    <xf numFmtId="3" fontId="41" fillId="2" borderId="18" xfId="0" applyNumberFormat="1" applyFont="1" applyFill="1" applyBorder="1" applyAlignment="1">
      <alignment horizontal="right" vertical="center"/>
    </xf>
    <xf numFmtId="169" fontId="41" fillId="2" borderId="19" xfId="0" applyNumberFormat="1" applyFont="1" applyFill="1" applyBorder="1" applyAlignment="1">
      <alignment horizontal="right" vertical="center"/>
    </xf>
    <xf numFmtId="0" fontId="34" fillId="2" borderId="18" xfId="0" quotePrefix="1" applyFont="1" applyFill="1" applyBorder="1" applyAlignment="1">
      <alignment vertical="center" wrapText="1"/>
    </xf>
    <xf numFmtId="0" fontId="34" fillId="2" borderId="1" xfId="0" quotePrefix="1" applyFont="1" applyFill="1" applyBorder="1" applyAlignment="1">
      <alignment vertical="center" wrapText="1"/>
    </xf>
    <xf numFmtId="3" fontId="41" fillId="2" borderId="1" xfId="0" applyNumberFormat="1" applyFont="1" applyFill="1" applyBorder="1" applyAlignment="1">
      <alignment horizontal="right" vertical="center"/>
    </xf>
    <xf numFmtId="0" fontId="41" fillId="2" borderId="1" xfId="0" applyFont="1" applyFill="1" applyBorder="1" applyAlignment="1">
      <alignment horizontal="right" vertical="center"/>
    </xf>
    <xf numFmtId="0" fontId="37" fillId="0" borderId="0" xfId="0" applyFont="1" applyAlignment="1">
      <alignment vertical="center"/>
    </xf>
    <xf numFmtId="0" fontId="34" fillId="0" borderId="1" xfId="0" applyFont="1" applyBorder="1" applyAlignment="1">
      <alignment horizontal="center" vertical="center" wrapText="1"/>
    </xf>
    <xf numFmtId="49" fontId="34" fillId="0" borderId="1" xfId="0" applyNumberFormat="1" applyFont="1" applyBorder="1" applyAlignment="1">
      <alignment horizontal="center" vertical="center" wrapText="1"/>
    </xf>
    <xf numFmtId="9" fontId="41" fillId="2" borderId="19" xfId="0" applyNumberFormat="1" applyFont="1" applyFill="1" applyBorder="1" applyAlignment="1">
      <alignment horizontal="right" vertical="center"/>
    </xf>
    <xf numFmtId="169" fontId="41" fillId="2" borderId="10" xfId="0" applyNumberFormat="1" applyFont="1" applyFill="1" applyBorder="1" applyAlignment="1">
      <alignment horizontal="right" vertical="center"/>
    </xf>
    <xf numFmtId="0" fontId="16" fillId="0" borderId="15" xfId="0" applyFont="1" applyBorder="1" applyAlignment="1">
      <alignment horizontal="left" vertical="center" wrapText="1"/>
    </xf>
    <xf numFmtId="169" fontId="47" fillId="2" borderId="16" xfId="0" applyNumberFormat="1" applyFont="1" applyFill="1" applyBorder="1" applyAlignment="1">
      <alignment horizontal="right" vertical="center"/>
    </xf>
    <xf numFmtId="0" fontId="34" fillId="0" borderId="27" xfId="0" applyFont="1" applyBorder="1" applyAlignment="1">
      <alignment horizontal="center" vertical="center" wrapText="1"/>
    </xf>
    <xf numFmtId="3" fontId="41" fillId="0" borderId="27" xfId="0" applyNumberFormat="1" applyFont="1" applyBorder="1" applyAlignment="1">
      <alignment horizontal="right" vertical="center"/>
    </xf>
    <xf numFmtId="0" fontId="41" fillId="0" borderId="27" xfId="0" applyFont="1" applyBorder="1" applyAlignment="1">
      <alignment horizontal="right" vertical="center"/>
    </xf>
    <xf numFmtId="3" fontId="41" fillId="0" borderId="1" xfId="0" applyNumberFormat="1" applyFont="1" applyBorder="1" applyAlignment="1">
      <alignment horizontal="right" vertical="center"/>
    </xf>
    <xf numFmtId="3" fontId="41" fillId="0" borderId="1" xfId="0" applyNumberFormat="1" applyFont="1" applyBorder="1" applyAlignment="1">
      <alignment horizontal="right" vertical="center" wrapText="1"/>
    </xf>
    <xf numFmtId="9" fontId="41" fillId="2" borderId="10" xfId="0" applyNumberFormat="1" applyFont="1" applyFill="1" applyBorder="1" applyAlignment="1">
      <alignment horizontal="right" vertical="center"/>
    </xf>
    <xf numFmtId="0" fontId="41" fillId="2" borderId="18" xfId="0" applyFont="1" applyFill="1" applyBorder="1" applyAlignment="1">
      <alignment horizontal="right" vertical="center"/>
    </xf>
    <xf numFmtId="3" fontId="41" fillId="0" borderId="18" xfId="0" applyNumberFormat="1" applyFont="1" applyBorder="1" applyAlignment="1">
      <alignment horizontal="right" vertical="center"/>
    </xf>
    <xf numFmtId="0" fontId="33" fillId="0" borderId="14" xfId="0" applyFont="1" applyBorder="1" applyAlignment="1">
      <alignment horizontal="center" vertical="center" wrapText="1"/>
    </xf>
    <xf numFmtId="169" fontId="15" fillId="2" borderId="16" xfId="0" applyNumberFormat="1" applyFont="1" applyFill="1" applyBorder="1" applyAlignment="1">
      <alignment horizontal="right" vertical="center"/>
    </xf>
    <xf numFmtId="3" fontId="47" fillId="0" borderId="15" xfId="0" applyNumberFormat="1" applyFont="1" applyBorder="1" applyAlignment="1">
      <alignment horizontal="right" vertical="center"/>
    </xf>
    <xf numFmtId="0" fontId="41" fillId="3" borderId="1" xfId="0" applyFont="1" applyFill="1" applyBorder="1" applyAlignment="1">
      <alignment horizontal="right" vertical="center"/>
    </xf>
    <xf numFmtId="0" fontId="41" fillId="0" borderId="1" xfId="0" applyFont="1" applyBorder="1" applyAlignment="1">
      <alignment horizontal="right" vertical="center"/>
    </xf>
    <xf numFmtId="3" fontId="41" fillId="0" borderId="12" xfId="0" applyNumberFormat="1" applyFont="1" applyBorder="1" applyAlignment="1">
      <alignment horizontal="right" vertical="center"/>
    </xf>
    <xf numFmtId="0" fontId="41" fillId="0" borderId="12" xfId="0" applyFont="1" applyBorder="1" applyAlignment="1">
      <alignment horizontal="right" vertical="center"/>
    </xf>
    <xf numFmtId="0" fontId="41" fillId="2" borderId="27" xfId="0" applyFont="1" applyFill="1" applyBorder="1" applyAlignment="1">
      <alignment horizontal="right" vertical="center"/>
    </xf>
    <xf numFmtId="0" fontId="33" fillId="0" borderId="15" xfId="0" applyFont="1" applyBorder="1" applyAlignment="1">
      <alignment horizontal="center" vertical="center" wrapText="1"/>
    </xf>
    <xf numFmtId="0" fontId="33" fillId="0" borderId="15" xfId="0" quotePrefix="1" applyFont="1" applyBorder="1" applyAlignment="1">
      <alignment vertical="center" wrapText="1"/>
    </xf>
    <xf numFmtId="3" fontId="15" fillId="3" borderId="15" xfId="0" applyNumberFormat="1" applyFont="1" applyFill="1" applyBorder="1" applyAlignment="1">
      <alignment horizontal="right" vertical="center"/>
    </xf>
    <xf numFmtId="9" fontId="15" fillId="2" borderId="16" xfId="0" applyNumberFormat="1" applyFont="1" applyFill="1" applyBorder="1" applyAlignment="1">
      <alignment horizontal="right" vertical="center"/>
    </xf>
    <xf numFmtId="0" fontId="48" fillId="0" borderId="15" xfId="0" applyFont="1" applyBorder="1" applyAlignment="1">
      <alignment horizontal="center" vertical="center" wrapText="1"/>
    </xf>
    <xf numFmtId="0" fontId="48" fillId="0" borderId="15" xfId="0" quotePrefix="1" applyFont="1" applyBorder="1" applyAlignment="1">
      <alignment vertical="center" wrapText="1"/>
    </xf>
    <xf numFmtId="3" fontId="47" fillId="3" borderId="15" xfId="0" applyNumberFormat="1" applyFont="1" applyFill="1" applyBorder="1" applyAlignment="1">
      <alignment horizontal="right" vertical="center"/>
    </xf>
    <xf numFmtId="9" fontId="47" fillId="2" borderId="16" xfId="0" applyNumberFormat="1" applyFont="1" applyFill="1" applyBorder="1" applyAlignment="1">
      <alignment horizontal="right" vertical="center"/>
    </xf>
    <xf numFmtId="3" fontId="15" fillId="3" borderId="27" xfId="0" applyNumberFormat="1" applyFont="1" applyFill="1" applyBorder="1" applyAlignment="1">
      <alignment horizontal="right" vertical="center"/>
    </xf>
    <xf numFmtId="9" fontId="41" fillId="2" borderId="28" xfId="0" applyNumberFormat="1" applyFont="1" applyFill="1" applyBorder="1" applyAlignment="1">
      <alignment horizontal="right" vertical="center"/>
    </xf>
    <xf numFmtId="0" fontId="13" fillId="3" borderId="0" xfId="0" applyFont="1" applyFill="1" applyAlignment="1">
      <alignment vertical="center"/>
    </xf>
    <xf numFmtId="0" fontId="33" fillId="2" borderId="14" xfId="0" applyFont="1" applyFill="1" applyBorder="1" applyAlignment="1">
      <alignment horizontal="center" vertical="center" wrapText="1"/>
    </xf>
    <xf numFmtId="3" fontId="15" fillId="0" borderId="15" xfId="0" applyNumberFormat="1" applyFont="1" applyBorder="1" applyAlignment="1">
      <alignment horizontal="right" vertical="center" wrapText="1"/>
    </xf>
    <xf numFmtId="3" fontId="41" fillId="0" borderId="18" xfId="0" applyNumberFormat="1" applyFont="1" applyBorder="1" applyAlignment="1">
      <alignment horizontal="right" vertical="center" wrapText="1"/>
    </xf>
    <xf numFmtId="3" fontId="41" fillId="3" borderId="1" xfId="0" applyNumberFormat="1" applyFont="1" applyFill="1" applyBorder="1" applyAlignment="1">
      <alignment horizontal="right" vertical="center"/>
    </xf>
    <xf numFmtId="0" fontId="48" fillId="2" borderId="14" xfId="0" applyFont="1" applyFill="1" applyBorder="1" applyAlignment="1">
      <alignment horizontal="center" vertical="center" wrapText="1"/>
    </xf>
    <xf numFmtId="49" fontId="34" fillId="2" borderId="9" xfId="0" applyNumberFormat="1" applyFont="1" applyFill="1" applyBorder="1" applyAlignment="1">
      <alignment horizontal="center" vertical="center" wrapText="1"/>
    </xf>
    <xf numFmtId="1" fontId="34" fillId="2" borderId="1" xfId="0" applyNumberFormat="1" applyFont="1" applyFill="1" applyBorder="1" applyAlignment="1">
      <alignment horizontal="right" vertical="center"/>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1" fontId="15" fillId="2" borderId="15" xfId="0" applyNumberFormat="1" applyFont="1" applyFill="1" applyBorder="1" applyAlignment="1">
      <alignment vertical="center" wrapText="1"/>
    </xf>
    <xf numFmtId="3" fontId="15" fillId="2" borderId="15" xfId="0" applyNumberFormat="1" applyFont="1" applyFill="1" applyBorder="1" applyAlignment="1">
      <alignment horizontal="right" vertical="center"/>
    </xf>
    <xf numFmtId="0" fontId="41" fillId="0" borderId="0" xfId="0" applyFont="1" applyAlignment="1">
      <alignment horizontal="center" vertical="center"/>
    </xf>
    <xf numFmtId="49" fontId="34" fillId="0" borderId="0" xfId="0" applyNumberFormat="1" applyFont="1" applyAlignment="1">
      <alignment horizontal="center" vertical="center" wrapText="1"/>
    </xf>
    <xf numFmtId="3" fontId="13" fillId="0" borderId="0" xfId="0" applyNumberFormat="1" applyFont="1" applyAlignment="1">
      <alignment horizontal="right" vertical="center"/>
    </xf>
    <xf numFmtId="3" fontId="41" fillId="0" borderId="0" xfId="0" applyNumberFormat="1" applyFont="1" applyAlignment="1">
      <alignment horizontal="right" vertical="center"/>
    </xf>
    <xf numFmtId="3" fontId="7" fillId="0" borderId="0" xfId="0" applyNumberFormat="1" applyFont="1" applyAlignment="1">
      <alignment horizontal="right" vertical="center"/>
    </xf>
    <xf numFmtId="169" fontId="7" fillId="0" borderId="0" xfId="0" applyNumberFormat="1" applyFont="1" applyAlignment="1">
      <alignment horizontal="right" vertical="center"/>
    </xf>
    <xf numFmtId="0" fontId="15" fillId="2" borderId="0" xfId="0" applyFont="1" applyFill="1" applyAlignment="1">
      <alignment horizontal="right" vertical="center"/>
    </xf>
    <xf numFmtId="0" fontId="20" fillId="0" borderId="0" xfId="0" applyFont="1"/>
    <xf numFmtId="49" fontId="15" fillId="0" borderId="0" xfId="0" applyNumberFormat="1" applyFont="1" applyAlignment="1">
      <alignment horizontal="left" vertical="center"/>
    </xf>
    <xf numFmtId="0" fontId="15" fillId="0" borderId="0" xfId="0" applyFont="1" applyAlignment="1">
      <alignment horizontal="center"/>
    </xf>
    <xf numFmtId="4" fontId="7" fillId="0" borderId="0" xfId="0" applyNumberFormat="1" applyFont="1" applyAlignment="1">
      <alignment horizontal="right" vertical="center"/>
    </xf>
    <xf numFmtId="172" fontId="51" fillId="0" borderId="0" xfId="0" applyNumberFormat="1" applyFont="1" applyAlignment="1">
      <alignment horizontal="center"/>
    </xf>
    <xf numFmtId="4" fontId="9" fillId="0" borderId="0" xfId="0" applyNumberFormat="1" applyFont="1" applyAlignment="1">
      <alignment horizontal="right" vertical="center"/>
    </xf>
    <xf numFmtId="3" fontId="9" fillId="3" borderId="0" xfId="0" applyNumberFormat="1" applyFont="1" applyFill="1" applyAlignment="1">
      <alignment horizontal="right" vertical="center"/>
    </xf>
    <xf numFmtId="0" fontId="10" fillId="0" borderId="0" xfId="3"/>
    <xf numFmtId="0" fontId="7" fillId="0" borderId="0" xfId="3" applyFont="1" applyAlignment="1">
      <alignment horizontal="left" vertical="center"/>
    </xf>
    <xf numFmtId="0" fontId="7" fillId="0" borderId="0" xfId="3" applyFont="1" applyAlignment="1">
      <alignment horizontal="center" vertical="center"/>
    </xf>
    <xf numFmtId="49" fontId="7" fillId="0" borderId="0" xfId="3" applyNumberFormat="1" applyFont="1" applyAlignment="1">
      <alignment horizontal="center" vertical="center"/>
    </xf>
    <xf numFmtId="0" fontId="7" fillId="2" borderId="0" xfId="3" applyFont="1" applyFill="1"/>
    <xf numFmtId="0" fontId="7" fillId="0" borderId="0" xfId="3" applyFont="1"/>
    <xf numFmtId="0" fontId="7" fillId="2" borderId="2" xfId="3" applyFont="1" applyFill="1" applyBorder="1" applyAlignment="1">
      <alignment vertical="center"/>
    </xf>
    <xf numFmtId="164" fontId="7" fillId="0" borderId="2" xfId="3" applyNumberFormat="1" applyFont="1" applyBorder="1" applyAlignment="1">
      <alignment horizontal="right"/>
    </xf>
    <xf numFmtId="49" fontId="7" fillId="0" borderId="2" xfId="3" applyNumberFormat="1" applyFont="1" applyBorder="1" applyAlignment="1">
      <alignment horizontal="center" vertical="center"/>
    </xf>
    <xf numFmtId="0" fontId="7" fillId="2" borderId="4" xfId="3" applyFont="1" applyFill="1" applyBorder="1"/>
    <xf numFmtId="49" fontId="7" fillId="0" borderId="4" xfId="3" applyNumberFormat="1" applyFont="1" applyBorder="1"/>
    <xf numFmtId="0" fontId="7" fillId="0" borderId="4" xfId="3" applyFont="1" applyBorder="1" applyAlignment="1">
      <alignment horizontal="center" vertical="center"/>
    </xf>
    <xf numFmtId="0" fontId="38" fillId="0" borderId="0" xfId="3" applyFont="1" applyAlignment="1">
      <alignment vertical="center"/>
    </xf>
    <xf numFmtId="0" fontId="38" fillId="0" borderId="0" xfId="3" applyFont="1" applyAlignment="1">
      <alignment horizontal="center" vertical="center"/>
    </xf>
    <xf numFmtId="0" fontId="12" fillId="0" borderId="0" xfId="3" applyFont="1"/>
    <xf numFmtId="0" fontId="5" fillId="0" borderId="0" xfId="3" applyFont="1"/>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16"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5" xfId="3" applyFont="1" applyBorder="1" applyAlignment="1">
      <alignment horizontal="left" vertical="center" wrapText="1"/>
    </xf>
    <xf numFmtId="3" fontId="17" fillId="0" borderId="15" xfId="3" applyNumberFormat="1" applyFont="1" applyBorder="1" applyAlignment="1">
      <alignment horizontal="center" vertical="center" wrapText="1"/>
    </xf>
    <xf numFmtId="3" fontId="17" fillId="0" borderId="50" xfId="3" applyNumberFormat="1" applyFont="1" applyBorder="1" applyAlignment="1">
      <alignment horizontal="center" vertical="center" wrapText="1"/>
    </xf>
    <xf numFmtId="0" fontId="32" fillId="0" borderId="0" xfId="3" applyFont="1"/>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7" xfId="3" applyFont="1" applyBorder="1" applyAlignment="1">
      <alignment horizontal="left" vertical="center" wrapText="1"/>
    </xf>
    <xf numFmtId="3" fontId="18" fillId="0" borderId="7" xfId="3" applyNumberFormat="1" applyFont="1" applyBorder="1" applyAlignment="1">
      <alignment horizontal="center" vertical="center" wrapText="1"/>
    </xf>
    <xf numFmtId="3" fontId="18" fillId="0" borderId="42" xfId="3" applyNumberFormat="1" applyFont="1" applyBorder="1" applyAlignment="1">
      <alignment horizontal="center" vertical="center" wrapText="1"/>
    </xf>
    <xf numFmtId="0" fontId="36" fillId="0" borderId="0" xfId="3" applyFont="1"/>
    <xf numFmtId="0" fontId="14" fillId="0" borderId="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8" xfId="3" applyFont="1" applyBorder="1" applyAlignment="1">
      <alignment horizontal="left" vertical="center" wrapText="1"/>
    </xf>
    <xf numFmtId="3" fontId="14" fillId="0" borderId="18" xfId="3" applyNumberFormat="1" applyFont="1" applyBorder="1" applyAlignment="1">
      <alignment horizontal="center" vertical="center" wrapText="1"/>
    </xf>
    <xf numFmtId="1" fontId="14" fillId="0" borderId="18" xfId="3" applyNumberFormat="1" applyFont="1" applyBorder="1" applyAlignment="1">
      <alignment horizontal="center" vertical="center" wrapText="1"/>
    </xf>
    <xf numFmtId="3" fontId="14" fillId="0" borderId="49" xfId="3" applyNumberFormat="1" applyFont="1" applyBorder="1" applyAlignment="1">
      <alignment horizontal="center"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49" fontId="18" fillId="0" borderId="25" xfId="3" applyNumberFormat="1" applyFont="1" applyBorder="1" applyAlignment="1">
      <alignment horizontal="center" vertical="center" wrapText="1"/>
    </xf>
    <xf numFmtId="0" fontId="18" fillId="0" borderId="25" xfId="3" applyFont="1" applyBorder="1" applyAlignment="1">
      <alignment horizontal="left" vertical="center" wrapText="1"/>
    </xf>
    <xf numFmtId="3" fontId="18" fillId="0" borderId="25" xfId="3" applyNumberFormat="1" applyFont="1" applyBorder="1" applyAlignment="1">
      <alignment horizontal="center" vertical="center" wrapText="1"/>
    </xf>
    <xf numFmtId="1" fontId="18" fillId="0" borderId="25" xfId="3" applyNumberFormat="1" applyFont="1" applyBorder="1" applyAlignment="1">
      <alignment horizontal="center" vertical="center" wrapText="1"/>
    </xf>
    <xf numFmtId="3" fontId="18" fillId="0" borderId="54" xfId="3" applyNumberFormat="1" applyFont="1" applyBorder="1" applyAlignment="1">
      <alignment horizontal="center" vertical="center" wrapText="1"/>
    </xf>
    <xf numFmtId="0" fontId="17" fillId="0" borderId="15" xfId="3" applyFont="1" applyBorder="1" applyAlignment="1">
      <alignment vertical="center" wrapText="1"/>
    </xf>
    <xf numFmtId="0" fontId="52" fillId="0" borderId="0" xfId="3" applyFont="1"/>
    <xf numFmtId="0" fontId="14" fillId="0" borderId="0" xfId="3" applyFont="1" applyAlignment="1">
      <alignment horizontal="center" vertical="center" wrapText="1"/>
    </xf>
    <xf numFmtId="0" fontId="17" fillId="0" borderId="0" xfId="3" applyFont="1" applyAlignment="1">
      <alignment vertical="center" wrapText="1"/>
    </xf>
    <xf numFmtId="0" fontId="15" fillId="0" borderId="0" xfId="3" applyFont="1" applyAlignment="1">
      <alignment horizontal="left" vertical="center"/>
    </xf>
    <xf numFmtId="0" fontId="15" fillId="0" borderId="0" xfId="3" applyFont="1" applyAlignment="1">
      <alignment vertical="center"/>
    </xf>
    <xf numFmtId="3" fontId="41" fillId="2" borderId="1" xfId="0" applyNumberFormat="1" applyFont="1" applyFill="1" applyBorder="1" applyAlignment="1">
      <alignment vertical="center"/>
    </xf>
    <xf numFmtId="0" fontId="34" fillId="0" borderId="15" xfId="0" quotePrefix="1" applyFont="1" applyBorder="1" applyAlignment="1">
      <alignment vertical="center" wrapText="1"/>
    </xf>
    <xf numFmtId="3" fontId="41" fillId="2" borderId="15" xfId="0" applyNumberFormat="1" applyFont="1" applyFill="1" applyBorder="1" applyAlignment="1">
      <alignment horizontal="right" vertical="center"/>
    </xf>
    <xf numFmtId="0" fontId="20" fillId="3" borderId="1" xfId="0" applyFont="1" applyFill="1" applyBorder="1" applyAlignment="1">
      <alignment horizontal="right" vertical="center" wrapText="1"/>
    </xf>
    <xf numFmtId="0" fontId="3" fillId="2" borderId="1" xfId="0" applyFont="1" applyFill="1" applyBorder="1" applyAlignment="1">
      <alignment vertical="center" wrapText="1"/>
    </xf>
    <xf numFmtId="49" fontId="20" fillId="0" borderId="1" xfId="0" applyNumberFormat="1" applyFont="1" applyBorder="1" applyAlignment="1">
      <alignment horizontal="center" vertical="center" wrapText="1"/>
    </xf>
    <xf numFmtId="9" fontId="20" fillId="3" borderId="10" xfId="0" applyNumberFormat="1" applyFont="1" applyFill="1" applyBorder="1" applyAlignment="1">
      <alignment horizontal="right" vertical="center" wrapText="1"/>
    </xf>
    <xf numFmtId="9" fontId="24" fillId="0" borderId="10" xfId="0" applyNumberFormat="1" applyFont="1" applyBorder="1" applyAlignment="1">
      <alignment horizontal="right" vertical="center"/>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3" fontId="6" fillId="2" borderId="1" xfId="0" applyNumberFormat="1" applyFont="1" applyFill="1" applyBorder="1" applyAlignment="1">
      <alignment horizontal="right" vertical="center"/>
    </xf>
    <xf numFmtId="3" fontId="5" fillId="0" borderId="1" xfId="0" applyNumberFormat="1" applyFont="1" applyBorder="1" applyAlignment="1">
      <alignment horizontal="right" vertical="center"/>
    </xf>
    <xf numFmtId="0" fontId="6" fillId="0" borderId="14" xfId="0" applyFont="1" applyBorder="1" applyAlignment="1">
      <alignment vertical="center" wrapText="1"/>
    </xf>
    <xf numFmtId="0" fontId="35" fillId="0" borderId="14" xfId="0" applyFont="1" applyBorder="1" applyAlignment="1">
      <alignment vertical="center" wrapText="1"/>
    </xf>
    <xf numFmtId="3" fontId="5" fillId="0" borderId="12" xfId="0" applyNumberFormat="1" applyFont="1" applyBorder="1" applyAlignment="1">
      <alignment horizontal="right" vertical="center"/>
    </xf>
    <xf numFmtId="0" fontId="17" fillId="0" borderId="14" xfId="0" applyFont="1" applyBorder="1" applyAlignment="1">
      <alignment horizontal="left" vertical="center"/>
    </xf>
    <xf numFmtId="3" fontId="6" fillId="2" borderId="15" xfId="0" applyNumberFormat="1" applyFont="1" applyFill="1" applyBorder="1" applyAlignment="1">
      <alignment horizontal="right" vertical="center"/>
    </xf>
    <xf numFmtId="0" fontId="5" fillId="0" borderId="13" xfId="0" applyFont="1" applyBorder="1" applyAlignment="1">
      <alignment horizontal="center" vertical="center" wrapText="1"/>
    </xf>
    <xf numFmtId="0" fontId="35" fillId="0" borderId="17" xfId="0" applyFont="1" applyBorder="1" applyAlignment="1">
      <alignment vertical="center" wrapText="1"/>
    </xf>
    <xf numFmtId="0" fontId="5" fillId="0" borderId="9" xfId="0" applyFont="1" applyBorder="1" applyAlignment="1">
      <alignment vertical="center" wrapText="1"/>
    </xf>
    <xf numFmtId="0" fontId="35" fillId="0" borderId="9" xfId="0" applyFont="1" applyBorder="1" applyAlignment="1">
      <alignment horizontal="left" vertical="center" wrapText="1"/>
    </xf>
    <xf numFmtId="0" fontId="35" fillId="0" borderId="9" xfId="0" applyFont="1" applyBorder="1" applyAlignment="1">
      <alignment vertical="center" wrapText="1"/>
    </xf>
    <xf numFmtId="0" fontId="5" fillId="0" borderId="11" xfId="0" applyFont="1" applyBorder="1" applyAlignment="1">
      <alignment vertical="center" wrapText="1"/>
    </xf>
    <xf numFmtId="0" fontId="5" fillId="0" borderId="11" xfId="0" applyFont="1" applyBorder="1" applyAlignment="1">
      <alignment horizontal="left" vertical="center" wrapText="1"/>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5" fillId="0" borderId="26" xfId="0" applyFont="1" applyBorder="1" applyAlignment="1">
      <alignment vertical="center" wrapText="1"/>
    </xf>
    <xf numFmtId="0" fontId="6" fillId="0" borderId="14"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3" xfId="0" applyFont="1" applyBorder="1" applyAlignment="1">
      <alignment horizontal="center" vertical="center" wrapText="1"/>
    </xf>
    <xf numFmtId="0" fontId="6" fillId="0" borderId="16" xfId="0" applyFont="1" applyBorder="1" applyAlignment="1">
      <alignment vertical="center" wrapText="1"/>
    </xf>
    <xf numFmtId="0" fontId="35" fillId="0" borderId="19" xfId="0" applyFont="1" applyBorder="1" applyAlignment="1">
      <alignment vertical="center" wrapText="1"/>
    </xf>
    <xf numFmtId="0" fontId="5" fillId="0" borderId="10" xfId="0" applyFont="1" applyBorder="1" applyAlignment="1">
      <alignment vertical="center" wrapText="1"/>
    </xf>
    <xf numFmtId="0" fontId="35" fillId="0" borderId="10" xfId="0" applyFont="1" applyBorder="1" applyAlignment="1">
      <alignment vertical="center" wrapText="1"/>
    </xf>
    <xf numFmtId="0" fontId="5" fillId="0" borderId="10" xfId="0" applyFont="1" applyBorder="1" applyAlignment="1">
      <alignment horizontal="left" vertical="top" wrapText="1"/>
    </xf>
    <xf numFmtId="0" fontId="5" fillId="0" borderId="13" xfId="0" applyFont="1" applyBorder="1" applyAlignment="1">
      <alignment vertical="center" wrapText="1"/>
    </xf>
    <xf numFmtId="0" fontId="35" fillId="0" borderId="16"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13" fillId="0" borderId="16" xfId="0" applyFont="1" applyBorder="1" applyAlignment="1">
      <alignment vertical="center" wrapText="1"/>
    </xf>
    <xf numFmtId="0" fontId="5" fillId="0" borderId="28" xfId="0" applyFont="1" applyBorder="1" applyAlignment="1">
      <alignment vertical="center" wrapText="1"/>
    </xf>
    <xf numFmtId="0" fontId="5" fillId="0" borderId="1" xfId="0" applyFont="1" applyBorder="1" applyAlignment="1">
      <alignment horizontal="center"/>
    </xf>
    <xf numFmtId="0" fontId="6" fillId="0" borderId="38" xfId="0" applyFont="1" applyBorder="1" applyAlignment="1">
      <alignment horizontal="center"/>
    </xf>
    <xf numFmtId="0" fontId="5" fillId="0" borderId="44" xfId="0" applyFont="1" applyBorder="1" applyAlignment="1">
      <alignment horizontal="center" vertical="top" wrapText="1"/>
    </xf>
    <xf numFmtId="3" fontId="5" fillId="0" borderId="56" xfId="0" applyNumberFormat="1" applyFont="1" applyBorder="1" applyAlignment="1">
      <alignment horizontal="center"/>
    </xf>
    <xf numFmtId="3" fontId="6" fillId="0" borderId="4" xfId="0" applyNumberFormat="1" applyFont="1" applyBorder="1" applyAlignment="1">
      <alignment horizontal="center"/>
    </xf>
    <xf numFmtId="3" fontId="6" fillId="0" borderId="3" xfId="0" applyNumberFormat="1" applyFont="1" applyBorder="1" applyAlignment="1">
      <alignment horizontal="center"/>
    </xf>
    <xf numFmtId="166" fontId="6" fillId="0" borderId="3" xfId="0" applyNumberFormat="1" applyFont="1" applyBorder="1" applyAlignment="1">
      <alignment horizontal="center"/>
    </xf>
    <xf numFmtId="0" fontId="0" fillId="0" borderId="1" xfId="0" applyBorder="1"/>
    <xf numFmtId="0" fontId="6" fillId="0" borderId="39" xfId="0" applyFont="1" applyBorder="1" applyAlignment="1">
      <alignment horizontal="center" vertical="center"/>
    </xf>
    <xf numFmtId="0" fontId="5" fillId="0" borderId="9" xfId="0" applyFont="1" applyBorder="1" applyAlignment="1">
      <alignment horizontal="center" vertical="top" wrapText="1"/>
    </xf>
    <xf numFmtId="0" fontId="5" fillId="0" borderId="1" xfId="0" applyFont="1" applyBorder="1" applyAlignment="1">
      <alignment horizontal="center" vertical="top" wrapText="1"/>
    </xf>
    <xf numFmtId="0" fontId="0" fillId="0" borderId="18" xfId="0" applyBorder="1"/>
    <xf numFmtId="0" fontId="0" fillId="0" borderId="10" xfId="0" applyBorder="1"/>
    <xf numFmtId="0" fontId="9" fillId="2" borderId="5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0" fillId="0" borderId="21" xfId="0" applyBorder="1"/>
    <xf numFmtId="0" fontId="0" fillId="0" borderId="22" xfId="0" applyBorder="1"/>
    <xf numFmtId="0" fontId="0" fillId="0" borderId="19" xfId="0" applyBorder="1"/>
    <xf numFmtId="0" fontId="1" fillId="0" borderId="59" xfId="0" applyFont="1" applyBorder="1" applyAlignment="1">
      <alignment horizontal="center" vertical="top" wrapText="1"/>
    </xf>
    <xf numFmtId="3" fontId="5" fillId="0" borderId="1" xfId="0" applyNumberFormat="1" applyFont="1" applyBorder="1" applyAlignment="1">
      <alignment horizontal="center"/>
    </xf>
    <xf numFmtId="3" fontId="6" fillId="0" borderId="56" xfId="0" applyNumberFormat="1" applyFont="1" applyBorder="1" applyAlignment="1">
      <alignment horizontal="center"/>
    </xf>
    <xf numFmtId="3" fontId="5" fillId="0" borderId="4" xfId="0" applyNumberFormat="1" applyFont="1" applyBorder="1" applyAlignment="1">
      <alignment horizontal="center"/>
    </xf>
    <xf numFmtId="3" fontId="13" fillId="0" borderId="3" xfId="0" applyNumberFormat="1" applyFont="1" applyBorder="1" applyAlignment="1">
      <alignment horizontal="center" wrapText="1"/>
    </xf>
    <xf numFmtId="3" fontId="7" fillId="0" borderId="3" xfId="0" applyNumberFormat="1" applyFont="1" applyBorder="1" applyAlignment="1">
      <alignment horizontal="center" wrapText="1"/>
    </xf>
    <xf numFmtId="3" fontId="13" fillId="0" borderId="53" xfId="0" applyNumberFormat="1" applyFont="1" applyBorder="1" applyAlignment="1">
      <alignment horizontal="center" wrapText="1"/>
    </xf>
    <xf numFmtId="3" fontId="6" fillId="0" borderId="1" xfId="0" applyNumberFormat="1" applyFont="1" applyBorder="1" applyAlignment="1">
      <alignment horizontal="center"/>
    </xf>
    <xf numFmtId="0" fontId="0" fillId="0" borderId="37" xfId="0" applyBorder="1"/>
    <xf numFmtId="0" fontId="0" fillId="0" borderId="52" xfId="0" applyBorder="1"/>
    <xf numFmtId="0" fontId="6" fillId="0" borderId="41" xfId="0" applyFont="1" applyBorder="1" applyAlignment="1">
      <alignment horizontal="center" vertical="center"/>
    </xf>
    <xf numFmtId="170" fontId="6" fillId="0" borderId="48" xfId="0" applyNumberFormat="1" applyFont="1" applyBorder="1" applyAlignment="1">
      <alignment horizontal="center" vertical="center"/>
    </xf>
    <xf numFmtId="3" fontId="6" fillId="0" borderId="7" xfId="0" applyNumberFormat="1" applyFont="1" applyBorder="1" applyAlignment="1">
      <alignment horizontal="center"/>
    </xf>
    <xf numFmtId="170" fontId="6" fillId="0" borderId="60" xfId="0" applyNumberFormat="1" applyFont="1" applyBorder="1" applyAlignment="1">
      <alignment horizontal="center" vertical="center"/>
    </xf>
    <xf numFmtId="3" fontId="5" fillId="0" borderId="21" xfId="0" applyNumberFormat="1"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left" vertical="center"/>
    </xf>
    <xf numFmtId="0" fontId="6" fillId="0" borderId="31" xfId="0" applyFont="1" applyBorder="1" applyAlignment="1">
      <alignment horizontal="centerContinuous" vertical="center"/>
    </xf>
    <xf numFmtId="0" fontId="6" fillId="0" borderId="61" xfId="0" applyFont="1" applyBorder="1" applyAlignment="1">
      <alignment horizontal="center"/>
    </xf>
    <xf numFmtId="0" fontId="6" fillId="0" borderId="35" xfId="0" applyFont="1" applyBorder="1" applyAlignment="1">
      <alignment horizontal="centerContinuous" vertical="center"/>
    </xf>
    <xf numFmtId="3" fontId="6" fillId="0" borderId="21" xfId="0" applyNumberFormat="1" applyFont="1" applyBorder="1" applyAlignment="1">
      <alignment horizontal="center"/>
    </xf>
    <xf numFmtId="172" fontId="5" fillId="0" borderId="8" xfId="0" applyNumberFormat="1" applyFont="1" applyBorder="1" applyAlignment="1">
      <alignment horizontal="center"/>
    </xf>
    <xf numFmtId="172" fontId="5" fillId="0" borderId="22" xfId="0" applyNumberFormat="1" applyFont="1" applyBorder="1" applyAlignment="1">
      <alignment horizontal="center"/>
    </xf>
    <xf numFmtId="172" fontId="5" fillId="0" borderId="10" xfId="0" applyNumberFormat="1" applyFont="1" applyBorder="1" applyAlignment="1">
      <alignment horizontal="center"/>
    </xf>
    <xf numFmtId="0" fontId="7" fillId="0" borderId="0" xfId="0" applyFont="1" applyAlignment="1">
      <alignment vertical="center" wrapText="1"/>
    </xf>
    <xf numFmtId="0" fontId="31" fillId="0" borderId="0" xfId="0" applyFont="1"/>
    <xf numFmtId="0" fontId="5" fillId="2" borderId="0" xfId="0" applyFont="1" applyFill="1" applyAlignment="1">
      <alignment horizontal="left"/>
    </xf>
    <xf numFmtId="0" fontId="7" fillId="2" borderId="0" xfId="0" applyFont="1" applyFill="1" applyAlignment="1">
      <alignment horizontal="left" vertical="center"/>
    </xf>
    <xf numFmtId="0" fontId="31" fillId="2" borderId="0" xfId="0" applyFont="1" applyFill="1"/>
    <xf numFmtId="0" fontId="7" fillId="0" borderId="2" xfId="0" applyFont="1" applyBorder="1" applyAlignment="1">
      <alignment vertical="center"/>
    </xf>
    <xf numFmtId="0" fontId="7" fillId="0" borderId="4" xfId="0" applyFont="1" applyBorder="1" applyAlignment="1">
      <alignment vertical="center"/>
    </xf>
    <xf numFmtId="0" fontId="5" fillId="2" borderId="2" xfId="0" applyFont="1" applyFill="1" applyBorder="1"/>
    <xf numFmtId="0" fontId="5" fillId="2" borderId="4" xfId="0" applyFont="1" applyFill="1" applyBorder="1"/>
    <xf numFmtId="0" fontId="0" fillId="0" borderId="2" xfId="0" applyBorder="1"/>
    <xf numFmtId="0" fontId="0" fillId="0" borderId="4" xfId="0" applyBorder="1"/>
    <xf numFmtId="0" fontId="53" fillId="0" borderId="0" xfId="0" applyFont="1"/>
    <xf numFmtId="166" fontId="6" fillId="2" borderId="12" xfId="0" applyNumberFormat="1" applyFont="1" applyFill="1" applyBorder="1" applyAlignment="1">
      <alignment horizontal="right" vertical="center"/>
    </xf>
    <xf numFmtId="166" fontId="8" fillId="2" borderId="44" xfId="0" applyNumberFormat="1" applyFont="1" applyFill="1" applyBorder="1" applyAlignment="1">
      <alignment horizontal="right" vertical="center"/>
    </xf>
    <xf numFmtId="166" fontId="8" fillId="2" borderId="12" xfId="0" applyNumberFormat="1" applyFont="1" applyFill="1" applyBorder="1" applyAlignment="1">
      <alignment horizontal="right" vertical="center"/>
    </xf>
    <xf numFmtId="166" fontId="5" fillId="2" borderId="18" xfId="0" applyNumberFormat="1" applyFont="1" applyFill="1" applyBorder="1" applyAlignment="1">
      <alignment horizontal="left"/>
    </xf>
    <xf numFmtId="0" fontId="5"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0" borderId="21" xfId="3" applyFont="1" applyBorder="1" applyAlignment="1">
      <alignment horizontal="center" vertical="center" textRotation="90" wrapText="1"/>
    </xf>
    <xf numFmtId="49" fontId="7" fillId="0" borderId="20" xfId="0" applyNumberFormat="1" applyFont="1" applyBorder="1" applyAlignment="1">
      <alignment horizontal="center" vertical="center" wrapText="1"/>
    </xf>
    <xf numFmtId="0" fontId="5" fillId="2" borderId="19" xfId="0" applyFont="1" applyFill="1" applyBorder="1" applyAlignment="1">
      <alignment horizontal="left"/>
    </xf>
    <xf numFmtId="166" fontId="6" fillId="2" borderId="10" xfId="0" applyNumberFormat="1" applyFont="1" applyFill="1" applyBorder="1" applyAlignment="1">
      <alignment horizontal="right" vertical="center"/>
    </xf>
    <xf numFmtId="166" fontId="5" fillId="2" borderId="10" xfId="0" applyNumberFormat="1" applyFont="1" applyFill="1" applyBorder="1" applyAlignment="1">
      <alignment horizontal="right" vertical="center"/>
    </xf>
    <xf numFmtId="166" fontId="8" fillId="2" borderId="10" xfId="0" applyNumberFormat="1" applyFont="1" applyFill="1" applyBorder="1" applyAlignment="1">
      <alignment horizontal="right" vertical="center"/>
    </xf>
    <xf numFmtId="166" fontId="8" fillId="2" borderId="13" xfId="0" applyNumberFormat="1" applyFont="1" applyFill="1" applyBorder="1" applyAlignment="1">
      <alignment horizontal="right" vertical="center"/>
    </xf>
    <xf numFmtId="166" fontId="5" fillId="2" borderId="19" xfId="0" applyNumberFormat="1" applyFont="1" applyFill="1" applyBorder="1" applyAlignment="1">
      <alignment horizontal="left"/>
    </xf>
    <xf numFmtId="166" fontId="35" fillId="2" borderId="10" xfId="0" applyNumberFormat="1" applyFont="1" applyFill="1" applyBorder="1" applyAlignment="1">
      <alignment horizontal="right" vertical="center"/>
    </xf>
    <xf numFmtId="166" fontId="5" fillId="2" borderId="13" xfId="0" applyNumberFormat="1" applyFont="1" applyFill="1" applyBorder="1" applyAlignment="1">
      <alignment horizontal="right" vertical="center"/>
    </xf>
    <xf numFmtId="0" fontId="27" fillId="2" borderId="1" xfId="3" applyFont="1" applyFill="1" applyBorder="1" applyAlignment="1">
      <alignment vertical="center" wrapText="1"/>
    </xf>
    <xf numFmtId="0" fontId="7" fillId="2" borderId="1" xfId="3" applyFont="1" applyFill="1" applyBorder="1" applyAlignment="1">
      <alignment vertical="center" wrapText="1"/>
    </xf>
    <xf numFmtId="0" fontId="27" fillId="2" borderId="12" xfId="3" applyFont="1" applyFill="1" applyBorder="1" applyAlignment="1">
      <alignment vertical="center" wrapText="1"/>
    </xf>
    <xf numFmtId="0" fontId="7" fillId="2" borderId="12" xfId="3" applyFont="1" applyFill="1" applyBorder="1" applyAlignment="1">
      <alignment vertical="center" wrapText="1"/>
    </xf>
    <xf numFmtId="49" fontId="5" fillId="2" borderId="1" xfId="0" quotePrefix="1" applyNumberFormat="1" applyFont="1" applyFill="1" applyBorder="1" applyAlignment="1">
      <alignment vertical="center" wrapText="1"/>
    </xf>
    <xf numFmtId="49" fontId="5" fillId="2" borderId="1" xfId="0" quotePrefix="1" applyNumberFormat="1" applyFont="1" applyFill="1" applyBorder="1" applyAlignment="1">
      <alignment vertical="top" wrapText="1"/>
    </xf>
    <xf numFmtId="169" fontId="5" fillId="2" borderId="19" xfId="0" applyNumberFormat="1" applyFont="1" applyFill="1" applyBorder="1" applyAlignment="1">
      <alignment horizontal="center" vertical="center" wrapText="1"/>
    </xf>
    <xf numFmtId="169" fontId="5" fillId="2" borderId="10" xfId="0" applyNumberFormat="1" applyFont="1" applyFill="1" applyBorder="1" applyAlignment="1">
      <alignment horizontal="center" vertical="center" wrapText="1"/>
    </xf>
    <xf numFmtId="169" fontId="5" fillId="2" borderId="13" xfId="0" applyNumberFormat="1" applyFont="1" applyFill="1" applyBorder="1" applyAlignment="1">
      <alignment horizontal="center" vertical="center" wrapText="1"/>
    </xf>
    <xf numFmtId="169" fontId="5" fillId="2" borderId="28" xfId="0" applyNumberFormat="1" applyFont="1" applyFill="1" applyBorder="1" applyAlignment="1">
      <alignment horizontal="center" vertical="center" wrapText="1"/>
    </xf>
    <xf numFmtId="3" fontId="17" fillId="0" borderId="16" xfId="3" applyNumberFormat="1" applyFont="1" applyBorder="1" applyAlignment="1">
      <alignment horizontal="center" vertical="center" wrapText="1"/>
    </xf>
    <xf numFmtId="3" fontId="18" fillId="0" borderId="8" xfId="3" applyNumberFormat="1" applyFont="1" applyBorder="1" applyAlignment="1">
      <alignment horizontal="center" vertical="center" wrapText="1"/>
    </xf>
    <xf numFmtId="3" fontId="14" fillId="0" borderId="19" xfId="3" applyNumberFormat="1" applyFont="1" applyBorder="1" applyAlignment="1">
      <alignment horizontal="center" vertical="center" wrapText="1"/>
    </xf>
    <xf numFmtId="3" fontId="18" fillId="0" borderId="29" xfId="3" applyNumberFormat="1" applyFont="1" applyBorder="1" applyAlignment="1">
      <alignment horizontal="center" vertical="center" wrapText="1"/>
    </xf>
    <xf numFmtId="173" fontId="6" fillId="0" borderId="10" xfId="0" applyNumberFormat="1" applyFont="1" applyBorder="1" applyAlignment="1">
      <alignment horizontal="center"/>
    </xf>
    <xf numFmtId="3" fontId="6" fillId="0" borderId="8" xfId="0" applyNumberFormat="1" applyFont="1" applyBorder="1" applyAlignment="1">
      <alignment horizontal="center"/>
    </xf>
    <xf numFmtId="166" fontId="6" fillId="0" borderId="10" xfId="0" applyNumberFormat="1" applyFont="1" applyBorder="1" applyAlignment="1">
      <alignment horizontal="center" vertical="center"/>
    </xf>
    <xf numFmtId="166" fontId="6" fillId="0" borderId="13" xfId="0" applyNumberFormat="1" applyFont="1" applyBorder="1" applyAlignment="1">
      <alignment horizontal="center" vertical="center"/>
    </xf>
    <xf numFmtId="0" fontId="34" fillId="0" borderId="12" xfId="0" quotePrefix="1" applyFont="1" applyBorder="1" applyAlignment="1">
      <alignment vertical="center" wrapText="1"/>
    </xf>
    <xf numFmtId="1" fontId="41" fillId="2" borderId="12" xfId="0" applyNumberFormat="1" applyFont="1" applyFill="1" applyBorder="1" applyAlignment="1">
      <alignment vertical="center" wrapText="1"/>
    </xf>
    <xf numFmtId="3" fontId="41" fillId="2" borderId="12" xfId="0" applyNumberFormat="1" applyFont="1" applyFill="1" applyBorder="1" applyAlignment="1">
      <alignment horizontal="right" vertical="center" wrapText="1"/>
    </xf>
    <xf numFmtId="3" fontId="41" fillId="2" borderId="12" xfId="0" applyNumberFormat="1" applyFont="1" applyFill="1" applyBorder="1" applyAlignment="1">
      <alignment horizontal="right" vertical="center"/>
    </xf>
    <xf numFmtId="3" fontId="41" fillId="0" borderId="12" xfId="0" applyNumberFormat="1" applyFont="1" applyBorder="1" applyAlignment="1">
      <alignment horizontal="right" vertical="center" wrapText="1"/>
    </xf>
    <xf numFmtId="9" fontId="41" fillId="2" borderId="13" xfId="0" applyNumberFormat="1" applyFont="1" applyFill="1" applyBorder="1" applyAlignment="1">
      <alignment horizontal="right" vertical="center"/>
    </xf>
    <xf numFmtId="0" fontId="15" fillId="0" borderId="15" xfId="0" applyFont="1" applyBorder="1" applyAlignment="1">
      <alignment horizontal="center" vertical="center"/>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0" fontId="12" fillId="0" borderId="0" xfId="0" applyFont="1"/>
    <xf numFmtId="0" fontId="7" fillId="0" borderId="2" xfId="0" applyFont="1" applyBorder="1" applyAlignment="1">
      <alignment horizontal="left"/>
    </xf>
    <xf numFmtId="49" fontId="7" fillId="0" borderId="59"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1" fontId="7" fillId="0" borderId="32" xfId="0" applyNumberFormat="1" applyFont="1" applyBorder="1" applyAlignment="1">
      <alignment horizontal="center" vertical="center" wrapText="1"/>
    </xf>
    <xf numFmtId="1" fontId="7" fillId="0" borderId="63"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20" fillId="0" borderId="59"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32" xfId="0" applyNumberFormat="1" applyFont="1" applyBorder="1" applyAlignment="1">
      <alignment horizontal="center" vertical="center"/>
    </xf>
    <xf numFmtId="0" fontId="15" fillId="0" borderId="15" xfId="0" quotePrefix="1" applyFont="1" applyBorder="1" applyAlignment="1">
      <alignment horizontal="center" vertical="center" wrapText="1"/>
    </xf>
    <xf numFmtId="3" fontId="20" fillId="3" borderId="15" xfId="0" applyNumberFormat="1" applyFont="1" applyFill="1" applyBorder="1" applyAlignment="1">
      <alignment horizontal="right" vertical="center" wrapText="1"/>
    </xf>
    <xf numFmtId="3" fontId="20" fillId="3" borderId="32" xfId="0" applyNumberFormat="1" applyFont="1" applyFill="1" applyBorder="1" applyAlignment="1">
      <alignment horizontal="right" vertical="center" wrapText="1"/>
    </xf>
    <xf numFmtId="168" fontId="20" fillId="2" borderId="32" xfId="0" applyNumberFormat="1" applyFont="1" applyFill="1" applyBorder="1" applyAlignment="1">
      <alignment horizontal="right" vertical="center" wrapText="1"/>
    </xf>
    <xf numFmtId="168" fontId="20" fillId="2" borderId="63"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49" fontId="24" fillId="0" borderId="27" xfId="0" applyNumberFormat="1" applyFont="1" applyBorder="1" applyAlignment="1">
      <alignment horizontal="center" vertical="center"/>
    </xf>
    <xf numFmtId="0" fontId="47" fillId="0" borderId="27" xfId="0" applyFont="1" applyBorder="1" applyAlignment="1">
      <alignment horizontal="center" vertical="center" wrapText="1"/>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33" xfId="0" applyNumberFormat="1" applyFont="1" applyFill="1" applyBorder="1" applyAlignment="1">
      <alignment horizontal="right" vertical="center" wrapText="1"/>
    </xf>
    <xf numFmtId="168" fontId="24" fillId="0" borderId="33" xfId="1" applyNumberFormat="1" applyFont="1" applyFill="1" applyBorder="1" applyAlignment="1">
      <alignment horizontal="right" vertical="center" wrapText="1"/>
    </xf>
    <xf numFmtId="168" fontId="24" fillId="0" borderId="0"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5" fillId="2" borderId="9" xfId="0" applyNumberFormat="1" applyFont="1" applyFill="1" applyBorder="1" applyAlignment="1">
      <alignment horizontal="center" vertical="center"/>
    </xf>
    <xf numFmtId="49" fontId="25" fillId="2" borderId="1" xfId="0" applyNumberFormat="1" applyFont="1" applyFill="1" applyBorder="1" applyAlignment="1">
      <alignment horizontal="center" vertical="center"/>
    </xf>
    <xf numFmtId="0" fontId="41"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168" fontId="25" fillId="0" borderId="3" xfId="1" applyNumberFormat="1" applyFont="1" applyFill="1" applyBorder="1" applyAlignment="1">
      <alignment horizontal="right" vertical="center" wrapText="1"/>
    </xf>
    <xf numFmtId="0" fontId="34" fillId="2" borderId="1" xfId="0" quotePrefix="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3" fillId="2" borderId="15" xfId="0" quotePrefix="1" applyFont="1" applyFill="1" applyBorder="1" applyAlignment="1">
      <alignment horizontal="center" vertical="center" wrapText="1"/>
    </xf>
    <xf numFmtId="0" fontId="20" fillId="3" borderId="15" xfId="0" applyFont="1" applyFill="1" applyBorder="1" applyAlignment="1">
      <alignment horizontal="left" vertical="center" wrapText="1"/>
    </xf>
    <xf numFmtId="49" fontId="20" fillId="0" borderId="15" xfId="0" applyNumberFormat="1" applyFont="1" applyBorder="1" applyAlignment="1">
      <alignment horizontal="center" vertical="center" wrapText="1"/>
    </xf>
    <xf numFmtId="3" fontId="20" fillId="0" borderId="15" xfId="0" applyNumberFormat="1" applyFont="1" applyBorder="1" applyAlignment="1">
      <alignment horizontal="right" vertical="center" wrapText="1"/>
    </xf>
    <xf numFmtId="168" fontId="20" fillId="0" borderId="15" xfId="1" applyNumberFormat="1" applyFont="1" applyFill="1" applyBorder="1" applyAlignment="1">
      <alignment horizontal="right" vertical="center" wrapText="1"/>
    </xf>
    <xf numFmtId="168" fontId="20" fillId="0" borderId="50" xfId="1" applyNumberFormat="1" applyFont="1" applyFill="1" applyBorder="1" applyAlignment="1">
      <alignment horizontal="right" vertical="center" wrapText="1"/>
    </xf>
    <xf numFmtId="9" fontId="20" fillId="0" borderId="16" xfId="0" applyNumberFormat="1" applyFont="1" applyBorder="1" applyAlignment="1">
      <alignment horizontal="right" vertical="center" wrapText="1"/>
    </xf>
    <xf numFmtId="0" fontId="26" fillId="2" borderId="18" xfId="0" applyFont="1" applyFill="1" applyBorder="1" applyAlignment="1">
      <alignment horizontal="center" vertical="center" wrapText="1"/>
    </xf>
    <xf numFmtId="0" fontId="48" fillId="2" borderId="18" xfId="0" quotePrefix="1" applyFont="1" applyFill="1" applyBorder="1" applyAlignment="1">
      <alignment vertical="center" wrapText="1"/>
    </xf>
    <xf numFmtId="0" fontId="20" fillId="3" borderId="18" xfId="0" applyFont="1" applyFill="1" applyBorder="1" applyAlignment="1">
      <alignment horizontal="left" vertical="center" wrapText="1"/>
    </xf>
    <xf numFmtId="49" fontId="20" fillId="0" borderId="18" xfId="0" applyNumberFormat="1" applyFont="1" applyBorder="1" applyAlignment="1">
      <alignment horizontal="center" vertical="center" wrapText="1"/>
    </xf>
    <xf numFmtId="3" fontId="20" fillId="0" borderId="18" xfId="0" applyNumberFormat="1" applyFont="1" applyBorder="1" applyAlignment="1">
      <alignment horizontal="right" vertical="center" wrapText="1"/>
    </xf>
    <xf numFmtId="168" fontId="24" fillId="0" borderId="18" xfId="1" applyNumberFormat="1" applyFont="1" applyFill="1" applyBorder="1" applyAlignment="1">
      <alignment horizontal="right" vertical="center" wrapText="1"/>
    </xf>
    <xf numFmtId="168" fontId="24" fillId="0" borderId="49" xfId="1" applyNumberFormat="1" applyFont="1" applyFill="1" applyBorder="1" applyAlignment="1">
      <alignment horizontal="right" vertical="center" wrapText="1"/>
    </xf>
    <xf numFmtId="9" fontId="20" fillId="0" borderId="19" xfId="0" applyNumberFormat="1" applyFont="1" applyBorder="1" applyAlignment="1">
      <alignment horizontal="right" vertical="center" wrapText="1"/>
    </xf>
    <xf numFmtId="0" fontId="54" fillId="0" borderId="1" xfId="0" applyFont="1" applyBorder="1" applyAlignment="1">
      <alignment horizontal="center" vertical="center" wrapText="1"/>
    </xf>
    <xf numFmtId="3" fontId="20" fillId="0" borderId="1" xfId="0" applyNumberFormat="1" applyFont="1" applyBorder="1" applyAlignment="1">
      <alignment horizontal="right" vertical="center" wrapText="1"/>
    </xf>
    <xf numFmtId="9" fontId="20" fillId="0" borderId="10" xfId="0" applyNumberFormat="1" applyFont="1" applyBorder="1" applyAlignment="1">
      <alignment horizontal="right" vertical="center" wrapText="1"/>
    </xf>
    <xf numFmtId="49" fontId="3" fillId="2" borderId="12" xfId="0" applyNumberFormat="1" applyFont="1" applyFill="1" applyBorder="1" applyAlignment="1">
      <alignment horizontal="center" vertical="center" wrapText="1"/>
    </xf>
    <xf numFmtId="0" fontId="54" fillId="0" borderId="12" xfId="0" applyFont="1" applyBorder="1" applyAlignment="1">
      <alignment horizontal="center"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168" fontId="25" fillId="0" borderId="12" xfId="1" applyNumberFormat="1" applyFont="1" applyFill="1" applyBorder="1" applyAlignment="1">
      <alignment horizontal="right" vertical="center" wrapText="1"/>
    </xf>
    <xf numFmtId="168" fontId="25" fillId="0" borderId="44" xfId="1" applyNumberFormat="1" applyFont="1" applyFill="1" applyBorder="1" applyAlignment="1">
      <alignment horizontal="right" vertical="center" wrapText="1"/>
    </xf>
    <xf numFmtId="9" fontId="25" fillId="0" borderId="13" xfId="0" applyNumberFormat="1" applyFont="1" applyBorder="1" applyAlignment="1">
      <alignment horizontal="right" vertical="center" wrapText="1"/>
    </xf>
    <xf numFmtId="49" fontId="3" fillId="2" borderId="11"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4" fillId="2" borderId="12" xfId="0" quotePrefix="1" applyFont="1" applyFill="1" applyBorder="1" applyAlignment="1">
      <alignment horizontal="center" vertical="center" wrapText="1"/>
    </xf>
    <xf numFmtId="0" fontId="25" fillId="3" borderId="27" xfId="0" applyFont="1" applyFill="1" applyBorder="1" applyAlignment="1">
      <alignment horizontal="left"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8" fontId="25" fillId="0" borderId="27" xfId="1" applyNumberFormat="1" applyFont="1" applyFill="1" applyBorder="1" applyAlignment="1">
      <alignment horizontal="right" vertical="center" wrapText="1"/>
    </xf>
    <xf numFmtId="168" fontId="25" fillId="0" borderId="53"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0" fillId="0" borderId="14" xfId="0" applyNumberFormat="1" applyFont="1" applyBorder="1" applyAlignment="1">
      <alignment horizontal="center" vertical="center"/>
    </xf>
    <xf numFmtId="49" fontId="3" fillId="2" borderId="15" xfId="0" applyNumberFormat="1" applyFont="1" applyFill="1" applyBorder="1" applyAlignment="1">
      <alignment horizontal="center"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49" fontId="24" fillId="0" borderId="18" xfId="0" applyNumberFormat="1" applyFont="1" applyBorder="1" applyAlignment="1">
      <alignment horizontal="center" vertical="center"/>
    </xf>
    <xf numFmtId="49" fontId="26" fillId="2" borderId="18" xfId="0" applyNumberFormat="1" applyFont="1" applyFill="1" applyBorder="1" applyAlignment="1">
      <alignment horizontal="center" vertical="center" wrapText="1"/>
    </xf>
    <xf numFmtId="0" fontId="48" fillId="2" borderId="18" xfId="0" quotePrefix="1" applyFont="1" applyFill="1" applyBorder="1" applyAlignment="1">
      <alignment horizontal="center" vertical="center" wrapText="1"/>
    </xf>
    <xf numFmtId="0" fontId="24" fillId="3" borderId="18" xfId="0" applyFont="1" applyFill="1" applyBorder="1" applyAlignment="1">
      <alignment horizontal="left" vertical="center" wrapText="1"/>
    </xf>
    <xf numFmtId="49" fontId="24"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wrapText="1"/>
    </xf>
    <xf numFmtId="9" fontId="24" fillId="0" borderId="18" xfId="0" applyNumberFormat="1" applyFont="1" applyBorder="1" applyAlignment="1">
      <alignment horizontal="right" vertical="center" wrapText="1"/>
    </xf>
    <xf numFmtId="0" fontId="37" fillId="0" borderId="0" xfId="0" applyFont="1"/>
    <xf numFmtId="0" fontId="55" fillId="0" borderId="1" xfId="0" applyFont="1" applyBorder="1" applyAlignment="1">
      <alignment horizontal="center" vertical="center" wrapText="1"/>
    </xf>
    <xf numFmtId="9" fontId="25" fillId="0" borderId="1" xfId="0" applyNumberFormat="1" applyFont="1" applyBorder="1" applyAlignment="1">
      <alignment horizontal="right" vertical="center" wrapText="1"/>
    </xf>
    <xf numFmtId="0" fontId="55" fillId="0" borderId="12" xfId="0" applyFont="1" applyBorder="1" applyAlignment="1">
      <alignment horizontal="center" vertical="center" wrapText="1"/>
    </xf>
    <xf numFmtId="9" fontId="25" fillId="0" borderId="12"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5" fillId="3" borderId="18" xfId="0" applyFont="1" applyFill="1" applyBorder="1" applyAlignment="1">
      <alignment horizontal="left" vertical="center" wrapText="1"/>
    </xf>
    <xf numFmtId="49" fontId="25"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0" fontId="25" fillId="2" borderId="12" xfId="0"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49" fontId="26" fillId="2" borderId="17" xfId="0" applyNumberFormat="1" applyFont="1" applyFill="1" applyBorder="1" applyAlignment="1">
      <alignment horizontal="center" vertical="center" wrapText="1"/>
    </xf>
    <xf numFmtId="9" fontId="24" fillId="0" borderId="19" xfId="0" applyNumberFormat="1" applyFont="1" applyBorder="1" applyAlignment="1">
      <alignment horizontal="right" vertical="center" wrapText="1"/>
    </xf>
    <xf numFmtId="49" fontId="15" fillId="0" borderId="15" xfId="0" quotePrefix="1" applyNumberFormat="1" applyFont="1" applyBorder="1" applyAlignment="1">
      <alignment horizontal="center" vertical="center" wrapText="1"/>
    </xf>
    <xf numFmtId="0" fontId="20" fillId="3" borderId="15" xfId="0" applyFont="1" applyFill="1" applyBorder="1" applyAlignment="1">
      <alignment horizontal="left" vertical="center"/>
    </xf>
    <xf numFmtId="0" fontId="20" fillId="3" borderId="15" xfId="0" applyFont="1" applyFill="1" applyBorder="1" applyAlignment="1">
      <alignment horizontal="right" vertical="center" wrapText="1"/>
    </xf>
    <xf numFmtId="168" fontId="20" fillId="3" borderId="15" xfId="1" applyNumberFormat="1" applyFont="1" applyFill="1" applyBorder="1" applyAlignment="1">
      <alignment horizontal="right" vertical="center" wrapText="1"/>
    </xf>
    <xf numFmtId="168" fontId="20" fillId="3" borderId="50" xfId="1" applyNumberFormat="1" applyFont="1" applyFill="1" applyBorder="1" applyAlignment="1">
      <alignment horizontal="right" vertical="center" wrapText="1"/>
    </xf>
    <xf numFmtId="49" fontId="24" fillId="0" borderId="17" xfId="0" applyNumberFormat="1" applyFont="1" applyBorder="1" applyAlignment="1">
      <alignment horizontal="center" vertical="center"/>
    </xf>
    <xf numFmtId="49" fontId="47" fillId="0" borderId="18" xfId="0" applyNumberFormat="1" applyFont="1" applyBorder="1" applyAlignment="1">
      <alignment horizontal="center" vertical="center" wrapText="1"/>
    </xf>
    <xf numFmtId="0" fontId="20" fillId="3" borderId="18" xfId="0" applyFont="1" applyFill="1" applyBorder="1" applyAlignment="1">
      <alignment horizontal="right" vertical="center" wrapText="1"/>
    </xf>
    <xf numFmtId="168" fontId="24" fillId="3" borderId="18" xfId="1" applyNumberFormat="1" applyFont="1" applyFill="1" applyBorder="1" applyAlignment="1">
      <alignment horizontal="right" vertical="center" wrapText="1"/>
    </xf>
    <xf numFmtId="168" fontId="24" fillId="3" borderId="49" xfId="1"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8" fontId="25" fillId="2" borderId="27" xfId="1" applyNumberFormat="1" applyFont="1" applyFill="1" applyBorder="1" applyAlignment="1">
      <alignment horizontal="right" vertical="center" wrapText="1"/>
    </xf>
    <xf numFmtId="168" fontId="25" fillId="2" borderId="53"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3" fontId="15" fillId="2" borderId="15" xfId="0" quotePrefix="1"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8"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3" fillId="2" borderId="0" xfId="0" applyFont="1" applyFill="1"/>
    <xf numFmtId="3" fontId="47" fillId="0" borderId="18" xfId="0" applyNumberFormat="1" applyFont="1" applyBorder="1" applyAlignment="1">
      <alignment horizontal="center" vertical="center" wrapText="1"/>
    </xf>
    <xf numFmtId="0" fontId="20" fillId="0" borderId="18" xfId="0" applyFont="1" applyBorder="1" applyAlignment="1">
      <alignment horizontal="left"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0" fontId="3" fillId="0" borderId="0" xfId="0" applyFont="1" applyAlignment="1">
      <alignment horizontal="left" vertical="center" wrapText="1"/>
    </xf>
    <xf numFmtId="9" fontId="25" fillId="0" borderId="1" xfId="0" applyNumberFormat="1" applyFont="1" applyBorder="1" applyAlignment="1">
      <alignment horizontal="center" vertical="center" wrapText="1"/>
    </xf>
    <xf numFmtId="3" fontId="24" fillId="0" borderId="12" xfId="0" applyNumberFormat="1" applyFont="1" applyBorder="1" applyAlignment="1">
      <alignment horizontal="right" vertical="center" wrapText="1"/>
    </xf>
    <xf numFmtId="9" fontId="24" fillId="0" borderId="1" xfId="0" applyNumberFormat="1" applyFont="1" applyBorder="1" applyAlignment="1">
      <alignment horizontal="center" vertical="center" wrapText="1"/>
    </xf>
    <xf numFmtId="3" fontId="24" fillId="0" borderId="1" xfId="0" applyNumberFormat="1" applyFont="1" applyBorder="1" applyAlignment="1">
      <alignment horizontal="center" vertical="center" wrapText="1"/>
    </xf>
    <xf numFmtId="3" fontId="25" fillId="0" borderId="3" xfId="0" applyNumberFormat="1" applyFont="1" applyBorder="1" applyAlignment="1">
      <alignment horizontal="left" vertical="center" wrapText="1"/>
    </xf>
    <xf numFmtId="3" fontId="25" fillId="0" borderId="44" xfId="0" applyNumberFormat="1" applyFont="1" applyBorder="1" applyAlignment="1">
      <alignment horizontal="right" vertical="center" wrapText="1"/>
    </xf>
    <xf numFmtId="3" fontId="24" fillId="0" borderId="1" xfId="0" applyNumberFormat="1" applyFont="1" applyBorder="1" applyAlignment="1">
      <alignment horizontal="left" vertical="center" wrapText="1"/>
    </xf>
    <xf numFmtId="3" fontId="24" fillId="0" borderId="3" xfId="0" applyNumberFormat="1" applyFont="1" applyBorder="1" applyAlignment="1">
      <alignment horizontal="right" vertical="center" wrapText="1"/>
    </xf>
    <xf numFmtId="3" fontId="25" fillId="0" borderId="1" xfId="0" applyNumberFormat="1" applyFont="1" applyBorder="1" applyAlignment="1">
      <alignment horizontal="center" vertical="center" wrapText="1"/>
    </xf>
    <xf numFmtId="49" fontId="25" fillId="0" borderId="27" xfId="0" applyNumberFormat="1" applyFont="1" applyBorder="1" applyAlignment="1">
      <alignment horizontal="center" vertical="center"/>
    </xf>
    <xf numFmtId="3" fontId="41" fillId="0" borderId="27" xfId="0" applyNumberFormat="1" applyFont="1" applyBorder="1" applyAlignment="1">
      <alignment horizontal="center" vertical="center" wrapText="1"/>
    </xf>
    <xf numFmtId="3" fontId="25" fillId="0" borderId="27" xfId="0" applyNumberFormat="1" applyFont="1" applyBorder="1" applyAlignment="1">
      <alignment horizontal="center" vertical="center" wrapText="1"/>
    </xf>
    <xf numFmtId="49" fontId="25" fillId="0" borderId="1" xfId="0" applyNumberFormat="1" applyFont="1" applyBorder="1" applyAlignment="1">
      <alignment horizontal="center" vertical="center"/>
    </xf>
    <xf numFmtId="3" fontId="41" fillId="0" borderId="1" xfId="0" applyNumberFormat="1" applyFont="1" applyBorder="1" applyAlignment="1">
      <alignment horizontal="center" vertical="center" wrapText="1"/>
    </xf>
    <xf numFmtId="3" fontId="25" fillId="0" borderId="1" xfId="0" applyNumberFormat="1" applyFont="1" applyBorder="1" applyAlignment="1">
      <alignment horizontal="left" vertical="center" wrapText="1"/>
    </xf>
    <xf numFmtId="3" fontId="25" fillId="0" borderId="1" xfId="0" quotePrefix="1" applyNumberFormat="1" applyFont="1" applyBorder="1" applyAlignment="1">
      <alignment horizontal="right" vertical="center" wrapText="1"/>
    </xf>
    <xf numFmtId="49" fontId="3" fillId="0" borderId="18" xfId="0" applyNumberFormat="1" applyFont="1" applyBorder="1" applyAlignment="1">
      <alignment horizontal="center" vertical="center" wrapText="1"/>
    </xf>
    <xf numFmtId="0" fontId="41" fillId="0" borderId="18" xfId="0" quotePrefix="1" applyFont="1" applyBorder="1" applyAlignment="1">
      <alignment horizontal="center" vertical="center" wrapText="1"/>
    </xf>
    <xf numFmtId="3" fontId="25" fillId="0" borderId="3" xfId="0" applyNumberFormat="1" applyFont="1" applyBorder="1" applyAlignment="1">
      <alignment vertical="center" wrapText="1"/>
    </xf>
    <xf numFmtId="0" fontId="25" fillId="0" borderId="0" xfId="0" applyFont="1" applyAlignment="1">
      <alignment horizontal="center" vertical="center" wrapText="1"/>
    </xf>
    <xf numFmtId="3" fontId="25" fillId="0" borderId="0" xfId="0" applyNumberFormat="1" applyFont="1"/>
    <xf numFmtId="3" fontId="3" fillId="0" borderId="1" xfId="0" applyNumberFormat="1" applyFont="1" applyBorder="1" applyAlignment="1">
      <alignment vertical="center"/>
    </xf>
    <xf numFmtId="0" fontId="56" fillId="0" borderId="0" xfId="0" applyFont="1" applyAlignment="1">
      <alignment horizontal="left" vertical="center"/>
    </xf>
    <xf numFmtId="3" fontId="24" fillId="0" borderId="1" xfId="0" applyNumberFormat="1" applyFont="1" applyBorder="1" applyAlignment="1">
      <alignment vertical="center" wrapText="1"/>
    </xf>
    <xf numFmtId="9" fontId="24" fillId="0" borderId="1" xfId="0" applyNumberFormat="1" applyFont="1" applyBorder="1" applyAlignment="1">
      <alignment horizontal="center" vertical="center"/>
    </xf>
    <xf numFmtId="3" fontId="13" fillId="2" borderId="0" xfId="0" applyNumberFormat="1" applyFont="1" applyFill="1"/>
    <xf numFmtId="0" fontId="25" fillId="0" borderId="3" xfId="0" applyFont="1" applyBorder="1" applyAlignment="1">
      <alignment vertical="center" wrapText="1"/>
    </xf>
    <xf numFmtId="0" fontId="24" fillId="0" borderId="3" xfId="0" applyFont="1" applyBorder="1" applyAlignment="1">
      <alignment vertical="center" wrapText="1"/>
    </xf>
    <xf numFmtId="3" fontId="24" fillId="0" borderId="1" xfId="0" quotePrefix="1" applyNumberFormat="1" applyFont="1" applyBorder="1" applyAlignment="1">
      <alignment horizontal="right" vertical="center" wrapText="1"/>
    </xf>
    <xf numFmtId="3" fontId="25" fillId="2" borderId="1" xfId="0" applyNumberFormat="1" applyFont="1" applyFill="1" applyBorder="1" applyAlignment="1">
      <alignment horizontal="right" vertical="center"/>
    </xf>
    <xf numFmtId="3" fontId="25" fillId="0" borderId="3" xfId="0" applyNumberFormat="1" applyFont="1" applyBorder="1" applyAlignment="1">
      <alignment horizontal="right" vertical="center"/>
    </xf>
    <xf numFmtId="9" fontId="25" fillId="0" borderId="10" xfId="0" applyNumberFormat="1" applyFont="1" applyBorder="1" applyAlignment="1">
      <alignment horizontal="center" vertical="center"/>
    </xf>
    <xf numFmtId="0" fontId="13" fillId="0" borderId="1" xfId="0" applyFont="1" applyBorder="1"/>
    <xf numFmtId="0" fontId="13" fillId="0" borderId="3" xfId="0" applyFont="1" applyBorder="1"/>
    <xf numFmtId="9" fontId="24" fillId="0" borderId="10" xfId="0" applyNumberFormat="1" applyFont="1" applyBorder="1" applyAlignment="1">
      <alignment horizontal="center" vertical="center"/>
    </xf>
    <xf numFmtId="0" fontId="41"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41"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0" fontId="25" fillId="0" borderId="27" xfId="0" applyFont="1" applyBorder="1" applyAlignment="1">
      <alignment horizontal="center"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47" fillId="0" borderId="1" xfId="0" applyFont="1" applyBorder="1" applyAlignment="1">
      <alignment vertical="center" wrapText="1"/>
    </xf>
    <xf numFmtId="3" fontId="24" fillId="0" borderId="3" xfId="0" applyNumberFormat="1" applyFont="1" applyBorder="1" applyAlignment="1">
      <alignment horizontal="right" vertical="center"/>
    </xf>
    <xf numFmtId="49" fontId="25" fillId="2" borderId="11" xfId="0" applyNumberFormat="1" applyFont="1" applyFill="1" applyBorder="1" applyAlignment="1">
      <alignment horizontal="center" vertical="center"/>
    </xf>
    <xf numFmtId="49" fontId="25" fillId="2" borderId="12" xfId="0" applyNumberFormat="1" applyFont="1" applyFill="1" applyBorder="1" applyAlignment="1">
      <alignment horizontal="center" vertical="center" wrapText="1"/>
    </xf>
    <xf numFmtId="3" fontId="41" fillId="2" borderId="12" xfId="0" applyNumberFormat="1" applyFont="1" applyFill="1" applyBorder="1" applyAlignment="1">
      <alignment horizontal="center" vertical="center" wrapText="1"/>
    </xf>
    <xf numFmtId="9" fontId="25" fillId="2" borderId="1" xfId="0" applyNumberFormat="1" applyFont="1" applyFill="1" applyBorder="1" applyAlignment="1">
      <alignment horizontal="right" vertical="center" wrapText="1"/>
    </xf>
    <xf numFmtId="3" fontId="25" fillId="2" borderId="3" xfId="0" applyNumberFormat="1" applyFont="1" applyFill="1" applyBorder="1" applyAlignment="1">
      <alignment horizontal="right" vertical="center" wrapText="1"/>
    </xf>
    <xf numFmtId="0" fontId="25" fillId="2" borderId="1" xfId="0" applyFont="1" applyFill="1" applyBorder="1" applyAlignment="1">
      <alignment vertical="center" wrapText="1"/>
    </xf>
    <xf numFmtId="3" fontId="25" fillId="2" borderId="3" xfId="0" applyNumberFormat="1" applyFont="1" applyFill="1" applyBorder="1" applyAlignment="1">
      <alignment horizontal="right" vertical="center"/>
    </xf>
    <xf numFmtId="0" fontId="25" fillId="0" borderId="18" xfId="0" applyFont="1" applyBorder="1" applyAlignment="1">
      <alignment horizontal="center" vertical="center"/>
    </xf>
    <xf numFmtId="49" fontId="25" fillId="0" borderId="18" xfId="0" applyNumberFormat="1" applyFont="1" applyBorder="1" applyAlignment="1">
      <alignment horizontal="center" vertical="center"/>
    </xf>
    <xf numFmtId="0" fontId="41" fillId="0" borderId="18" xfId="0" applyFont="1" applyBorder="1" applyAlignment="1">
      <alignment horizontal="center" vertical="center" wrapText="1"/>
    </xf>
    <xf numFmtId="0" fontId="3" fillId="0" borderId="1" xfId="0" applyFont="1" applyBorder="1" applyAlignment="1">
      <alignment vertical="center" wrapText="1"/>
    </xf>
    <xf numFmtId="0" fontId="25" fillId="0" borderId="18" xfId="0" applyFont="1" applyBorder="1" applyAlignment="1">
      <alignment horizontal="center" vertical="center" wrapText="1"/>
    </xf>
    <xf numFmtId="174" fontId="25" fillId="0" borderId="1" xfId="6" applyNumberFormat="1" applyFont="1" applyFill="1" applyBorder="1" applyAlignment="1">
      <alignment horizontal="right" vertical="center" wrapText="1"/>
    </xf>
    <xf numFmtId="3" fontId="25" fillId="0" borderId="1" xfId="0" applyNumberFormat="1" applyFont="1" applyBorder="1" applyAlignment="1">
      <alignment vertical="center" wrapText="1"/>
    </xf>
    <xf numFmtId="9" fontId="25" fillId="0" borderId="1" xfId="0" applyNumberFormat="1" applyFont="1" applyBorder="1" applyAlignment="1">
      <alignment horizontal="center" vertical="center"/>
    </xf>
    <xf numFmtId="3" fontId="24" fillId="0" borderId="3" xfId="0" applyNumberFormat="1" applyFont="1" applyBorder="1" applyAlignment="1">
      <alignment vertical="center" wrapText="1"/>
    </xf>
    <xf numFmtId="169" fontId="24" fillId="0" borderId="1" xfId="0" applyNumberFormat="1" applyFont="1" applyBorder="1" applyAlignment="1">
      <alignment vertical="center"/>
    </xf>
    <xf numFmtId="0" fontId="25" fillId="0" borderId="1" xfId="0" applyFont="1" applyBorder="1" applyAlignment="1">
      <alignment horizontal="center" vertical="center"/>
    </xf>
    <xf numFmtId="0" fontId="41" fillId="0" borderId="1" xfId="0" quotePrefix="1" applyFont="1" applyBorder="1" applyAlignment="1">
      <alignment horizontal="center" vertical="center" wrapText="1"/>
    </xf>
    <xf numFmtId="0" fontId="3" fillId="0" borderId="1" xfId="0" applyFont="1" applyBorder="1" applyAlignment="1">
      <alignment horizontal="left" vertical="center" wrapText="1"/>
    </xf>
    <xf numFmtId="0" fontId="25" fillId="0" borderId="12" xfId="0" applyFont="1" applyBorder="1" applyAlignment="1">
      <alignment horizontal="center" vertical="center"/>
    </xf>
    <xf numFmtId="49" fontId="25" fillId="0" borderId="12" xfId="0" applyNumberFormat="1" applyFont="1" applyBorder="1" applyAlignment="1">
      <alignment horizontal="center" vertical="center"/>
    </xf>
    <xf numFmtId="0" fontId="41" fillId="0" borderId="12" xfId="0" quotePrefix="1" applyFont="1" applyBorder="1" applyAlignment="1">
      <alignment horizontal="center" vertical="center" wrapText="1"/>
    </xf>
    <xf numFmtId="0" fontId="3" fillId="0" borderId="44" xfId="0" applyFont="1" applyBorder="1" applyAlignment="1">
      <alignment horizontal="left" vertical="center" wrapText="1"/>
    </xf>
    <xf numFmtId="0" fontId="25" fillId="0" borderId="12" xfId="0" applyFont="1" applyBorder="1" applyAlignment="1">
      <alignment horizontal="center" vertical="center" wrapText="1"/>
    </xf>
    <xf numFmtId="9" fontId="25" fillId="0" borderId="12" xfId="0" applyNumberFormat="1" applyFont="1" applyBorder="1" applyAlignment="1">
      <alignment horizontal="center" vertical="center" wrapText="1"/>
    </xf>
    <xf numFmtId="3" fontId="25" fillId="0" borderId="12" xfId="0" applyNumberFormat="1" applyFont="1" applyBorder="1" applyAlignment="1">
      <alignment vertical="center" wrapText="1"/>
    </xf>
    <xf numFmtId="9" fontId="25" fillId="2" borderId="1" xfId="0" applyNumberFormat="1" applyFont="1" applyFill="1" applyBorder="1" applyAlignment="1">
      <alignment horizontal="center" vertical="center" wrapText="1"/>
    </xf>
    <xf numFmtId="9" fontId="25" fillId="2" borderId="10" xfId="0" applyNumberFormat="1" applyFont="1" applyFill="1" applyBorder="1" applyAlignment="1">
      <alignment horizontal="center" vertical="center"/>
    </xf>
    <xf numFmtId="3" fontId="24" fillId="2" borderId="44" xfId="0" applyNumberFormat="1" applyFont="1" applyFill="1" applyBorder="1" applyAlignment="1">
      <alignmen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center" vertical="center" wrapText="1"/>
    </xf>
    <xf numFmtId="3" fontId="24" fillId="2" borderId="44" xfId="0" applyNumberFormat="1" applyFont="1" applyFill="1" applyBorder="1" applyAlignment="1">
      <alignment horizontal="right" vertical="center"/>
    </xf>
    <xf numFmtId="9" fontId="24" fillId="2" borderId="13" xfId="0" applyNumberFormat="1" applyFont="1" applyFill="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3" fillId="0" borderId="15" xfId="0" quotePrefix="1" applyFont="1" applyBorder="1" applyAlignment="1">
      <alignment horizontal="center" vertical="center" wrapText="1"/>
    </xf>
    <xf numFmtId="0" fontId="25" fillId="0" borderId="15" xfId="0" applyFont="1" applyBorder="1" applyAlignment="1">
      <alignment horizontal="left" vertical="center" wrapText="1"/>
    </xf>
    <xf numFmtId="49" fontId="25" fillId="2" borderId="15" xfId="0" applyNumberFormat="1" applyFont="1" applyFill="1" applyBorder="1" applyAlignment="1">
      <alignment horizontal="center" vertical="center" wrapText="1"/>
    </xf>
    <xf numFmtId="3" fontId="24" fillId="2" borderId="15" xfId="0" applyNumberFormat="1" applyFont="1" applyFill="1" applyBorder="1" applyAlignment="1">
      <alignment horizontal="right" vertical="center" wrapText="1"/>
    </xf>
    <xf numFmtId="3" fontId="24" fillId="2" borderId="15" xfId="0" applyNumberFormat="1" applyFont="1" applyFill="1" applyBorder="1" applyAlignment="1">
      <alignment horizontal="right" vertical="center"/>
    </xf>
    <xf numFmtId="9" fontId="24" fillId="2" borderId="15" xfId="0" applyNumberFormat="1" applyFont="1" applyFill="1" applyBorder="1" applyAlignment="1">
      <alignment horizontal="right" vertical="center" wrapText="1"/>
    </xf>
    <xf numFmtId="3" fontId="20" fillId="2" borderId="50" xfId="0" applyNumberFormat="1" applyFont="1" applyFill="1" applyBorder="1" applyAlignment="1">
      <alignment horizontal="right" vertical="center"/>
    </xf>
    <xf numFmtId="9" fontId="24" fillId="2" borderId="16" xfId="0" applyNumberFormat="1" applyFont="1" applyFill="1" applyBorder="1" applyAlignment="1">
      <alignment horizontal="right" vertical="center"/>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48" fillId="0" borderId="7" xfId="0" quotePrefix="1" applyFont="1" applyBorder="1" applyAlignment="1">
      <alignment horizontal="center" vertical="center" wrapText="1"/>
    </xf>
    <xf numFmtId="0" fontId="25" fillId="0" borderId="7" xfId="0" applyFont="1" applyBorder="1" applyAlignment="1">
      <alignment horizontal="left" vertical="center" wrapText="1"/>
    </xf>
    <xf numFmtId="49" fontId="25" fillId="2" borderId="7" xfId="0" applyNumberFormat="1" applyFont="1" applyFill="1" applyBorder="1" applyAlignment="1">
      <alignment horizontal="center" vertical="center" wrapText="1"/>
    </xf>
    <xf numFmtId="3" fontId="24" fillId="2"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xf>
    <xf numFmtId="9" fontId="24" fillId="2" borderId="7" xfId="0" applyNumberFormat="1" applyFont="1" applyFill="1" applyBorder="1" applyAlignment="1">
      <alignment horizontal="right" vertical="center" wrapText="1"/>
    </xf>
    <xf numFmtId="3" fontId="24" fillId="2" borderId="42" xfId="0" applyNumberFormat="1" applyFont="1" applyFill="1" applyBorder="1" applyAlignment="1">
      <alignment horizontal="right" vertical="center"/>
    </xf>
    <xf numFmtId="9" fontId="24" fillId="2" borderId="8" xfId="0" applyNumberFormat="1" applyFont="1" applyFill="1" applyBorder="1" applyAlignment="1">
      <alignment horizontal="right" vertical="center"/>
    </xf>
    <xf numFmtId="49" fontId="25" fillId="2" borderId="17" xfId="0" applyNumberFormat="1" applyFont="1" applyFill="1" applyBorder="1" applyAlignment="1">
      <alignment horizontal="center" vertical="center" wrapText="1"/>
    </xf>
    <xf numFmtId="0" fontId="41" fillId="2" borderId="18" xfId="0" applyFont="1" applyFill="1" applyBorder="1" applyAlignment="1">
      <alignment horizontal="center" vertical="center" wrapText="1"/>
    </xf>
    <xf numFmtId="0" fontId="57" fillId="0" borderId="18" xfId="0" applyFont="1" applyBorder="1" applyAlignment="1">
      <alignment vertical="center" wrapText="1"/>
    </xf>
    <xf numFmtId="3" fontId="24" fillId="2" borderId="27" xfId="0" applyNumberFormat="1" applyFont="1" applyFill="1" applyBorder="1" applyAlignment="1">
      <alignment horizontal="right" vertical="center" wrapText="1"/>
    </xf>
    <xf numFmtId="3" fontId="24" fillId="2" borderId="27" xfId="0" applyNumberFormat="1" applyFont="1" applyFill="1" applyBorder="1" applyAlignment="1">
      <alignment horizontal="right" vertical="center"/>
    </xf>
    <xf numFmtId="9" fontId="24" fillId="2" borderId="27" xfId="0" applyNumberFormat="1" applyFont="1" applyFill="1" applyBorder="1" applyAlignment="1">
      <alignment horizontal="right" vertical="center" wrapText="1"/>
    </xf>
    <xf numFmtId="3" fontId="25" fillId="2" borderId="53" xfId="0" applyNumberFormat="1" applyFont="1" applyFill="1" applyBorder="1" applyAlignment="1">
      <alignment horizontal="right" vertical="center"/>
    </xf>
    <xf numFmtId="9" fontId="24" fillId="2" borderId="28" xfId="0" applyNumberFormat="1" applyFont="1" applyFill="1" applyBorder="1" applyAlignment="1">
      <alignment horizontal="right" vertical="center"/>
    </xf>
    <xf numFmtId="0" fontId="20" fillId="0" borderId="59" xfId="0" applyFont="1" applyBorder="1" applyAlignment="1">
      <alignment horizontal="center" vertical="center"/>
    </xf>
    <xf numFmtId="168" fontId="20" fillId="3" borderId="50" xfId="1" applyNumberFormat="1" applyFont="1" applyFill="1" applyBorder="1" applyAlignment="1">
      <alignment horizontal="center" vertical="center" wrapText="1"/>
    </xf>
    <xf numFmtId="0" fontId="15" fillId="0" borderId="0" xfId="0" applyFont="1" applyAlignment="1">
      <alignment horizontal="center" wrapText="1"/>
    </xf>
    <xf numFmtId="168" fontId="25" fillId="0" borderId="0" xfId="0" applyNumberFormat="1" applyFont="1" applyAlignment="1">
      <alignment horizontal="right" vertical="center"/>
    </xf>
    <xf numFmtId="3" fontId="37" fillId="0" borderId="3" xfId="0" applyNumberFormat="1" applyFont="1" applyBorder="1" applyAlignment="1">
      <alignment horizontal="right" wrapText="1"/>
    </xf>
    <xf numFmtId="0" fontId="37" fillId="0" borderId="1" xfId="0" applyFont="1" applyBorder="1" applyAlignment="1">
      <alignment horizontal="right"/>
    </xf>
    <xf numFmtId="9" fontId="37" fillId="0" borderId="10" xfId="0" applyNumberFormat="1" applyFont="1" applyBorder="1" applyAlignment="1">
      <alignment horizontal="right"/>
    </xf>
    <xf numFmtId="3" fontId="37" fillId="0" borderId="44" xfId="0" applyNumberFormat="1" applyFont="1" applyBorder="1" applyAlignment="1">
      <alignment horizontal="right" wrapText="1"/>
    </xf>
    <xf numFmtId="166" fontId="5" fillId="2" borderId="0" xfId="0" applyNumberFormat="1" applyFont="1" applyFill="1"/>
    <xf numFmtId="166" fontId="5" fillId="2" borderId="37" xfId="0" applyNumberFormat="1" applyFont="1" applyFill="1" applyBorder="1" applyAlignment="1">
      <alignment horizontal="center" vertical="center" wrapText="1"/>
    </xf>
    <xf numFmtId="166" fontId="15" fillId="2" borderId="0" xfId="0" applyNumberFormat="1" applyFont="1" applyFill="1" applyAlignment="1">
      <alignment horizontal="left" vertical="center"/>
    </xf>
    <xf numFmtId="166" fontId="45" fillId="2" borderId="0" xfId="0" applyNumberFormat="1" applyFont="1" applyFill="1"/>
    <xf numFmtId="0" fontId="5" fillId="0" borderId="1" xfId="0" applyFont="1" applyBorder="1"/>
    <xf numFmtId="49" fontId="35" fillId="2" borderId="1" xfId="0" quotePrefix="1" applyNumberFormat="1" applyFont="1" applyFill="1" applyBorder="1" applyAlignment="1">
      <alignment vertical="center" wrapText="1"/>
    </xf>
    <xf numFmtId="3" fontId="45" fillId="2" borderId="0" xfId="0" applyNumberFormat="1" applyFont="1" applyFill="1"/>
    <xf numFmtId="175" fontId="45" fillId="2" borderId="0" xfId="0" applyNumberFormat="1" applyFont="1" applyFill="1"/>
    <xf numFmtId="166" fontId="6" fillId="0" borderId="0" xfId="0" applyNumberFormat="1" applyFont="1"/>
    <xf numFmtId="0" fontId="6" fillId="2" borderId="50" xfId="0"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6" fillId="2" borderId="15" xfId="0" applyFont="1" applyFill="1" applyBorder="1" applyAlignment="1">
      <alignment vertical="center" wrapText="1"/>
    </xf>
    <xf numFmtId="166" fontId="6" fillId="2" borderId="50" xfId="0" applyNumberFormat="1" applyFont="1" applyFill="1" applyBorder="1" applyAlignment="1">
      <alignment vertical="center"/>
    </xf>
    <xf numFmtId="169" fontId="6" fillId="2" borderId="14" xfId="0" applyNumberFormat="1" applyFont="1" applyFill="1" applyBorder="1" applyAlignment="1">
      <alignment horizontal="center" vertical="center" wrapText="1"/>
    </xf>
    <xf numFmtId="169" fontId="6" fillId="2" borderId="15" xfId="0" applyNumberFormat="1" applyFont="1" applyFill="1" applyBorder="1" applyAlignment="1">
      <alignment horizontal="center" vertical="center" wrapText="1"/>
    </xf>
    <xf numFmtId="169" fontId="6" fillId="2" borderId="16" xfId="0" applyNumberFormat="1" applyFont="1" applyFill="1" applyBorder="1" applyAlignment="1">
      <alignment horizontal="center" vertical="center" wrapText="1"/>
    </xf>
    <xf numFmtId="169" fontId="5" fillId="2" borderId="27" xfId="0" applyNumberFormat="1" applyFont="1" applyFill="1" applyBorder="1" applyAlignment="1">
      <alignment horizontal="center" vertical="center" wrapText="1"/>
    </xf>
    <xf numFmtId="0" fontId="7"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wrapText="1"/>
    </xf>
    <xf numFmtId="0" fontId="47" fillId="0" borderId="27" xfId="0" applyFont="1" applyBorder="1" applyAlignment="1">
      <alignment vertical="center" wrapText="1"/>
    </xf>
    <xf numFmtId="0" fontId="7" fillId="2" borderId="56" xfId="3" applyFont="1" applyFill="1" applyBorder="1"/>
    <xf numFmtId="0" fontId="7" fillId="0" borderId="0" xfId="0" applyFont="1" applyBorder="1" applyAlignment="1">
      <alignment horizontal="left"/>
    </xf>
    <xf numFmtId="49" fontId="7" fillId="0" borderId="0" xfId="0" applyNumberFormat="1" applyFont="1" applyBorder="1" applyAlignment="1">
      <alignment vertical="center"/>
    </xf>
    <xf numFmtId="0" fontId="7" fillId="0" borderId="0" xfId="0" applyFont="1" applyBorder="1"/>
    <xf numFmtId="169" fontId="41" fillId="2" borderId="13" xfId="0" applyNumberFormat="1" applyFont="1" applyFill="1" applyBorder="1" applyAlignment="1">
      <alignment horizontal="right" vertical="center"/>
    </xf>
    <xf numFmtId="0" fontId="15" fillId="0" borderId="0" xfId="0" applyFont="1" applyAlignment="1">
      <alignment horizontal="left" vertical="center"/>
    </xf>
    <xf numFmtId="0" fontId="41" fillId="0" borderId="12" xfId="0" applyFont="1" applyBorder="1" applyAlignment="1">
      <alignment horizontal="center" vertical="center" wrapText="1"/>
    </xf>
    <xf numFmtId="0" fontId="41" fillId="0" borderId="18" xfId="0" applyFont="1" applyBorder="1" applyAlignment="1">
      <alignment horizontal="center" vertical="center" wrapText="1"/>
    </xf>
    <xf numFmtId="3" fontId="41" fillId="2" borderId="27" xfId="0" applyNumberFormat="1" applyFont="1" applyFill="1" applyBorder="1" applyAlignment="1">
      <alignment horizontal="right" vertical="center"/>
    </xf>
    <xf numFmtId="0" fontId="36" fillId="0" borderId="0" xfId="0" applyFont="1" applyAlignment="1">
      <alignment horizontal="center"/>
    </xf>
    <xf numFmtId="0" fontId="15" fillId="0" borderId="0" xfId="0" applyFont="1" applyAlignment="1">
      <alignment horizontal="right" vertical="center"/>
    </xf>
    <xf numFmtId="0" fontId="7" fillId="0" borderId="0" xfId="0" applyFont="1" applyAlignment="1">
      <alignment horizontal="left"/>
    </xf>
    <xf numFmtId="0" fontId="7" fillId="0" borderId="0" xfId="0" applyFont="1" applyAlignment="1">
      <alignment horizontal="left" vertical="top" wrapText="1"/>
    </xf>
    <xf numFmtId="0" fontId="34" fillId="0" borderId="0" xfId="0" applyFont="1" applyAlignment="1">
      <alignment horizontal="center"/>
    </xf>
    <xf numFmtId="0" fontId="31" fillId="0" borderId="0" xfId="0" applyFont="1" applyAlignment="1">
      <alignment horizontal="left"/>
    </xf>
    <xf numFmtId="0" fontId="5" fillId="0" borderId="0" xfId="0" applyFont="1" applyAlignment="1">
      <alignment horizontal="left"/>
    </xf>
    <xf numFmtId="0" fontId="15" fillId="0" borderId="0" xfId="0" applyFont="1" applyAlignment="1">
      <alignment horizontal="left" vertical="center"/>
    </xf>
    <xf numFmtId="49" fontId="41" fillId="0" borderId="1" xfId="0" applyNumberFormat="1" applyFont="1" applyBorder="1" applyAlignment="1">
      <alignment horizontal="center" vertical="center"/>
    </xf>
    <xf numFmtId="49" fontId="34" fillId="0" borderId="27" xfId="0" applyNumberFormat="1" applyFont="1" applyBorder="1" applyAlignment="1">
      <alignment horizontal="center" vertical="center" wrapText="1"/>
    </xf>
    <xf numFmtId="0" fontId="34" fillId="0" borderId="27" xfId="0" quotePrefix="1" applyFont="1" applyBorder="1" applyAlignment="1">
      <alignment vertical="center" wrapText="1"/>
    </xf>
    <xf numFmtId="1" fontId="41" fillId="2" borderId="27" xfId="0" applyNumberFormat="1" applyFont="1" applyFill="1" applyBorder="1" applyAlignment="1">
      <alignment vertical="center" wrapText="1"/>
    </xf>
    <xf numFmtId="3" fontId="41" fillId="2" borderId="27" xfId="0" applyNumberFormat="1" applyFont="1" applyFill="1" applyBorder="1" applyAlignment="1">
      <alignment horizontal="right" vertical="center" wrapText="1"/>
    </xf>
    <xf numFmtId="0" fontId="7" fillId="0" borderId="12" xfId="0" applyFont="1" applyBorder="1" applyAlignment="1">
      <alignment horizontal="center" vertical="center" wrapText="1"/>
    </xf>
    <xf numFmtId="49" fontId="34" fillId="2" borderId="27" xfId="0" applyNumberFormat="1" applyFont="1" applyFill="1" applyBorder="1" applyAlignment="1">
      <alignment horizontal="center" vertical="center" wrapText="1"/>
    </xf>
    <xf numFmtId="0" fontId="54" fillId="0" borderId="27" xfId="0" applyFont="1" applyBorder="1" applyAlignment="1">
      <alignment vertical="center" wrapText="1"/>
    </xf>
    <xf numFmtId="0" fontId="34" fillId="2" borderId="27" xfId="0" quotePrefix="1" applyFont="1" applyFill="1" applyBorder="1" applyAlignment="1">
      <alignment vertical="center" wrapText="1"/>
    </xf>
    <xf numFmtId="49" fontId="34" fillId="2" borderId="26" xfId="0" applyNumberFormat="1" applyFont="1" applyFill="1" applyBorder="1" applyAlignment="1">
      <alignment horizontal="center" vertical="center" wrapText="1"/>
    </xf>
    <xf numFmtId="3" fontId="41" fillId="2" borderId="12" xfId="0" applyNumberFormat="1" applyFont="1" applyFill="1" applyBorder="1" applyAlignment="1">
      <alignment vertical="center" wrapText="1"/>
    </xf>
    <xf numFmtId="3" fontId="41" fillId="0" borderId="0" xfId="0" applyNumberFormat="1" applyFont="1" applyBorder="1" applyAlignment="1">
      <alignment horizontal="right" vertical="center"/>
    </xf>
    <xf numFmtId="3" fontId="15" fillId="2" borderId="15" xfId="0" applyNumberFormat="1" applyFont="1" applyFill="1" applyBorder="1" applyAlignment="1">
      <alignment vertical="center" wrapText="1"/>
    </xf>
    <xf numFmtId="3" fontId="41" fillId="2" borderId="18" xfId="0" applyNumberFormat="1" applyFont="1" applyFill="1" applyBorder="1" applyAlignment="1">
      <alignment vertical="center" wrapText="1"/>
    </xf>
    <xf numFmtId="3" fontId="41" fillId="2" borderId="27" xfId="0" applyNumberFormat="1" applyFont="1" applyFill="1" applyBorder="1" applyAlignment="1">
      <alignment vertical="center" wrapText="1"/>
    </xf>
    <xf numFmtId="0" fontId="34" fillId="0" borderId="26" xfId="0" applyFont="1" applyBorder="1" applyAlignment="1">
      <alignment horizontal="center" vertical="center" wrapText="1"/>
    </xf>
    <xf numFmtId="3" fontId="41" fillId="2" borderId="1" xfId="0" applyNumberFormat="1" applyFont="1" applyFill="1" applyBorder="1" applyAlignment="1">
      <alignment vertical="center" wrapText="1"/>
    </xf>
    <xf numFmtId="3" fontId="41" fillId="2" borderId="1" xfId="0" applyNumberFormat="1" applyFont="1" applyFill="1" applyBorder="1" applyAlignment="1">
      <alignment horizontal="right" vertical="center" wrapText="1"/>
    </xf>
    <xf numFmtId="0" fontId="41" fillId="3" borderId="18" xfId="0" applyFont="1" applyFill="1" applyBorder="1" applyAlignment="1">
      <alignment horizontal="right" vertical="center"/>
    </xf>
    <xf numFmtId="0" fontId="41" fillId="0" borderId="18" xfId="0" applyFont="1" applyBorder="1" applyAlignment="1">
      <alignment horizontal="right" vertical="center"/>
    </xf>
    <xf numFmtId="0" fontId="41" fillId="0" borderId="1" xfId="0" quotePrefix="1" applyFont="1" applyBorder="1" applyAlignment="1">
      <alignment vertical="center" wrapText="1"/>
    </xf>
    <xf numFmtId="0" fontId="41" fillId="0" borderId="1" xfId="0" applyFont="1" applyBorder="1" applyAlignment="1">
      <alignment horizontal="center" vertical="center" wrapText="1"/>
    </xf>
    <xf numFmtId="0" fontId="34" fillId="0" borderId="9" xfId="0" applyFont="1" applyBorder="1" applyAlignment="1">
      <alignment horizontal="center" vertical="center" wrapText="1"/>
    </xf>
    <xf numFmtId="0" fontId="41" fillId="2" borderId="1" xfId="0" quotePrefix="1" applyFont="1" applyFill="1" applyBorder="1" applyAlignment="1">
      <alignment vertical="center" wrapText="1"/>
    </xf>
    <xf numFmtId="3" fontId="15" fillId="2" borderId="18" xfId="0" applyNumberFormat="1" applyFont="1" applyFill="1" applyBorder="1" applyAlignment="1">
      <alignment horizontal="right" vertical="center"/>
    </xf>
    <xf numFmtId="3" fontId="15" fillId="2" borderId="1" xfId="0" applyNumberFormat="1" applyFont="1" applyFill="1" applyBorder="1" applyAlignment="1">
      <alignment horizontal="right" vertical="center"/>
    </xf>
    <xf numFmtId="0" fontId="41" fillId="2" borderId="12" xfId="0" applyFont="1" applyFill="1" applyBorder="1" applyAlignment="1">
      <alignment horizontal="right" vertical="center"/>
    </xf>
    <xf numFmtId="3" fontId="41" fillId="2" borderId="18" xfId="0" applyNumberFormat="1" applyFont="1" applyFill="1" applyBorder="1" applyAlignment="1">
      <alignment horizontal="right" vertical="center" wrapText="1"/>
    </xf>
    <xf numFmtId="0" fontId="50" fillId="0" borderId="14" xfId="0" applyFont="1" applyBorder="1" applyAlignment="1">
      <alignment horizontal="center" vertical="center" wrapText="1"/>
    </xf>
    <xf numFmtId="0" fontId="50" fillId="0" borderId="15" xfId="0" applyFont="1" applyBorder="1" applyAlignment="1">
      <alignment horizontal="center" vertical="center" wrapText="1"/>
    </xf>
    <xf numFmtId="0" fontId="50" fillId="0" borderId="15" xfId="0" applyFont="1" applyBorder="1" applyAlignment="1">
      <alignment horizontal="left" vertical="center" wrapText="1"/>
    </xf>
    <xf numFmtId="0" fontId="47" fillId="0" borderId="14" xfId="0" applyFont="1" applyBorder="1" applyAlignment="1">
      <alignment horizontal="center" vertical="center" wrapText="1"/>
    </xf>
    <xf numFmtId="0" fontId="41" fillId="0" borderId="15" xfId="0" applyFont="1" applyBorder="1" applyAlignment="1">
      <alignment horizontal="center" vertical="center" wrapText="1"/>
    </xf>
    <xf numFmtId="49" fontId="41" fillId="0" borderId="15" xfId="0" applyNumberFormat="1" applyFont="1" applyBorder="1" applyAlignment="1">
      <alignment horizontal="center" vertical="center" wrapText="1"/>
    </xf>
    <xf numFmtId="0" fontId="41" fillId="0" borderId="15" xfId="0" quotePrefix="1" applyFont="1" applyBorder="1" applyAlignment="1">
      <alignment vertical="center" wrapText="1"/>
    </xf>
    <xf numFmtId="49" fontId="41" fillId="0" borderId="18" xfId="0" applyNumberFormat="1" applyFont="1" applyBorder="1" applyAlignment="1">
      <alignment horizontal="center" vertical="center" wrapText="1"/>
    </xf>
    <xf numFmtId="0" fontId="41" fillId="0" borderId="18" xfId="0" quotePrefix="1" applyFont="1" applyBorder="1" applyAlignment="1">
      <alignment vertical="center" wrapText="1"/>
    </xf>
    <xf numFmtId="49" fontId="41" fillId="0" borderId="1" xfId="0" applyNumberFormat="1" applyFont="1" applyBorder="1" applyAlignment="1">
      <alignment horizontal="center" vertical="center" wrapText="1"/>
    </xf>
    <xf numFmtId="3" fontId="15" fillId="0" borderId="15" xfId="0" applyNumberFormat="1" applyFont="1" applyFill="1" applyBorder="1" applyAlignment="1">
      <alignment horizontal="right" vertical="center"/>
    </xf>
    <xf numFmtId="169" fontId="15" fillId="0" borderId="16" xfId="0" applyNumberFormat="1" applyFont="1" applyFill="1" applyBorder="1" applyAlignment="1">
      <alignment horizontal="right" vertical="center"/>
    </xf>
    <xf numFmtId="49" fontId="47" fillId="0" borderId="14" xfId="0" applyNumberFormat="1" applyFont="1" applyFill="1" applyBorder="1" applyAlignment="1">
      <alignment horizontal="center" vertical="center"/>
    </xf>
    <xf numFmtId="49" fontId="47" fillId="0" borderId="15" xfId="0" applyNumberFormat="1" applyFont="1" applyFill="1" applyBorder="1" applyAlignment="1">
      <alignment horizontal="center" vertical="center"/>
    </xf>
    <xf numFmtId="0" fontId="47" fillId="0" borderId="15" xfId="0" applyFont="1" applyFill="1" applyBorder="1" applyAlignment="1">
      <alignment horizontal="left" vertical="center" wrapText="1"/>
    </xf>
    <xf numFmtId="0" fontId="47" fillId="0" borderId="15" xfId="0" applyFont="1" applyFill="1" applyBorder="1" applyAlignment="1">
      <alignment horizontal="center" vertical="center" wrapText="1"/>
    </xf>
    <xf numFmtId="49" fontId="34" fillId="0" borderId="9" xfId="0" applyNumberFormat="1"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49" fontId="34" fillId="0" borderId="1" xfId="0" quotePrefix="1" applyNumberFormat="1" applyFont="1" applyFill="1" applyBorder="1" applyAlignment="1">
      <alignment vertical="center" wrapText="1"/>
    </xf>
    <xf numFmtId="0" fontId="34" fillId="0" borderId="18" xfId="0" quotePrefix="1" applyFont="1" applyFill="1" applyBorder="1" applyAlignment="1">
      <alignment vertical="center" wrapText="1"/>
    </xf>
    <xf numFmtId="49" fontId="41" fillId="0" borderId="17" xfId="0" applyNumberFormat="1" applyFont="1" applyFill="1" applyBorder="1" applyAlignment="1">
      <alignment horizontal="center" vertical="center"/>
    </xf>
    <xf numFmtId="49" fontId="41" fillId="0" borderId="18" xfId="0" applyNumberFormat="1" applyFont="1" applyFill="1" applyBorder="1" applyAlignment="1">
      <alignment horizontal="center" vertical="center"/>
    </xf>
    <xf numFmtId="49" fontId="41" fillId="0" borderId="9" xfId="0" applyNumberFormat="1" applyFont="1" applyFill="1" applyBorder="1" applyAlignment="1">
      <alignment horizontal="center" vertical="center"/>
    </xf>
    <xf numFmtId="49" fontId="41" fillId="0" borderId="1" xfId="0" applyNumberFormat="1" applyFont="1" applyFill="1" applyBorder="1" applyAlignment="1">
      <alignment horizontal="center" vertical="center"/>
    </xf>
    <xf numFmtId="0" fontId="34" fillId="0" borderId="1" xfId="0" quotePrefix="1" applyFont="1" applyFill="1" applyBorder="1" applyAlignment="1">
      <alignment vertical="center" wrapText="1"/>
    </xf>
    <xf numFmtId="0" fontId="34" fillId="0" borderId="1"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3" fillId="0" borderId="14" xfId="0" applyFont="1" applyFill="1" applyBorder="1" applyAlignment="1">
      <alignment horizontal="center" vertical="center" wrapText="1"/>
    </xf>
    <xf numFmtId="49" fontId="15" fillId="0" borderId="15" xfId="0" applyNumberFormat="1" applyFont="1" applyFill="1" applyBorder="1" applyAlignment="1">
      <alignment horizontal="center" vertical="center"/>
    </xf>
    <xf numFmtId="49" fontId="15" fillId="0" borderId="15" xfId="0" applyNumberFormat="1" applyFont="1" applyFill="1" applyBorder="1" applyAlignment="1">
      <alignment vertical="center"/>
    </xf>
    <xf numFmtId="0" fontId="15" fillId="0" borderId="15" xfId="0" applyFont="1" applyFill="1" applyBorder="1" applyAlignment="1">
      <alignment horizontal="left" vertical="center" wrapText="1"/>
    </xf>
    <xf numFmtId="0" fontId="15" fillId="0" borderId="15" xfId="0" applyFont="1" applyFill="1" applyBorder="1" applyAlignment="1">
      <alignment vertical="center" wrapText="1"/>
    </xf>
    <xf numFmtId="49" fontId="48" fillId="0" borderId="14" xfId="0" applyNumberFormat="1" applyFont="1" applyFill="1" applyBorder="1" applyAlignment="1">
      <alignment horizontal="center" vertical="center" wrapText="1"/>
    </xf>
    <xf numFmtId="49" fontId="47" fillId="0" borderId="15"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49" fontId="34" fillId="0" borderId="18"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49" fontId="47" fillId="0" borderId="15" xfId="0" applyNumberFormat="1" applyFont="1" applyFill="1" applyBorder="1" applyAlignment="1">
      <alignment horizontal="center" vertical="center" wrapText="1"/>
    </xf>
    <xf numFmtId="0" fontId="47" fillId="0" borderId="15" xfId="0" applyFont="1" applyFill="1" applyBorder="1" applyAlignment="1">
      <alignment vertical="center" wrapText="1"/>
    </xf>
    <xf numFmtId="49" fontId="41" fillId="0" borderId="9"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1" xfId="0" quotePrefix="1" applyFont="1" applyFill="1" applyBorder="1" applyAlignment="1">
      <alignment vertical="center" wrapText="1"/>
    </xf>
    <xf numFmtId="0" fontId="33" fillId="0" borderId="15" xfId="0" applyFont="1" applyFill="1" applyBorder="1" applyAlignment="1">
      <alignment horizontal="center" vertical="center" wrapText="1"/>
    </xf>
    <xf numFmtId="0" fontId="33" fillId="0" borderId="15" xfId="0" quotePrefix="1" applyFont="1" applyFill="1" applyBorder="1" applyAlignment="1">
      <alignment vertical="center" wrapText="1"/>
    </xf>
    <xf numFmtId="0" fontId="48" fillId="0" borderId="15" xfId="0" applyFont="1" applyFill="1" applyBorder="1" applyAlignment="1">
      <alignment horizontal="center" vertical="center" wrapText="1"/>
    </xf>
    <xf numFmtId="0" fontId="48" fillId="0" borderId="15" xfId="0" quotePrefix="1" applyFont="1" applyFill="1" applyBorder="1" applyAlignment="1">
      <alignment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48" fillId="0" borderId="14" xfId="0" applyFont="1" applyFill="1" applyBorder="1" applyAlignment="1">
      <alignment horizontal="center" vertical="center" wrapText="1"/>
    </xf>
    <xf numFmtId="49" fontId="34" fillId="0" borderId="12" xfId="0" applyNumberFormat="1" applyFont="1" applyFill="1" applyBorder="1" applyAlignment="1">
      <alignment horizontal="center" vertical="center" wrapText="1"/>
    </xf>
    <xf numFmtId="49" fontId="34" fillId="0" borderId="11" xfId="0" applyNumberFormat="1"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2" xfId="0" quotePrefix="1" applyFont="1" applyFill="1" applyBorder="1" applyAlignment="1">
      <alignment vertical="center" wrapText="1"/>
    </xf>
    <xf numFmtId="0" fontId="34" fillId="2" borderId="12" xfId="0" quotePrefix="1" applyFont="1" applyFill="1" applyBorder="1" applyAlignment="1">
      <alignment vertical="center" wrapText="1"/>
    </xf>
    <xf numFmtId="49" fontId="33" fillId="0" borderId="15" xfId="0" applyNumberFormat="1" applyFont="1" applyBorder="1" applyAlignment="1">
      <alignment horizontal="center" vertical="center" wrapText="1"/>
    </xf>
    <xf numFmtId="0" fontId="41" fillId="0" borderId="1" xfId="0" applyFont="1" applyBorder="1" applyAlignment="1">
      <alignment vertical="center" wrapText="1"/>
    </xf>
    <xf numFmtId="3" fontId="15" fillId="0" borderId="0" xfId="0" applyNumberFormat="1" applyFont="1" applyAlignment="1">
      <alignment horizontal="right" vertical="center"/>
    </xf>
    <xf numFmtId="0" fontId="15" fillId="0" borderId="15" xfId="0" applyFont="1" applyBorder="1" applyAlignment="1">
      <alignment horizontal="left" vertical="top" wrapText="1"/>
    </xf>
    <xf numFmtId="0" fontId="15" fillId="0" borderId="15" xfId="0" applyFont="1" applyBorder="1" applyAlignment="1">
      <alignment vertical="top" wrapText="1"/>
    </xf>
    <xf numFmtId="0" fontId="47" fillId="0" borderId="15" xfId="0" applyFont="1" applyFill="1" applyBorder="1" applyAlignment="1">
      <alignment horizontal="left" vertical="top" wrapText="1"/>
    </xf>
    <xf numFmtId="0" fontId="47" fillId="0" borderId="15" xfId="0" applyFont="1" applyFill="1" applyBorder="1" applyAlignment="1">
      <alignment horizontal="center" vertical="top" wrapText="1"/>
    </xf>
    <xf numFmtId="0" fontId="47" fillId="0" borderId="15" xfId="0" applyFont="1" applyBorder="1" applyAlignment="1">
      <alignment horizontal="center" vertical="top" wrapText="1"/>
    </xf>
    <xf numFmtId="1" fontId="41" fillId="2" borderId="1" xfId="0" applyNumberFormat="1" applyFont="1" applyFill="1" applyBorder="1" applyAlignment="1">
      <alignment vertical="center" wrapText="1"/>
    </xf>
    <xf numFmtId="0" fontId="49" fillId="0" borderId="15" xfId="0" applyFont="1" applyBorder="1" applyAlignment="1">
      <alignment horizontal="left" vertical="center" wrapText="1"/>
    </xf>
    <xf numFmtId="3" fontId="47" fillId="2" borderId="15" xfId="0" applyNumberFormat="1" applyFont="1" applyFill="1" applyBorder="1" applyAlignment="1">
      <alignment horizontal="right" vertical="center"/>
    </xf>
    <xf numFmtId="1" fontId="47" fillId="2" borderId="15" xfId="0" applyNumberFormat="1" applyFont="1" applyFill="1" applyBorder="1" applyAlignment="1">
      <alignment vertical="center" wrapText="1"/>
    </xf>
    <xf numFmtId="3" fontId="47" fillId="2" borderId="15" xfId="0" applyNumberFormat="1" applyFont="1" applyFill="1" applyBorder="1" applyAlignment="1">
      <alignment vertical="center" wrapText="1"/>
    </xf>
    <xf numFmtId="49" fontId="41" fillId="2" borderId="1" xfId="0" applyNumberFormat="1" applyFont="1" applyFill="1" applyBorder="1" applyAlignment="1">
      <alignment horizontal="center" vertical="center" wrapText="1"/>
    </xf>
    <xf numFmtId="3" fontId="15" fillId="2" borderId="27" xfId="0" applyNumberFormat="1" applyFont="1" applyFill="1" applyBorder="1" applyAlignment="1">
      <alignment horizontal="right" vertical="center"/>
    </xf>
    <xf numFmtId="0" fontId="34" fillId="0" borderId="1" xfId="0" quotePrefix="1" applyFont="1" applyFill="1" applyBorder="1" applyAlignment="1">
      <alignment horizontal="left" vertical="center" wrapText="1"/>
    </xf>
    <xf numFmtId="0" fontId="34" fillId="0" borderId="1" xfId="0" applyFont="1" applyBorder="1" applyAlignment="1">
      <alignment horizontal="right" vertical="center"/>
    </xf>
    <xf numFmtId="0" fontId="41" fillId="0" borderId="12" xfId="0" applyFont="1" applyFill="1" applyBorder="1" applyAlignment="1">
      <alignment horizontal="center" vertical="center" wrapText="1"/>
    </xf>
    <xf numFmtId="0" fontId="41" fillId="0" borderId="12" xfId="0" quotePrefix="1" applyFont="1" applyFill="1" applyBorder="1" applyAlignment="1">
      <alignment vertical="center" wrapText="1"/>
    </xf>
    <xf numFmtId="0" fontId="41" fillId="0" borderId="12" xfId="0" quotePrefix="1" applyFont="1" applyBorder="1" applyAlignment="1">
      <alignment vertical="center" wrapText="1"/>
    </xf>
    <xf numFmtId="0" fontId="34" fillId="0" borderId="27" xfId="0" quotePrefix="1" applyFont="1" applyFill="1" applyBorder="1" applyAlignment="1">
      <alignment vertical="center" wrapText="1"/>
    </xf>
    <xf numFmtId="3" fontId="15" fillId="0" borderId="18" xfId="0" applyNumberFormat="1" applyFont="1" applyBorder="1" applyAlignment="1">
      <alignment horizontal="right" vertical="center"/>
    </xf>
    <xf numFmtId="0" fontId="41" fillId="0" borderId="12" xfId="0" applyFont="1" applyBorder="1" applyAlignment="1">
      <alignment vertical="center" wrapText="1"/>
    </xf>
    <xf numFmtId="49" fontId="41" fillId="0" borderId="12" xfId="0" applyNumberFormat="1" applyFont="1" applyBorder="1" applyAlignment="1">
      <alignment horizontal="center" vertical="center" wrapText="1"/>
    </xf>
    <xf numFmtId="49" fontId="41" fillId="0" borderId="11" xfId="0" applyNumberFormat="1" applyFont="1" applyFill="1" applyBorder="1" applyAlignment="1">
      <alignment horizontal="center" vertical="center" wrapText="1"/>
    </xf>
    <xf numFmtId="0" fontId="34" fillId="0" borderId="11" xfId="0" applyFont="1" applyFill="1" applyBorder="1" applyAlignment="1">
      <alignment horizontal="center" vertical="center" wrapText="1"/>
    </xf>
    <xf numFmtId="49" fontId="41" fillId="0" borderId="9" xfId="0" applyNumberFormat="1" applyFont="1" applyBorder="1" applyAlignment="1">
      <alignment horizontal="center" vertical="center"/>
    </xf>
    <xf numFmtId="0" fontId="41" fillId="0" borderId="11" xfId="0" applyFont="1" applyBorder="1" applyAlignment="1">
      <alignment horizontal="center" vertical="center" wrapText="1"/>
    </xf>
    <xf numFmtId="0" fontId="41" fillId="0" borderId="17" xfId="0" applyFont="1" applyBorder="1" applyAlignment="1">
      <alignment horizontal="center" vertical="center" wrapText="1"/>
    </xf>
    <xf numFmtId="0" fontId="41" fillId="0" borderId="9" xfId="0" applyFont="1" applyBorder="1" applyAlignment="1">
      <alignment horizontal="center" vertical="center" wrapText="1"/>
    </xf>
    <xf numFmtId="0" fontId="7" fillId="0" borderId="12" xfId="0" applyFont="1" applyFill="1" applyBorder="1" applyAlignment="1">
      <alignment horizontal="center" vertical="center" wrapText="1"/>
    </xf>
    <xf numFmtId="169" fontId="7" fillId="0" borderId="13" xfId="0" applyNumberFormat="1" applyFont="1" applyBorder="1" applyAlignment="1">
      <alignment horizontal="center" vertical="center" wrapText="1"/>
    </xf>
    <xf numFmtId="3" fontId="6" fillId="2" borderId="32" xfId="0" applyNumberFormat="1" applyFont="1" applyFill="1" applyBorder="1" applyAlignment="1">
      <alignment horizontal="right" vertical="center"/>
    </xf>
    <xf numFmtId="172" fontId="6" fillId="2" borderId="50"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172" fontId="6" fillId="2" borderId="16" xfId="0" applyNumberFormat="1" applyFont="1" applyFill="1" applyBorder="1" applyAlignment="1">
      <alignment horizontal="right" vertical="center"/>
    </xf>
    <xf numFmtId="3" fontId="6" fillId="0" borderId="32" xfId="0" applyNumberFormat="1" applyFont="1" applyBorder="1" applyAlignment="1">
      <alignment horizontal="right" vertical="center"/>
    </xf>
    <xf numFmtId="3" fontId="6" fillId="0" borderId="15" xfId="0" applyNumberFormat="1" applyFont="1" applyBorder="1" applyAlignment="1">
      <alignment horizontal="right" vertical="center"/>
    </xf>
    <xf numFmtId="172" fontId="6" fillId="0" borderId="16" xfId="0" applyNumberFormat="1" applyFont="1" applyBorder="1" applyAlignment="1">
      <alignment horizontal="right" vertical="center"/>
    </xf>
    <xf numFmtId="3" fontId="35" fillId="2" borderId="30" xfId="0" applyNumberFormat="1" applyFont="1" applyFill="1" applyBorder="1" applyAlignment="1">
      <alignment horizontal="right" vertical="center"/>
    </xf>
    <xf numFmtId="3" fontId="35" fillId="2" borderId="18" xfId="0" applyNumberFormat="1" applyFont="1" applyFill="1" applyBorder="1" applyAlignment="1">
      <alignment horizontal="right" vertical="center"/>
    </xf>
    <xf numFmtId="172" fontId="35" fillId="2" borderId="49" xfId="0" applyNumberFormat="1" applyFont="1" applyFill="1" applyBorder="1" applyAlignment="1">
      <alignment horizontal="right" vertical="center"/>
    </xf>
    <xf numFmtId="3" fontId="35" fillId="2" borderId="17" xfId="0" applyNumberFormat="1" applyFont="1" applyFill="1" applyBorder="1" applyAlignment="1">
      <alignment horizontal="right" vertical="center"/>
    </xf>
    <xf numFmtId="172" fontId="35" fillId="2" borderId="19" xfId="0" applyNumberFormat="1" applyFont="1" applyFill="1" applyBorder="1" applyAlignment="1">
      <alignment horizontal="right" vertical="center"/>
    </xf>
    <xf numFmtId="3" fontId="6" fillId="0" borderId="30" xfId="0" applyNumberFormat="1" applyFont="1" applyBorder="1" applyAlignment="1">
      <alignment horizontal="right" vertical="center"/>
    </xf>
    <xf numFmtId="3" fontId="6" fillId="0" borderId="18" xfId="0" applyNumberFormat="1" applyFont="1" applyBorder="1" applyAlignment="1">
      <alignment horizontal="right" vertical="center"/>
    </xf>
    <xf numFmtId="172" fontId="6" fillId="0" borderId="19"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2" borderId="1" xfId="0" applyNumberFormat="1" applyFont="1" applyFill="1" applyBorder="1" applyAlignment="1">
      <alignment horizontal="right" vertical="center"/>
    </xf>
    <xf numFmtId="172" fontId="5" fillId="2" borderId="3" xfId="0" applyNumberFormat="1" applyFont="1" applyFill="1" applyBorder="1" applyAlignment="1">
      <alignment horizontal="right" vertical="center"/>
    </xf>
    <xf numFmtId="3" fontId="5" fillId="0" borderId="9" xfId="0" applyNumberFormat="1" applyFont="1" applyBorder="1" applyAlignment="1">
      <alignment horizontal="right" vertical="center"/>
    </xf>
    <xf numFmtId="172" fontId="5" fillId="2" borderId="10" xfId="0" applyNumberFormat="1" applyFont="1" applyFill="1" applyBorder="1" applyAlignment="1">
      <alignment horizontal="right" vertical="center"/>
    </xf>
    <xf numFmtId="3" fontId="6" fillId="0" borderId="5" xfId="0" applyNumberFormat="1" applyFont="1" applyBorder="1" applyAlignment="1">
      <alignment horizontal="right" vertical="center"/>
    </xf>
    <xf numFmtId="3" fontId="6" fillId="0" borderId="1" xfId="0" applyNumberFormat="1" applyFont="1" applyBorder="1" applyAlignment="1">
      <alignment horizontal="right" vertical="center"/>
    </xf>
    <xf numFmtId="172" fontId="6" fillId="0" borderId="10" xfId="0" applyNumberFormat="1" applyFont="1" applyBorder="1" applyAlignment="1">
      <alignment horizontal="right" vertical="center"/>
    </xf>
    <xf numFmtId="3" fontId="35" fillId="0" borderId="5" xfId="0" applyNumberFormat="1" applyFont="1" applyBorder="1" applyAlignment="1">
      <alignment horizontal="right" vertical="center"/>
    </xf>
    <xf numFmtId="172" fontId="6" fillId="2" borderId="3" xfId="0" applyNumberFormat="1" applyFont="1" applyFill="1" applyBorder="1" applyAlignment="1">
      <alignment horizontal="right" vertical="center"/>
    </xf>
    <xf numFmtId="3" fontId="35" fillId="0" borderId="9" xfId="0" applyNumberFormat="1" applyFont="1" applyBorder="1" applyAlignment="1">
      <alignment horizontal="right" vertical="center"/>
    </xf>
    <xf numFmtId="3" fontId="35" fillId="0" borderId="1" xfId="0" applyNumberFormat="1" applyFont="1" applyBorder="1" applyAlignment="1">
      <alignment horizontal="right" vertical="center"/>
    </xf>
    <xf numFmtId="172" fontId="6" fillId="2" borderId="10" xfId="0" applyNumberFormat="1" applyFont="1" applyFill="1" applyBorder="1" applyAlignment="1">
      <alignment horizontal="right" vertical="center"/>
    </xf>
    <xf numFmtId="172" fontId="35" fillId="0" borderId="10" xfId="0" applyNumberFormat="1" applyFont="1" applyBorder="1" applyAlignment="1">
      <alignment horizontal="right" vertical="center"/>
    </xf>
    <xf numFmtId="172" fontId="35" fillId="2" borderId="10" xfId="0" applyNumberFormat="1" applyFont="1" applyFill="1" applyBorder="1" applyAlignment="1">
      <alignment horizontal="right" vertical="center"/>
    </xf>
    <xf numFmtId="3" fontId="5" fillId="0" borderId="38" xfId="0" applyNumberFormat="1" applyFont="1" applyBorder="1" applyAlignment="1">
      <alignment horizontal="right" vertical="center"/>
    </xf>
    <xf numFmtId="3" fontId="35" fillId="2" borderId="1" xfId="0" applyNumberFormat="1" applyFont="1" applyFill="1" applyBorder="1" applyAlignment="1">
      <alignment horizontal="right" vertical="center"/>
    </xf>
    <xf numFmtId="172" fontId="35" fillId="2" borderId="3" xfId="0" applyNumberFormat="1" applyFont="1" applyFill="1" applyBorder="1" applyAlignment="1">
      <alignment horizontal="right" vertical="center"/>
    </xf>
    <xf numFmtId="3" fontId="5" fillId="0" borderId="23" xfId="0" applyNumberFormat="1" applyFont="1" applyBorder="1" applyAlignment="1">
      <alignment horizontal="right" vertical="center"/>
    </xf>
    <xf numFmtId="3" fontId="5" fillId="2" borderId="12" xfId="0" applyNumberFormat="1" applyFont="1" applyFill="1" applyBorder="1" applyAlignment="1">
      <alignment horizontal="right" vertical="center"/>
    </xf>
    <xf numFmtId="172" fontId="5" fillId="2" borderId="44" xfId="0" applyNumberFormat="1" applyFont="1" applyFill="1" applyBorder="1" applyAlignment="1">
      <alignment horizontal="right" vertical="center"/>
    </xf>
    <xf numFmtId="3" fontId="5" fillId="0" borderId="11" xfId="0" applyNumberFormat="1" applyFont="1" applyBorder="1" applyAlignment="1">
      <alignment horizontal="right" vertical="center"/>
    </xf>
    <xf numFmtId="172" fontId="6" fillId="2" borderId="13" xfId="0" applyNumberFormat="1" applyFont="1" applyFill="1" applyBorder="1" applyAlignment="1">
      <alignment horizontal="right" vertical="center"/>
    </xf>
    <xf numFmtId="172" fontId="5" fillId="0" borderId="13" xfId="0" applyNumberFormat="1" applyFont="1" applyBorder="1" applyAlignment="1">
      <alignment horizontal="right" vertical="center"/>
    </xf>
    <xf numFmtId="3" fontId="6" fillId="0" borderId="14" xfId="0" applyNumberFormat="1" applyFont="1" applyBorder="1" applyAlignment="1">
      <alignment horizontal="right" vertical="center"/>
    </xf>
    <xf numFmtId="3" fontId="35" fillId="0" borderId="30" xfId="0" applyNumberFormat="1" applyFont="1" applyBorder="1" applyAlignment="1">
      <alignment horizontal="right" vertical="center"/>
    </xf>
    <xf numFmtId="3" fontId="35" fillId="0" borderId="17" xfId="0" applyNumberFormat="1" applyFont="1" applyBorder="1" applyAlignment="1">
      <alignment horizontal="right" vertical="center"/>
    </xf>
    <xf numFmtId="3" fontId="35" fillId="0" borderId="18" xfId="0" applyNumberFormat="1" applyFont="1" applyBorder="1" applyAlignment="1">
      <alignment horizontal="right" vertical="center"/>
    </xf>
    <xf numFmtId="172" fontId="5" fillId="0" borderId="10" xfId="0" applyNumberFormat="1" applyFont="1" applyBorder="1" applyAlignment="1">
      <alignment horizontal="right" vertical="center"/>
    </xf>
    <xf numFmtId="172" fontId="5" fillId="2" borderId="3" xfId="0" applyNumberFormat="1" applyFont="1" applyFill="1" applyBorder="1" applyAlignment="1">
      <alignment horizontal="right" vertical="center" wrapText="1"/>
    </xf>
    <xf numFmtId="172" fontId="5" fillId="2" borderId="10" xfId="0" applyNumberFormat="1" applyFont="1" applyFill="1" applyBorder="1" applyAlignment="1">
      <alignment horizontal="right" vertical="center" wrapText="1"/>
    </xf>
    <xf numFmtId="3" fontId="35" fillId="0" borderId="32" xfId="0" applyNumberFormat="1" applyFont="1" applyBorder="1" applyAlignment="1">
      <alignment horizontal="right" vertical="center"/>
    </xf>
    <xf numFmtId="3" fontId="6" fillId="2" borderId="50" xfId="0" applyNumberFormat="1" applyFont="1" applyFill="1" applyBorder="1" applyAlignment="1">
      <alignment horizontal="right" vertical="center"/>
    </xf>
    <xf numFmtId="3" fontId="35" fillId="0" borderId="14" xfId="0" applyNumberFormat="1" applyFont="1" applyBorder="1" applyAlignment="1">
      <alignment horizontal="right" vertical="center"/>
    </xf>
    <xf numFmtId="3" fontId="35" fillId="0" borderId="15" xfId="0" applyNumberFormat="1" applyFont="1" applyBorder="1" applyAlignment="1">
      <alignment horizontal="right" vertical="center"/>
    </xf>
    <xf numFmtId="3" fontId="35" fillId="0" borderId="16" xfId="0" applyNumberFormat="1" applyFont="1" applyBorder="1" applyAlignment="1">
      <alignment horizontal="right" vertical="center" wrapText="1"/>
    </xf>
    <xf numFmtId="3" fontId="5" fillId="0" borderId="33" xfId="0" applyNumberFormat="1" applyFont="1" applyBorder="1" applyAlignment="1">
      <alignment horizontal="right" vertical="center"/>
    </xf>
    <xf numFmtId="3" fontId="5" fillId="2" borderId="27" xfId="0" applyNumberFormat="1" applyFont="1" applyFill="1" applyBorder="1" applyAlignment="1">
      <alignment horizontal="right" vertical="center"/>
    </xf>
    <xf numFmtId="3" fontId="5" fillId="2" borderId="53" xfId="0" applyNumberFormat="1" applyFont="1" applyFill="1" applyBorder="1" applyAlignment="1">
      <alignment horizontal="right" vertical="center"/>
    </xf>
    <xf numFmtId="3" fontId="5" fillId="0" borderId="26" xfId="0" applyNumberFormat="1" applyFont="1" applyBorder="1" applyAlignment="1">
      <alignment horizontal="right" vertical="center"/>
    </xf>
    <xf numFmtId="3" fontId="5" fillId="0" borderId="27" xfId="0" applyNumberFormat="1" applyFont="1" applyBorder="1" applyAlignment="1">
      <alignment horizontal="right" vertical="center"/>
    </xf>
    <xf numFmtId="172" fontId="6" fillId="2" borderId="28" xfId="0" applyNumberFormat="1" applyFont="1" applyFill="1" applyBorder="1" applyAlignment="1">
      <alignment horizontal="right" vertical="center"/>
    </xf>
    <xf numFmtId="3" fontId="5" fillId="0" borderId="28" xfId="0" applyNumberFormat="1" applyFont="1" applyBorder="1" applyAlignment="1">
      <alignment horizontal="right" vertical="center" wrapText="1"/>
    </xf>
    <xf numFmtId="3" fontId="6" fillId="2" borderId="18" xfId="0" applyNumberFormat="1" applyFont="1" applyFill="1" applyBorder="1" applyAlignment="1">
      <alignment horizontal="right" vertical="center"/>
    </xf>
    <xf numFmtId="172" fontId="6" fillId="2" borderId="49" xfId="0" applyNumberFormat="1" applyFont="1" applyFill="1" applyBorder="1" applyAlignment="1">
      <alignment horizontal="right" vertical="center"/>
    </xf>
    <xf numFmtId="172" fontId="35" fillId="0" borderId="19" xfId="0" applyNumberFormat="1" applyFont="1" applyBorder="1" applyAlignment="1">
      <alignment horizontal="right" vertical="center"/>
    </xf>
    <xf numFmtId="3" fontId="6" fillId="0" borderId="9" xfId="0" applyNumberFormat="1" applyFont="1" applyBorder="1" applyAlignment="1">
      <alignment horizontal="right" vertical="center"/>
    </xf>
    <xf numFmtId="3" fontId="5" fillId="2" borderId="3"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7" fillId="0" borderId="9" xfId="0" applyFont="1" applyBorder="1" applyAlignment="1">
      <alignment horizontal="left" vertical="center" wrapText="1"/>
    </xf>
    <xf numFmtId="0" fontId="14" fillId="0" borderId="26" xfId="0" applyFont="1" applyBorder="1" applyAlignment="1">
      <alignment horizontal="left" vertical="center"/>
    </xf>
    <xf numFmtId="0" fontId="7" fillId="0" borderId="28" xfId="0" applyFont="1" applyBorder="1" applyAlignment="1">
      <alignment vertical="center" wrapText="1"/>
    </xf>
    <xf numFmtId="172" fontId="5" fillId="0" borderId="28" xfId="0" applyNumberFormat="1" applyFont="1" applyBorder="1" applyAlignment="1">
      <alignment horizontal="right" vertical="center"/>
    </xf>
    <xf numFmtId="0" fontId="5" fillId="0" borderId="26" xfId="0" applyFont="1" applyBorder="1" applyAlignment="1">
      <alignment horizontal="left" vertical="center" wrapText="1"/>
    </xf>
    <xf numFmtId="3" fontId="6" fillId="2" borderId="27" xfId="0" applyNumberFormat="1" applyFont="1" applyFill="1" applyBorder="1" applyAlignment="1">
      <alignment horizontal="right" vertical="center"/>
    </xf>
    <xf numFmtId="172" fontId="6" fillId="2" borderId="53" xfId="0" applyNumberFormat="1" applyFont="1" applyFill="1" applyBorder="1" applyAlignment="1">
      <alignment horizontal="right" vertical="center"/>
    </xf>
    <xf numFmtId="0" fontId="12" fillId="0" borderId="55" xfId="0" applyFont="1" applyBorder="1" applyAlignment="1">
      <alignment horizontal="center" vertical="top" wrapText="1"/>
    </xf>
    <xf numFmtId="0" fontId="12" fillId="0" borderId="57" xfId="0" applyFont="1" applyBorder="1" applyAlignment="1">
      <alignment horizontal="center" vertical="top" wrapText="1"/>
    </xf>
    <xf numFmtId="0" fontId="12" fillId="0" borderId="7" xfId="0" applyFont="1" applyBorder="1" applyAlignment="1">
      <alignment horizontal="center"/>
    </xf>
    <xf numFmtId="0" fontId="12" fillId="0" borderId="8" xfId="0" applyFont="1" applyBorder="1" applyAlignment="1">
      <alignment horizontal="center"/>
    </xf>
    <xf numFmtId="172" fontId="6" fillId="0" borderId="10" xfId="0" applyNumberFormat="1" applyFont="1" applyBorder="1" applyAlignment="1">
      <alignment horizontal="center"/>
    </xf>
    <xf numFmtId="49" fontId="6" fillId="0" borderId="1" xfId="0" applyNumberFormat="1" applyFont="1" applyBorder="1" applyAlignment="1">
      <alignment horizontal="center"/>
    </xf>
    <xf numFmtId="49" fontId="5" fillId="0" borderId="1" xfId="0" applyNumberFormat="1" applyFont="1" applyBorder="1" applyAlignment="1">
      <alignment horizontal="center"/>
    </xf>
    <xf numFmtId="173" fontId="5" fillId="0" borderId="10" xfId="0" applyNumberFormat="1" applyFont="1" applyBorder="1" applyAlignment="1">
      <alignment horizontal="center"/>
    </xf>
    <xf numFmtId="3" fontId="7" fillId="0" borderId="1" xfId="0" applyNumberFormat="1" applyFont="1" applyBorder="1" applyAlignment="1">
      <alignment horizontal="center" wrapText="1"/>
    </xf>
    <xf numFmtId="49" fontId="13" fillId="0" borderId="38" xfId="0" applyNumberFormat="1" applyFont="1" applyBorder="1" applyAlignment="1">
      <alignment horizontal="center" vertical="center" wrapText="1"/>
    </xf>
    <xf numFmtId="3" fontId="13" fillId="0" borderId="4" xfId="0" applyNumberFormat="1" applyFont="1" applyBorder="1" applyAlignment="1">
      <alignment horizontal="center" wrapText="1"/>
    </xf>
    <xf numFmtId="173" fontId="6" fillId="0" borderId="40" xfId="0" applyNumberFormat="1" applyFont="1" applyBorder="1" applyAlignment="1">
      <alignment horizontal="center"/>
    </xf>
    <xf numFmtId="3" fontId="7" fillId="0" borderId="64" xfId="0" applyNumberFormat="1" applyFont="1" applyBorder="1" applyAlignment="1">
      <alignment horizontal="center" wrapText="1"/>
    </xf>
    <xf numFmtId="49" fontId="5" fillId="0" borderId="21" xfId="0" applyNumberFormat="1" applyFont="1" applyBorder="1" applyAlignment="1">
      <alignment horizontal="center"/>
    </xf>
    <xf numFmtId="49" fontId="6" fillId="0" borderId="9" xfId="0" applyNumberFormat="1" applyFont="1" applyBorder="1" applyAlignment="1">
      <alignment horizontal="center"/>
    </xf>
    <xf numFmtId="0" fontId="6" fillId="0" borderId="1" xfId="0" applyFont="1" applyBorder="1" applyAlignment="1">
      <alignment horizontal="centerContinuous" vertical="center"/>
    </xf>
    <xf numFmtId="0" fontId="6" fillId="0" borderId="1" xfId="0" applyFont="1" applyBorder="1" applyAlignment="1">
      <alignment horizontal="left" vertical="center" wrapText="1"/>
    </xf>
    <xf numFmtId="0" fontId="5" fillId="0" borderId="12" xfId="0" applyFont="1" applyBorder="1" applyAlignment="1">
      <alignment horizontal="centerContinuous" vertical="center"/>
    </xf>
    <xf numFmtId="0" fontId="5" fillId="0" borderId="12" xfId="0" applyFont="1" applyBorder="1" applyAlignment="1">
      <alignment horizontal="left" vertical="center" wrapText="1"/>
    </xf>
    <xf numFmtId="0" fontId="0" fillId="0" borderId="0" xfId="0" applyBorder="1"/>
    <xf numFmtId="0" fontId="6" fillId="0" borderId="0" xfId="0" applyFont="1" applyBorder="1" applyAlignment="1">
      <alignment horizontal="centerContinuous" vertical="center"/>
    </xf>
    <xf numFmtId="0" fontId="6" fillId="0" borderId="0" xfId="0" applyFont="1" applyBorder="1" applyAlignment="1">
      <alignment horizontal="left" vertical="center" wrapText="1"/>
    </xf>
    <xf numFmtId="166" fontId="6" fillId="0" borderId="0" xfId="0" applyNumberFormat="1" applyFont="1" applyBorder="1" applyAlignment="1">
      <alignment horizontal="center" vertical="center"/>
    </xf>
    <xf numFmtId="0" fontId="5" fillId="0" borderId="0" xfId="0" applyFont="1" applyBorder="1" applyAlignment="1">
      <alignment horizontal="centerContinuous" vertical="center"/>
    </xf>
    <xf numFmtId="0" fontId="5" fillId="0" borderId="0" xfId="0" applyFont="1" applyBorder="1" applyAlignment="1">
      <alignment horizontal="left" vertical="center" wrapText="1"/>
    </xf>
    <xf numFmtId="166" fontId="5" fillId="0" borderId="0" xfId="0" applyNumberFormat="1" applyFont="1" applyBorder="1" applyAlignment="1">
      <alignment horizontal="center" vertical="center"/>
    </xf>
    <xf numFmtId="176" fontId="6" fillId="0" borderId="13" xfId="0" applyNumberFormat="1" applyFont="1" applyBorder="1" applyAlignment="1">
      <alignment horizontal="center" vertical="center"/>
    </xf>
    <xf numFmtId="176" fontId="5" fillId="0" borderId="13" xfId="0" applyNumberFormat="1" applyFont="1" applyBorder="1" applyAlignment="1">
      <alignment horizontal="center" vertical="center"/>
    </xf>
    <xf numFmtId="177" fontId="6" fillId="0" borderId="46" xfId="0" applyNumberFormat="1" applyFont="1" applyBorder="1" applyAlignment="1">
      <alignment horizontal="center"/>
    </xf>
    <xf numFmtId="178" fontId="6" fillId="0" borderId="3" xfId="0" applyNumberFormat="1" applyFont="1" applyBorder="1" applyAlignment="1">
      <alignment horizontal="center"/>
    </xf>
    <xf numFmtId="3" fontId="6" fillId="0" borderId="1" xfId="0" applyNumberFormat="1" applyFont="1" applyBorder="1" applyAlignment="1">
      <alignment horizontal="center" vertical="center" wrapText="1"/>
    </xf>
    <xf numFmtId="178" fontId="6" fillId="0" borderId="10" xfId="0" applyNumberFormat="1" applyFont="1" applyBorder="1" applyAlignment="1">
      <alignment horizontal="center"/>
    </xf>
    <xf numFmtId="166" fontId="6"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43" fillId="0" borderId="11"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3"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9" xfId="0" applyFont="1" applyBorder="1" applyAlignment="1">
      <alignment horizontal="center" vertical="center" wrapText="1"/>
    </xf>
    <xf numFmtId="0" fontId="7" fillId="0" borderId="0" xfId="0" applyFont="1" applyAlignment="1">
      <alignment horizontal="left" vertical="center"/>
    </xf>
    <xf numFmtId="0" fontId="33" fillId="0" borderId="0" xfId="0" applyFont="1" applyAlignment="1">
      <alignment horizontal="center"/>
    </xf>
    <xf numFmtId="0" fontId="34" fillId="0" borderId="0" xfId="0" applyFont="1" applyAlignment="1">
      <alignment horizontal="center"/>
    </xf>
    <xf numFmtId="0" fontId="31" fillId="0" borderId="0" xfId="0" applyFont="1" applyAlignment="1">
      <alignment horizontal="left"/>
    </xf>
    <xf numFmtId="0" fontId="7" fillId="0" borderId="0" xfId="0" applyFont="1" applyAlignment="1">
      <alignment horizontal="left"/>
    </xf>
    <xf numFmtId="0" fontId="36"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29"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2" borderId="51" xfId="0" applyFont="1" applyFill="1" applyBorder="1" applyAlignment="1">
      <alignment horizontal="left" vertical="center"/>
    </xf>
    <xf numFmtId="0" fontId="5" fillId="2" borderId="2" xfId="0" applyFont="1" applyFill="1" applyBorder="1" applyAlignment="1">
      <alignment horizontal="left"/>
    </xf>
    <xf numFmtId="166" fontId="6" fillId="2" borderId="51" xfId="0" applyNumberFormat="1" applyFont="1" applyFill="1" applyBorder="1" applyAlignment="1">
      <alignment horizontal="left" vertical="center"/>
    </xf>
    <xf numFmtId="166" fontId="5" fillId="2" borderId="2"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27" xfId="0" applyFont="1" applyFill="1" applyBorder="1" applyAlignment="1">
      <alignment horizontal="center" vertical="center" wrapText="1"/>
    </xf>
    <xf numFmtId="0" fontId="44" fillId="2" borderId="25" xfId="0" applyFont="1" applyFill="1" applyBorder="1" applyAlignment="1">
      <alignment horizontal="center" vertical="center" wrapText="1"/>
    </xf>
    <xf numFmtId="166" fontId="44" fillId="2" borderId="1" xfId="0" applyNumberFormat="1" applyFont="1" applyFill="1" applyBorder="1" applyAlignment="1">
      <alignment horizontal="center" vertical="center" wrapText="1"/>
    </xf>
    <xf numFmtId="166" fontId="44" fillId="2" borderId="21" xfId="0" applyNumberFormat="1" applyFont="1" applyFill="1" applyBorder="1" applyAlignment="1">
      <alignment horizontal="center" vertical="center" wrapText="1"/>
    </xf>
    <xf numFmtId="0" fontId="44" fillId="2" borderId="42" xfId="0" applyFont="1" applyFill="1" applyBorder="1" applyAlignment="1">
      <alignment horizontal="center" vertical="center" wrapText="1"/>
    </xf>
    <xf numFmtId="0" fontId="44" fillId="2" borderId="48" xfId="0" applyFont="1" applyFill="1" applyBorder="1" applyAlignment="1">
      <alignment horizontal="center" vertical="center" wrapText="1"/>
    </xf>
    <xf numFmtId="0" fontId="44" fillId="2" borderId="31" xfId="0" applyFont="1" applyFill="1" applyBorder="1" applyAlignment="1">
      <alignment horizontal="center" vertical="center" wrapText="1"/>
    </xf>
    <xf numFmtId="0" fontId="44" fillId="2" borderId="43"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21"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44" fillId="2" borderId="28"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15" fillId="0" borderId="0" xfId="3" applyFont="1" applyAlignment="1">
      <alignment horizontal="left" vertical="center"/>
    </xf>
    <xf numFmtId="0" fontId="14" fillId="0" borderId="1" xfId="3" applyFont="1" applyBorder="1" applyAlignment="1">
      <alignment horizontal="center" vertical="center" textRotation="90" wrapText="1"/>
    </xf>
    <xf numFmtId="0" fontId="14" fillId="0" borderId="21" xfId="3" applyFont="1" applyBorder="1" applyAlignment="1">
      <alignment horizontal="center" vertical="center" textRotation="90" wrapText="1"/>
    </xf>
    <xf numFmtId="0" fontId="14" fillId="0" borderId="5"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0" xfId="3" applyFont="1" applyBorder="1" applyAlignment="1">
      <alignment horizontal="center" vertical="center" textRotation="90" wrapText="1"/>
    </xf>
    <xf numFmtId="0" fontId="14" fillId="0" borderId="22" xfId="3" applyFont="1" applyBorder="1" applyAlignment="1">
      <alignment horizontal="center" vertical="center" textRotation="90" wrapText="1"/>
    </xf>
    <xf numFmtId="0" fontId="38" fillId="0" borderId="0" xfId="3" applyFont="1" applyAlignment="1">
      <alignment horizontal="center" vertical="center"/>
    </xf>
    <xf numFmtId="1" fontId="4" fillId="0" borderId="0" xfId="3" quotePrefix="1" applyNumberFormat="1" applyFont="1" applyAlignment="1">
      <alignment horizontal="left"/>
    </xf>
    <xf numFmtId="0" fontId="14" fillId="0" borderId="36" xfId="3" applyFont="1" applyBorder="1" applyAlignment="1">
      <alignment horizontal="center" vertical="center" textRotation="90" wrapText="1"/>
    </xf>
    <xf numFmtId="0" fontId="14" fillId="0" borderId="26" xfId="3" applyFont="1" applyBorder="1" applyAlignment="1">
      <alignment horizontal="center" vertical="center" textRotation="90" wrapText="1"/>
    </xf>
    <xf numFmtId="0" fontId="14" fillId="0" borderId="24" xfId="3" applyFont="1" applyBorder="1" applyAlignment="1">
      <alignment horizontal="center" vertical="center" textRotation="90" wrapText="1"/>
    </xf>
    <xf numFmtId="0" fontId="14" fillId="0" borderId="37" xfId="3" applyFont="1" applyBorder="1" applyAlignment="1">
      <alignment horizontal="center" vertical="center" textRotation="90" wrapText="1"/>
    </xf>
    <xf numFmtId="0" fontId="14" fillId="0" borderId="27" xfId="3" applyFont="1" applyBorder="1" applyAlignment="1">
      <alignment horizontal="center" vertical="center" textRotation="90" wrapText="1"/>
    </xf>
    <xf numFmtId="0" fontId="14" fillId="0" borderId="25" xfId="3" applyFont="1" applyBorder="1" applyAlignment="1">
      <alignment horizontal="center" vertical="center" textRotation="90" wrapText="1"/>
    </xf>
    <xf numFmtId="2" fontId="14" fillId="0" borderId="7"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1" xfId="3" applyNumberFormat="1" applyFont="1" applyBorder="1" applyAlignment="1">
      <alignment horizontal="center" vertical="center" wrapText="1"/>
    </xf>
    <xf numFmtId="0" fontId="14" fillId="0" borderId="42"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43" xfId="3" applyFont="1" applyBorder="1" applyAlignment="1">
      <alignment horizontal="center" vertical="center" wrapText="1"/>
    </xf>
    <xf numFmtId="0" fontId="13" fillId="0" borderId="1" xfId="3" applyFont="1" applyBorder="1" applyAlignment="1">
      <alignment horizontal="center"/>
    </xf>
    <xf numFmtId="0" fontId="13" fillId="0" borderId="3" xfId="3" applyFont="1" applyBorder="1" applyAlignment="1">
      <alignment horizontal="center" wrapText="1"/>
    </xf>
    <xf numFmtId="0" fontId="13" fillId="0" borderId="4" xfId="3" applyFont="1" applyBorder="1" applyAlignment="1">
      <alignment horizontal="center" wrapText="1"/>
    </xf>
    <xf numFmtId="0" fontId="13" fillId="0" borderId="40" xfId="3" applyFont="1" applyBorder="1" applyAlignment="1">
      <alignment horizont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xf>
    <xf numFmtId="0" fontId="1" fillId="0" borderId="50" xfId="0" applyFont="1" applyBorder="1" applyAlignment="1">
      <alignment horizontal="center" vertical="center" wrapText="1"/>
    </xf>
    <xf numFmtId="0" fontId="1" fillId="0" borderId="32" xfId="0" applyFont="1" applyBorder="1" applyAlignment="1">
      <alignment horizontal="center" vertical="center" wrapText="1"/>
    </xf>
    <xf numFmtId="0" fontId="12" fillId="0" borderId="58" xfId="0" applyFont="1" applyBorder="1" applyAlignment="1">
      <alignment horizontal="center" vertical="top" wrapText="1"/>
    </xf>
    <xf numFmtId="0" fontId="12" fillId="0" borderId="47"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44" xfId="0" applyFont="1" applyBorder="1" applyAlignment="1">
      <alignment horizontal="center"/>
    </xf>
    <xf numFmtId="0" fontId="6" fillId="0" borderId="3"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13" fillId="0" borderId="3" xfId="0" applyFont="1" applyBorder="1" applyAlignment="1">
      <alignment horizontal="left" wrapText="1"/>
    </xf>
    <xf numFmtId="0" fontId="13" fillId="0" borderId="5" xfId="0" applyFont="1" applyBorder="1" applyAlignment="1">
      <alignment horizontal="left" wrapText="1"/>
    </xf>
    <xf numFmtId="0" fontId="5" fillId="0" borderId="38"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3" fillId="0" borderId="0" xfId="0" applyFont="1" applyAlignment="1">
      <alignment horizontal="center" wrapText="1"/>
    </xf>
    <xf numFmtId="0" fontId="7" fillId="0" borderId="46" xfId="0" applyFont="1" applyBorder="1" applyAlignment="1">
      <alignment horizontal="left" wrapText="1"/>
    </xf>
    <xf numFmtId="0" fontId="7" fillId="0" borderId="35" xfId="0" applyFont="1" applyBorder="1" applyAlignment="1">
      <alignment horizontal="left" wrapText="1"/>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62" xfId="0" applyFont="1" applyBorder="1" applyAlignment="1">
      <alignment horizontal="center" vertic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58" xfId="0" applyFont="1" applyBorder="1" applyAlignment="1">
      <alignment horizontal="center"/>
    </xf>
    <xf numFmtId="0" fontId="6" fillId="0" borderId="42" xfId="0" applyFont="1" applyBorder="1" applyAlignment="1">
      <alignment horizontal="left" vertical="center" wrapText="1"/>
    </xf>
    <xf numFmtId="0" fontId="6" fillId="0" borderId="31" xfId="0" applyFont="1" applyBorder="1" applyAlignment="1">
      <alignment horizontal="left" vertical="center" wrapText="1"/>
    </xf>
    <xf numFmtId="0" fontId="7" fillId="0" borderId="0" xfId="0" applyFont="1" applyBorder="1" applyAlignment="1">
      <alignment horizontal="left" vertical="center"/>
    </xf>
    <xf numFmtId="0" fontId="20" fillId="0" borderId="0" xfId="0" applyFont="1" applyAlignment="1">
      <alignment horizontal="center" vertical="top"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15" fillId="0" borderId="0" xfId="0" applyFont="1" applyAlignment="1">
      <alignment horizont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23" fillId="0" borderId="0" xfId="0" applyFont="1" applyAlignment="1">
      <alignment horizontal="left"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15" fillId="0" borderId="0" xfId="0" applyFont="1" applyAlignment="1">
      <alignment horizontal="left" vertical="center"/>
    </xf>
    <xf numFmtId="0" fontId="7" fillId="0" borderId="0" xfId="0" applyFont="1" applyAlignment="1">
      <alignment horizontal="right"/>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2" xfId="0" applyFont="1" applyBorder="1" applyAlignment="1">
      <alignment horizontal="center" vertical="center" wrapText="1"/>
    </xf>
    <xf numFmtId="49" fontId="7" fillId="0" borderId="12"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7" fillId="3" borderId="7"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3" fontId="25" fillId="0" borderId="12" xfId="0" applyNumberFormat="1" applyFont="1" applyBorder="1" applyAlignment="1">
      <alignment horizontal="center" vertical="center" wrapText="1"/>
    </xf>
    <xf numFmtId="3" fontId="25" fillId="0" borderId="18" xfId="0" applyNumberFormat="1" applyFont="1" applyBorder="1" applyAlignment="1">
      <alignment horizontal="center" vertical="center" wrapText="1"/>
    </xf>
    <xf numFmtId="0" fontId="7" fillId="2" borderId="0" xfId="0" applyFont="1" applyFill="1" applyAlignment="1">
      <alignment horizontal="left" vertical="center"/>
    </xf>
    <xf numFmtId="0" fontId="20" fillId="0" borderId="0" xfId="0" applyFont="1" applyAlignment="1">
      <alignment horizontal="center" vertical="center" wrapText="1"/>
    </xf>
    <xf numFmtId="9" fontId="7" fillId="0" borderId="37" xfId="0" applyNumberFormat="1" applyFont="1" applyBorder="1" applyAlignment="1">
      <alignment horizontal="center" vertical="center" wrapText="1"/>
    </xf>
    <xf numFmtId="9" fontId="7" fillId="0" borderId="25"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49" fontId="25" fillId="0" borderId="12" xfId="0" applyNumberFormat="1" applyFont="1" applyBorder="1" applyAlignment="1">
      <alignment horizontal="center" vertical="center"/>
    </xf>
    <xf numFmtId="49" fontId="25" fillId="0" borderId="18" xfId="0" applyNumberFormat="1" applyFont="1" applyBorder="1" applyAlignment="1">
      <alignment horizontal="center" vertical="center"/>
    </xf>
    <xf numFmtId="49" fontId="25" fillId="0" borderId="12"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3" fontId="41" fillId="0" borderId="12" xfId="0" applyNumberFormat="1" applyFont="1" applyBorder="1" applyAlignment="1">
      <alignment horizontal="center" vertical="center" wrapText="1"/>
    </xf>
    <xf numFmtId="3" fontId="41" fillId="0" borderId="18" xfId="0" applyNumberFormat="1" applyFont="1" applyBorder="1" applyAlignment="1">
      <alignment horizontal="center" vertical="center" wrapText="1"/>
    </xf>
    <xf numFmtId="0" fontId="25" fillId="0" borderId="12"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18" xfId="0" applyFont="1" applyBorder="1" applyAlignment="1">
      <alignment horizontal="center" vertical="center" wrapText="1"/>
    </xf>
    <xf numFmtId="49" fontId="25" fillId="0" borderId="27" xfId="0" applyNumberFormat="1" applyFont="1" applyBorder="1" applyAlignment="1">
      <alignment horizontal="center" vertical="center" wrapText="1"/>
    </xf>
    <xf numFmtId="0" fontId="41" fillId="0" borderId="12" xfId="0" quotePrefix="1" applyFont="1" applyBorder="1" applyAlignment="1">
      <alignment horizontal="center" vertical="center" wrapText="1"/>
    </xf>
    <xf numFmtId="0" fontId="41" fillId="0" borderId="27" xfId="0" quotePrefix="1" applyFont="1" applyBorder="1" applyAlignment="1">
      <alignment horizontal="center" vertical="center" wrapText="1"/>
    </xf>
    <xf numFmtId="0" fontId="41" fillId="0" borderId="18" xfId="0" quotePrefix="1" applyFont="1" applyBorder="1" applyAlignment="1">
      <alignment horizontal="center" vertical="center" wrapText="1"/>
    </xf>
    <xf numFmtId="3" fontId="41" fillId="0" borderId="12" xfId="0" quotePrefix="1" applyNumberFormat="1" applyFont="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41" fillId="2" borderId="12" xfId="0" quotePrefix="1" applyFont="1" applyFill="1" applyBorder="1" applyAlignment="1">
      <alignment horizontal="center" vertical="center" wrapText="1"/>
    </xf>
    <xf numFmtId="0" fontId="41" fillId="2" borderId="18" xfId="0" quotePrefix="1" applyFont="1" applyFill="1" applyBorder="1" applyAlignment="1">
      <alignment horizontal="center" vertical="center" wrapText="1"/>
    </xf>
    <xf numFmtId="0" fontId="25" fillId="0" borderId="12" xfId="0" applyFont="1" applyBorder="1" applyAlignment="1">
      <alignment horizontal="center" vertical="center"/>
    </xf>
    <xf numFmtId="0" fontId="25" fillId="0" borderId="27" xfId="0" applyFont="1" applyBorder="1" applyAlignment="1">
      <alignment horizontal="center" vertical="center"/>
    </xf>
    <xf numFmtId="0" fontId="25" fillId="0" borderId="18" xfId="0" applyFont="1" applyBorder="1" applyAlignment="1">
      <alignment horizontal="center" vertical="center"/>
    </xf>
    <xf numFmtId="49" fontId="25" fillId="0" borderId="27" xfId="0" applyNumberFormat="1" applyFont="1" applyBorder="1" applyAlignment="1">
      <alignment horizontal="center" vertical="center"/>
    </xf>
    <xf numFmtId="0" fontId="41" fillId="0" borderId="12"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18" xfId="0"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27" xfId="0"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37" fillId="0" borderId="15" xfId="0" applyFont="1" applyBorder="1" applyAlignment="1">
      <alignment horizontal="left" vertical="center" wrapText="1"/>
    </xf>
    <xf numFmtId="49" fontId="7" fillId="0" borderId="26"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7" xfId="0" applyFont="1" applyBorder="1" applyAlignment="1">
      <alignment horizontal="center" vertical="center" wrapText="1"/>
    </xf>
    <xf numFmtId="0" fontId="13" fillId="0" borderId="27" xfId="0" applyFont="1" applyBorder="1" applyAlignment="1">
      <alignment horizontal="left" vertical="center" wrapText="1"/>
    </xf>
    <xf numFmtId="0" fontId="15" fillId="0" borderId="0" xfId="0" applyFont="1" applyAlignment="1">
      <alignment horizontal="center"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9" fontId="7" fillId="0" borderId="46" xfId="0" applyNumberFormat="1" applyFont="1" applyBorder="1" applyAlignment="1">
      <alignment horizontal="center" vertical="center" wrapText="1"/>
    </xf>
    <xf numFmtId="2" fontId="7" fillId="0" borderId="37"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7" fillId="0" borderId="52" xfId="0" applyFont="1" applyBorder="1" applyAlignment="1">
      <alignment horizontal="center" vertical="center"/>
    </xf>
    <xf numFmtId="0" fontId="7" fillId="0" borderId="29" xfId="0" applyFont="1" applyBorder="1" applyAlignment="1">
      <alignment horizontal="center" vertical="center"/>
    </xf>
  </cellXfs>
  <cellStyles count="7">
    <cellStyle name="Денежный 2" xfId="5"/>
    <cellStyle name="Звичайний" xfId="0" builtinId="0"/>
    <cellStyle name="Обычный 2" xfId="3"/>
    <cellStyle name="Обычный 9 2 4 2 2" xfId="2"/>
    <cellStyle name="Процентный 2" xfId="4"/>
    <cellStyle name="Финансовый 2" xfId="1"/>
    <cellStyle name="Фінансовий" xfId="6"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view="pageBreakPreview" topLeftCell="A82" zoomScale="80" zoomScaleNormal="100" zoomScaleSheetLayoutView="80" workbookViewId="0">
      <selection activeCell="G75" sqref="G75"/>
    </sheetView>
  </sheetViews>
  <sheetFormatPr defaultColWidth="8.85546875" defaultRowHeight="12.75" x14ac:dyDescent="0.2"/>
  <cols>
    <col min="1" max="1" width="11.28515625" customWidth="1"/>
    <col min="2" max="2" width="55.42578125" customWidth="1"/>
    <col min="3" max="3" width="13.5703125" customWidth="1"/>
    <col min="4" max="4" width="13.28515625" customWidth="1"/>
    <col min="5" max="5" width="12.7109375" customWidth="1"/>
    <col min="6" max="6" width="14.85546875" customWidth="1"/>
    <col min="7" max="7" width="14.42578125" customWidth="1"/>
    <col min="8" max="8" width="14.140625" customWidth="1"/>
    <col min="9" max="9" width="13.7109375" customWidth="1"/>
    <col min="10" max="10" width="12.7109375" customWidth="1"/>
    <col min="11" max="11" width="15.5703125" customWidth="1"/>
  </cols>
  <sheetData>
    <row r="1" spans="1:14" ht="15.75" x14ac:dyDescent="0.2">
      <c r="G1" s="245"/>
      <c r="H1" s="1070" t="s">
        <v>147</v>
      </c>
      <c r="I1" s="1070"/>
      <c r="J1" s="1070"/>
      <c r="K1" s="1070"/>
      <c r="L1" s="1070"/>
      <c r="M1" s="1070"/>
      <c r="N1" s="1070"/>
    </row>
    <row r="2" spans="1:14" ht="15.6" customHeight="1" x14ac:dyDescent="0.2">
      <c r="G2" s="505"/>
      <c r="H2" s="1071" t="s">
        <v>460</v>
      </c>
      <c r="I2" s="1071"/>
      <c r="J2" s="1071"/>
      <c r="K2" s="1071"/>
      <c r="L2" s="842"/>
      <c r="M2" s="842"/>
      <c r="N2" s="842"/>
    </row>
    <row r="3" spans="1:14" ht="15.75" x14ac:dyDescent="0.25">
      <c r="G3" s="5"/>
      <c r="H3" s="1085" t="s">
        <v>449</v>
      </c>
      <c r="I3" s="1085"/>
      <c r="J3" s="1085"/>
      <c r="K3" s="1085"/>
      <c r="L3" s="842"/>
      <c r="M3" s="842"/>
      <c r="N3" s="842"/>
    </row>
    <row r="4" spans="1:14" ht="15.75" x14ac:dyDescent="0.25">
      <c r="G4" s="5"/>
      <c r="H4" s="1085" t="s">
        <v>450</v>
      </c>
      <c r="I4" s="1085"/>
      <c r="J4" s="1085"/>
      <c r="K4" s="1085"/>
      <c r="L4" s="842"/>
      <c r="M4" s="842"/>
      <c r="N4" s="842"/>
    </row>
    <row r="5" spans="1:14" ht="15.75" x14ac:dyDescent="0.25">
      <c r="G5" s="506"/>
      <c r="H5" s="506"/>
      <c r="J5" s="506"/>
      <c r="K5" s="844"/>
      <c r="L5" s="1071"/>
      <c r="M5" s="1071"/>
      <c r="N5" s="1071"/>
    </row>
    <row r="6" spans="1:14" ht="15.75" x14ac:dyDescent="0.25">
      <c r="G6" s="506"/>
      <c r="H6" s="506"/>
      <c r="J6" s="73"/>
      <c r="K6" s="841"/>
      <c r="L6" s="1081"/>
      <c r="M6" s="1081"/>
      <c r="N6" s="1081"/>
    </row>
    <row r="7" spans="1:14" ht="15.75" x14ac:dyDescent="0.25">
      <c r="G7" s="73"/>
      <c r="H7" s="73"/>
      <c r="I7" s="73"/>
      <c r="J7" s="73"/>
      <c r="K7" s="841"/>
      <c r="L7" s="1081"/>
      <c r="M7" s="1081"/>
      <c r="N7" s="1081"/>
    </row>
    <row r="8" spans="1:14" ht="34.5" customHeight="1" x14ac:dyDescent="0.3">
      <c r="A8" s="1082" t="s">
        <v>674</v>
      </c>
      <c r="B8" s="1083"/>
      <c r="C8" s="1083"/>
      <c r="D8" s="1083"/>
      <c r="E8" s="1083"/>
      <c r="F8" s="1083"/>
      <c r="G8" s="1083"/>
      <c r="H8" s="1083"/>
      <c r="I8" s="1083"/>
      <c r="J8" s="1083"/>
      <c r="K8" s="843"/>
      <c r="L8" s="1084"/>
      <c r="M8" s="1084"/>
      <c r="N8" s="1084"/>
    </row>
    <row r="9" spans="1:14" ht="15.75" x14ac:dyDescent="0.25">
      <c r="A9" s="1088" t="s">
        <v>148</v>
      </c>
      <c r="B9" s="1088"/>
      <c r="C9" s="1"/>
      <c r="D9" s="1"/>
      <c r="E9" s="1"/>
      <c r="F9" s="1"/>
      <c r="G9" s="1"/>
      <c r="H9" s="1"/>
      <c r="I9" s="1"/>
      <c r="J9" s="1"/>
      <c r="K9" s="1"/>
      <c r="L9" s="1085"/>
      <c r="M9" s="1085"/>
      <c r="N9" s="1085"/>
    </row>
    <row r="10" spans="1:14" ht="16.5" thickBot="1" x14ac:dyDescent="0.3">
      <c r="A10" s="1" t="s">
        <v>0</v>
      </c>
      <c r="B10" s="1"/>
      <c r="C10" s="1"/>
      <c r="D10" s="1"/>
      <c r="E10" s="1"/>
      <c r="F10" s="1"/>
      <c r="G10" s="1"/>
      <c r="H10" s="1"/>
      <c r="I10" s="1"/>
      <c r="J10" s="2" t="s">
        <v>244</v>
      </c>
      <c r="K10" s="2"/>
      <c r="L10" s="1085"/>
      <c r="M10" s="1085"/>
      <c r="N10" s="1085"/>
    </row>
    <row r="11" spans="1:14" ht="15.6" customHeight="1" x14ac:dyDescent="0.2">
      <c r="A11" s="1089" t="s">
        <v>271</v>
      </c>
      <c r="B11" s="1091" t="s">
        <v>272</v>
      </c>
      <c r="C11" s="1077" t="s">
        <v>1</v>
      </c>
      <c r="D11" s="1077"/>
      <c r="E11" s="1077"/>
      <c r="F11" s="1076" t="s">
        <v>2</v>
      </c>
      <c r="G11" s="1077"/>
      <c r="H11" s="1078"/>
      <c r="I11" s="1077" t="s">
        <v>3</v>
      </c>
      <c r="J11" s="1077"/>
      <c r="K11" s="1078"/>
    </row>
    <row r="12" spans="1:14" ht="15.6" customHeight="1" x14ac:dyDescent="0.2">
      <c r="A12" s="1090"/>
      <c r="B12" s="1092"/>
      <c r="C12" s="1093" t="s">
        <v>483</v>
      </c>
      <c r="D12" s="1074" t="s">
        <v>484</v>
      </c>
      <c r="E12" s="1095" t="s">
        <v>414</v>
      </c>
      <c r="F12" s="1072" t="s">
        <v>483</v>
      </c>
      <c r="G12" s="1074" t="s">
        <v>484</v>
      </c>
      <c r="H12" s="1079" t="s">
        <v>414</v>
      </c>
      <c r="I12" s="1093" t="s">
        <v>483</v>
      </c>
      <c r="J12" s="1074" t="s">
        <v>484</v>
      </c>
      <c r="K12" s="1079" t="s">
        <v>414</v>
      </c>
    </row>
    <row r="13" spans="1:14" ht="31.15" customHeight="1" x14ac:dyDescent="0.2">
      <c r="A13" s="1090"/>
      <c r="B13" s="1092"/>
      <c r="C13" s="1094"/>
      <c r="D13" s="1075"/>
      <c r="E13" s="1096"/>
      <c r="F13" s="1073"/>
      <c r="G13" s="1075"/>
      <c r="H13" s="1080"/>
      <c r="I13" s="1094"/>
      <c r="J13" s="1075"/>
      <c r="K13" s="1080"/>
    </row>
    <row r="14" spans="1:14" ht="16.5" thickBot="1" x14ac:dyDescent="0.25">
      <c r="A14" s="9">
        <v>1</v>
      </c>
      <c r="B14" s="438">
        <v>2</v>
      </c>
      <c r="C14" s="450">
        <v>3</v>
      </c>
      <c r="D14" s="10">
        <v>4</v>
      </c>
      <c r="E14" s="449">
        <v>5</v>
      </c>
      <c r="F14" s="9">
        <v>6</v>
      </c>
      <c r="G14" s="10">
        <v>7</v>
      </c>
      <c r="H14" s="438">
        <v>8</v>
      </c>
      <c r="I14" s="450">
        <v>9</v>
      </c>
      <c r="J14" s="10">
        <v>10</v>
      </c>
      <c r="K14" s="438">
        <v>11</v>
      </c>
    </row>
    <row r="15" spans="1:14" ht="16.5" thickBot="1" x14ac:dyDescent="0.25">
      <c r="A15" s="433" t="s">
        <v>273</v>
      </c>
      <c r="B15" s="451" t="s">
        <v>274</v>
      </c>
      <c r="C15" s="963">
        <f>F15+I15</f>
        <v>553681600</v>
      </c>
      <c r="D15" s="437">
        <f>G15+J15</f>
        <v>142432450.14999998</v>
      </c>
      <c r="E15" s="964">
        <f>D15/C15*100</f>
        <v>25.724613234393189</v>
      </c>
      <c r="F15" s="965">
        <f>F16+F21+F25</f>
        <v>553222300</v>
      </c>
      <c r="G15" s="437">
        <f>G16+G21+G25+G19</f>
        <v>142314648.82999998</v>
      </c>
      <c r="H15" s="966">
        <f>G15/F15*100</f>
        <v>25.724676830633904</v>
      </c>
      <c r="I15" s="967">
        <f>I40</f>
        <v>459300</v>
      </c>
      <c r="J15" s="968">
        <f>J40</f>
        <v>117801.32</v>
      </c>
      <c r="K15" s="969">
        <f>J15/I15*100</f>
        <v>25.648012192466801</v>
      </c>
      <c r="L15" s="140"/>
    </row>
    <row r="16" spans="1:14" ht="31.5" x14ac:dyDescent="0.2">
      <c r="A16" s="439" t="s">
        <v>275</v>
      </c>
      <c r="B16" s="452" t="s">
        <v>276</v>
      </c>
      <c r="C16" s="970">
        <f>F16+I16</f>
        <v>344028800</v>
      </c>
      <c r="D16" s="971">
        <f t="shared" ref="D16:D85" si="0">G16+J16</f>
        <v>88712631.590000004</v>
      </c>
      <c r="E16" s="972">
        <f t="shared" ref="E16:E85" si="1">D16/C16*100</f>
        <v>25.786396833637188</v>
      </c>
      <c r="F16" s="973">
        <f>F17+F18</f>
        <v>344028800</v>
      </c>
      <c r="G16" s="971">
        <f>G17+G18</f>
        <v>88712631.590000004</v>
      </c>
      <c r="H16" s="974">
        <f t="shared" ref="H16:H85" si="2">G16/F16*100</f>
        <v>25.786396833637188</v>
      </c>
      <c r="I16" s="975"/>
      <c r="J16" s="976"/>
      <c r="K16" s="977"/>
      <c r="L16" s="140"/>
    </row>
    <row r="17" spans="1:12" ht="21" customHeight="1" x14ac:dyDescent="0.2">
      <c r="A17" s="440" t="s">
        <v>277</v>
      </c>
      <c r="B17" s="453" t="s">
        <v>278</v>
      </c>
      <c r="C17" s="978">
        <f t="shared" ref="C17:C24" si="3">F17</f>
        <v>343014800</v>
      </c>
      <c r="D17" s="979">
        <f t="shared" si="0"/>
        <v>88468519.700000003</v>
      </c>
      <c r="E17" s="980">
        <f t="shared" si="1"/>
        <v>25.791458473511931</v>
      </c>
      <c r="F17" s="981">
        <v>343014800</v>
      </c>
      <c r="G17" s="432">
        <v>88468519.700000003</v>
      </c>
      <c r="H17" s="982">
        <f t="shared" si="2"/>
        <v>25.791458473511931</v>
      </c>
      <c r="I17" s="983"/>
      <c r="J17" s="984"/>
      <c r="K17" s="985"/>
      <c r="L17" s="140"/>
    </row>
    <row r="18" spans="1:12" ht="36.75" customHeight="1" x14ac:dyDescent="0.2">
      <c r="A18" s="440" t="s">
        <v>279</v>
      </c>
      <c r="B18" s="453" t="s">
        <v>280</v>
      </c>
      <c r="C18" s="978">
        <f t="shared" si="3"/>
        <v>1014000</v>
      </c>
      <c r="D18" s="979">
        <f t="shared" si="0"/>
        <v>244111.89</v>
      </c>
      <c r="E18" s="980">
        <f t="shared" si="1"/>
        <v>24.074150887573968</v>
      </c>
      <c r="F18" s="981">
        <v>1014000</v>
      </c>
      <c r="G18" s="432">
        <v>244111.89</v>
      </c>
      <c r="H18" s="982">
        <f t="shared" si="2"/>
        <v>24.074150887573968</v>
      </c>
      <c r="I18" s="978"/>
      <c r="J18" s="984"/>
      <c r="K18" s="985"/>
      <c r="L18" s="140"/>
    </row>
    <row r="19" spans="1:12" ht="31.5" x14ac:dyDescent="0.2">
      <c r="A19" s="441">
        <v>13000000</v>
      </c>
      <c r="B19" s="454" t="s">
        <v>438</v>
      </c>
      <c r="C19" s="986">
        <v>0</v>
      </c>
      <c r="D19" s="431">
        <f t="shared" si="0"/>
        <v>646.57000000000005</v>
      </c>
      <c r="E19" s="987" t="s">
        <v>266</v>
      </c>
      <c r="F19" s="988">
        <v>0</v>
      </c>
      <c r="G19" s="989">
        <f>G20</f>
        <v>646.57000000000005</v>
      </c>
      <c r="H19" s="990" t="s">
        <v>266</v>
      </c>
      <c r="I19" s="986"/>
      <c r="J19" s="989"/>
      <c r="K19" s="991"/>
      <c r="L19" s="140"/>
    </row>
    <row r="20" spans="1:12" ht="36.75" customHeight="1" x14ac:dyDescent="0.2">
      <c r="A20" s="428">
        <v>13030000</v>
      </c>
      <c r="B20" s="455" t="s">
        <v>446</v>
      </c>
      <c r="C20" s="978">
        <v>0</v>
      </c>
      <c r="D20" s="979">
        <f t="shared" si="0"/>
        <v>646.57000000000005</v>
      </c>
      <c r="E20" s="980" t="s">
        <v>266</v>
      </c>
      <c r="F20" s="981">
        <v>0</v>
      </c>
      <c r="G20" s="432">
        <v>646.57000000000005</v>
      </c>
      <c r="H20" s="990" t="s">
        <v>266</v>
      </c>
      <c r="I20" s="978"/>
      <c r="J20" s="984"/>
      <c r="K20" s="985"/>
      <c r="L20" s="140"/>
    </row>
    <row r="21" spans="1:12" ht="15.75" x14ac:dyDescent="0.2">
      <c r="A21" s="442" t="s">
        <v>281</v>
      </c>
      <c r="B21" s="454" t="s">
        <v>282</v>
      </c>
      <c r="C21" s="986">
        <v>0</v>
      </c>
      <c r="D21" s="431">
        <f t="shared" si="0"/>
        <v>6738675.0700000003</v>
      </c>
      <c r="E21" s="987" t="s">
        <v>266</v>
      </c>
      <c r="F21" s="988">
        <f>F22+F23+F24</f>
        <v>27243700</v>
      </c>
      <c r="G21" s="989">
        <f>G22+G23+G24</f>
        <v>6738675.0700000003</v>
      </c>
      <c r="H21" s="992">
        <f t="shared" si="2"/>
        <v>24.734801330215795</v>
      </c>
      <c r="I21" s="983"/>
      <c r="J21" s="984"/>
      <c r="K21" s="985"/>
      <c r="L21" s="140"/>
    </row>
    <row r="22" spans="1:12" ht="33.75" customHeight="1" x14ac:dyDescent="0.2">
      <c r="A22" s="440" t="s">
        <v>283</v>
      </c>
      <c r="B22" s="453" t="s">
        <v>284</v>
      </c>
      <c r="C22" s="978">
        <f t="shared" si="3"/>
        <v>1040800</v>
      </c>
      <c r="D22" s="979">
        <f t="shared" si="0"/>
        <v>393147</v>
      </c>
      <c r="E22" s="980">
        <f t="shared" si="1"/>
        <v>37.773539584934667</v>
      </c>
      <c r="F22" s="981">
        <v>1040800</v>
      </c>
      <c r="G22" s="432">
        <v>393147</v>
      </c>
      <c r="H22" s="982">
        <f t="shared" si="2"/>
        <v>37.773539584934667</v>
      </c>
      <c r="I22" s="978"/>
      <c r="J22" s="984"/>
      <c r="K22" s="985"/>
      <c r="L22" s="140"/>
    </row>
    <row r="23" spans="1:12" ht="31.5" x14ac:dyDescent="0.2">
      <c r="A23" s="440" t="s">
        <v>285</v>
      </c>
      <c r="B23" s="453" t="s">
        <v>286</v>
      </c>
      <c r="C23" s="978">
        <f t="shared" si="3"/>
        <v>8442600</v>
      </c>
      <c r="D23" s="979">
        <f t="shared" si="0"/>
        <v>1802529.27</v>
      </c>
      <c r="E23" s="980">
        <f t="shared" si="1"/>
        <v>21.350404733139079</v>
      </c>
      <c r="F23" s="981">
        <v>8442600</v>
      </c>
      <c r="G23" s="432">
        <v>1802529.27</v>
      </c>
      <c r="H23" s="982">
        <f t="shared" si="2"/>
        <v>21.350404733139079</v>
      </c>
      <c r="I23" s="978"/>
      <c r="J23" s="984"/>
      <c r="K23" s="985"/>
      <c r="L23" s="140"/>
    </row>
    <row r="24" spans="1:12" ht="47.25" x14ac:dyDescent="0.2">
      <c r="A24" s="440" t="s">
        <v>287</v>
      </c>
      <c r="B24" s="453" t="s">
        <v>288</v>
      </c>
      <c r="C24" s="978">
        <f t="shared" si="3"/>
        <v>17760300</v>
      </c>
      <c r="D24" s="979">
        <f t="shared" si="0"/>
        <v>4542998.8</v>
      </c>
      <c r="E24" s="980">
        <f t="shared" si="1"/>
        <v>25.579516111777391</v>
      </c>
      <c r="F24" s="981">
        <v>17760300</v>
      </c>
      <c r="G24" s="432">
        <v>4542998.8</v>
      </c>
      <c r="H24" s="982">
        <f t="shared" si="2"/>
        <v>25.579516111777391</v>
      </c>
      <c r="I24" s="978"/>
      <c r="J24" s="984"/>
      <c r="K24" s="985"/>
      <c r="L24" s="140"/>
    </row>
    <row r="25" spans="1:12" ht="50.25" customHeight="1" x14ac:dyDescent="0.2">
      <c r="A25" s="442" t="s">
        <v>289</v>
      </c>
      <c r="B25" s="454" t="s">
        <v>290</v>
      </c>
      <c r="C25" s="986">
        <f>F25</f>
        <v>181949800</v>
      </c>
      <c r="D25" s="431">
        <f t="shared" si="0"/>
        <v>46862695.599999994</v>
      </c>
      <c r="E25" s="987">
        <f t="shared" si="1"/>
        <v>25.755837928923249</v>
      </c>
      <c r="F25" s="988">
        <f>F26+F38+F39</f>
        <v>181949800</v>
      </c>
      <c r="G25" s="989">
        <f>G26+G38+G39</f>
        <v>46862695.599999994</v>
      </c>
      <c r="H25" s="992">
        <f t="shared" si="2"/>
        <v>25.755837928923249</v>
      </c>
      <c r="I25" s="983"/>
      <c r="J25" s="984"/>
      <c r="K25" s="985"/>
      <c r="L25" s="140"/>
    </row>
    <row r="26" spans="1:12" ht="15.75" x14ac:dyDescent="0.2">
      <c r="A26" s="440" t="s">
        <v>291</v>
      </c>
      <c r="B26" s="453" t="s">
        <v>292</v>
      </c>
      <c r="C26" s="978">
        <f>F26</f>
        <v>141819900</v>
      </c>
      <c r="D26" s="979">
        <f t="shared" si="0"/>
        <v>36418375.299999997</v>
      </c>
      <c r="E26" s="980">
        <f t="shared" si="1"/>
        <v>25.679312494226831</v>
      </c>
      <c r="F26" s="981">
        <f>F27+F32+F37</f>
        <v>141819900</v>
      </c>
      <c r="G26" s="432">
        <f>G27+G32+G37</f>
        <v>36418375.299999997</v>
      </c>
      <c r="H26" s="982">
        <f t="shared" si="2"/>
        <v>25.679312494226831</v>
      </c>
      <c r="I26" s="978"/>
      <c r="J26" s="984"/>
      <c r="K26" s="985"/>
      <c r="L26" s="140"/>
    </row>
    <row r="27" spans="1:12" ht="35.25" customHeight="1" x14ac:dyDescent="0.2">
      <c r="A27" s="440"/>
      <c r="B27" s="453" t="s">
        <v>293</v>
      </c>
      <c r="C27" s="978">
        <f>F27+I27</f>
        <v>9718800</v>
      </c>
      <c r="D27" s="979">
        <f t="shared" si="0"/>
        <v>2250065.15</v>
      </c>
      <c r="E27" s="980">
        <f t="shared" si="1"/>
        <v>23.151676647322713</v>
      </c>
      <c r="F27" s="981">
        <f>F28+F29+F30+F31</f>
        <v>9718800</v>
      </c>
      <c r="G27" s="432">
        <f>G28+G29+G30+G31</f>
        <v>2250065.15</v>
      </c>
      <c r="H27" s="982">
        <f t="shared" si="2"/>
        <v>23.151676647322713</v>
      </c>
      <c r="I27" s="978"/>
      <c r="J27" s="984"/>
      <c r="K27" s="985"/>
      <c r="L27" s="140"/>
    </row>
    <row r="28" spans="1:12" ht="54" customHeight="1" x14ac:dyDescent="0.2">
      <c r="A28" s="428">
        <v>18010100</v>
      </c>
      <c r="B28" s="453" t="s">
        <v>294</v>
      </c>
      <c r="C28" s="978">
        <f t="shared" ref="C28:C31" si="4">F28+I28</f>
        <v>22000</v>
      </c>
      <c r="D28" s="979">
        <f t="shared" si="0"/>
        <v>8643.2999999999993</v>
      </c>
      <c r="E28" s="980">
        <f t="shared" si="1"/>
        <v>39.287727272727267</v>
      </c>
      <c r="F28" s="981">
        <v>22000</v>
      </c>
      <c r="G28" s="432">
        <v>8643.2999999999993</v>
      </c>
      <c r="H28" s="982">
        <f t="shared" si="2"/>
        <v>39.287727272727267</v>
      </c>
      <c r="I28" s="978"/>
      <c r="J28" s="984"/>
      <c r="K28" s="985"/>
      <c r="L28" s="140"/>
    </row>
    <row r="29" spans="1:12" ht="47.25" x14ac:dyDescent="0.2">
      <c r="A29" s="428">
        <v>18010200</v>
      </c>
      <c r="B29" s="453" t="s">
        <v>295</v>
      </c>
      <c r="C29" s="978">
        <f t="shared" si="4"/>
        <v>786300</v>
      </c>
      <c r="D29" s="979">
        <f t="shared" si="0"/>
        <v>153752.51</v>
      </c>
      <c r="E29" s="980">
        <f t="shared" si="1"/>
        <v>19.553924710670227</v>
      </c>
      <c r="F29" s="981">
        <v>786300</v>
      </c>
      <c r="G29" s="432">
        <v>153752.51</v>
      </c>
      <c r="H29" s="982">
        <f t="shared" si="2"/>
        <v>19.553924710670227</v>
      </c>
      <c r="I29" s="978"/>
      <c r="J29" s="984"/>
      <c r="K29" s="985"/>
      <c r="L29" s="140"/>
    </row>
    <row r="30" spans="1:12" ht="47.25" x14ac:dyDescent="0.2">
      <c r="A30" s="428">
        <v>18010300</v>
      </c>
      <c r="B30" s="453" t="s">
        <v>296</v>
      </c>
      <c r="C30" s="978">
        <f t="shared" si="4"/>
        <v>2804500</v>
      </c>
      <c r="D30" s="979">
        <f t="shared" si="0"/>
        <v>263538.90000000002</v>
      </c>
      <c r="E30" s="980">
        <f t="shared" si="1"/>
        <v>9.3970012479942948</v>
      </c>
      <c r="F30" s="981">
        <v>2804500</v>
      </c>
      <c r="G30" s="432">
        <v>263538.90000000002</v>
      </c>
      <c r="H30" s="982">
        <f t="shared" si="2"/>
        <v>9.3970012479942948</v>
      </c>
      <c r="I30" s="978"/>
      <c r="J30" s="984"/>
      <c r="K30" s="985"/>
      <c r="L30" s="140"/>
    </row>
    <row r="31" spans="1:12" ht="54.75" customHeight="1" x14ac:dyDescent="0.2">
      <c r="A31" s="428">
        <v>18010400</v>
      </c>
      <c r="B31" s="453" t="s">
        <v>297</v>
      </c>
      <c r="C31" s="978">
        <f t="shared" si="4"/>
        <v>6106000</v>
      </c>
      <c r="D31" s="979">
        <f t="shared" si="0"/>
        <v>1824130.44</v>
      </c>
      <c r="E31" s="980">
        <f t="shared" si="1"/>
        <v>29.874393056010479</v>
      </c>
      <c r="F31" s="981">
        <v>6106000</v>
      </c>
      <c r="G31" s="432">
        <v>1824130.44</v>
      </c>
      <c r="H31" s="982">
        <f t="shared" si="2"/>
        <v>29.874393056010479</v>
      </c>
      <c r="I31" s="978"/>
      <c r="J31" s="984"/>
      <c r="K31" s="985"/>
      <c r="L31" s="140"/>
    </row>
    <row r="32" spans="1:12" ht="15.75" x14ac:dyDescent="0.2">
      <c r="A32" s="428"/>
      <c r="B32" s="453" t="s">
        <v>298</v>
      </c>
      <c r="C32" s="978">
        <f>F32+I32</f>
        <v>132001100</v>
      </c>
      <c r="D32" s="979">
        <f t="shared" si="0"/>
        <v>34168310.149999999</v>
      </c>
      <c r="E32" s="980">
        <f t="shared" si="1"/>
        <v>25.884867739738532</v>
      </c>
      <c r="F32" s="981">
        <f>F33+F34+F35+F36</f>
        <v>132001100</v>
      </c>
      <c r="G32" s="432">
        <f>G33+G34+G35+G36</f>
        <v>34168310.149999999</v>
      </c>
      <c r="H32" s="982">
        <f t="shared" si="2"/>
        <v>25.884867739738532</v>
      </c>
      <c r="I32" s="978"/>
      <c r="J32" s="984"/>
      <c r="K32" s="985"/>
      <c r="L32" s="140"/>
    </row>
    <row r="33" spans="1:12" ht="15.75" x14ac:dyDescent="0.2">
      <c r="A33" s="428">
        <v>18010500</v>
      </c>
      <c r="B33" s="453" t="s">
        <v>299</v>
      </c>
      <c r="C33" s="978">
        <f t="shared" ref="C33:C37" si="5">F33+I33</f>
        <v>88829300</v>
      </c>
      <c r="D33" s="979">
        <f t="shared" si="0"/>
        <v>22604256.079999998</v>
      </c>
      <c r="E33" s="980">
        <f t="shared" si="1"/>
        <v>25.446847020071079</v>
      </c>
      <c r="F33" s="981">
        <v>88829300</v>
      </c>
      <c r="G33" s="432">
        <v>22604256.079999998</v>
      </c>
      <c r="H33" s="982">
        <f t="shared" si="2"/>
        <v>25.446847020071079</v>
      </c>
      <c r="I33" s="978"/>
      <c r="J33" s="984"/>
      <c r="K33" s="985"/>
      <c r="L33" s="140"/>
    </row>
    <row r="34" spans="1:12" ht="15.75" x14ac:dyDescent="0.2">
      <c r="A34" s="428">
        <v>18010600</v>
      </c>
      <c r="B34" s="453" t="s">
        <v>300</v>
      </c>
      <c r="C34" s="978">
        <f t="shared" si="5"/>
        <v>39043000</v>
      </c>
      <c r="D34" s="979">
        <f t="shared" si="0"/>
        <v>10596276.33</v>
      </c>
      <c r="E34" s="980">
        <f t="shared" si="1"/>
        <v>27.140015700637761</v>
      </c>
      <c r="F34" s="981">
        <v>39043000</v>
      </c>
      <c r="G34" s="432">
        <v>10596276.33</v>
      </c>
      <c r="H34" s="982">
        <f t="shared" si="2"/>
        <v>27.140015700637761</v>
      </c>
      <c r="I34" s="978"/>
      <c r="J34" s="984"/>
      <c r="K34" s="985"/>
      <c r="L34" s="140"/>
    </row>
    <row r="35" spans="1:12" ht="15.75" x14ac:dyDescent="0.2">
      <c r="A35" s="428">
        <v>18010700</v>
      </c>
      <c r="B35" s="453" t="s">
        <v>301</v>
      </c>
      <c r="C35" s="978">
        <f t="shared" si="5"/>
        <v>1874200</v>
      </c>
      <c r="D35" s="979">
        <f t="shared" si="0"/>
        <v>507728.59</v>
      </c>
      <c r="E35" s="980">
        <f t="shared" si="1"/>
        <v>27.090416711130082</v>
      </c>
      <c r="F35" s="981">
        <v>1874200</v>
      </c>
      <c r="G35" s="432">
        <v>507728.59</v>
      </c>
      <c r="H35" s="982">
        <f t="shared" si="2"/>
        <v>27.090416711130082</v>
      </c>
      <c r="I35" s="978"/>
      <c r="J35" s="984"/>
      <c r="K35" s="985"/>
      <c r="L35" s="140"/>
    </row>
    <row r="36" spans="1:12" ht="15.75" x14ac:dyDescent="0.2">
      <c r="A36" s="428">
        <v>18010900</v>
      </c>
      <c r="B36" s="453" t="s">
        <v>302</v>
      </c>
      <c r="C36" s="978">
        <f t="shared" si="5"/>
        <v>2254600</v>
      </c>
      <c r="D36" s="979">
        <f t="shared" si="0"/>
        <v>460049.15</v>
      </c>
      <c r="E36" s="980">
        <f t="shared" si="1"/>
        <v>20.404912179544045</v>
      </c>
      <c r="F36" s="981">
        <v>2254600</v>
      </c>
      <c r="G36" s="432">
        <v>460049.15</v>
      </c>
      <c r="H36" s="982">
        <f t="shared" si="2"/>
        <v>20.404912179544045</v>
      </c>
      <c r="I36" s="978"/>
      <c r="J36" s="984"/>
      <c r="K36" s="985"/>
      <c r="L36" s="140"/>
    </row>
    <row r="37" spans="1:12" ht="15.75" x14ac:dyDescent="0.2">
      <c r="A37" s="428">
        <v>18011000</v>
      </c>
      <c r="B37" s="453" t="s">
        <v>437</v>
      </c>
      <c r="C37" s="978">
        <f t="shared" si="5"/>
        <v>100000</v>
      </c>
      <c r="D37" s="979">
        <f>G37</f>
        <v>0</v>
      </c>
      <c r="E37" s="980" t="s">
        <v>266</v>
      </c>
      <c r="F37" s="993">
        <v>100000</v>
      </c>
      <c r="G37" s="432">
        <v>0</v>
      </c>
      <c r="H37" s="982" t="s">
        <v>266</v>
      </c>
      <c r="I37" s="978"/>
      <c r="J37" s="984"/>
      <c r="K37" s="985"/>
      <c r="L37" s="140"/>
    </row>
    <row r="38" spans="1:12" ht="15.75" x14ac:dyDescent="0.2">
      <c r="A38" s="440" t="s">
        <v>303</v>
      </c>
      <c r="B38" s="453" t="s">
        <v>304</v>
      </c>
      <c r="C38" s="978">
        <f>F38</f>
        <v>35900</v>
      </c>
      <c r="D38" s="979">
        <f t="shared" si="0"/>
        <v>10508</v>
      </c>
      <c r="E38" s="980">
        <f t="shared" si="1"/>
        <v>29.270194986072422</v>
      </c>
      <c r="F38" s="981">
        <v>35900</v>
      </c>
      <c r="G38" s="432">
        <v>10508</v>
      </c>
      <c r="H38" s="982">
        <f t="shared" si="2"/>
        <v>29.270194986072422</v>
      </c>
      <c r="I38" s="978"/>
      <c r="J38" s="984"/>
      <c r="K38" s="985"/>
      <c r="L38" s="140"/>
    </row>
    <row r="39" spans="1:12" ht="15.75" x14ac:dyDescent="0.2">
      <c r="A39" s="440" t="s">
        <v>305</v>
      </c>
      <c r="B39" s="453" t="s">
        <v>306</v>
      </c>
      <c r="C39" s="978">
        <f>F39</f>
        <v>40094000</v>
      </c>
      <c r="D39" s="979">
        <f t="shared" si="0"/>
        <v>10433812.300000001</v>
      </c>
      <c r="E39" s="980">
        <f t="shared" si="1"/>
        <v>26.023375816830452</v>
      </c>
      <c r="F39" s="981">
        <v>40094000</v>
      </c>
      <c r="G39" s="432">
        <v>10433812.300000001</v>
      </c>
      <c r="H39" s="982">
        <f t="shared" si="2"/>
        <v>26.023375816830452</v>
      </c>
      <c r="I39" s="978"/>
      <c r="J39" s="984"/>
      <c r="K39" s="985"/>
      <c r="L39" s="140"/>
    </row>
    <row r="40" spans="1:12" ht="15.75" x14ac:dyDescent="0.2">
      <c r="A40" s="442" t="s">
        <v>307</v>
      </c>
      <c r="B40" s="454" t="s">
        <v>308</v>
      </c>
      <c r="C40" s="986">
        <f>I40</f>
        <v>459300</v>
      </c>
      <c r="D40" s="994">
        <f t="shared" si="0"/>
        <v>117801.32</v>
      </c>
      <c r="E40" s="995">
        <f t="shared" si="1"/>
        <v>25.648012192466801</v>
      </c>
      <c r="F40" s="988"/>
      <c r="G40" s="989"/>
      <c r="H40" s="990"/>
      <c r="I40" s="986">
        <f>I41</f>
        <v>459300</v>
      </c>
      <c r="J40" s="989">
        <f>J41</f>
        <v>117801.32</v>
      </c>
      <c r="K40" s="991">
        <f>J40/I40*100</f>
        <v>25.648012192466801</v>
      </c>
      <c r="L40" s="140"/>
    </row>
    <row r="41" spans="1:12" ht="16.5" thickBot="1" x14ac:dyDescent="0.25">
      <c r="A41" s="443" t="s">
        <v>309</v>
      </c>
      <c r="B41" s="456" t="s">
        <v>310</v>
      </c>
      <c r="C41" s="996">
        <f>I41</f>
        <v>459300</v>
      </c>
      <c r="D41" s="997">
        <f t="shared" si="0"/>
        <v>117801.32</v>
      </c>
      <c r="E41" s="998">
        <f t="shared" si="1"/>
        <v>25.648012192466801</v>
      </c>
      <c r="F41" s="999"/>
      <c r="G41" s="435"/>
      <c r="H41" s="1000"/>
      <c r="I41" s="996">
        <v>459300</v>
      </c>
      <c r="J41" s="435">
        <v>117801.32</v>
      </c>
      <c r="K41" s="1001">
        <f t="shared" ref="K41:K42" si="6">J41/I41*100</f>
        <v>25.648012192466801</v>
      </c>
      <c r="L41" s="140"/>
    </row>
    <row r="42" spans="1:12" ht="16.5" thickBot="1" x14ac:dyDescent="0.25">
      <c r="A42" s="433" t="s">
        <v>311</v>
      </c>
      <c r="B42" s="451" t="s">
        <v>312</v>
      </c>
      <c r="C42" s="967">
        <f>F42+I42</f>
        <v>15638200</v>
      </c>
      <c r="D42" s="437">
        <f t="shared" si="0"/>
        <v>6528260.8099999996</v>
      </c>
      <c r="E42" s="964">
        <f t="shared" si="1"/>
        <v>41.745602499008832</v>
      </c>
      <c r="F42" s="1002">
        <f>F43+F48+F55</f>
        <v>3922800</v>
      </c>
      <c r="G42" s="968">
        <f>G43+G48+G55</f>
        <v>1461250.76</v>
      </c>
      <c r="H42" s="966">
        <f t="shared" si="2"/>
        <v>37.25019781788518</v>
      </c>
      <c r="I42" s="967">
        <f>I55+I59</f>
        <v>11715400</v>
      </c>
      <c r="J42" s="968">
        <f>J55+J59</f>
        <v>5067010.05</v>
      </c>
      <c r="K42" s="969">
        <f t="shared" si="6"/>
        <v>43.250849736244604</v>
      </c>
      <c r="L42" s="140"/>
    </row>
    <row r="43" spans="1:12" ht="31.5" x14ac:dyDescent="0.2">
      <c r="A43" s="439" t="s">
        <v>313</v>
      </c>
      <c r="B43" s="452" t="s">
        <v>314</v>
      </c>
      <c r="C43" s="1003">
        <f t="shared" ref="C43:C54" si="7">F43</f>
        <v>1175200</v>
      </c>
      <c r="D43" s="971">
        <f t="shared" si="0"/>
        <v>360819.49</v>
      </c>
      <c r="E43" s="972">
        <f t="shared" si="1"/>
        <v>30.702815690946224</v>
      </c>
      <c r="F43" s="1004">
        <f>F44+F45+F47+F46</f>
        <v>1175200</v>
      </c>
      <c r="G43" s="1005">
        <f>G44+G45+G47+G46</f>
        <v>360819.49</v>
      </c>
      <c r="H43" s="974">
        <f t="shared" si="2"/>
        <v>30.702815690946224</v>
      </c>
      <c r="I43" s="975"/>
      <c r="J43" s="976"/>
      <c r="K43" s="977"/>
      <c r="L43" s="140"/>
    </row>
    <row r="44" spans="1:12" ht="47.25" x14ac:dyDescent="0.2">
      <c r="A44" s="440" t="s">
        <v>315</v>
      </c>
      <c r="B44" s="453" t="s">
        <v>316</v>
      </c>
      <c r="C44" s="978">
        <f t="shared" si="7"/>
        <v>235600</v>
      </c>
      <c r="D44" s="979">
        <f t="shared" si="0"/>
        <v>15597</v>
      </c>
      <c r="E44" s="980">
        <f t="shared" si="1"/>
        <v>6.6201188455008486</v>
      </c>
      <c r="F44" s="981">
        <v>235600</v>
      </c>
      <c r="G44" s="432">
        <v>15597</v>
      </c>
      <c r="H44" s="982">
        <f t="shared" si="2"/>
        <v>6.6201188455008486</v>
      </c>
      <c r="I44" s="978"/>
      <c r="J44" s="432"/>
      <c r="K44" s="1006"/>
      <c r="L44" s="140"/>
    </row>
    <row r="45" spans="1:12" ht="28.5" customHeight="1" x14ac:dyDescent="0.2">
      <c r="A45" s="440" t="s">
        <v>317</v>
      </c>
      <c r="B45" s="453" t="s">
        <v>318</v>
      </c>
      <c r="C45" s="978">
        <f t="shared" si="7"/>
        <v>54600</v>
      </c>
      <c r="D45" s="979">
        <f t="shared" si="0"/>
        <v>12830</v>
      </c>
      <c r="E45" s="980">
        <f t="shared" si="1"/>
        <v>23.498168498168496</v>
      </c>
      <c r="F45" s="981">
        <v>54600</v>
      </c>
      <c r="G45" s="432">
        <v>12830</v>
      </c>
      <c r="H45" s="982">
        <f t="shared" si="2"/>
        <v>23.498168498168496</v>
      </c>
      <c r="I45" s="978"/>
      <c r="J45" s="432"/>
      <c r="K45" s="1006"/>
      <c r="L45" s="140"/>
    </row>
    <row r="46" spans="1:12" ht="101.25" customHeight="1" x14ac:dyDescent="0.2">
      <c r="A46" s="428">
        <v>21081500</v>
      </c>
      <c r="B46" s="453" t="s">
        <v>439</v>
      </c>
      <c r="C46" s="978">
        <f t="shared" si="7"/>
        <v>0</v>
      </c>
      <c r="D46" s="979">
        <f t="shared" si="0"/>
        <v>73797.63</v>
      </c>
      <c r="E46" s="980" t="s">
        <v>266</v>
      </c>
      <c r="F46" s="981">
        <v>0</v>
      </c>
      <c r="G46" s="432">
        <v>73797.63</v>
      </c>
      <c r="H46" s="982" t="s">
        <v>266</v>
      </c>
      <c r="I46" s="978"/>
      <c r="J46" s="432"/>
      <c r="K46" s="1006"/>
      <c r="L46" s="140"/>
    </row>
    <row r="47" spans="1:12" ht="15.75" x14ac:dyDescent="0.2">
      <c r="A47" s="440" t="s">
        <v>319</v>
      </c>
      <c r="B47" s="453" t="s">
        <v>320</v>
      </c>
      <c r="C47" s="978">
        <f t="shared" si="7"/>
        <v>885000</v>
      </c>
      <c r="D47" s="979">
        <f t="shared" si="0"/>
        <v>258594.86</v>
      </c>
      <c r="E47" s="980">
        <f t="shared" si="1"/>
        <v>29.219758192090396</v>
      </c>
      <c r="F47" s="981">
        <v>885000</v>
      </c>
      <c r="G47" s="432">
        <v>258594.86</v>
      </c>
      <c r="H47" s="982">
        <f t="shared" si="2"/>
        <v>29.219758192090396</v>
      </c>
      <c r="I47" s="978"/>
      <c r="J47" s="432"/>
      <c r="K47" s="1006"/>
      <c r="L47" s="140"/>
    </row>
    <row r="48" spans="1:12" ht="31.5" x14ac:dyDescent="0.2">
      <c r="A48" s="442" t="s">
        <v>321</v>
      </c>
      <c r="B48" s="454" t="s">
        <v>322</v>
      </c>
      <c r="C48" s="986">
        <f t="shared" si="7"/>
        <v>2057400</v>
      </c>
      <c r="D48" s="431">
        <f t="shared" si="0"/>
        <v>651634.78</v>
      </c>
      <c r="E48" s="987">
        <f t="shared" si="1"/>
        <v>31.67273160299407</v>
      </c>
      <c r="F48" s="988">
        <f>F49+F50+F51+F53+F54+F52</f>
        <v>2057400</v>
      </c>
      <c r="G48" s="989">
        <f>G49+G50+G51+G53+G54+G52</f>
        <v>651634.78</v>
      </c>
      <c r="H48" s="992">
        <f t="shared" si="2"/>
        <v>31.67273160299407</v>
      </c>
      <c r="I48" s="983"/>
      <c r="J48" s="984"/>
      <c r="K48" s="985"/>
      <c r="L48" s="140"/>
    </row>
    <row r="49" spans="1:12" ht="47.25" x14ac:dyDescent="0.2">
      <c r="A49" s="440" t="s">
        <v>323</v>
      </c>
      <c r="B49" s="453" t="s">
        <v>324</v>
      </c>
      <c r="C49" s="978">
        <f t="shared" si="7"/>
        <v>112600</v>
      </c>
      <c r="D49" s="979">
        <f t="shared" si="0"/>
        <v>62770</v>
      </c>
      <c r="E49" s="980">
        <f t="shared" si="1"/>
        <v>55.746003552397873</v>
      </c>
      <c r="F49" s="981">
        <v>112600</v>
      </c>
      <c r="G49" s="432">
        <v>62770</v>
      </c>
      <c r="H49" s="982">
        <f t="shared" si="2"/>
        <v>55.746003552397873</v>
      </c>
      <c r="I49" s="978"/>
      <c r="J49" s="432"/>
      <c r="K49" s="1006"/>
      <c r="L49" s="140"/>
    </row>
    <row r="50" spans="1:12" ht="15.75" x14ac:dyDescent="0.2">
      <c r="A50" s="440" t="s">
        <v>325</v>
      </c>
      <c r="B50" s="453" t="s">
        <v>326</v>
      </c>
      <c r="C50" s="978">
        <f t="shared" si="7"/>
        <v>220500</v>
      </c>
      <c r="D50" s="979">
        <f t="shared" si="0"/>
        <v>134712.9</v>
      </c>
      <c r="E50" s="980">
        <f t="shared" si="1"/>
        <v>61.094285714285711</v>
      </c>
      <c r="F50" s="981">
        <v>220500</v>
      </c>
      <c r="G50" s="432">
        <v>134712.9</v>
      </c>
      <c r="H50" s="982">
        <f t="shared" si="2"/>
        <v>61.094285714285711</v>
      </c>
      <c r="I50" s="978"/>
      <c r="J50" s="432"/>
      <c r="K50" s="1006"/>
      <c r="L50" s="140"/>
    </row>
    <row r="51" spans="1:12" ht="31.5" x14ac:dyDescent="0.2">
      <c r="A51" s="440" t="s">
        <v>327</v>
      </c>
      <c r="B51" s="453" t="s">
        <v>328</v>
      </c>
      <c r="C51" s="978">
        <f t="shared" si="7"/>
        <v>583600</v>
      </c>
      <c r="D51" s="979">
        <f t="shared" si="0"/>
        <v>163922.79999999999</v>
      </c>
      <c r="E51" s="980">
        <f t="shared" si="1"/>
        <v>28.088211103495542</v>
      </c>
      <c r="F51" s="981">
        <v>583600</v>
      </c>
      <c r="G51" s="432">
        <v>163922.79999999999</v>
      </c>
      <c r="H51" s="982">
        <f t="shared" si="2"/>
        <v>28.088211103495542</v>
      </c>
      <c r="I51" s="978"/>
      <c r="J51" s="432"/>
      <c r="K51" s="1006"/>
      <c r="L51" s="140"/>
    </row>
    <row r="52" spans="1:12" ht="47.25" x14ac:dyDescent="0.2">
      <c r="A52" s="428">
        <v>22012900</v>
      </c>
      <c r="B52" s="453" t="s">
        <v>440</v>
      </c>
      <c r="C52" s="978">
        <f t="shared" si="7"/>
        <v>0</v>
      </c>
      <c r="D52" s="979">
        <f t="shared" si="0"/>
        <v>1510</v>
      </c>
      <c r="E52" s="980" t="s">
        <v>266</v>
      </c>
      <c r="F52" s="981">
        <v>0</v>
      </c>
      <c r="G52" s="432">
        <v>1510</v>
      </c>
      <c r="H52" s="982" t="s">
        <v>266</v>
      </c>
      <c r="I52" s="978"/>
      <c r="J52" s="432"/>
      <c r="K52" s="1006"/>
      <c r="L52" s="140"/>
    </row>
    <row r="53" spans="1:12" ht="47.25" x14ac:dyDescent="0.2">
      <c r="A53" s="440" t="s">
        <v>329</v>
      </c>
      <c r="B53" s="453" t="s">
        <v>330</v>
      </c>
      <c r="C53" s="978">
        <f t="shared" si="7"/>
        <v>809900</v>
      </c>
      <c r="D53" s="979">
        <f t="shared" si="0"/>
        <v>203405.01</v>
      </c>
      <c r="E53" s="980">
        <f t="shared" si="1"/>
        <v>25.114830225953821</v>
      </c>
      <c r="F53" s="981">
        <v>809900</v>
      </c>
      <c r="G53" s="432">
        <v>203405.01</v>
      </c>
      <c r="H53" s="982">
        <f t="shared" si="2"/>
        <v>25.114830225953821</v>
      </c>
      <c r="I53" s="978"/>
      <c r="J53" s="432"/>
      <c r="K53" s="1006"/>
      <c r="L53" s="140"/>
    </row>
    <row r="54" spans="1:12" ht="15.75" x14ac:dyDescent="0.2">
      <c r="A54" s="440" t="s">
        <v>331</v>
      </c>
      <c r="B54" s="453" t="s">
        <v>332</v>
      </c>
      <c r="C54" s="978">
        <f t="shared" si="7"/>
        <v>330800</v>
      </c>
      <c r="D54" s="979">
        <f t="shared" si="0"/>
        <v>85314.07</v>
      </c>
      <c r="E54" s="980">
        <f t="shared" si="1"/>
        <v>25.790226723095529</v>
      </c>
      <c r="F54" s="981">
        <v>330800</v>
      </c>
      <c r="G54" s="432">
        <v>85314.07</v>
      </c>
      <c r="H54" s="982">
        <f t="shared" si="2"/>
        <v>25.790226723095529</v>
      </c>
      <c r="I54" s="983"/>
      <c r="J54" s="984"/>
      <c r="K54" s="985"/>
      <c r="L54" s="140"/>
    </row>
    <row r="55" spans="1:12" ht="15.75" x14ac:dyDescent="0.2">
      <c r="A55" s="442" t="s">
        <v>333</v>
      </c>
      <c r="B55" s="454" t="s">
        <v>334</v>
      </c>
      <c r="C55" s="986">
        <f>F55+I55</f>
        <v>690200</v>
      </c>
      <c r="D55" s="431">
        <f t="shared" si="0"/>
        <v>448796.49</v>
      </c>
      <c r="E55" s="987">
        <f t="shared" si="1"/>
        <v>65.024121993625045</v>
      </c>
      <c r="F55" s="988">
        <f>F56+F57</f>
        <v>690200</v>
      </c>
      <c r="G55" s="989">
        <f>G56+G57</f>
        <v>448796.49</v>
      </c>
      <c r="H55" s="992">
        <f t="shared" si="2"/>
        <v>65.024121993625045</v>
      </c>
      <c r="I55" s="986"/>
      <c r="J55" s="989"/>
      <c r="K55" s="991"/>
      <c r="L55" s="140"/>
    </row>
    <row r="56" spans="1:12" ht="45" customHeight="1" x14ac:dyDescent="0.2">
      <c r="A56" s="440" t="s">
        <v>335</v>
      </c>
      <c r="B56" s="453" t="s">
        <v>336</v>
      </c>
      <c r="C56" s="978">
        <f>F56</f>
        <v>274100</v>
      </c>
      <c r="D56" s="979">
        <f t="shared" si="0"/>
        <v>421920.49</v>
      </c>
      <c r="E56" s="1007" t="s">
        <v>445</v>
      </c>
      <c r="F56" s="981">
        <v>274100</v>
      </c>
      <c r="G56" s="432">
        <v>421920.49</v>
      </c>
      <c r="H56" s="1008" t="s">
        <v>675</v>
      </c>
      <c r="I56" s="978"/>
      <c r="J56" s="432"/>
      <c r="K56" s="1006"/>
      <c r="L56" s="140"/>
    </row>
    <row r="57" spans="1:12" ht="80.25" customHeight="1" x14ac:dyDescent="0.2">
      <c r="A57" s="440" t="s">
        <v>337</v>
      </c>
      <c r="B57" s="453" t="s">
        <v>338</v>
      </c>
      <c r="C57" s="978">
        <f>F57</f>
        <v>416100</v>
      </c>
      <c r="D57" s="979">
        <f t="shared" si="0"/>
        <v>26876</v>
      </c>
      <c r="E57" s="980">
        <f t="shared" si="1"/>
        <v>6.4590242730112948</v>
      </c>
      <c r="F57" s="981">
        <v>416100</v>
      </c>
      <c r="G57" s="432">
        <v>26876</v>
      </c>
      <c r="H57" s="982">
        <f t="shared" si="2"/>
        <v>6.4590242730112948</v>
      </c>
      <c r="I57" s="978"/>
      <c r="J57" s="432"/>
      <c r="K57" s="1006"/>
      <c r="L57" s="140"/>
    </row>
    <row r="58" spans="1:12" ht="31.5" hidden="1" x14ac:dyDescent="0.2">
      <c r="A58" s="440" t="s">
        <v>339</v>
      </c>
      <c r="B58" s="453" t="s">
        <v>340</v>
      </c>
      <c r="C58" s="978">
        <f>I58</f>
        <v>0</v>
      </c>
      <c r="D58" s="979">
        <f t="shared" si="0"/>
        <v>0</v>
      </c>
      <c r="E58" s="980" t="e">
        <f t="shared" si="1"/>
        <v>#DIV/0!</v>
      </c>
      <c r="F58" s="981"/>
      <c r="G58" s="432"/>
      <c r="H58" s="990"/>
      <c r="I58" s="978"/>
      <c r="J58" s="432"/>
      <c r="K58" s="1006"/>
      <c r="L58" s="140"/>
    </row>
    <row r="59" spans="1:12" ht="15.75" x14ac:dyDescent="0.2">
      <c r="A59" s="442" t="s">
        <v>341</v>
      </c>
      <c r="B59" s="454" t="s">
        <v>342</v>
      </c>
      <c r="C59" s="986">
        <f>I59</f>
        <v>11715400</v>
      </c>
      <c r="D59" s="994">
        <f t="shared" si="0"/>
        <v>5067010.05</v>
      </c>
      <c r="E59" s="995">
        <f t="shared" si="1"/>
        <v>43.250849736244604</v>
      </c>
      <c r="F59" s="988"/>
      <c r="G59" s="989"/>
      <c r="H59" s="990"/>
      <c r="I59" s="986">
        <f>I60+I61</f>
        <v>11715400</v>
      </c>
      <c r="J59" s="989">
        <f>J60+J61</f>
        <v>5067010.05</v>
      </c>
      <c r="K59" s="991">
        <f>J59/I59*100</f>
        <v>43.250849736244604</v>
      </c>
      <c r="L59" s="140"/>
    </row>
    <row r="60" spans="1:12" ht="34.5" customHeight="1" x14ac:dyDescent="0.2">
      <c r="A60" s="440" t="s">
        <v>343</v>
      </c>
      <c r="B60" s="453" t="s">
        <v>344</v>
      </c>
      <c r="C60" s="978">
        <f>I60</f>
        <v>11715400</v>
      </c>
      <c r="D60" s="979">
        <f t="shared" si="0"/>
        <v>1188696.57</v>
      </c>
      <c r="E60" s="980">
        <f t="shared" si="1"/>
        <v>10.146444594294691</v>
      </c>
      <c r="F60" s="981"/>
      <c r="G60" s="432"/>
      <c r="H60" s="990"/>
      <c r="I60" s="978">
        <v>11715400</v>
      </c>
      <c r="J60" s="432">
        <v>1188696.57</v>
      </c>
      <c r="K60" s="1006">
        <f>J60/I60*100</f>
        <v>10.146444594294691</v>
      </c>
      <c r="L60" s="140"/>
    </row>
    <row r="61" spans="1:12" ht="25.5" customHeight="1" thickBot="1" x14ac:dyDescent="0.25">
      <c r="A61" s="444">
        <v>25020000</v>
      </c>
      <c r="B61" s="456" t="s">
        <v>441</v>
      </c>
      <c r="C61" s="996">
        <v>0</v>
      </c>
      <c r="D61" s="997">
        <f t="shared" si="0"/>
        <v>3878313.48</v>
      </c>
      <c r="E61" s="998" t="s">
        <v>266</v>
      </c>
      <c r="F61" s="999"/>
      <c r="G61" s="435"/>
      <c r="H61" s="1000"/>
      <c r="I61" s="996">
        <v>0</v>
      </c>
      <c r="J61" s="435">
        <v>3878313.48</v>
      </c>
      <c r="K61" s="1001" t="s">
        <v>266</v>
      </c>
      <c r="L61" s="140"/>
    </row>
    <row r="62" spans="1:12" ht="32.25" customHeight="1" thickBot="1" x14ac:dyDescent="0.25">
      <c r="A62" s="434" t="s">
        <v>345</v>
      </c>
      <c r="B62" s="457" t="s">
        <v>346</v>
      </c>
      <c r="C62" s="1009">
        <f>C63</f>
        <v>8443400</v>
      </c>
      <c r="D62" s="437">
        <f t="shared" si="0"/>
        <v>0</v>
      </c>
      <c r="E62" s="1010">
        <f t="shared" si="1"/>
        <v>0</v>
      </c>
      <c r="F62" s="1011"/>
      <c r="G62" s="1012"/>
      <c r="H62" s="966"/>
      <c r="I62" s="1009">
        <f>I63</f>
        <v>8443400</v>
      </c>
      <c r="J62" s="1012">
        <f>J63</f>
        <v>0</v>
      </c>
      <c r="K62" s="1013">
        <v>0</v>
      </c>
      <c r="L62" s="140"/>
    </row>
    <row r="63" spans="1:12" ht="79.5" thickBot="1" x14ac:dyDescent="0.25">
      <c r="A63" s="447" t="s">
        <v>347</v>
      </c>
      <c r="B63" s="461" t="s">
        <v>348</v>
      </c>
      <c r="C63" s="1014">
        <f>I63</f>
        <v>8443400</v>
      </c>
      <c r="D63" s="1015">
        <f t="shared" si="0"/>
        <v>0</v>
      </c>
      <c r="E63" s="1016">
        <f t="shared" si="1"/>
        <v>0</v>
      </c>
      <c r="F63" s="1017"/>
      <c r="G63" s="1018"/>
      <c r="H63" s="1019"/>
      <c r="I63" s="1014">
        <v>8443400</v>
      </c>
      <c r="J63" s="1018">
        <v>0</v>
      </c>
      <c r="K63" s="1020">
        <v>0</v>
      </c>
      <c r="L63" s="140"/>
    </row>
    <row r="64" spans="1:12" ht="32.25" thickBot="1" x14ac:dyDescent="0.25">
      <c r="A64" s="433"/>
      <c r="B64" s="451" t="s">
        <v>349</v>
      </c>
      <c r="C64" s="967">
        <f>F64+I64</f>
        <v>577763200</v>
      </c>
      <c r="D64" s="437">
        <f t="shared" si="0"/>
        <v>148982747.99999997</v>
      </c>
      <c r="E64" s="964">
        <f t="shared" si="1"/>
        <v>25.786126219184602</v>
      </c>
      <c r="F64" s="1002">
        <f>F15+F42</f>
        <v>557145100</v>
      </c>
      <c r="G64" s="968">
        <f>G15+G42</f>
        <v>143775899.58999997</v>
      </c>
      <c r="H64" s="966">
        <f t="shared" si="2"/>
        <v>25.805826810645911</v>
      </c>
      <c r="I64" s="967">
        <f>I62+I42+I15</f>
        <v>20618100</v>
      </c>
      <c r="J64" s="968">
        <f>J62+J42+J15+J83</f>
        <v>5206848.41</v>
      </c>
      <c r="K64" s="969">
        <f>J64/I64*100</f>
        <v>25.253774159597636</v>
      </c>
      <c r="L64" s="140"/>
    </row>
    <row r="65" spans="1:12" ht="21" customHeight="1" thickBot="1" x14ac:dyDescent="0.25">
      <c r="A65" s="433" t="s">
        <v>350</v>
      </c>
      <c r="B65" s="451" t="s">
        <v>351</v>
      </c>
      <c r="C65" s="967">
        <f>F65</f>
        <v>58933574</v>
      </c>
      <c r="D65" s="437">
        <f t="shared" si="0"/>
        <v>20436342</v>
      </c>
      <c r="E65" s="964">
        <f t="shared" si="1"/>
        <v>34.676909294521998</v>
      </c>
      <c r="F65" s="1002">
        <f>F66</f>
        <v>58933574</v>
      </c>
      <c r="G65" s="968">
        <f>G66</f>
        <v>20436342</v>
      </c>
      <c r="H65" s="966">
        <f t="shared" si="2"/>
        <v>34.676909294521998</v>
      </c>
      <c r="I65" s="967"/>
      <c r="J65" s="968"/>
      <c r="K65" s="969"/>
      <c r="L65" s="140"/>
    </row>
    <row r="66" spans="1:12" ht="19.5" customHeight="1" x14ac:dyDescent="0.2">
      <c r="A66" s="439" t="s">
        <v>352</v>
      </c>
      <c r="B66" s="452" t="s">
        <v>353</v>
      </c>
      <c r="C66" s="1003">
        <f t="shared" ref="C66:C82" si="8">F66</f>
        <v>58933574</v>
      </c>
      <c r="D66" s="1021">
        <f t="shared" si="0"/>
        <v>20436342</v>
      </c>
      <c r="E66" s="1022">
        <f t="shared" si="1"/>
        <v>34.676909294521998</v>
      </c>
      <c r="F66" s="1004">
        <f>F69+F74+F76</f>
        <v>58933574</v>
      </c>
      <c r="G66" s="1005">
        <f>G69+G74+G76</f>
        <v>20436342</v>
      </c>
      <c r="H66" s="974">
        <f t="shared" si="2"/>
        <v>34.676909294521998</v>
      </c>
      <c r="I66" s="1003"/>
      <c r="J66" s="1005"/>
      <c r="K66" s="1023"/>
      <c r="L66" s="140"/>
    </row>
    <row r="67" spans="1:12" ht="29.25" hidden="1" customHeight="1" x14ac:dyDescent="0.2">
      <c r="A67" s="445">
        <v>41020000</v>
      </c>
      <c r="B67" s="458" t="s">
        <v>354</v>
      </c>
      <c r="C67" s="983">
        <f t="shared" si="8"/>
        <v>0</v>
      </c>
      <c r="D67" s="431">
        <f t="shared" si="0"/>
        <v>0</v>
      </c>
      <c r="E67" s="987" t="e">
        <f t="shared" si="1"/>
        <v>#DIV/0!</v>
      </c>
      <c r="F67" s="1024">
        <f>F68</f>
        <v>0</v>
      </c>
      <c r="G67" s="984">
        <f>G68</f>
        <v>0</v>
      </c>
      <c r="H67" s="990" t="e">
        <f t="shared" si="2"/>
        <v>#DIV/0!</v>
      </c>
      <c r="I67" s="983"/>
      <c r="J67" s="984"/>
      <c r="K67" s="985"/>
      <c r="L67" s="140"/>
    </row>
    <row r="68" spans="1:12" ht="115.5" hidden="1" customHeight="1" x14ac:dyDescent="0.2">
      <c r="A68" s="428">
        <v>41021400</v>
      </c>
      <c r="B68" s="453" t="s">
        <v>355</v>
      </c>
      <c r="C68" s="978">
        <f t="shared" si="8"/>
        <v>0</v>
      </c>
      <c r="D68" s="431">
        <f t="shared" si="0"/>
        <v>0</v>
      </c>
      <c r="E68" s="987" t="e">
        <f t="shared" si="1"/>
        <v>#DIV/0!</v>
      </c>
      <c r="F68" s="981"/>
      <c r="G68" s="432"/>
      <c r="H68" s="982" t="e">
        <f t="shared" si="2"/>
        <v>#DIV/0!</v>
      </c>
      <c r="I68" s="978"/>
      <c r="J68" s="432"/>
      <c r="K68" s="1006"/>
      <c r="L68" s="140"/>
    </row>
    <row r="69" spans="1:12" ht="27.75" customHeight="1" x14ac:dyDescent="0.2">
      <c r="A69" s="445" t="s">
        <v>356</v>
      </c>
      <c r="B69" s="458" t="s">
        <v>357</v>
      </c>
      <c r="C69" s="983">
        <f>F69</f>
        <v>57470800</v>
      </c>
      <c r="D69" s="431">
        <f t="shared" si="0"/>
        <v>19862700</v>
      </c>
      <c r="E69" s="987">
        <f t="shared" si="1"/>
        <v>34.561377255928228</v>
      </c>
      <c r="F69" s="1024">
        <f>F70+F71+F72+F73</f>
        <v>57470800</v>
      </c>
      <c r="G69" s="984">
        <f>G70+G71+G72+G73</f>
        <v>19862700</v>
      </c>
      <c r="H69" s="990">
        <f t="shared" si="2"/>
        <v>34.561377255928228</v>
      </c>
      <c r="I69" s="983"/>
      <c r="J69" s="984"/>
      <c r="K69" s="985"/>
      <c r="L69" s="140"/>
    </row>
    <row r="70" spans="1:12" ht="31.5" x14ac:dyDescent="0.2">
      <c r="A70" s="440" t="s">
        <v>358</v>
      </c>
      <c r="B70" s="453" t="s">
        <v>359</v>
      </c>
      <c r="C70" s="978">
        <f>F70</f>
        <v>51662400</v>
      </c>
      <c r="D70" s="979">
        <f t="shared" si="0"/>
        <v>17730600</v>
      </c>
      <c r="E70" s="980">
        <f t="shared" si="1"/>
        <v>34.320124500603924</v>
      </c>
      <c r="F70" s="981">
        <v>51662400</v>
      </c>
      <c r="G70" s="432">
        <v>17730600</v>
      </c>
      <c r="H70" s="982">
        <f t="shared" si="2"/>
        <v>34.320124500603924</v>
      </c>
      <c r="I70" s="978"/>
      <c r="J70" s="432"/>
      <c r="K70" s="1006"/>
      <c r="L70" s="140"/>
    </row>
    <row r="71" spans="1:12" ht="47.25" x14ac:dyDescent="0.2">
      <c r="A71" s="428">
        <v>41035400</v>
      </c>
      <c r="B71" s="453" t="s">
        <v>676</v>
      </c>
      <c r="C71" s="978">
        <f t="shared" ref="C71:E75" si="9">F71</f>
        <v>480600</v>
      </c>
      <c r="D71" s="979">
        <f t="shared" si="0"/>
        <v>144300</v>
      </c>
      <c r="E71" s="980">
        <f t="shared" si="1"/>
        <v>30.024968789013734</v>
      </c>
      <c r="F71" s="981">
        <v>480600</v>
      </c>
      <c r="G71" s="432">
        <v>144300</v>
      </c>
      <c r="H71" s="982">
        <f t="shared" si="2"/>
        <v>30.024968789013734</v>
      </c>
      <c r="I71" s="978"/>
      <c r="J71" s="432"/>
      <c r="K71" s="1006"/>
      <c r="L71" s="140"/>
    </row>
    <row r="72" spans="1:12" ht="69" customHeight="1" x14ac:dyDescent="0.2">
      <c r="A72" s="428">
        <v>41036000</v>
      </c>
      <c r="B72" s="453" t="s">
        <v>677</v>
      </c>
      <c r="C72" s="978">
        <f t="shared" si="9"/>
        <v>1352500</v>
      </c>
      <c r="D72" s="979">
        <f t="shared" si="0"/>
        <v>0</v>
      </c>
      <c r="E72" s="1025">
        <f t="shared" si="1"/>
        <v>0</v>
      </c>
      <c r="F72" s="981">
        <v>1352500</v>
      </c>
      <c r="G72" s="432">
        <v>0</v>
      </c>
      <c r="H72" s="1026">
        <f t="shared" si="2"/>
        <v>0</v>
      </c>
      <c r="I72" s="978"/>
      <c r="J72" s="432"/>
      <c r="K72" s="1006"/>
      <c r="L72" s="140"/>
    </row>
    <row r="73" spans="1:12" ht="47.25" x14ac:dyDescent="0.2">
      <c r="A73" s="428">
        <v>41036300</v>
      </c>
      <c r="B73" s="453" t="s">
        <v>678</v>
      </c>
      <c r="C73" s="978">
        <f t="shared" si="9"/>
        <v>3975300</v>
      </c>
      <c r="D73" s="979">
        <f t="shared" si="0"/>
        <v>1987800</v>
      </c>
      <c r="E73" s="980">
        <f t="shared" si="1"/>
        <v>50.003773300128294</v>
      </c>
      <c r="F73" s="981">
        <v>3975300</v>
      </c>
      <c r="G73" s="432">
        <v>1987800</v>
      </c>
      <c r="H73" s="982">
        <f t="shared" si="2"/>
        <v>50.003773300128294</v>
      </c>
      <c r="I73" s="978"/>
      <c r="J73" s="432"/>
      <c r="K73" s="1006"/>
      <c r="L73" s="140"/>
    </row>
    <row r="74" spans="1:12" ht="31.5" x14ac:dyDescent="0.2">
      <c r="A74" s="1027">
        <v>41040000</v>
      </c>
      <c r="B74" s="1028" t="s">
        <v>679</v>
      </c>
      <c r="C74" s="983">
        <f t="shared" si="9"/>
        <v>0</v>
      </c>
      <c r="D74" s="431">
        <f t="shared" si="9"/>
        <v>12431</v>
      </c>
      <c r="E74" s="987" t="str">
        <f t="shared" si="9"/>
        <v>0</v>
      </c>
      <c r="F74" s="1024">
        <f>F75</f>
        <v>0</v>
      </c>
      <c r="G74" s="984">
        <f>G75</f>
        <v>12431</v>
      </c>
      <c r="H74" s="990" t="str">
        <f>H75</f>
        <v>0</v>
      </c>
      <c r="I74" s="978"/>
      <c r="J74" s="432"/>
      <c r="K74" s="1006"/>
      <c r="L74" s="140"/>
    </row>
    <row r="75" spans="1:12" ht="15.75" x14ac:dyDescent="0.2">
      <c r="A75" s="1029">
        <v>41040400</v>
      </c>
      <c r="B75" s="459" t="s">
        <v>680</v>
      </c>
      <c r="C75" s="978">
        <f t="shared" si="9"/>
        <v>0</v>
      </c>
      <c r="D75" s="979">
        <f t="shared" si="9"/>
        <v>12431</v>
      </c>
      <c r="E75" s="980" t="str">
        <f t="shared" si="9"/>
        <v>0</v>
      </c>
      <c r="F75" s="981">
        <v>0</v>
      </c>
      <c r="G75" s="432">
        <v>12431</v>
      </c>
      <c r="H75" s="982" t="s">
        <v>681</v>
      </c>
      <c r="I75" s="978"/>
      <c r="J75" s="432"/>
      <c r="K75" s="1006"/>
      <c r="L75" s="140"/>
    </row>
    <row r="76" spans="1:12" ht="31.5" x14ac:dyDescent="0.2">
      <c r="A76" s="446">
        <v>41050000</v>
      </c>
      <c r="B76" s="458" t="s">
        <v>444</v>
      </c>
      <c r="C76" s="983">
        <f>C77+C78+C79+C80+C81+C82</f>
        <v>1462774</v>
      </c>
      <c r="D76" s="431">
        <f>G76+J76</f>
        <v>561211</v>
      </c>
      <c r="E76" s="987">
        <f t="shared" si="1"/>
        <v>38.366213782853677</v>
      </c>
      <c r="F76" s="1024">
        <f>F77+F79+F80+F81+F82</f>
        <v>1462774</v>
      </c>
      <c r="G76" s="984">
        <f>G77+G79+G80+G81+G82</f>
        <v>561211</v>
      </c>
      <c r="H76" s="990">
        <f>G76/F76*100</f>
        <v>38.366213782853677</v>
      </c>
      <c r="I76" s="983"/>
      <c r="J76" s="984"/>
      <c r="K76" s="985"/>
      <c r="L76" s="140"/>
    </row>
    <row r="77" spans="1:12" ht="47.25" x14ac:dyDescent="0.2">
      <c r="A77" s="428" t="s">
        <v>360</v>
      </c>
      <c r="B77" s="453" t="s">
        <v>361</v>
      </c>
      <c r="C77" s="978">
        <f>F77</f>
        <v>883100</v>
      </c>
      <c r="D77" s="979">
        <f t="shared" si="0"/>
        <v>413883</v>
      </c>
      <c r="E77" s="980">
        <f t="shared" si="1"/>
        <v>46.867059223191035</v>
      </c>
      <c r="F77" s="981">
        <v>883100</v>
      </c>
      <c r="G77" s="432">
        <v>413883</v>
      </c>
      <c r="H77" s="982">
        <f t="shared" si="2"/>
        <v>46.867059223191035</v>
      </c>
      <c r="I77" s="978"/>
      <c r="J77" s="432"/>
      <c r="K77" s="1006"/>
      <c r="L77" s="140"/>
    </row>
    <row r="78" spans="1:12" ht="47.25" hidden="1" x14ac:dyDescent="0.2">
      <c r="A78" s="428">
        <v>41051100</v>
      </c>
      <c r="B78" s="453" t="s">
        <v>443</v>
      </c>
      <c r="C78" s="978">
        <v>0</v>
      </c>
      <c r="D78" s="979">
        <f t="shared" si="0"/>
        <v>0</v>
      </c>
      <c r="E78" s="980" t="s">
        <v>266</v>
      </c>
      <c r="F78" s="981"/>
      <c r="G78" s="432"/>
      <c r="H78" s="982"/>
      <c r="I78" s="978">
        <v>0</v>
      </c>
      <c r="J78" s="432"/>
      <c r="K78" s="1006" t="s">
        <v>266</v>
      </c>
      <c r="L78" s="140"/>
    </row>
    <row r="79" spans="1:12" ht="48" customHeight="1" x14ac:dyDescent="0.2">
      <c r="A79" s="429">
        <v>41053900</v>
      </c>
      <c r="B79" s="459" t="s">
        <v>362</v>
      </c>
      <c r="C79" s="978">
        <f t="shared" si="8"/>
        <v>57773</v>
      </c>
      <c r="D79" s="979">
        <f t="shared" si="0"/>
        <v>14445</v>
      </c>
      <c r="E79" s="980">
        <f t="shared" si="1"/>
        <v>25.003029096636837</v>
      </c>
      <c r="F79" s="981">
        <v>57773</v>
      </c>
      <c r="G79" s="432">
        <v>14445</v>
      </c>
      <c r="H79" s="982">
        <f t="shared" si="2"/>
        <v>25.003029096636837</v>
      </c>
      <c r="I79" s="978"/>
      <c r="J79" s="432"/>
      <c r="K79" s="1006"/>
      <c r="L79" s="140"/>
    </row>
    <row r="80" spans="1:12" ht="47.25" x14ac:dyDescent="0.2">
      <c r="A80" s="430">
        <v>41053900</v>
      </c>
      <c r="B80" s="459" t="s">
        <v>363</v>
      </c>
      <c r="C80" s="978">
        <f t="shared" si="8"/>
        <v>164690</v>
      </c>
      <c r="D80" s="979">
        <f t="shared" si="0"/>
        <v>12025</v>
      </c>
      <c r="E80" s="980">
        <f t="shared" si="1"/>
        <v>7.3015969397049005</v>
      </c>
      <c r="F80" s="981">
        <v>164690</v>
      </c>
      <c r="G80" s="432">
        <v>12025</v>
      </c>
      <c r="H80" s="982">
        <f t="shared" si="2"/>
        <v>7.3015969397049005</v>
      </c>
      <c r="I80" s="978"/>
      <c r="J80" s="432"/>
      <c r="K80" s="1006"/>
      <c r="L80" s="140"/>
    </row>
    <row r="81" spans="1:12" ht="66" customHeight="1" x14ac:dyDescent="0.2">
      <c r="A81" s="430">
        <v>41053900</v>
      </c>
      <c r="B81" s="459" t="s">
        <v>364</v>
      </c>
      <c r="C81" s="981">
        <f t="shared" si="8"/>
        <v>17623</v>
      </c>
      <c r="D81" s="979">
        <f t="shared" si="0"/>
        <v>0</v>
      </c>
      <c r="E81" s="1025">
        <f t="shared" si="1"/>
        <v>0</v>
      </c>
      <c r="F81" s="981">
        <v>17623</v>
      </c>
      <c r="G81" s="432">
        <v>0</v>
      </c>
      <c r="H81" s="1026">
        <v>0</v>
      </c>
      <c r="I81" s="978"/>
      <c r="J81" s="432"/>
      <c r="K81" s="1006"/>
      <c r="L81" s="140"/>
    </row>
    <row r="82" spans="1:12" ht="98.25" customHeight="1" thickBot="1" x14ac:dyDescent="0.25">
      <c r="A82" s="1030">
        <v>41059300</v>
      </c>
      <c r="B82" s="1031" t="s">
        <v>682</v>
      </c>
      <c r="C82" s="981">
        <f t="shared" si="8"/>
        <v>339588</v>
      </c>
      <c r="D82" s="979">
        <f t="shared" si="0"/>
        <v>120858</v>
      </c>
      <c r="E82" s="980">
        <f t="shared" si="1"/>
        <v>35.589596805540829</v>
      </c>
      <c r="F82" s="981">
        <v>339588</v>
      </c>
      <c r="G82" s="432">
        <v>120858</v>
      </c>
      <c r="H82" s="982">
        <f t="shared" si="2"/>
        <v>35.589596805540829</v>
      </c>
      <c r="I82" s="1014"/>
      <c r="J82" s="1018"/>
      <c r="K82" s="1032"/>
      <c r="L82" s="140"/>
    </row>
    <row r="83" spans="1:12" ht="16.5" thickBot="1" x14ac:dyDescent="0.25">
      <c r="A83" s="436">
        <v>50000000</v>
      </c>
      <c r="B83" s="460" t="s">
        <v>442</v>
      </c>
      <c r="C83" s="967">
        <v>0</v>
      </c>
      <c r="D83" s="437">
        <f t="shared" si="0"/>
        <v>22037.040000000001</v>
      </c>
      <c r="E83" s="964" t="s">
        <v>266</v>
      </c>
      <c r="F83" s="1002"/>
      <c r="G83" s="968"/>
      <c r="H83" s="966"/>
      <c r="I83" s="967">
        <v>0</v>
      </c>
      <c r="J83" s="968">
        <v>22037.040000000001</v>
      </c>
      <c r="K83" s="969" t="s">
        <v>266</v>
      </c>
      <c r="L83" s="140"/>
    </row>
    <row r="84" spans="1:12" ht="63.75" thickBot="1" x14ac:dyDescent="0.25">
      <c r="A84" s="1033">
        <v>50110000</v>
      </c>
      <c r="B84" s="461" t="s">
        <v>683</v>
      </c>
      <c r="C84" s="1014">
        <f>I84</f>
        <v>0</v>
      </c>
      <c r="D84" s="1034">
        <f>J84</f>
        <v>22037</v>
      </c>
      <c r="E84" s="1035" t="str">
        <f>K84</f>
        <v>х</v>
      </c>
      <c r="F84" s="1017"/>
      <c r="G84" s="1018"/>
      <c r="H84" s="1019"/>
      <c r="I84" s="1014">
        <v>0</v>
      </c>
      <c r="J84" s="1018">
        <v>22037</v>
      </c>
      <c r="K84" s="1032" t="s">
        <v>266</v>
      </c>
      <c r="L84" s="140"/>
    </row>
    <row r="85" spans="1:12" ht="16.5" thickBot="1" x14ac:dyDescent="0.25">
      <c r="A85" s="448" t="s">
        <v>6</v>
      </c>
      <c r="B85" s="451" t="s">
        <v>365</v>
      </c>
      <c r="C85" s="967">
        <f>F85+I85</f>
        <v>636696774</v>
      </c>
      <c r="D85" s="437">
        <f t="shared" si="0"/>
        <v>169419089.99999997</v>
      </c>
      <c r="E85" s="964">
        <f t="shared" si="1"/>
        <v>26.609069955802848</v>
      </c>
      <c r="F85" s="1002">
        <f>F64+F65</f>
        <v>616078674</v>
      </c>
      <c r="G85" s="968">
        <f>G64+G65</f>
        <v>164212241.58999997</v>
      </c>
      <c r="H85" s="966">
        <f t="shared" si="2"/>
        <v>26.654427189278096</v>
      </c>
      <c r="I85" s="967">
        <f>I64</f>
        <v>20618100</v>
      </c>
      <c r="J85" s="968">
        <f>J64+J65</f>
        <v>5206848.41</v>
      </c>
      <c r="K85" s="969">
        <f>J85/I85*100</f>
        <v>25.253774159597636</v>
      </c>
      <c r="L85" s="140"/>
    </row>
    <row r="86" spans="1:12" ht="9.75" customHeight="1" x14ac:dyDescent="0.25">
      <c r="A86" s="1"/>
      <c r="B86" s="1"/>
      <c r="C86" s="1"/>
      <c r="D86" s="1"/>
      <c r="E86" s="1"/>
      <c r="F86" s="1"/>
      <c r="G86" s="1"/>
      <c r="H86" s="1"/>
      <c r="I86" s="1"/>
      <c r="J86" s="1"/>
      <c r="K86" s="1"/>
    </row>
    <row r="87" spans="1:12" hidden="1" x14ac:dyDescent="0.2">
      <c r="A87" s="1086"/>
      <c r="B87" s="1086"/>
      <c r="C87" s="1086"/>
      <c r="D87" s="1086"/>
      <c r="E87" s="1086"/>
      <c r="F87" s="1086"/>
      <c r="G87" s="1086"/>
      <c r="H87" s="1086"/>
      <c r="I87" s="1086"/>
      <c r="J87" s="1086"/>
      <c r="K87" s="839"/>
    </row>
    <row r="89" spans="1:12" ht="18.75" x14ac:dyDescent="0.2">
      <c r="A89" s="26" t="s">
        <v>461</v>
      </c>
      <c r="B89" s="26"/>
      <c r="C89" s="141"/>
      <c r="D89" s="141"/>
      <c r="E89" s="141"/>
      <c r="F89" s="846"/>
      <c r="G89" s="846"/>
      <c r="H89" s="846"/>
      <c r="I89" s="1087" t="s">
        <v>422</v>
      </c>
      <c r="J89" s="1087"/>
      <c r="K89" s="840"/>
    </row>
  </sheetData>
  <mergeCells count="29">
    <mergeCell ref="A87:J87"/>
    <mergeCell ref="I89:J89"/>
    <mergeCell ref="A9:B9"/>
    <mergeCell ref="L9:N9"/>
    <mergeCell ref="L10:N10"/>
    <mergeCell ref="A11:A13"/>
    <mergeCell ref="B11:B13"/>
    <mergeCell ref="I12:I13"/>
    <mergeCell ref="J12:J13"/>
    <mergeCell ref="C12:C13"/>
    <mergeCell ref="D12:D13"/>
    <mergeCell ref="C11:E11"/>
    <mergeCell ref="E12:E13"/>
    <mergeCell ref="H12:H13"/>
    <mergeCell ref="L1:N1"/>
    <mergeCell ref="L5:N5"/>
    <mergeCell ref="F12:F13"/>
    <mergeCell ref="G12:G13"/>
    <mergeCell ref="F11:H11"/>
    <mergeCell ref="K12:K13"/>
    <mergeCell ref="I11:K11"/>
    <mergeCell ref="L6:N6"/>
    <mergeCell ref="L7:N7"/>
    <mergeCell ref="A8:J8"/>
    <mergeCell ref="L8:N8"/>
    <mergeCell ref="H2:K2"/>
    <mergeCell ref="H1:K1"/>
    <mergeCell ref="H3:K3"/>
    <mergeCell ref="H4:K4"/>
  </mergeCells>
  <pageMargins left="1.1811023622047245" right="0.39370078740157483" top="0.78740157480314965" bottom="0.78740157480314965" header="0.31496062992125984" footer="0.31496062992125984"/>
  <pageSetup paperSize="9" scale="7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6"/>
  <sheetViews>
    <sheetView view="pageBreakPreview" topLeftCell="A10" zoomScale="90" zoomScaleNormal="100" zoomScaleSheetLayoutView="90" workbookViewId="0">
      <selection activeCell="E19" sqref="E19"/>
    </sheetView>
  </sheetViews>
  <sheetFormatPr defaultRowHeight="12.75" x14ac:dyDescent="0.2"/>
  <cols>
    <col min="1" max="1" width="11.28515625" customWidth="1"/>
    <col min="2" max="2" width="41" customWidth="1"/>
    <col min="3" max="4" width="13.85546875" customWidth="1"/>
    <col min="5" max="5" width="15.5703125" customWidth="1"/>
    <col min="6" max="6" width="13.85546875" customWidth="1"/>
    <col min="7" max="7" width="13.5703125" customWidth="1"/>
    <col min="8" max="8" width="12.7109375" customWidth="1"/>
    <col min="9" max="9" width="14.7109375" customWidth="1"/>
    <col min="10" max="10" width="12.140625" customWidth="1"/>
  </cols>
  <sheetData>
    <row r="2" spans="1:10" ht="15.75" x14ac:dyDescent="0.2">
      <c r="G2" s="3" t="s">
        <v>149</v>
      </c>
      <c r="H2" s="3"/>
      <c r="I2" s="4"/>
    </row>
    <row r="3" spans="1:10" ht="15.75" x14ac:dyDescent="0.2">
      <c r="G3" s="3" t="s">
        <v>459</v>
      </c>
      <c r="H3" s="3"/>
      <c r="I3" s="4"/>
    </row>
    <row r="4" spans="1:10" ht="15.75" x14ac:dyDescent="0.25">
      <c r="G4" s="6" t="s">
        <v>451</v>
      </c>
      <c r="H4" s="6"/>
      <c r="I4" s="7"/>
    </row>
    <row r="5" spans="1:10" ht="15.75" x14ac:dyDescent="0.25">
      <c r="G5" s="6" t="s">
        <v>450</v>
      </c>
      <c r="H5" s="75"/>
      <c r="I5" s="67"/>
    </row>
    <row r="6" spans="1:10" ht="15.75" x14ac:dyDescent="0.2">
      <c r="G6" s="3"/>
      <c r="H6" s="3"/>
      <c r="I6" s="3"/>
    </row>
    <row r="8" spans="1:10" ht="20.25" x14ac:dyDescent="0.3">
      <c r="A8" s="1102" t="s">
        <v>482</v>
      </c>
      <c r="B8" s="1103"/>
      <c r="C8" s="1103"/>
      <c r="D8" s="1103"/>
      <c r="E8" s="1103"/>
      <c r="F8" s="1103"/>
      <c r="G8" s="1103"/>
      <c r="H8" s="1103"/>
      <c r="I8" s="137"/>
      <c r="J8" s="137"/>
    </row>
    <row r="9" spans="1:10" ht="20.25" x14ac:dyDescent="0.3">
      <c r="A9" s="136"/>
      <c r="B9" s="137"/>
      <c r="C9" s="137"/>
      <c r="D9" s="137"/>
      <c r="E9" s="137"/>
      <c r="F9" s="137"/>
      <c r="G9" s="137"/>
      <c r="H9" s="137"/>
      <c r="I9" s="137"/>
      <c r="J9" s="137"/>
    </row>
    <row r="10" spans="1:10" ht="15.75" x14ac:dyDescent="0.25">
      <c r="A10" s="143" t="s">
        <v>148</v>
      </c>
      <c r="B10" s="1"/>
      <c r="C10" s="1"/>
      <c r="D10" s="1"/>
      <c r="E10" s="1"/>
      <c r="F10" s="1"/>
      <c r="G10" s="1"/>
      <c r="H10" s="1"/>
      <c r="I10" s="1"/>
      <c r="J10" s="1"/>
    </row>
    <row r="11" spans="1:10" ht="16.5" thickBot="1" x14ac:dyDescent="0.3">
      <c r="A11" s="144" t="s">
        <v>0</v>
      </c>
      <c r="B11" s="1"/>
      <c r="C11" s="1"/>
      <c r="D11" s="1"/>
      <c r="E11" s="1"/>
      <c r="F11" s="1"/>
      <c r="G11" s="1"/>
      <c r="H11" s="2" t="s">
        <v>244</v>
      </c>
      <c r="I11" s="2"/>
      <c r="J11" s="2"/>
    </row>
    <row r="12" spans="1:10" ht="15.6" customHeight="1" x14ac:dyDescent="0.2">
      <c r="A12" s="1104" t="s">
        <v>271</v>
      </c>
      <c r="B12" s="1107" t="s">
        <v>366</v>
      </c>
      <c r="C12" s="1099" t="s">
        <v>1</v>
      </c>
      <c r="D12" s="1100"/>
      <c r="E12" s="1099" t="s">
        <v>2</v>
      </c>
      <c r="F12" s="1100"/>
      <c r="G12" s="1099" t="s">
        <v>3</v>
      </c>
      <c r="H12" s="1100"/>
      <c r="I12" s="1100"/>
      <c r="J12" s="1101"/>
    </row>
    <row r="13" spans="1:10" ht="15.6" customHeight="1" x14ac:dyDescent="0.2">
      <c r="A13" s="1105"/>
      <c r="B13" s="1108"/>
      <c r="C13" s="1074" t="s">
        <v>483</v>
      </c>
      <c r="D13" s="1074" t="s">
        <v>484</v>
      </c>
      <c r="E13" s="1074" t="s">
        <v>483</v>
      </c>
      <c r="F13" s="1074" t="s">
        <v>484</v>
      </c>
      <c r="G13" s="1074" t="s">
        <v>483</v>
      </c>
      <c r="H13" s="1074" t="s">
        <v>5</v>
      </c>
      <c r="I13" s="1074" t="s">
        <v>484</v>
      </c>
      <c r="J13" s="1079" t="s">
        <v>5</v>
      </c>
    </row>
    <row r="14" spans="1:10" ht="44.45" customHeight="1" thickBot="1" x14ac:dyDescent="0.25">
      <c r="A14" s="1106"/>
      <c r="B14" s="1109"/>
      <c r="C14" s="1097"/>
      <c r="D14" s="1097"/>
      <c r="E14" s="1097"/>
      <c r="F14" s="1097"/>
      <c r="G14" s="1097"/>
      <c r="H14" s="1097"/>
      <c r="I14" s="1097"/>
      <c r="J14" s="1098"/>
    </row>
    <row r="15" spans="1:10" ht="16.5" thickBot="1" x14ac:dyDescent="0.25">
      <c r="A15" s="219">
        <v>1</v>
      </c>
      <c r="B15" s="220">
        <v>2</v>
      </c>
      <c r="C15" s="220">
        <v>3</v>
      </c>
      <c r="D15" s="220">
        <v>4</v>
      </c>
      <c r="E15" s="220">
        <v>5</v>
      </c>
      <c r="F15" s="220">
        <v>6</v>
      </c>
      <c r="G15" s="220">
        <v>7</v>
      </c>
      <c r="H15" s="221">
        <v>6</v>
      </c>
      <c r="I15" s="220">
        <v>7</v>
      </c>
      <c r="J15" s="222">
        <v>8</v>
      </c>
    </row>
    <row r="16" spans="1:10" ht="15.75" x14ac:dyDescent="0.25">
      <c r="A16" s="1110" t="s">
        <v>367</v>
      </c>
      <c r="B16" s="1111"/>
      <c r="C16" s="1111"/>
      <c r="D16" s="1111"/>
      <c r="E16" s="1111"/>
      <c r="F16" s="1111"/>
      <c r="G16" s="1111"/>
      <c r="H16" s="1111"/>
      <c r="I16" s="223"/>
      <c r="J16" s="526"/>
    </row>
    <row r="17" spans="1:20" ht="15.75" x14ac:dyDescent="0.2">
      <c r="A17" s="145" t="s">
        <v>368</v>
      </c>
      <c r="B17" s="146" t="s">
        <v>369</v>
      </c>
      <c r="C17" s="139">
        <f>E17+G17</f>
        <v>88518702</v>
      </c>
      <c r="D17" s="139">
        <f>F17+I17</f>
        <v>593849.5700000003</v>
      </c>
      <c r="E17" s="139">
        <f>E18</f>
        <v>49501323</v>
      </c>
      <c r="F17" s="139">
        <f>F18</f>
        <v>-5861094.54</v>
      </c>
      <c r="G17" s="139">
        <f>G18</f>
        <v>39017379</v>
      </c>
      <c r="H17" s="211">
        <f>H18</f>
        <v>35516779</v>
      </c>
      <c r="I17" s="211">
        <f t="shared" ref="I17:J17" si="0">I18</f>
        <v>6454944.1100000003</v>
      </c>
      <c r="J17" s="527">
        <f t="shared" si="0"/>
        <v>5861094.54</v>
      </c>
    </row>
    <row r="18" spans="1:20" ht="31.5" x14ac:dyDescent="0.2">
      <c r="A18" s="147" t="s">
        <v>370</v>
      </c>
      <c r="B18" s="148" t="s">
        <v>371</v>
      </c>
      <c r="C18" s="139">
        <f>E18+G18</f>
        <v>88518702</v>
      </c>
      <c r="D18" s="139">
        <f t="shared" ref="D18:D22" si="1">F18+I18</f>
        <v>593849.5700000003</v>
      </c>
      <c r="E18" s="8">
        <f>E19-1000000+E21</f>
        <v>49501323</v>
      </c>
      <c r="F18" s="8">
        <f>F19-1000000+F21</f>
        <v>-5861094.54</v>
      </c>
      <c r="G18" s="8">
        <f>G21+G19</f>
        <v>39017379</v>
      </c>
      <c r="H18" s="212">
        <f>H21+H19</f>
        <v>35516779</v>
      </c>
      <c r="I18" s="212">
        <f>I21+I19</f>
        <v>6454944.1100000003</v>
      </c>
      <c r="J18" s="528">
        <f t="shared" ref="J18" si="2">J21</f>
        <v>5861094.54</v>
      </c>
    </row>
    <row r="19" spans="1:20" ht="15.75" x14ac:dyDescent="0.2">
      <c r="A19" s="147" t="s">
        <v>372</v>
      </c>
      <c r="B19" s="148" t="s">
        <v>373</v>
      </c>
      <c r="C19" s="139">
        <f t="shared" ref="C19:C22" si="3">E19+G19</f>
        <v>89518702</v>
      </c>
      <c r="D19" s="139">
        <f t="shared" si="1"/>
        <v>1593849.5699999998</v>
      </c>
      <c r="E19" s="13">
        <f>86018102</f>
        <v>86018102</v>
      </c>
      <c r="F19" s="13">
        <v>1000000</v>
      </c>
      <c r="G19" s="8">
        <v>3500600</v>
      </c>
      <c r="H19" s="213">
        <v>0</v>
      </c>
      <c r="I19" s="217">
        <v>593849.56999999995</v>
      </c>
      <c r="J19" s="529"/>
    </row>
    <row r="20" spans="1:20" ht="15.75" x14ac:dyDescent="0.2">
      <c r="A20" s="147" t="s">
        <v>374</v>
      </c>
      <c r="B20" s="148" t="s">
        <v>375</v>
      </c>
      <c r="C20" s="139">
        <f t="shared" si="3"/>
        <v>1000000</v>
      </c>
      <c r="D20" s="139">
        <f t="shared" si="1"/>
        <v>1000000</v>
      </c>
      <c r="E20" s="8">
        <v>1000000</v>
      </c>
      <c r="F20" s="8">
        <v>1000000</v>
      </c>
      <c r="G20" s="8">
        <v>0</v>
      </c>
      <c r="H20" s="213">
        <v>0</v>
      </c>
      <c r="I20" s="217">
        <v>0</v>
      </c>
      <c r="J20" s="529"/>
    </row>
    <row r="21" spans="1:20" ht="48" thickBot="1" x14ac:dyDescent="0.25">
      <c r="A21" s="150" t="s">
        <v>376</v>
      </c>
      <c r="B21" s="151" t="s">
        <v>377</v>
      </c>
      <c r="C21" s="517">
        <f>E21+G21</f>
        <v>0</v>
      </c>
      <c r="D21" s="517">
        <f t="shared" si="1"/>
        <v>0</v>
      </c>
      <c r="E21" s="14">
        <f>-35516779</f>
        <v>-35516779</v>
      </c>
      <c r="F21" s="14">
        <v>-5861094.54</v>
      </c>
      <c r="G21" s="14">
        <v>35516779</v>
      </c>
      <c r="H21" s="518">
        <f>G21</f>
        <v>35516779</v>
      </c>
      <c r="I21" s="519">
        <v>5861094.54</v>
      </c>
      <c r="J21" s="530">
        <v>5861094.54</v>
      </c>
    </row>
    <row r="22" spans="1:20" ht="16.5" thickBot="1" x14ac:dyDescent="0.3">
      <c r="A22" s="152" t="s">
        <v>6</v>
      </c>
      <c r="B22" s="153" t="s">
        <v>378</v>
      </c>
      <c r="C22" s="12">
        <f t="shared" si="3"/>
        <v>88518702</v>
      </c>
      <c r="D22" s="12">
        <f t="shared" si="1"/>
        <v>593849.5700000003</v>
      </c>
      <c r="E22" s="154">
        <f t="shared" ref="E22:J22" si="4">E17</f>
        <v>49501323</v>
      </c>
      <c r="F22" s="154">
        <f t="shared" si="4"/>
        <v>-5861094.54</v>
      </c>
      <c r="G22" s="154">
        <f t="shared" si="4"/>
        <v>39017379</v>
      </c>
      <c r="H22" s="216">
        <f t="shared" si="4"/>
        <v>35516779</v>
      </c>
      <c r="I22" s="216">
        <f t="shared" si="4"/>
        <v>6454944.1100000003</v>
      </c>
      <c r="J22" s="155">
        <f t="shared" si="4"/>
        <v>5861094.54</v>
      </c>
    </row>
    <row r="23" spans="1:20" ht="15.75" x14ac:dyDescent="0.25">
      <c r="A23" s="1112" t="s">
        <v>379</v>
      </c>
      <c r="B23" s="1113"/>
      <c r="C23" s="1113"/>
      <c r="D23" s="1113"/>
      <c r="E23" s="1113"/>
      <c r="F23" s="1113"/>
      <c r="G23" s="1113"/>
      <c r="H23" s="1113"/>
      <c r="I23" s="520"/>
      <c r="J23" s="531"/>
    </row>
    <row r="24" spans="1:20" ht="31.5" x14ac:dyDescent="0.2">
      <c r="A24" s="145" t="s">
        <v>380</v>
      </c>
      <c r="B24" s="146" t="s">
        <v>381</v>
      </c>
      <c r="C24" s="139">
        <f>E24+G24</f>
        <v>88518702</v>
      </c>
      <c r="D24" s="139">
        <f>F24+I24</f>
        <v>593849.5700000003</v>
      </c>
      <c r="E24" s="139">
        <f t="shared" ref="E24:J24" si="5">E17</f>
        <v>49501323</v>
      </c>
      <c r="F24" s="139">
        <f t="shared" si="5"/>
        <v>-5861094.54</v>
      </c>
      <c r="G24" s="139">
        <f>G17</f>
        <v>39017379</v>
      </c>
      <c r="H24" s="214">
        <f t="shared" si="5"/>
        <v>35516779</v>
      </c>
      <c r="I24" s="214">
        <f t="shared" si="5"/>
        <v>6454944.1100000003</v>
      </c>
      <c r="J24" s="532">
        <f t="shared" si="5"/>
        <v>5861094.54</v>
      </c>
    </row>
    <row r="25" spans="1:20" ht="15.75" x14ac:dyDescent="0.2">
      <c r="A25" s="147" t="s">
        <v>382</v>
      </c>
      <c r="B25" s="148" t="s">
        <v>383</v>
      </c>
      <c r="C25" s="139">
        <f>E25+G25</f>
        <v>88518702</v>
      </c>
      <c r="D25" s="139">
        <f>F25+I25</f>
        <v>593849.5700000003</v>
      </c>
      <c r="E25" s="8">
        <f>E18</f>
        <v>49501323</v>
      </c>
      <c r="F25" s="8">
        <f>F18</f>
        <v>-5861094.54</v>
      </c>
      <c r="G25" s="8">
        <f>G28+G26</f>
        <v>39017379</v>
      </c>
      <c r="H25" s="213">
        <f>H28</f>
        <v>35516779</v>
      </c>
      <c r="I25" s="213">
        <f>I28+I26</f>
        <v>6454944.1100000003</v>
      </c>
      <c r="J25" s="529">
        <v>626575</v>
      </c>
    </row>
    <row r="26" spans="1:20" ht="15.75" x14ac:dyDescent="0.2">
      <c r="A26" s="147" t="s">
        <v>384</v>
      </c>
      <c r="B26" s="148" t="s">
        <v>373</v>
      </c>
      <c r="C26" s="139">
        <f t="shared" ref="C26:C29" si="6">E26+G26</f>
        <v>89518702</v>
      </c>
      <c r="D26" s="139">
        <f t="shared" ref="D26:D29" si="7">F26+I26</f>
        <v>1593849.5699999998</v>
      </c>
      <c r="E26" s="8">
        <f>E19</f>
        <v>86018102</v>
      </c>
      <c r="F26" s="8">
        <f>F19</f>
        <v>1000000</v>
      </c>
      <c r="G26" s="8">
        <v>3500600</v>
      </c>
      <c r="H26" s="213">
        <v>0</v>
      </c>
      <c r="I26" s="217">
        <v>593849.56999999995</v>
      </c>
      <c r="J26" s="529"/>
      <c r="M26" s="149"/>
    </row>
    <row r="27" spans="1:20" ht="15.75" x14ac:dyDescent="0.2">
      <c r="A27" s="147" t="s">
        <v>385</v>
      </c>
      <c r="B27" s="148" t="s">
        <v>375</v>
      </c>
      <c r="C27" s="139">
        <f t="shared" si="6"/>
        <v>1000000</v>
      </c>
      <c r="D27" s="139">
        <f t="shared" si="7"/>
        <v>1000000</v>
      </c>
      <c r="E27" s="8">
        <v>1000000</v>
      </c>
      <c r="F27" s="8">
        <v>1000000</v>
      </c>
      <c r="G27" s="8">
        <v>0</v>
      </c>
      <c r="H27" s="213">
        <v>0</v>
      </c>
      <c r="I27" s="217">
        <v>0</v>
      </c>
      <c r="J27" s="529"/>
    </row>
    <row r="28" spans="1:20" ht="48" thickBot="1" x14ac:dyDescent="0.25">
      <c r="A28" s="150" t="s">
        <v>386</v>
      </c>
      <c r="B28" s="151" t="s">
        <v>377</v>
      </c>
      <c r="C28" s="517">
        <f t="shared" si="6"/>
        <v>0</v>
      </c>
      <c r="D28" s="517">
        <f t="shared" si="7"/>
        <v>0</v>
      </c>
      <c r="E28" s="14">
        <f t="shared" ref="E28:J29" si="8">E21</f>
        <v>-35516779</v>
      </c>
      <c r="F28" s="14">
        <f t="shared" si="8"/>
        <v>-5861094.54</v>
      </c>
      <c r="G28" s="14">
        <f>G21</f>
        <v>35516779</v>
      </c>
      <c r="H28" s="215">
        <f>H21</f>
        <v>35516779</v>
      </c>
      <c r="I28" s="215">
        <f>I21</f>
        <v>5861094.54</v>
      </c>
      <c r="J28" s="533">
        <f>J21</f>
        <v>5861094.54</v>
      </c>
    </row>
    <row r="29" spans="1:20" ht="16.5" thickBot="1" x14ac:dyDescent="0.3">
      <c r="A29" s="152" t="s">
        <v>6</v>
      </c>
      <c r="B29" s="153" t="s">
        <v>378</v>
      </c>
      <c r="C29" s="12">
        <f t="shared" si="6"/>
        <v>88518702</v>
      </c>
      <c r="D29" s="12">
        <f t="shared" si="7"/>
        <v>593849.5700000003</v>
      </c>
      <c r="E29" s="154">
        <f t="shared" si="8"/>
        <v>49501323</v>
      </c>
      <c r="F29" s="154">
        <f t="shared" si="8"/>
        <v>-5861094.54</v>
      </c>
      <c r="G29" s="154">
        <f t="shared" si="8"/>
        <v>39017379</v>
      </c>
      <c r="H29" s="216">
        <f t="shared" si="8"/>
        <v>35516779</v>
      </c>
      <c r="I29" s="216">
        <f t="shared" si="8"/>
        <v>6454944.1100000003</v>
      </c>
      <c r="J29" s="155">
        <f t="shared" si="8"/>
        <v>5861094.54</v>
      </c>
    </row>
    <row r="31" spans="1:20" ht="13.5" customHeight="1" x14ac:dyDescent="0.2"/>
    <row r="32" spans="1:20" s="5" customFormat="1" ht="42.6" customHeight="1" x14ac:dyDescent="0.2">
      <c r="A32" s="1114" t="s">
        <v>461</v>
      </c>
      <c r="B32" s="1114"/>
      <c r="C32" s="156"/>
      <c r="D32" s="156"/>
      <c r="E32" s="156"/>
      <c r="F32" s="156"/>
      <c r="G32" s="1115" t="s">
        <v>422</v>
      </c>
      <c r="H32" s="1115"/>
      <c r="I32" s="205"/>
      <c r="J32" s="205"/>
      <c r="K32" s="3"/>
      <c r="L32" s="3"/>
      <c r="M32" s="3"/>
      <c r="O32" s="3"/>
      <c r="P32" s="157"/>
      <c r="Q32" s="3"/>
      <c r="R32" s="158"/>
      <c r="S32" s="159"/>
      <c r="T32" s="160"/>
    </row>
    <row r="33" spans="1:10" s="19" customFormat="1" ht="20.25" x14ac:dyDescent="0.3">
      <c r="A33" s="18"/>
      <c r="B33" s="18"/>
      <c r="H33" s="20"/>
      <c r="I33" s="20"/>
      <c r="J33" s="20"/>
    </row>
    <row r="34" spans="1:10" ht="15.75" x14ac:dyDescent="0.2">
      <c r="A34" s="21"/>
      <c r="B34" s="21"/>
    </row>
    <row r="35" spans="1:10" ht="15.75" x14ac:dyDescent="0.2">
      <c r="A35" s="1116"/>
      <c r="B35" s="1116"/>
    </row>
    <row r="36" spans="1:10" ht="15.75" x14ac:dyDescent="0.25">
      <c r="A36" s="1"/>
    </row>
  </sheetData>
  <mergeCells count="19">
    <mergeCell ref="A16:H16"/>
    <mergeCell ref="A23:H23"/>
    <mergeCell ref="A32:B32"/>
    <mergeCell ref="G32:H32"/>
    <mergeCell ref="A35:B35"/>
    <mergeCell ref="G13:G14"/>
    <mergeCell ref="I13:I14"/>
    <mergeCell ref="J13:J14"/>
    <mergeCell ref="G12:J12"/>
    <mergeCell ref="A8:H8"/>
    <mergeCell ref="A12:A14"/>
    <mergeCell ref="B12:B14"/>
    <mergeCell ref="H13:H14"/>
    <mergeCell ref="C12:D12"/>
    <mergeCell ref="C13:C14"/>
    <mergeCell ref="D13:D14"/>
    <mergeCell ref="E12:F12"/>
    <mergeCell ref="E13:E14"/>
    <mergeCell ref="F13:F14"/>
  </mergeCells>
  <pageMargins left="1.1811023622047245" right="0.39370078740157483" top="0.78740157480314965" bottom="0.78740157480314965"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315"/>
  <sheetViews>
    <sheetView view="pageBreakPreview" topLeftCell="A17" zoomScale="110" zoomScaleNormal="100" zoomScaleSheetLayoutView="110" workbookViewId="0">
      <pane ySplit="3" topLeftCell="A290" activePane="bottomLeft" state="frozen"/>
      <selection activeCell="A17" sqref="A17"/>
      <selection pane="bottomLeft" activeCell="E305" sqref="E305"/>
    </sheetView>
  </sheetViews>
  <sheetFormatPr defaultColWidth="8.85546875" defaultRowHeight="15.75" x14ac:dyDescent="0.25"/>
  <cols>
    <col min="1" max="3" width="12.140625" style="45" customWidth="1"/>
    <col min="4" max="4" width="40.7109375" style="46" customWidth="1"/>
    <col min="5" max="5" width="17.42578125" style="46" customWidth="1"/>
    <col min="6" max="6" width="18.28515625" style="807" customWidth="1"/>
    <col min="7" max="7" width="10.7109375" style="46" customWidth="1"/>
    <col min="8" max="8" width="17.85546875" style="47" customWidth="1"/>
    <col min="9" max="9" width="16.7109375" style="47" customWidth="1"/>
    <col min="10" max="10" width="14.42578125" style="47" customWidth="1"/>
    <col min="11" max="12" width="17.42578125" style="46" customWidth="1"/>
    <col min="13" max="13" width="16.5703125" style="46" customWidth="1"/>
    <col min="14" max="14" width="13.140625" style="1" bestFit="1" customWidth="1"/>
    <col min="15" max="15" width="15.42578125" style="1" customWidth="1"/>
    <col min="16" max="16" width="14.7109375" style="1" customWidth="1"/>
    <col min="17" max="17" width="12.7109375" style="1" customWidth="1"/>
    <col min="18" max="16384" width="8.85546875" style="1"/>
  </cols>
  <sheetData>
    <row r="1" spans="1:14" x14ac:dyDescent="0.25">
      <c r="K1" s="3" t="s">
        <v>452</v>
      </c>
    </row>
    <row r="2" spans="1:14" x14ac:dyDescent="0.25">
      <c r="K2" s="3" t="s">
        <v>459</v>
      </c>
    </row>
    <row r="3" spans="1:14" x14ac:dyDescent="0.25">
      <c r="K3" s="6" t="s">
        <v>451</v>
      </c>
      <c r="L3" s="512"/>
      <c r="M3" s="512"/>
    </row>
    <row r="4" spans="1:14" x14ac:dyDescent="0.25">
      <c r="K4" s="75" t="s">
        <v>450</v>
      </c>
      <c r="L4" s="513"/>
      <c r="M4" s="513"/>
    </row>
    <row r="5" spans="1:14" x14ac:dyDescent="0.25">
      <c r="I5" s="46"/>
      <c r="J5" s="46"/>
      <c r="K5" s="3"/>
      <c r="L5" s="507"/>
      <c r="M5" s="507"/>
      <c r="N5" s="2"/>
    </row>
    <row r="6" spans="1:14" x14ac:dyDescent="0.25">
      <c r="I6" s="46"/>
      <c r="J6" s="46"/>
      <c r="K6" s="508"/>
      <c r="L6" s="508"/>
      <c r="M6" s="508"/>
      <c r="N6" s="29"/>
    </row>
    <row r="7" spans="1:14" x14ac:dyDescent="0.25">
      <c r="I7" s="46"/>
      <c r="J7" s="46"/>
      <c r="K7" s="508"/>
      <c r="L7" s="508"/>
      <c r="M7" s="508"/>
      <c r="N7" s="29"/>
    </row>
    <row r="8" spans="1:14" x14ac:dyDescent="0.25">
      <c r="I8" s="46"/>
      <c r="J8" s="46"/>
      <c r="K8" s="508"/>
      <c r="L8" s="508"/>
      <c r="M8" s="508"/>
      <c r="N8" s="29"/>
    </row>
    <row r="9" spans="1:14" x14ac:dyDescent="0.25">
      <c r="I9" s="46"/>
      <c r="J9" s="46"/>
      <c r="K9" s="509"/>
      <c r="L9" s="509"/>
      <c r="M9" s="509"/>
      <c r="N9" s="29"/>
    </row>
    <row r="10" spans="1:14" x14ac:dyDescent="0.25">
      <c r="I10" s="46"/>
      <c r="J10" s="46"/>
      <c r="K10" s="509"/>
      <c r="L10" s="509"/>
      <c r="M10" s="509"/>
      <c r="N10" s="29"/>
    </row>
    <row r="11" spans="1:14" x14ac:dyDescent="0.25">
      <c r="I11" s="46"/>
      <c r="J11" s="46"/>
      <c r="K11" s="508"/>
      <c r="L11" s="508"/>
      <c r="M11" s="508"/>
      <c r="N11" s="20"/>
    </row>
    <row r="12" spans="1:14" x14ac:dyDescent="0.25">
      <c r="A12" s="1118" t="s">
        <v>150</v>
      </c>
      <c r="B12" s="1119"/>
      <c r="C12" s="1119"/>
      <c r="D12" s="1119"/>
      <c r="E12" s="1119"/>
      <c r="F12" s="1119"/>
      <c r="G12" s="1119"/>
      <c r="H12" s="1119"/>
      <c r="I12" s="1119"/>
      <c r="J12" s="1119"/>
      <c r="K12" s="1119"/>
      <c r="L12" s="138"/>
      <c r="M12" s="138"/>
    </row>
    <row r="13" spans="1:14" x14ac:dyDescent="0.25">
      <c r="A13" s="1118" t="s">
        <v>472</v>
      </c>
      <c r="B13" s="1119"/>
      <c r="C13" s="1119"/>
      <c r="D13" s="1119"/>
      <c r="E13" s="1119"/>
      <c r="F13" s="1119"/>
      <c r="G13" s="1119"/>
      <c r="H13" s="1119"/>
      <c r="I13" s="1119"/>
      <c r="J13" s="1119"/>
      <c r="K13" s="1119"/>
      <c r="L13" s="138"/>
      <c r="M13" s="138"/>
    </row>
    <row r="14" spans="1:14" x14ac:dyDescent="0.25">
      <c r="A14" s="48" t="s">
        <v>148</v>
      </c>
    </row>
    <row r="15" spans="1:14" ht="17.45" customHeight="1" thickBot="1" x14ac:dyDescent="0.3">
      <c r="A15" s="45" t="s">
        <v>0</v>
      </c>
      <c r="K15" s="47" t="s">
        <v>7</v>
      </c>
      <c r="L15" s="47"/>
      <c r="M15" s="47"/>
    </row>
    <row r="16" spans="1:14" s="30" customFormat="1" ht="13.9" customHeight="1" x14ac:dyDescent="0.2">
      <c r="A16" s="1120" t="s">
        <v>8</v>
      </c>
      <c r="B16" s="1123" t="s">
        <v>9</v>
      </c>
      <c r="C16" s="1123" t="s">
        <v>10</v>
      </c>
      <c r="D16" s="1123" t="s">
        <v>11</v>
      </c>
      <c r="E16" s="1126" t="s">
        <v>2</v>
      </c>
      <c r="F16" s="1126"/>
      <c r="G16" s="1126"/>
      <c r="H16" s="1132" t="s">
        <v>3</v>
      </c>
      <c r="I16" s="1133"/>
      <c r="J16" s="1134"/>
      <c r="K16" s="1132" t="s">
        <v>151</v>
      </c>
      <c r="L16" s="1133"/>
      <c r="M16" s="1135"/>
    </row>
    <row r="17" spans="1:17" s="30" customFormat="1" ht="12.75" customHeight="1" x14ac:dyDescent="0.2">
      <c r="A17" s="1121"/>
      <c r="B17" s="1124"/>
      <c r="C17" s="1124"/>
      <c r="D17" s="1124"/>
      <c r="E17" s="1127" t="s">
        <v>483</v>
      </c>
      <c r="F17" s="1130" t="s">
        <v>484</v>
      </c>
      <c r="G17" s="1127" t="s">
        <v>414</v>
      </c>
      <c r="H17" s="1127" t="s">
        <v>483</v>
      </c>
      <c r="I17" s="1136" t="s">
        <v>484</v>
      </c>
      <c r="J17" s="1127" t="s">
        <v>414</v>
      </c>
      <c r="K17" s="1127" t="s">
        <v>483</v>
      </c>
      <c r="L17" s="1136" t="s">
        <v>484</v>
      </c>
      <c r="M17" s="1138" t="s">
        <v>414</v>
      </c>
    </row>
    <row r="18" spans="1:17" s="30" customFormat="1" ht="13.15" customHeight="1" x14ac:dyDescent="0.2">
      <c r="A18" s="1121"/>
      <c r="B18" s="1124"/>
      <c r="C18" s="1124"/>
      <c r="D18" s="1124"/>
      <c r="E18" s="1128"/>
      <c r="F18" s="1130"/>
      <c r="G18" s="1128"/>
      <c r="H18" s="1128"/>
      <c r="I18" s="1136"/>
      <c r="J18" s="1128"/>
      <c r="K18" s="1128"/>
      <c r="L18" s="1136"/>
      <c r="M18" s="1139"/>
    </row>
    <row r="19" spans="1:17" s="30" customFormat="1" ht="55.9" customHeight="1" thickBot="1" x14ac:dyDescent="0.25">
      <c r="A19" s="1122"/>
      <c r="B19" s="1125"/>
      <c r="C19" s="1125"/>
      <c r="D19" s="1125"/>
      <c r="E19" s="1129"/>
      <c r="F19" s="1131"/>
      <c r="G19" s="1129"/>
      <c r="H19" s="1129"/>
      <c r="I19" s="1137"/>
      <c r="J19" s="1129"/>
      <c r="K19" s="1129"/>
      <c r="L19" s="1137"/>
      <c r="M19" s="1140"/>
    </row>
    <row r="20" spans="1:17" ht="16.5" thickBot="1" x14ac:dyDescent="0.3">
      <c r="A20" s="225">
        <v>1</v>
      </c>
      <c r="B20" s="224">
        <v>2</v>
      </c>
      <c r="C20" s="224">
        <v>3</v>
      </c>
      <c r="D20" s="224">
        <v>4</v>
      </c>
      <c r="E20" s="224">
        <v>5</v>
      </c>
      <c r="F20" s="808">
        <v>6</v>
      </c>
      <c r="G20" s="224">
        <v>7</v>
      </c>
      <c r="H20" s="224">
        <v>8</v>
      </c>
      <c r="I20" s="224">
        <v>9</v>
      </c>
      <c r="J20" s="224">
        <v>10</v>
      </c>
      <c r="K20" s="224">
        <v>11</v>
      </c>
      <c r="L20" s="224">
        <v>12</v>
      </c>
      <c r="M20" s="226">
        <v>13</v>
      </c>
    </row>
    <row r="21" spans="1:17" ht="48" thickBot="1" x14ac:dyDescent="0.3">
      <c r="A21" s="36" t="s">
        <v>13</v>
      </c>
      <c r="B21" s="816" t="s">
        <v>14</v>
      </c>
      <c r="C21" s="36" t="s">
        <v>14</v>
      </c>
      <c r="D21" s="38" t="s">
        <v>465</v>
      </c>
      <c r="E21" s="227">
        <f>E22</f>
        <v>117323508</v>
      </c>
      <c r="F21" s="227">
        <f>F22</f>
        <v>19973666.77</v>
      </c>
      <c r="G21" s="230">
        <f>F21/E21</f>
        <v>0.17024437054848376</v>
      </c>
      <c r="H21" s="227">
        <f>H22</f>
        <v>2021331</v>
      </c>
      <c r="I21" s="227">
        <f>I22</f>
        <v>25.61</v>
      </c>
      <c r="J21" s="230">
        <f>I21/H21</f>
        <v>1.2669869506775486E-5</v>
      </c>
      <c r="K21" s="227">
        <f>E21+H21</f>
        <v>119344839</v>
      </c>
      <c r="L21" s="227">
        <f>F21+I21</f>
        <v>19973692.379999999</v>
      </c>
      <c r="M21" s="238">
        <f>L21/K21</f>
        <v>0.16736117411830434</v>
      </c>
      <c r="N21" s="815"/>
      <c r="O21" s="815"/>
      <c r="P21" s="815"/>
      <c r="Q21" s="815"/>
    </row>
    <row r="22" spans="1:17" ht="47.25" x14ac:dyDescent="0.25">
      <c r="A22" s="49" t="s">
        <v>15</v>
      </c>
      <c r="B22" s="50" t="s">
        <v>14</v>
      </c>
      <c r="C22" s="50" t="s">
        <v>14</v>
      </c>
      <c r="D22" s="51" t="s">
        <v>465</v>
      </c>
      <c r="E22" s="52">
        <f>E23+E27+E29+E33+E35+E37+E39+E42+E45+E47+E49+E54+E56</f>
        <v>117323508</v>
      </c>
      <c r="F22" s="52">
        <f>F23+F27+F29+F33+F35+F37+F39+F42+F45+F47+F49+F54+F56</f>
        <v>19973666.77</v>
      </c>
      <c r="G22" s="231">
        <f>F22/E22</f>
        <v>0.17024437054848376</v>
      </c>
      <c r="H22" s="52">
        <f>H23+H27+H29+H33+H35+H37+H39+H42+H45+H47+H49+H54+H56+H51</f>
        <v>2021331</v>
      </c>
      <c r="I22" s="52">
        <f>I23+I27+I29+I33+I35+I37+I39+I42+I45+I47+I49+I54+I56+I51</f>
        <v>25.61</v>
      </c>
      <c r="J22" s="231">
        <f>I22/H22</f>
        <v>1.2669869506775486E-5</v>
      </c>
      <c r="K22" s="52">
        <f>K23+K27+K29+K33+K35+K37+K39+K42+K45+K47+K49+K54+K56+K51</f>
        <v>119344839</v>
      </c>
      <c r="L22" s="52">
        <f>L23+L27+L29+L33+L35+L37+L39+L42+L45+L47+L49+L54+L56+L51</f>
        <v>19973692.379999999</v>
      </c>
      <c r="M22" s="540">
        <f t="shared" ref="M22:M90" si="0">L22/K22</f>
        <v>0.16736117411830434</v>
      </c>
      <c r="N22" s="815"/>
      <c r="O22" s="815"/>
      <c r="P22" s="815"/>
      <c r="Q22" s="815"/>
    </row>
    <row r="23" spans="1:17" ht="94.5" x14ac:dyDescent="0.25">
      <c r="A23" s="522" t="s">
        <v>152</v>
      </c>
      <c r="B23" s="523" t="s">
        <v>153</v>
      </c>
      <c r="C23" s="523" t="s">
        <v>16</v>
      </c>
      <c r="D23" s="27" t="s">
        <v>154</v>
      </c>
      <c r="E23" s="8">
        <v>34654250</v>
      </c>
      <c r="F23" s="8">
        <v>7462681.6600000001</v>
      </c>
      <c r="G23" s="232">
        <f t="shared" ref="G23:G213" si="1">F23/E23</f>
        <v>0.2153467946932916</v>
      </c>
      <c r="H23" s="235">
        <v>0</v>
      </c>
      <c r="I23" s="234">
        <f>I24</f>
        <v>25.61</v>
      </c>
      <c r="J23" s="232">
        <v>0</v>
      </c>
      <c r="K23" s="235">
        <f t="shared" ref="K23:K57" si="2">E23+H23</f>
        <v>34654250</v>
      </c>
      <c r="L23" s="235">
        <f t="shared" ref="L23:L57" si="3">F23+I23</f>
        <v>7462707.2700000005</v>
      </c>
      <c r="M23" s="541">
        <f t="shared" si="0"/>
        <v>0.21534753370798676</v>
      </c>
      <c r="N23" s="815"/>
      <c r="O23" s="815"/>
      <c r="P23" s="815"/>
      <c r="Q23" s="815"/>
    </row>
    <row r="24" spans="1:17" x14ac:dyDescent="0.25">
      <c r="A24" s="522"/>
      <c r="B24" s="523"/>
      <c r="C24" s="523"/>
      <c r="D24" s="534" t="s">
        <v>416</v>
      </c>
      <c r="E24" s="41">
        <v>34654250</v>
      </c>
      <c r="F24" s="41">
        <v>7462681.6600000001</v>
      </c>
      <c r="G24" s="232">
        <f t="shared" si="1"/>
        <v>0.2153467946932916</v>
      </c>
      <c r="H24" s="52">
        <v>0</v>
      </c>
      <c r="I24" s="8">
        <v>25.61</v>
      </c>
      <c r="J24" s="232">
        <v>0</v>
      </c>
      <c r="K24" s="235">
        <f t="shared" si="2"/>
        <v>34654250</v>
      </c>
      <c r="L24" s="218">
        <f t="shared" si="3"/>
        <v>7462707.2700000005</v>
      </c>
      <c r="M24" s="541">
        <f t="shared" si="0"/>
        <v>0.21534753370798676</v>
      </c>
      <c r="N24" s="815"/>
      <c r="O24" s="815"/>
      <c r="P24" s="815"/>
      <c r="Q24" s="815"/>
    </row>
    <row r="25" spans="1:17" x14ac:dyDescent="0.25">
      <c r="A25" s="522"/>
      <c r="B25" s="523"/>
      <c r="C25" s="523"/>
      <c r="D25" s="535" t="s">
        <v>417</v>
      </c>
      <c r="E25" s="41">
        <v>27687920</v>
      </c>
      <c r="F25" s="41">
        <v>6256442.4400000004</v>
      </c>
      <c r="G25" s="232">
        <f t="shared" si="1"/>
        <v>0.22596289067578931</v>
      </c>
      <c r="H25" s="52"/>
      <c r="I25" s="8"/>
      <c r="J25" s="232"/>
      <c r="K25" s="235">
        <f t="shared" si="2"/>
        <v>27687920</v>
      </c>
      <c r="L25" s="218">
        <f t="shared" si="3"/>
        <v>6256442.4400000004</v>
      </c>
      <c r="M25" s="541">
        <f t="shared" si="0"/>
        <v>0.22596289067578931</v>
      </c>
      <c r="N25" s="815"/>
      <c r="O25" s="815"/>
      <c r="P25" s="815"/>
      <c r="Q25" s="815"/>
    </row>
    <row r="26" spans="1:17" ht="31.5" x14ac:dyDescent="0.25">
      <c r="A26" s="522"/>
      <c r="B26" s="523"/>
      <c r="C26" s="523"/>
      <c r="D26" s="535" t="s">
        <v>418</v>
      </c>
      <c r="E26" s="41">
        <v>2738106</v>
      </c>
      <c r="F26" s="41">
        <v>319043.90000000002</v>
      </c>
      <c r="G26" s="232">
        <f t="shared" si="1"/>
        <v>0.11651992289560741</v>
      </c>
      <c r="H26" s="52"/>
      <c r="I26" s="8"/>
      <c r="J26" s="232"/>
      <c r="K26" s="235">
        <f t="shared" si="2"/>
        <v>2738106</v>
      </c>
      <c r="L26" s="218">
        <f t="shared" si="3"/>
        <v>319043.90000000002</v>
      </c>
      <c r="M26" s="541">
        <f t="shared" si="0"/>
        <v>0.11651992289560741</v>
      </c>
      <c r="N26" s="815"/>
      <c r="O26" s="815"/>
      <c r="P26" s="815"/>
      <c r="Q26" s="815"/>
    </row>
    <row r="27" spans="1:17" ht="31.5" x14ac:dyDescent="0.25">
      <c r="A27" s="54" t="s">
        <v>415</v>
      </c>
      <c r="B27" s="53" t="s">
        <v>202</v>
      </c>
      <c r="C27" s="523">
        <v>133</v>
      </c>
      <c r="D27" s="27" t="s">
        <v>221</v>
      </c>
      <c r="E27" s="41">
        <f>E28</f>
        <v>165900</v>
      </c>
      <c r="F27" s="41">
        <f>F28</f>
        <v>5200</v>
      </c>
      <c r="G27" s="232">
        <f t="shared" si="1"/>
        <v>3.134418324291742E-2</v>
      </c>
      <c r="H27" s="52"/>
      <c r="I27" s="8"/>
      <c r="J27" s="232"/>
      <c r="K27" s="235">
        <f t="shared" si="2"/>
        <v>165900</v>
      </c>
      <c r="L27" s="218">
        <f t="shared" si="3"/>
        <v>5200</v>
      </c>
      <c r="M27" s="541">
        <f t="shared" si="0"/>
        <v>3.134418324291742E-2</v>
      </c>
      <c r="N27" s="815"/>
      <c r="O27" s="815"/>
      <c r="P27" s="815"/>
      <c r="Q27" s="815"/>
    </row>
    <row r="28" spans="1:17" x14ac:dyDescent="0.25">
      <c r="A28" s="54"/>
      <c r="B28" s="53"/>
      <c r="C28" s="523"/>
      <c r="D28" s="534" t="s">
        <v>416</v>
      </c>
      <c r="E28" s="41">
        <v>165900</v>
      </c>
      <c r="F28" s="41">
        <v>5200</v>
      </c>
      <c r="G28" s="232">
        <f t="shared" si="1"/>
        <v>3.134418324291742E-2</v>
      </c>
      <c r="H28" s="52"/>
      <c r="I28" s="8"/>
      <c r="J28" s="232"/>
      <c r="K28" s="235">
        <f t="shared" si="2"/>
        <v>165900</v>
      </c>
      <c r="L28" s="218">
        <f t="shared" si="3"/>
        <v>5200</v>
      </c>
      <c r="M28" s="541">
        <f t="shared" si="0"/>
        <v>3.134418324291742E-2</v>
      </c>
      <c r="N28" s="815"/>
      <c r="O28" s="815"/>
      <c r="P28" s="815"/>
      <c r="Q28" s="815"/>
    </row>
    <row r="29" spans="1:17" ht="31.5" x14ac:dyDescent="0.25">
      <c r="A29" s="522" t="s">
        <v>17</v>
      </c>
      <c r="B29" s="523" t="s">
        <v>18</v>
      </c>
      <c r="C29" s="523" t="s">
        <v>19</v>
      </c>
      <c r="D29" s="27" t="s">
        <v>20</v>
      </c>
      <c r="E29" s="41">
        <f>E30</f>
        <v>24456802</v>
      </c>
      <c r="F29" s="41">
        <f>F30</f>
        <v>6939790.7699999996</v>
      </c>
      <c r="G29" s="232">
        <f t="shared" si="1"/>
        <v>0.28375708197662147</v>
      </c>
      <c r="H29" s="237">
        <f>H31</f>
        <v>1548687</v>
      </c>
      <c r="I29" s="237">
        <f>I31</f>
        <v>0</v>
      </c>
      <c r="J29" s="232">
        <v>0</v>
      </c>
      <c r="K29" s="235">
        <f t="shared" si="2"/>
        <v>26005489</v>
      </c>
      <c r="L29" s="218">
        <f t="shared" si="3"/>
        <v>6939790.7699999996</v>
      </c>
      <c r="M29" s="541">
        <f t="shared" si="0"/>
        <v>0.26685869164006104</v>
      </c>
      <c r="N29" s="815"/>
      <c r="O29" s="815"/>
      <c r="P29" s="815"/>
      <c r="Q29" s="815"/>
    </row>
    <row r="30" spans="1:17" x14ac:dyDescent="0.25">
      <c r="A30" s="522"/>
      <c r="B30" s="523"/>
      <c r="C30" s="523"/>
      <c r="D30" s="534" t="s">
        <v>416</v>
      </c>
      <c r="E30" s="41">
        <v>24456802</v>
      </c>
      <c r="F30" s="41">
        <v>6939790.7699999996</v>
      </c>
      <c r="G30" s="232">
        <f t="shared" si="1"/>
        <v>0.28375708197662147</v>
      </c>
      <c r="H30" s="237"/>
      <c r="I30" s="8"/>
      <c r="J30" s="232">
        <v>0</v>
      </c>
      <c r="K30" s="235">
        <f t="shared" si="2"/>
        <v>24456802</v>
      </c>
      <c r="L30" s="218">
        <f t="shared" si="3"/>
        <v>6939790.7699999996</v>
      </c>
      <c r="M30" s="541">
        <f t="shared" si="0"/>
        <v>0.28375708197662147</v>
      </c>
      <c r="N30" s="815"/>
      <c r="O30" s="815"/>
      <c r="P30" s="815"/>
      <c r="Q30" s="815"/>
    </row>
    <row r="31" spans="1:17" x14ac:dyDescent="0.25">
      <c r="A31" s="522"/>
      <c r="B31" s="523"/>
      <c r="C31" s="523"/>
      <c r="D31" s="534" t="s">
        <v>419</v>
      </c>
      <c r="E31" s="41"/>
      <c r="F31" s="41"/>
      <c r="G31" s="232"/>
      <c r="H31" s="237">
        <f>H32</f>
        <v>1548687</v>
      </c>
      <c r="I31" s="237">
        <f>I32</f>
        <v>0</v>
      </c>
      <c r="J31" s="232">
        <v>0</v>
      </c>
      <c r="K31" s="235">
        <f t="shared" si="2"/>
        <v>1548687</v>
      </c>
      <c r="L31" s="218">
        <f t="shared" si="3"/>
        <v>0</v>
      </c>
      <c r="M31" s="541">
        <f t="shared" si="0"/>
        <v>0</v>
      </c>
      <c r="N31" s="815"/>
      <c r="O31" s="815"/>
      <c r="P31" s="815"/>
      <c r="Q31" s="815"/>
    </row>
    <row r="32" spans="1:17" x14ac:dyDescent="0.25">
      <c r="A32" s="522"/>
      <c r="B32" s="523"/>
      <c r="C32" s="523"/>
      <c r="D32" s="535" t="s">
        <v>420</v>
      </c>
      <c r="E32" s="41"/>
      <c r="F32" s="41"/>
      <c r="G32" s="232"/>
      <c r="H32" s="237">
        <v>1548687</v>
      </c>
      <c r="I32" s="237">
        <v>0</v>
      </c>
      <c r="J32" s="232">
        <v>0</v>
      </c>
      <c r="K32" s="235">
        <f t="shared" si="2"/>
        <v>1548687</v>
      </c>
      <c r="L32" s="218">
        <f t="shared" si="3"/>
        <v>0</v>
      </c>
      <c r="M32" s="541">
        <f t="shared" si="0"/>
        <v>0</v>
      </c>
      <c r="N32" s="815"/>
      <c r="O32" s="815"/>
      <c r="P32" s="815"/>
      <c r="Q32" s="815"/>
    </row>
    <row r="33" spans="1:17" ht="63" x14ac:dyDescent="0.25">
      <c r="A33" s="522" t="s">
        <v>21</v>
      </c>
      <c r="B33" s="523" t="s">
        <v>22</v>
      </c>
      <c r="C33" s="523" t="s">
        <v>23</v>
      </c>
      <c r="D33" s="27" t="s">
        <v>24</v>
      </c>
      <c r="E33" s="41">
        <f>E34</f>
        <v>829404</v>
      </c>
      <c r="F33" s="41">
        <f>F34</f>
        <v>187666.31</v>
      </c>
      <c r="G33" s="232">
        <f t="shared" si="1"/>
        <v>0.22626646362930489</v>
      </c>
      <c r="H33" s="52"/>
      <c r="I33" s="52"/>
      <c r="J33" s="232"/>
      <c r="K33" s="235">
        <f t="shared" si="2"/>
        <v>829404</v>
      </c>
      <c r="L33" s="218">
        <f t="shared" si="3"/>
        <v>187666.31</v>
      </c>
      <c r="M33" s="541">
        <f t="shared" si="0"/>
        <v>0.22626646362930489</v>
      </c>
      <c r="N33" s="815"/>
      <c r="O33" s="815"/>
      <c r="P33" s="815"/>
      <c r="Q33" s="815"/>
    </row>
    <row r="34" spans="1:17" x14ac:dyDescent="0.25">
      <c r="A34" s="522"/>
      <c r="B34" s="523"/>
      <c r="C34" s="523"/>
      <c r="D34" s="534" t="s">
        <v>416</v>
      </c>
      <c r="E34" s="41">
        <v>829404</v>
      </c>
      <c r="F34" s="41">
        <v>187666.31</v>
      </c>
      <c r="G34" s="232">
        <f t="shared" si="1"/>
        <v>0.22626646362930489</v>
      </c>
      <c r="H34" s="52"/>
      <c r="I34" s="8"/>
      <c r="J34" s="232"/>
      <c r="K34" s="235">
        <f t="shared" si="2"/>
        <v>829404</v>
      </c>
      <c r="L34" s="218">
        <f t="shared" si="3"/>
        <v>187666.31</v>
      </c>
      <c r="M34" s="541">
        <f t="shared" si="0"/>
        <v>0.22626646362930489</v>
      </c>
      <c r="N34" s="815"/>
      <c r="O34" s="815"/>
      <c r="P34" s="815"/>
      <c r="Q34" s="815"/>
    </row>
    <row r="35" spans="1:17" ht="31.5" x14ac:dyDescent="0.25">
      <c r="A35" s="54" t="s">
        <v>211</v>
      </c>
      <c r="B35" s="523">
        <v>2152</v>
      </c>
      <c r="C35" s="53" t="s">
        <v>212</v>
      </c>
      <c r="D35" s="27" t="s">
        <v>222</v>
      </c>
      <c r="E35" s="41">
        <f>E36</f>
        <v>2932512</v>
      </c>
      <c r="F35" s="41">
        <f>F36</f>
        <v>203564.25</v>
      </c>
      <c r="G35" s="232">
        <f t="shared" si="1"/>
        <v>6.9416339984286507E-2</v>
      </c>
      <c r="H35" s="52">
        <v>0</v>
      </c>
      <c r="I35" s="8"/>
      <c r="J35" s="232"/>
      <c r="K35" s="235">
        <f t="shared" si="2"/>
        <v>2932512</v>
      </c>
      <c r="L35" s="218">
        <f t="shared" si="3"/>
        <v>203564.25</v>
      </c>
      <c r="M35" s="541">
        <f t="shared" si="0"/>
        <v>6.9416339984286507E-2</v>
      </c>
      <c r="N35" s="815"/>
      <c r="O35" s="815"/>
      <c r="P35" s="815"/>
      <c r="Q35" s="815"/>
    </row>
    <row r="36" spans="1:17" x14ac:dyDescent="0.25">
      <c r="A36" s="54"/>
      <c r="B36" s="523"/>
      <c r="C36" s="53"/>
      <c r="D36" s="534" t="s">
        <v>416</v>
      </c>
      <c r="E36" s="41">
        <v>2932512</v>
      </c>
      <c r="F36" s="41">
        <v>203564.25</v>
      </c>
      <c r="G36" s="232">
        <f t="shared" si="1"/>
        <v>6.9416339984286507E-2</v>
      </c>
      <c r="H36" s="52"/>
      <c r="I36" s="8"/>
      <c r="J36" s="232"/>
      <c r="K36" s="235">
        <f t="shared" si="2"/>
        <v>2932512</v>
      </c>
      <c r="L36" s="218">
        <f t="shared" si="3"/>
        <v>203564.25</v>
      </c>
      <c r="M36" s="541">
        <f t="shared" si="0"/>
        <v>6.9416339984286507E-2</v>
      </c>
      <c r="N36" s="815"/>
      <c r="O36" s="815"/>
      <c r="P36" s="815"/>
      <c r="Q36" s="815"/>
    </row>
    <row r="37" spans="1:17" ht="31.5" x14ac:dyDescent="0.25">
      <c r="A37" s="522" t="s">
        <v>28</v>
      </c>
      <c r="B37" s="523" t="s">
        <v>29</v>
      </c>
      <c r="C37" s="523" t="s">
        <v>30</v>
      </c>
      <c r="D37" s="27" t="s">
        <v>31</v>
      </c>
      <c r="E37" s="41">
        <f>E38</f>
        <v>155496</v>
      </c>
      <c r="F37" s="41">
        <f>F38</f>
        <v>0</v>
      </c>
      <c r="G37" s="232">
        <f t="shared" si="1"/>
        <v>0</v>
      </c>
      <c r="H37" s="52"/>
      <c r="I37" s="52"/>
      <c r="J37" s="232"/>
      <c r="K37" s="235">
        <f t="shared" si="2"/>
        <v>155496</v>
      </c>
      <c r="L37" s="218">
        <f t="shared" si="3"/>
        <v>0</v>
      </c>
      <c r="M37" s="541">
        <f t="shared" si="0"/>
        <v>0</v>
      </c>
      <c r="N37" s="815"/>
      <c r="O37" s="815"/>
      <c r="P37" s="815"/>
      <c r="Q37" s="815"/>
    </row>
    <row r="38" spans="1:17" x14ac:dyDescent="0.25">
      <c r="A38" s="522"/>
      <c r="B38" s="523"/>
      <c r="C38" s="523"/>
      <c r="D38" s="534" t="s">
        <v>416</v>
      </c>
      <c r="E38" s="41">
        <v>155496</v>
      </c>
      <c r="F38" s="41">
        <v>0</v>
      </c>
      <c r="G38" s="232">
        <f t="shared" si="1"/>
        <v>0</v>
      </c>
      <c r="H38" s="52"/>
      <c r="I38" s="8"/>
      <c r="J38" s="232"/>
      <c r="K38" s="235">
        <f t="shared" si="2"/>
        <v>155496</v>
      </c>
      <c r="L38" s="218">
        <f t="shared" si="3"/>
        <v>0</v>
      </c>
      <c r="M38" s="541">
        <f t="shared" si="0"/>
        <v>0</v>
      </c>
      <c r="N38" s="815"/>
      <c r="O38" s="815"/>
      <c r="P38" s="815"/>
      <c r="Q38" s="815"/>
    </row>
    <row r="39" spans="1:17" ht="43.5" customHeight="1" x14ac:dyDescent="0.25">
      <c r="A39" s="54" t="s">
        <v>223</v>
      </c>
      <c r="B39" s="53">
        <v>7650</v>
      </c>
      <c r="C39" s="53" t="s">
        <v>157</v>
      </c>
      <c r="D39" s="27" t="s">
        <v>224</v>
      </c>
      <c r="E39" s="41">
        <v>0</v>
      </c>
      <c r="F39" s="41">
        <v>0</v>
      </c>
      <c r="G39" s="232"/>
      <c r="H39" s="52">
        <f>H40</f>
        <v>57000</v>
      </c>
      <c r="I39" s="52">
        <f>I40</f>
        <v>0</v>
      </c>
      <c r="J39" s="232">
        <v>0</v>
      </c>
      <c r="K39" s="235">
        <f t="shared" si="2"/>
        <v>57000</v>
      </c>
      <c r="L39" s="218">
        <f t="shared" si="3"/>
        <v>0</v>
      </c>
      <c r="M39" s="541">
        <f t="shared" si="0"/>
        <v>0</v>
      </c>
      <c r="N39" s="815"/>
      <c r="O39" s="815"/>
      <c r="P39" s="815"/>
      <c r="Q39" s="815"/>
    </row>
    <row r="40" spans="1:17" x14ac:dyDescent="0.25">
      <c r="A40" s="54"/>
      <c r="B40" s="53"/>
      <c r="C40" s="53"/>
      <c r="D40" s="534" t="s">
        <v>419</v>
      </c>
      <c r="E40" s="41"/>
      <c r="F40" s="41"/>
      <c r="G40" s="232"/>
      <c r="H40" s="52">
        <v>57000</v>
      </c>
      <c r="I40" s="52">
        <v>0</v>
      </c>
      <c r="J40" s="232">
        <v>0</v>
      </c>
      <c r="K40" s="235">
        <f t="shared" si="2"/>
        <v>57000</v>
      </c>
      <c r="L40" s="218">
        <f t="shared" si="3"/>
        <v>0</v>
      </c>
      <c r="M40" s="541">
        <f t="shared" si="0"/>
        <v>0</v>
      </c>
      <c r="N40" s="815"/>
      <c r="O40" s="815"/>
      <c r="P40" s="815"/>
      <c r="Q40" s="815"/>
    </row>
    <row r="41" spans="1:17" x14ac:dyDescent="0.25">
      <c r="A41" s="54"/>
      <c r="B41" s="53"/>
      <c r="C41" s="53"/>
      <c r="D41" s="535" t="s">
        <v>420</v>
      </c>
      <c r="E41" s="41"/>
      <c r="F41" s="41"/>
      <c r="G41" s="232"/>
      <c r="H41" s="52">
        <v>57000</v>
      </c>
      <c r="I41" s="52">
        <v>0</v>
      </c>
      <c r="J41" s="232">
        <v>0</v>
      </c>
      <c r="K41" s="235">
        <f t="shared" si="2"/>
        <v>57000</v>
      </c>
      <c r="L41" s="218">
        <f t="shared" si="3"/>
        <v>0</v>
      </c>
      <c r="M41" s="541">
        <f t="shared" si="0"/>
        <v>0</v>
      </c>
      <c r="N41" s="815"/>
      <c r="O41" s="815"/>
      <c r="P41" s="815"/>
      <c r="Q41" s="815"/>
    </row>
    <row r="42" spans="1:17" ht="80.25" customHeight="1" x14ac:dyDescent="0.25">
      <c r="A42" s="54" t="s">
        <v>225</v>
      </c>
      <c r="B42" s="53" t="s">
        <v>226</v>
      </c>
      <c r="C42" s="53" t="s">
        <v>157</v>
      </c>
      <c r="D42" s="27" t="s">
        <v>227</v>
      </c>
      <c r="E42" s="41">
        <v>0</v>
      </c>
      <c r="F42" s="41">
        <v>0</v>
      </c>
      <c r="G42" s="232"/>
      <c r="H42" s="52">
        <f>H43</f>
        <v>15200</v>
      </c>
      <c r="I42" s="52">
        <f>I43</f>
        <v>0</v>
      </c>
      <c r="J42" s="232">
        <v>0</v>
      </c>
      <c r="K42" s="235">
        <f t="shared" si="2"/>
        <v>15200</v>
      </c>
      <c r="L42" s="218">
        <f t="shared" si="3"/>
        <v>0</v>
      </c>
      <c r="M42" s="541">
        <f t="shared" si="0"/>
        <v>0</v>
      </c>
      <c r="N42" s="815"/>
      <c r="O42" s="815"/>
      <c r="P42" s="815"/>
      <c r="Q42" s="815"/>
    </row>
    <row r="43" spans="1:17" x14ac:dyDescent="0.25">
      <c r="A43" s="54"/>
      <c r="B43" s="53"/>
      <c r="C43" s="53"/>
      <c r="D43" s="534" t="s">
        <v>419</v>
      </c>
      <c r="E43" s="41"/>
      <c r="F43" s="41"/>
      <c r="G43" s="232"/>
      <c r="H43" s="52">
        <v>15200</v>
      </c>
      <c r="I43" s="52">
        <v>0</v>
      </c>
      <c r="J43" s="232">
        <v>0</v>
      </c>
      <c r="K43" s="235">
        <f t="shared" si="2"/>
        <v>15200</v>
      </c>
      <c r="L43" s="218">
        <f t="shared" si="3"/>
        <v>0</v>
      </c>
      <c r="M43" s="541">
        <f t="shared" si="0"/>
        <v>0</v>
      </c>
      <c r="N43" s="815"/>
      <c r="O43" s="815"/>
      <c r="P43" s="815"/>
      <c r="Q43" s="815"/>
    </row>
    <row r="44" spans="1:17" x14ac:dyDescent="0.25">
      <c r="A44" s="54"/>
      <c r="B44" s="53"/>
      <c r="C44" s="53"/>
      <c r="D44" s="535" t="s">
        <v>420</v>
      </c>
      <c r="E44" s="41"/>
      <c r="F44" s="41"/>
      <c r="G44" s="232"/>
      <c r="H44" s="52">
        <f>H43</f>
        <v>15200</v>
      </c>
      <c r="I44" s="52">
        <v>0</v>
      </c>
      <c r="J44" s="232">
        <v>0</v>
      </c>
      <c r="K44" s="235">
        <f t="shared" si="2"/>
        <v>15200</v>
      </c>
      <c r="L44" s="218">
        <f t="shared" si="3"/>
        <v>0</v>
      </c>
      <c r="M44" s="541">
        <f t="shared" si="0"/>
        <v>0</v>
      </c>
      <c r="N44" s="815"/>
      <c r="O44" s="815"/>
      <c r="P44" s="815"/>
      <c r="Q44" s="815"/>
    </row>
    <row r="45" spans="1:17" ht="31.5" x14ac:dyDescent="0.25">
      <c r="A45" s="522" t="s">
        <v>155</v>
      </c>
      <c r="B45" s="523" t="s">
        <v>156</v>
      </c>
      <c r="C45" s="523" t="s">
        <v>157</v>
      </c>
      <c r="D45" s="27" t="s">
        <v>158</v>
      </c>
      <c r="E45" s="41">
        <f>E46</f>
        <v>40031</v>
      </c>
      <c r="F45" s="41">
        <f>F46</f>
        <v>0</v>
      </c>
      <c r="G45" s="232">
        <f t="shared" si="1"/>
        <v>0</v>
      </c>
      <c r="H45" s="52">
        <v>0</v>
      </c>
      <c r="I45" s="8">
        <v>0</v>
      </c>
      <c r="J45" s="232"/>
      <c r="K45" s="235">
        <f t="shared" si="2"/>
        <v>40031</v>
      </c>
      <c r="L45" s="218">
        <f t="shared" si="3"/>
        <v>0</v>
      </c>
      <c r="M45" s="541">
        <f t="shared" si="0"/>
        <v>0</v>
      </c>
      <c r="N45" s="815"/>
      <c r="O45" s="815"/>
      <c r="P45" s="815"/>
      <c r="Q45" s="815"/>
    </row>
    <row r="46" spans="1:17" x14ac:dyDescent="0.25">
      <c r="A46" s="522"/>
      <c r="B46" s="523"/>
      <c r="C46" s="523"/>
      <c r="D46" s="534" t="s">
        <v>416</v>
      </c>
      <c r="E46" s="41">
        <v>40031</v>
      </c>
      <c r="F46" s="41">
        <v>0</v>
      </c>
      <c r="G46" s="232">
        <f t="shared" si="1"/>
        <v>0</v>
      </c>
      <c r="H46" s="52"/>
      <c r="I46" s="8"/>
      <c r="J46" s="232"/>
      <c r="K46" s="235">
        <f t="shared" si="2"/>
        <v>40031</v>
      </c>
      <c r="L46" s="218">
        <f t="shared" si="3"/>
        <v>0</v>
      </c>
      <c r="M46" s="541">
        <f t="shared" si="0"/>
        <v>0</v>
      </c>
      <c r="N46" s="815"/>
      <c r="O46" s="815"/>
      <c r="P46" s="815"/>
      <c r="Q46" s="815"/>
    </row>
    <row r="47" spans="1:17" ht="31.5" x14ac:dyDescent="0.25">
      <c r="A47" s="522" t="s">
        <v>32</v>
      </c>
      <c r="B47" s="523" t="s">
        <v>33</v>
      </c>
      <c r="C47" s="523" t="s">
        <v>34</v>
      </c>
      <c r="D47" s="27" t="s">
        <v>35</v>
      </c>
      <c r="E47" s="41">
        <f>E48</f>
        <v>347700</v>
      </c>
      <c r="F47" s="41">
        <f>F48</f>
        <v>0</v>
      </c>
      <c r="G47" s="232">
        <f t="shared" si="1"/>
        <v>0</v>
      </c>
      <c r="H47" s="52">
        <v>0</v>
      </c>
      <c r="I47" s="8">
        <v>0</v>
      </c>
      <c r="J47" s="232"/>
      <c r="K47" s="235">
        <f t="shared" si="2"/>
        <v>347700</v>
      </c>
      <c r="L47" s="218">
        <f t="shared" si="3"/>
        <v>0</v>
      </c>
      <c r="M47" s="541">
        <f t="shared" si="0"/>
        <v>0</v>
      </c>
      <c r="N47" s="815"/>
      <c r="O47" s="815"/>
      <c r="P47" s="815"/>
      <c r="Q47" s="815"/>
    </row>
    <row r="48" spans="1:17" x14ac:dyDescent="0.25">
      <c r="A48" s="522"/>
      <c r="B48" s="523"/>
      <c r="C48" s="523"/>
      <c r="D48" s="534" t="s">
        <v>416</v>
      </c>
      <c r="E48" s="41">
        <v>347700</v>
      </c>
      <c r="F48" s="41">
        <v>0</v>
      </c>
      <c r="G48" s="232">
        <f t="shared" si="1"/>
        <v>0</v>
      </c>
      <c r="H48" s="52"/>
      <c r="I48" s="8"/>
      <c r="J48" s="232"/>
      <c r="K48" s="235">
        <f t="shared" si="2"/>
        <v>347700</v>
      </c>
      <c r="L48" s="218">
        <f t="shared" si="3"/>
        <v>0</v>
      </c>
      <c r="M48" s="541">
        <f t="shared" si="0"/>
        <v>0</v>
      </c>
      <c r="N48" s="815"/>
      <c r="O48" s="815"/>
      <c r="P48" s="815"/>
      <c r="Q48" s="815"/>
    </row>
    <row r="49" spans="1:17" ht="31.5" x14ac:dyDescent="0.25">
      <c r="A49" s="522" t="s">
        <v>141</v>
      </c>
      <c r="B49" s="523" t="s">
        <v>159</v>
      </c>
      <c r="C49" s="523" t="s">
        <v>34</v>
      </c>
      <c r="D49" s="27" t="s">
        <v>142</v>
      </c>
      <c r="E49" s="41">
        <f>E50</f>
        <v>20158706</v>
      </c>
      <c r="F49" s="41">
        <f>F50</f>
        <v>4328630.5999999996</v>
      </c>
      <c r="G49" s="232">
        <f t="shared" si="1"/>
        <v>0.21472760205937819</v>
      </c>
      <c r="H49" s="52">
        <v>0</v>
      </c>
      <c r="I49" s="8">
        <v>0</v>
      </c>
      <c r="J49" s="232"/>
      <c r="K49" s="235">
        <f>E49+H49</f>
        <v>20158706</v>
      </c>
      <c r="L49" s="218">
        <f t="shared" si="3"/>
        <v>4328630.5999999996</v>
      </c>
      <c r="M49" s="541">
        <f t="shared" si="0"/>
        <v>0.21472760205937819</v>
      </c>
      <c r="N49" s="815"/>
      <c r="O49" s="815"/>
      <c r="P49" s="815"/>
      <c r="Q49" s="815"/>
    </row>
    <row r="50" spans="1:17" x14ac:dyDescent="0.25">
      <c r="A50" s="39"/>
      <c r="B50" s="40"/>
      <c r="C50" s="40"/>
      <c r="D50" s="534" t="s">
        <v>416</v>
      </c>
      <c r="E50" s="42">
        <v>20158706</v>
      </c>
      <c r="F50" s="42">
        <v>4328630.5999999996</v>
      </c>
      <c r="G50" s="232">
        <f t="shared" si="1"/>
        <v>0.21472760205937819</v>
      </c>
      <c r="H50" s="234"/>
      <c r="I50" s="8"/>
      <c r="J50" s="232"/>
      <c r="K50" s="235">
        <f t="shared" si="2"/>
        <v>20158706</v>
      </c>
      <c r="L50" s="218">
        <f t="shared" si="3"/>
        <v>4328630.5999999996</v>
      </c>
      <c r="M50" s="541">
        <f t="shared" si="0"/>
        <v>0.21472760205937819</v>
      </c>
      <c r="N50" s="815"/>
      <c r="O50" s="815"/>
      <c r="P50" s="815"/>
      <c r="Q50" s="815"/>
    </row>
    <row r="51" spans="1:17" ht="31.5" x14ac:dyDescent="0.25">
      <c r="A51" s="39">
        <v>218240</v>
      </c>
      <c r="B51" s="40">
        <v>8240</v>
      </c>
      <c r="C51" s="40">
        <v>380</v>
      </c>
      <c r="D51" s="537" t="s">
        <v>506</v>
      </c>
      <c r="E51" s="42"/>
      <c r="F51" s="42"/>
      <c r="G51" s="233"/>
      <c r="H51" s="236">
        <f>H52</f>
        <v>400444</v>
      </c>
      <c r="I51" s="236">
        <f>I52</f>
        <v>0</v>
      </c>
      <c r="J51" s="232">
        <v>0</v>
      </c>
      <c r="K51" s="235">
        <f t="shared" si="2"/>
        <v>400444</v>
      </c>
      <c r="L51" s="218">
        <f t="shared" si="3"/>
        <v>0</v>
      </c>
      <c r="M51" s="541">
        <f t="shared" si="0"/>
        <v>0</v>
      </c>
      <c r="N51" s="815"/>
      <c r="O51" s="815"/>
      <c r="P51" s="815"/>
      <c r="Q51" s="815"/>
    </row>
    <row r="52" spans="1:17" x14ac:dyDescent="0.25">
      <c r="A52" s="39"/>
      <c r="B52" s="40"/>
      <c r="C52" s="40"/>
      <c r="D52" s="536" t="s">
        <v>419</v>
      </c>
      <c r="E52" s="42"/>
      <c r="F52" s="42"/>
      <c r="G52" s="233"/>
      <c r="H52" s="236">
        <f>H53</f>
        <v>400444</v>
      </c>
      <c r="I52" s="236">
        <f>I53</f>
        <v>0</v>
      </c>
      <c r="J52" s="232">
        <v>0</v>
      </c>
      <c r="K52" s="235">
        <f t="shared" si="2"/>
        <v>400444</v>
      </c>
      <c r="L52" s="218">
        <f t="shared" si="3"/>
        <v>0</v>
      </c>
      <c r="M52" s="541">
        <f t="shared" si="0"/>
        <v>0</v>
      </c>
      <c r="N52" s="815"/>
      <c r="O52" s="815"/>
      <c r="P52" s="815"/>
      <c r="Q52" s="815"/>
    </row>
    <row r="53" spans="1:17" x14ac:dyDescent="0.25">
      <c r="A53" s="39"/>
      <c r="B53" s="40"/>
      <c r="C53" s="40"/>
      <c r="D53" s="537" t="s">
        <v>420</v>
      </c>
      <c r="E53" s="42"/>
      <c r="F53" s="42"/>
      <c r="G53" s="233"/>
      <c r="H53" s="236">
        <v>400444</v>
      </c>
      <c r="I53" s="14">
        <v>0</v>
      </c>
      <c r="J53" s="232">
        <v>0</v>
      </c>
      <c r="K53" s="235">
        <f t="shared" si="2"/>
        <v>400444</v>
      </c>
      <c r="L53" s="218">
        <f t="shared" si="3"/>
        <v>0</v>
      </c>
      <c r="M53" s="541">
        <f t="shared" si="0"/>
        <v>0</v>
      </c>
      <c r="N53" s="815"/>
      <c r="O53" s="815"/>
      <c r="P53" s="815"/>
      <c r="Q53" s="815"/>
    </row>
    <row r="54" spans="1:17" ht="31.5" x14ac:dyDescent="0.25">
      <c r="A54" s="39" t="s">
        <v>36</v>
      </c>
      <c r="B54" s="40" t="s">
        <v>37</v>
      </c>
      <c r="C54" s="40" t="s">
        <v>38</v>
      </c>
      <c r="D54" s="35" t="s">
        <v>39</v>
      </c>
      <c r="E54" s="42">
        <f>E55</f>
        <v>3582707</v>
      </c>
      <c r="F54" s="42">
        <f>F55</f>
        <v>846133.18</v>
      </c>
      <c r="G54" s="233">
        <f t="shared" si="1"/>
        <v>0.23617147034351402</v>
      </c>
      <c r="H54" s="236">
        <v>0</v>
      </c>
      <c r="I54" s="14">
        <v>0</v>
      </c>
      <c r="J54" s="232"/>
      <c r="K54" s="235">
        <f t="shared" si="2"/>
        <v>3582707</v>
      </c>
      <c r="L54" s="218">
        <f t="shared" si="3"/>
        <v>846133.18</v>
      </c>
      <c r="M54" s="541">
        <f t="shared" si="0"/>
        <v>0.23617147034351402</v>
      </c>
      <c r="N54" s="815"/>
      <c r="O54" s="815"/>
      <c r="P54" s="815"/>
      <c r="Q54" s="815"/>
    </row>
    <row r="55" spans="1:17" x14ac:dyDescent="0.25">
      <c r="A55" s="523"/>
      <c r="B55" s="523"/>
      <c r="C55" s="523"/>
      <c r="D55" s="534" t="s">
        <v>416</v>
      </c>
      <c r="E55" s="41">
        <v>3582707</v>
      </c>
      <c r="F55" s="41">
        <v>846133.18</v>
      </c>
      <c r="G55" s="232">
        <f t="shared" si="1"/>
        <v>0.23617147034351402</v>
      </c>
      <c r="H55" s="234"/>
      <c r="I55" s="8"/>
      <c r="J55" s="232"/>
      <c r="K55" s="235">
        <f t="shared" si="2"/>
        <v>3582707</v>
      </c>
      <c r="L55" s="218">
        <f t="shared" si="3"/>
        <v>846133.18</v>
      </c>
      <c r="M55" s="232">
        <f t="shared" si="0"/>
        <v>0.23617147034351402</v>
      </c>
      <c r="N55" s="815"/>
      <c r="O55" s="815"/>
      <c r="P55" s="815"/>
      <c r="Q55" s="815"/>
    </row>
    <row r="56" spans="1:17" x14ac:dyDescent="0.25">
      <c r="A56" s="53" t="s">
        <v>571</v>
      </c>
      <c r="B56" s="523">
        <v>9770</v>
      </c>
      <c r="C56" s="53" t="s">
        <v>202</v>
      </c>
      <c r="D56" s="535" t="s">
        <v>544</v>
      </c>
      <c r="E56" s="41">
        <f>E57</f>
        <v>30000000</v>
      </c>
      <c r="F56" s="41">
        <f>F57</f>
        <v>0</v>
      </c>
      <c r="G56" s="232">
        <f t="shared" si="1"/>
        <v>0</v>
      </c>
      <c r="H56" s="234"/>
      <c r="I56" s="8"/>
      <c r="J56" s="232"/>
      <c r="K56" s="235">
        <f t="shared" si="2"/>
        <v>30000000</v>
      </c>
      <c r="L56" s="218">
        <f t="shared" si="3"/>
        <v>0</v>
      </c>
      <c r="M56" s="232">
        <f t="shared" si="0"/>
        <v>0</v>
      </c>
      <c r="N56" s="815"/>
      <c r="O56" s="815"/>
      <c r="P56" s="815"/>
      <c r="Q56" s="815"/>
    </row>
    <row r="57" spans="1:17" ht="16.5" thickBot="1" x14ac:dyDescent="0.3">
      <c r="A57" s="40"/>
      <c r="B57" s="40"/>
      <c r="C57" s="40"/>
      <c r="D57" s="536" t="s">
        <v>416</v>
      </c>
      <c r="E57" s="42">
        <v>30000000</v>
      </c>
      <c r="F57" s="42">
        <v>0</v>
      </c>
      <c r="G57" s="233">
        <f t="shared" si="1"/>
        <v>0</v>
      </c>
      <c r="H57" s="236"/>
      <c r="I57" s="14"/>
      <c r="J57" s="233"/>
      <c r="K57" s="235">
        <f t="shared" si="2"/>
        <v>30000000</v>
      </c>
      <c r="L57" s="218">
        <f t="shared" si="3"/>
        <v>0</v>
      </c>
      <c r="M57" s="232">
        <f t="shared" si="0"/>
        <v>0</v>
      </c>
      <c r="N57" s="815"/>
      <c r="O57" s="815"/>
      <c r="P57" s="815"/>
      <c r="Q57" s="815"/>
    </row>
    <row r="58" spans="1:17" ht="48" thickBot="1" x14ac:dyDescent="0.3">
      <c r="A58" s="36" t="s">
        <v>40</v>
      </c>
      <c r="B58" s="37" t="s">
        <v>14</v>
      </c>
      <c r="C58" s="37" t="s">
        <v>14</v>
      </c>
      <c r="D58" s="38" t="s">
        <v>466</v>
      </c>
      <c r="E58" s="55">
        <f>E59</f>
        <v>227806881</v>
      </c>
      <c r="F58" s="55">
        <f>F59</f>
        <v>57449675.600000001</v>
      </c>
      <c r="G58" s="230">
        <f t="shared" si="1"/>
        <v>0.25218586615037325</v>
      </c>
      <c r="H58" s="55">
        <f>H59</f>
        <v>16173978</v>
      </c>
      <c r="I58" s="55">
        <f>I59</f>
        <v>4898268.4400000004</v>
      </c>
      <c r="J58" s="230">
        <f t="shared" ref="J58:J183" si="4">I58/H58</f>
        <v>0.30284871415059428</v>
      </c>
      <c r="K58" s="228">
        <f>K59</f>
        <v>243980859</v>
      </c>
      <c r="L58" s="228">
        <f>L59</f>
        <v>62347944.039999999</v>
      </c>
      <c r="M58" s="238">
        <f t="shared" si="0"/>
        <v>0.25554440744058532</v>
      </c>
      <c r="N58" s="815"/>
      <c r="O58" s="815"/>
      <c r="P58" s="815"/>
      <c r="Q58" s="815"/>
    </row>
    <row r="59" spans="1:17" s="31" customFormat="1" ht="47.25" x14ac:dyDescent="0.25">
      <c r="A59" s="49" t="s">
        <v>41</v>
      </c>
      <c r="B59" s="50" t="s">
        <v>14</v>
      </c>
      <c r="C59" s="50" t="s">
        <v>14</v>
      </c>
      <c r="D59" s="51" t="s">
        <v>466</v>
      </c>
      <c r="E59" s="43">
        <f>E60+E64+E69+E74+E77+E81+E85+E87+E92+E95+E105+E110+E113</f>
        <v>227806881</v>
      </c>
      <c r="F59" s="43">
        <f>F60+F64+F69+F74+F77+F81+F85+F87+F92+F95+F105+F110+F113</f>
        <v>57449675.600000001</v>
      </c>
      <c r="G59" s="231">
        <f t="shared" si="1"/>
        <v>0.25218586615037325</v>
      </c>
      <c r="H59" s="43">
        <f>H60+H64+H69+H74+H77+H81+H85+H87+H92+H95+H99+H102+H105+H108+H110+H113</f>
        <v>16173978</v>
      </c>
      <c r="I59" s="43">
        <f>I60+I64+I69+I74+I77+I81+I85+I87+I92+I95+I99+I102+I105+I108+I110+I113</f>
        <v>4898268.4400000004</v>
      </c>
      <c r="J59" s="231">
        <f t="shared" si="4"/>
        <v>0.30284871415059428</v>
      </c>
      <c r="K59" s="43">
        <f>K60+K64+K69+K74+K77+K81+K85+K87+K92+K95+K99+K102+K105+K108+K110+K113</f>
        <v>243980859</v>
      </c>
      <c r="L59" s="43">
        <f>L60+L64+L69+L74+L77+L81+L85+L87+L92+L95+L99+L102+L105+L108+L110+L113</f>
        <v>62347944.039999999</v>
      </c>
      <c r="M59" s="543">
        <f t="shared" si="0"/>
        <v>0.25554440744058532</v>
      </c>
      <c r="N59" s="815"/>
      <c r="O59" s="815"/>
      <c r="P59" s="815"/>
      <c r="Q59" s="815"/>
    </row>
    <row r="60" spans="1:17" ht="47.25" x14ac:dyDescent="0.25">
      <c r="A60" s="522" t="s">
        <v>160</v>
      </c>
      <c r="B60" s="523" t="s">
        <v>42</v>
      </c>
      <c r="C60" s="523" t="s">
        <v>16</v>
      </c>
      <c r="D60" s="27" t="s">
        <v>161</v>
      </c>
      <c r="E60" s="41">
        <f>E61</f>
        <v>4916560</v>
      </c>
      <c r="F60" s="41">
        <f>F61</f>
        <v>985059.09</v>
      </c>
      <c r="G60" s="232">
        <f t="shared" si="1"/>
        <v>0.20035534804822883</v>
      </c>
      <c r="H60" s="8">
        <v>0</v>
      </c>
      <c r="I60" s="8">
        <v>0</v>
      </c>
      <c r="J60" s="232"/>
      <c r="K60" s="8">
        <f>E60+H60</f>
        <v>4916560</v>
      </c>
      <c r="L60" s="8">
        <f>F60+I60</f>
        <v>985059.09</v>
      </c>
      <c r="M60" s="542">
        <f t="shared" si="0"/>
        <v>0.20035534804822883</v>
      </c>
      <c r="N60" s="815"/>
      <c r="O60" s="815"/>
      <c r="P60" s="815"/>
      <c r="Q60" s="815"/>
    </row>
    <row r="61" spans="1:17" x14ac:dyDescent="0.25">
      <c r="A61" s="522"/>
      <c r="B61" s="523"/>
      <c r="C61" s="523"/>
      <c r="D61" s="534" t="s">
        <v>416</v>
      </c>
      <c r="E61" s="41">
        <v>4916560</v>
      </c>
      <c r="F61" s="41">
        <v>985059.09</v>
      </c>
      <c r="G61" s="232">
        <f t="shared" si="1"/>
        <v>0.20035534804822883</v>
      </c>
      <c r="H61" s="8"/>
      <c r="I61" s="8"/>
      <c r="J61" s="232"/>
      <c r="K61" s="212">
        <f t="shared" ref="K61:K97" si="5">E61+H61</f>
        <v>4916560</v>
      </c>
      <c r="L61" s="212">
        <f t="shared" ref="L61:L116" si="6">F61+I61</f>
        <v>985059.09</v>
      </c>
      <c r="M61" s="542">
        <f t="shared" si="0"/>
        <v>0.20035534804822883</v>
      </c>
      <c r="N61" s="815"/>
      <c r="O61" s="815"/>
      <c r="P61" s="815"/>
      <c r="Q61" s="815"/>
    </row>
    <row r="62" spans="1:17" x14ac:dyDescent="0.25">
      <c r="A62" s="522"/>
      <c r="B62" s="523"/>
      <c r="C62" s="523"/>
      <c r="D62" s="535" t="s">
        <v>417</v>
      </c>
      <c r="E62" s="41">
        <v>4157532</v>
      </c>
      <c r="F62" s="41">
        <v>890741.84</v>
      </c>
      <c r="G62" s="232">
        <f t="shared" si="1"/>
        <v>0.21424774120800513</v>
      </c>
      <c r="H62" s="8"/>
      <c r="I62" s="8"/>
      <c r="J62" s="232"/>
      <c r="K62" s="212">
        <f t="shared" si="5"/>
        <v>4157532</v>
      </c>
      <c r="L62" s="212">
        <f t="shared" si="6"/>
        <v>890741.84</v>
      </c>
      <c r="M62" s="542">
        <f t="shared" si="0"/>
        <v>0.21424774120800513</v>
      </c>
      <c r="N62" s="815"/>
      <c r="O62" s="815"/>
      <c r="P62" s="815"/>
      <c r="Q62" s="815"/>
    </row>
    <row r="63" spans="1:17" ht="31.5" x14ac:dyDescent="0.25">
      <c r="A63" s="522"/>
      <c r="B63" s="523"/>
      <c r="C63" s="523"/>
      <c r="D63" s="535" t="s">
        <v>418</v>
      </c>
      <c r="E63" s="41">
        <v>193051</v>
      </c>
      <c r="F63" s="41">
        <v>67555.55</v>
      </c>
      <c r="G63" s="232">
        <f t="shared" si="1"/>
        <v>0.34993628626632345</v>
      </c>
      <c r="H63" s="8"/>
      <c r="I63" s="8"/>
      <c r="J63" s="232"/>
      <c r="K63" s="212">
        <f t="shared" si="5"/>
        <v>193051</v>
      </c>
      <c r="L63" s="212">
        <f t="shared" si="6"/>
        <v>67555.55</v>
      </c>
      <c r="M63" s="542">
        <f t="shared" si="0"/>
        <v>0.34993628626632345</v>
      </c>
      <c r="N63" s="815"/>
      <c r="O63" s="815"/>
      <c r="P63" s="815"/>
      <c r="Q63" s="815"/>
    </row>
    <row r="64" spans="1:17" x14ac:dyDescent="0.25">
      <c r="A64" s="522" t="s">
        <v>43</v>
      </c>
      <c r="B64" s="523" t="s">
        <v>44</v>
      </c>
      <c r="C64" s="523" t="s">
        <v>45</v>
      </c>
      <c r="D64" s="27" t="s">
        <v>46</v>
      </c>
      <c r="E64" s="41">
        <f>E65</f>
        <v>84177787</v>
      </c>
      <c r="F64" s="41">
        <f>F65</f>
        <v>18501325.670000002</v>
      </c>
      <c r="G64" s="232">
        <f t="shared" si="1"/>
        <v>0.21978869164141843</v>
      </c>
      <c r="H64" s="8">
        <f>H65+H68</f>
        <v>1910484</v>
      </c>
      <c r="I64" s="8">
        <f>I65+I68</f>
        <v>3094464.18</v>
      </c>
      <c r="J64" s="232">
        <f t="shared" si="4"/>
        <v>1.6197278700057158</v>
      </c>
      <c r="K64" s="212">
        <f t="shared" si="5"/>
        <v>86088271</v>
      </c>
      <c r="L64" s="212">
        <f t="shared" si="6"/>
        <v>21595789.850000001</v>
      </c>
      <c r="M64" s="542">
        <f t="shared" si="0"/>
        <v>0.25085635475243778</v>
      </c>
      <c r="N64" s="815"/>
      <c r="O64" s="815"/>
      <c r="P64" s="815"/>
      <c r="Q64" s="815"/>
    </row>
    <row r="65" spans="1:17" x14ac:dyDescent="0.25">
      <c r="A65" s="522"/>
      <c r="B65" s="523"/>
      <c r="C65" s="523"/>
      <c r="D65" s="534" t="s">
        <v>416</v>
      </c>
      <c r="E65" s="41">
        <v>84177787</v>
      </c>
      <c r="F65" s="41">
        <v>18501325.670000002</v>
      </c>
      <c r="G65" s="232">
        <f t="shared" si="1"/>
        <v>0.21978869164141843</v>
      </c>
      <c r="H65" s="8">
        <v>1910484</v>
      </c>
      <c r="I65" s="8">
        <v>868599.08</v>
      </c>
      <c r="J65" s="232">
        <f t="shared" si="4"/>
        <v>0.45464870681984249</v>
      </c>
      <c r="K65" s="212">
        <f t="shared" si="5"/>
        <v>86088271</v>
      </c>
      <c r="L65" s="212">
        <f t="shared" si="6"/>
        <v>19369924.75</v>
      </c>
      <c r="M65" s="542">
        <f t="shared" si="0"/>
        <v>0.2250007408093955</v>
      </c>
      <c r="N65" s="815"/>
      <c r="O65" s="815"/>
      <c r="P65" s="815"/>
      <c r="Q65" s="815"/>
    </row>
    <row r="66" spans="1:17" x14ac:dyDescent="0.25">
      <c r="A66" s="522"/>
      <c r="B66" s="523"/>
      <c r="C66" s="523"/>
      <c r="D66" s="535" t="s">
        <v>417</v>
      </c>
      <c r="E66" s="41">
        <v>62366964</v>
      </c>
      <c r="F66" s="41">
        <v>14473071.380000001</v>
      </c>
      <c r="G66" s="232">
        <f t="shared" si="1"/>
        <v>0.23206310603799796</v>
      </c>
      <c r="H66" s="8"/>
      <c r="I66" s="8"/>
      <c r="J66" s="232"/>
      <c r="K66" s="212">
        <f t="shared" si="5"/>
        <v>62366964</v>
      </c>
      <c r="L66" s="212">
        <f t="shared" si="6"/>
        <v>14473071.380000001</v>
      </c>
      <c r="M66" s="542">
        <f t="shared" si="0"/>
        <v>0.23206310603799796</v>
      </c>
      <c r="N66" s="815"/>
      <c r="O66" s="815"/>
      <c r="P66" s="815"/>
      <c r="Q66" s="815"/>
    </row>
    <row r="67" spans="1:17" ht="31.5" x14ac:dyDescent="0.25">
      <c r="A67" s="522"/>
      <c r="B67" s="523"/>
      <c r="C67" s="523"/>
      <c r="D67" s="535" t="s">
        <v>418</v>
      </c>
      <c r="E67" s="41">
        <v>10027279</v>
      </c>
      <c r="F67" s="41">
        <v>2215743.88</v>
      </c>
      <c r="G67" s="232">
        <f t="shared" si="1"/>
        <v>0.22097159957352339</v>
      </c>
      <c r="H67" s="8"/>
      <c r="I67" s="8"/>
      <c r="J67" s="232"/>
      <c r="K67" s="212">
        <f t="shared" si="5"/>
        <v>10027279</v>
      </c>
      <c r="L67" s="212">
        <f t="shared" si="6"/>
        <v>2215743.88</v>
      </c>
      <c r="M67" s="542">
        <f t="shared" si="0"/>
        <v>0.22097159957352339</v>
      </c>
      <c r="N67" s="815"/>
      <c r="O67" s="815"/>
      <c r="P67" s="815"/>
      <c r="Q67" s="815"/>
    </row>
    <row r="68" spans="1:17" x14ac:dyDescent="0.25">
      <c r="A68" s="522"/>
      <c r="B68" s="523"/>
      <c r="C68" s="523"/>
      <c r="D68" s="534" t="s">
        <v>419</v>
      </c>
      <c r="E68" s="41"/>
      <c r="F68" s="41"/>
      <c r="G68" s="232"/>
      <c r="H68" s="8">
        <v>0</v>
      </c>
      <c r="I68" s="8">
        <v>2225865.1</v>
      </c>
      <c r="J68" s="232">
        <v>0</v>
      </c>
      <c r="K68" s="212">
        <f t="shared" si="5"/>
        <v>0</v>
      </c>
      <c r="L68" s="212">
        <f t="shared" si="6"/>
        <v>2225865.1</v>
      </c>
      <c r="M68" s="542">
        <v>0</v>
      </c>
      <c r="N68" s="815"/>
      <c r="O68" s="815"/>
      <c r="P68" s="815"/>
      <c r="Q68" s="815"/>
    </row>
    <row r="69" spans="1:17" ht="31.5" x14ac:dyDescent="0.25">
      <c r="A69" s="522" t="s">
        <v>47</v>
      </c>
      <c r="B69" s="523" t="s">
        <v>48</v>
      </c>
      <c r="C69" s="523" t="s">
        <v>49</v>
      </c>
      <c r="D69" s="27" t="s">
        <v>50</v>
      </c>
      <c r="E69" s="41">
        <f>E70</f>
        <v>66581363</v>
      </c>
      <c r="F69" s="41">
        <f>F70</f>
        <v>14742611.119999999</v>
      </c>
      <c r="G69" s="232">
        <f t="shared" si="1"/>
        <v>0.22142248905298018</v>
      </c>
      <c r="H69" s="8">
        <f>H70+H73</f>
        <v>8830751</v>
      </c>
      <c r="I69" s="8">
        <f>I70+I73</f>
        <v>653934.4</v>
      </c>
      <c r="J69" s="232">
        <f t="shared" si="4"/>
        <v>7.4051957755348327E-2</v>
      </c>
      <c r="K69" s="212">
        <f t="shared" si="5"/>
        <v>75412114</v>
      </c>
      <c r="L69" s="212">
        <f t="shared" si="6"/>
        <v>15396545.52</v>
      </c>
      <c r="M69" s="542">
        <f t="shared" si="0"/>
        <v>0.20416541459108281</v>
      </c>
      <c r="N69" s="815"/>
      <c r="O69" s="815"/>
      <c r="P69" s="815"/>
      <c r="Q69" s="815"/>
    </row>
    <row r="70" spans="1:17" x14ac:dyDescent="0.25">
      <c r="A70" s="522"/>
      <c r="B70" s="523"/>
      <c r="C70" s="523"/>
      <c r="D70" s="534" t="s">
        <v>416</v>
      </c>
      <c r="E70" s="41">
        <v>66581363</v>
      </c>
      <c r="F70" s="41">
        <v>14742611.119999999</v>
      </c>
      <c r="G70" s="232">
        <f t="shared" si="1"/>
        <v>0.22142248905298018</v>
      </c>
      <c r="H70" s="8">
        <v>8830751</v>
      </c>
      <c r="I70" s="8">
        <v>373214.4</v>
      </c>
      <c r="J70" s="232">
        <f t="shared" si="4"/>
        <v>4.2263041954189402E-2</v>
      </c>
      <c r="K70" s="212">
        <f t="shared" si="5"/>
        <v>75412114</v>
      </c>
      <c r="L70" s="212">
        <f t="shared" si="6"/>
        <v>15115825.52</v>
      </c>
      <c r="M70" s="542">
        <f t="shared" si="0"/>
        <v>0.20044293573311045</v>
      </c>
      <c r="N70" s="815"/>
      <c r="O70" s="815"/>
      <c r="P70" s="815"/>
      <c r="Q70" s="815"/>
    </row>
    <row r="71" spans="1:17" x14ac:dyDescent="0.25">
      <c r="A71" s="522"/>
      <c r="B71" s="523"/>
      <c r="C71" s="523"/>
      <c r="D71" s="535" t="s">
        <v>417</v>
      </c>
      <c r="E71" s="41">
        <v>37725262</v>
      </c>
      <c r="F71" s="41">
        <v>9249955.5399999991</v>
      </c>
      <c r="G71" s="232">
        <f t="shared" si="1"/>
        <v>0.24519261231373288</v>
      </c>
      <c r="H71" s="8">
        <v>1981242</v>
      </c>
      <c r="I71" s="8">
        <v>195358.03</v>
      </c>
      <c r="J71" s="232">
        <f t="shared" si="4"/>
        <v>9.8603820229936578E-2</v>
      </c>
      <c r="K71" s="212">
        <f t="shared" si="5"/>
        <v>39706504</v>
      </c>
      <c r="L71" s="212">
        <f t="shared" si="6"/>
        <v>9445313.5699999984</v>
      </c>
      <c r="M71" s="542">
        <f t="shared" si="0"/>
        <v>0.2378782471002735</v>
      </c>
      <c r="N71" s="815"/>
      <c r="O71" s="815"/>
      <c r="P71" s="815"/>
      <c r="Q71" s="815"/>
    </row>
    <row r="72" spans="1:17" ht="31.5" x14ac:dyDescent="0.25">
      <c r="A72" s="522"/>
      <c r="B72" s="523"/>
      <c r="C72" s="523"/>
      <c r="D72" s="535" t="s">
        <v>418</v>
      </c>
      <c r="E72" s="41">
        <v>18011423</v>
      </c>
      <c r="F72" s="41">
        <v>3558037.42</v>
      </c>
      <c r="G72" s="232">
        <f t="shared" si="1"/>
        <v>0.19754338233020233</v>
      </c>
      <c r="H72" s="8">
        <v>60976</v>
      </c>
      <c r="I72" s="8">
        <v>0</v>
      </c>
      <c r="J72" s="232">
        <f t="shared" si="4"/>
        <v>0</v>
      </c>
      <c r="K72" s="212">
        <f t="shared" si="5"/>
        <v>18072399</v>
      </c>
      <c r="L72" s="212">
        <f t="shared" si="6"/>
        <v>3558037.42</v>
      </c>
      <c r="M72" s="542">
        <f t="shared" si="0"/>
        <v>0.19687687395569342</v>
      </c>
      <c r="N72" s="815"/>
      <c r="O72" s="815"/>
      <c r="P72" s="815"/>
      <c r="Q72" s="815"/>
    </row>
    <row r="73" spans="1:17" x14ac:dyDescent="0.25">
      <c r="A73" s="522"/>
      <c r="B73" s="523"/>
      <c r="C73" s="523"/>
      <c r="D73" s="534" t="s">
        <v>419</v>
      </c>
      <c r="E73" s="41"/>
      <c r="F73" s="41"/>
      <c r="G73" s="232"/>
      <c r="H73" s="8">
        <v>0</v>
      </c>
      <c r="I73" s="8">
        <v>280720</v>
      </c>
      <c r="J73" s="232">
        <v>0</v>
      </c>
      <c r="K73" s="212">
        <f t="shared" si="5"/>
        <v>0</v>
      </c>
      <c r="L73" s="212">
        <f t="shared" si="6"/>
        <v>280720</v>
      </c>
      <c r="M73" s="542">
        <v>0</v>
      </c>
      <c r="N73" s="815"/>
      <c r="O73" s="815"/>
      <c r="P73" s="815"/>
      <c r="Q73" s="815"/>
    </row>
    <row r="74" spans="1:17" ht="31.5" x14ac:dyDescent="0.25">
      <c r="A74" s="60" t="s">
        <v>162</v>
      </c>
      <c r="B74" s="61" t="s">
        <v>163</v>
      </c>
      <c r="C74" s="61" t="s">
        <v>49</v>
      </c>
      <c r="D74" s="33" t="s">
        <v>50</v>
      </c>
      <c r="E74" s="41">
        <f>E75</f>
        <v>51662400</v>
      </c>
      <c r="F74" s="41">
        <f>F75</f>
        <v>17705249.809999999</v>
      </c>
      <c r="G74" s="232">
        <f t="shared" si="1"/>
        <v>0.3427105556458856</v>
      </c>
      <c r="H74" s="8">
        <v>0</v>
      </c>
      <c r="I74" s="8">
        <v>0</v>
      </c>
      <c r="J74" s="232"/>
      <c r="K74" s="212">
        <f t="shared" si="5"/>
        <v>51662400</v>
      </c>
      <c r="L74" s="212">
        <f t="shared" si="6"/>
        <v>17705249.809999999</v>
      </c>
      <c r="M74" s="542">
        <f t="shared" si="0"/>
        <v>0.3427105556458856</v>
      </c>
      <c r="N74" s="815"/>
      <c r="O74" s="815"/>
      <c r="P74" s="815"/>
      <c r="Q74" s="815"/>
    </row>
    <row r="75" spans="1:17" x14ac:dyDescent="0.25">
      <c r="A75" s="60"/>
      <c r="B75" s="61"/>
      <c r="C75" s="61"/>
      <c r="D75" s="534" t="s">
        <v>416</v>
      </c>
      <c r="E75" s="41">
        <f>E76</f>
        <v>51662400</v>
      </c>
      <c r="F75" s="8">
        <f>F76</f>
        <v>17705249.809999999</v>
      </c>
      <c r="G75" s="232">
        <f t="shared" si="1"/>
        <v>0.3427105556458856</v>
      </c>
      <c r="H75" s="8">
        <v>0</v>
      </c>
      <c r="I75" s="8">
        <v>0</v>
      </c>
      <c r="J75" s="232"/>
      <c r="K75" s="212">
        <f t="shared" si="5"/>
        <v>51662400</v>
      </c>
      <c r="L75" s="212">
        <f t="shared" si="6"/>
        <v>17705249.809999999</v>
      </c>
      <c r="M75" s="542">
        <f t="shared" si="0"/>
        <v>0.3427105556458856</v>
      </c>
      <c r="N75" s="815"/>
      <c r="O75" s="815"/>
      <c r="P75" s="815"/>
      <c r="Q75" s="815"/>
    </row>
    <row r="76" spans="1:17" x14ac:dyDescent="0.25">
      <c r="A76" s="60"/>
      <c r="B76" s="61"/>
      <c r="C76" s="61"/>
      <c r="D76" s="535" t="s">
        <v>417</v>
      </c>
      <c r="E76" s="41">
        <v>51662400</v>
      </c>
      <c r="F76" s="8">
        <v>17705249.809999999</v>
      </c>
      <c r="G76" s="232">
        <f t="shared" si="1"/>
        <v>0.3427105556458856</v>
      </c>
      <c r="H76" s="8">
        <v>0</v>
      </c>
      <c r="I76" s="8">
        <v>0</v>
      </c>
      <c r="J76" s="232"/>
      <c r="K76" s="212">
        <f t="shared" si="5"/>
        <v>51662400</v>
      </c>
      <c r="L76" s="212">
        <f t="shared" si="6"/>
        <v>17705249.809999999</v>
      </c>
      <c r="M76" s="542">
        <f t="shared" si="0"/>
        <v>0.3427105556458856</v>
      </c>
      <c r="N76" s="815"/>
      <c r="O76" s="815"/>
      <c r="P76" s="815"/>
      <c r="Q76" s="815"/>
    </row>
    <row r="77" spans="1:17" ht="47.25" x14ac:dyDescent="0.25">
      <c r="A77" s="522" t="s">
        <v>51</v>
      </c>
      <c r="B77" s="523" t="s">
        <v>52</v>
      </c>
      <c r="C77" s="523" t="s">
        <v>53</v>
      </c>
      <c r="D77" s="27" t="s">
        <v>54</v>
      </c>
      <c r="E77" s="41">
        <f>E78</f>
        <v>6167319</v>
      </c>
      <c r="F77" s="41">
        <f>F78</f>
        <v>1294649.7</v>
      </c>
      <c r="G77" s="232">
        <f t="shared" si="1"/>
        <v>0.20992098835815043</v>
      </c>
      <c r="H77" s="8">
        <f>H78</f>
        <v>0</v>
      </c>
      <c r="I77" s="8">
        <f>I78</f>
        <v>12946</v>
      </c>
      <c r="J77" s="232">
        <v>0</v>
      </c>
      <c r="K77" s="212">
        <f t="shared" si="5"/>
        <v>6167319</v>
      </c>
      <c r="L77" s="212">
        <f t="shared" si="6"/>
        <v>1307595.7</v>
      </c>
      <c r="M77" s="542">
        <f t="shared" si="0"/>
        <v>0.21202011765566203</v>
      </c>
      <c r="N77" s="815"/>
      <c r="O77" s="815"/>
      <c r="P77" s="815"/>
      <c r="Q77" s="815"/>
    </row>
    <row r="78" spans="1:17" x14ac:dyDescent="0.25">
      <c r="A78" s="522"/>
      <c r="B78" s="523"/>
      <c r="C78" s="523"/>
      <c r="D78" s="534" t="s">
        <v>416</v>
      </c>
      <c r="E78" s="41">
        <v>6167319</v>
      </c>
      <c r="F78" s="41">
        <v>1294649.7</v>
      </c>
      <c r="G78" s="232">
        <f t="shared" si="1"/>
        <v>0.20992098835815043</v>
      </c>
      <c r="H78" s="8">
        <v>0</v>
      </c>
      <c r="I78" s="8">
        <v>12946</v>
      </c>
      <c r="J78" s="232">
        <v>0</v>
      </c>
      <c r="K78" s="212">
        <f t="shared" si="5"/>
        <v>6167319</v>
      </c>
      <c r="L78" s="212">
        <f t="shared" si="6"/>
        <v>1307595.7</v>
      </c>
      <c r="M78" s="542">
        <f t="shared" si="0"/>
        <v>0.21202011765566203</v>
      </c>
      <c r="N78" s="815"/>
      <c r="O78" s="815"/>
      <c r="P78" s="815"/>
      <c r="Q78" s="815"/>
    </row>
    <row r="79" spans="1:17" x14ac:dyDescent="0.25">
      <c r="A79" s="522"/>
      <c r="B79" s="523"/>
      <c r="C79" s="523"/>
      <c r="D79" s="535" t="s">
        <v>417</v>
      </c>
      <c r="E79" s="41">
        <v>5017648</v>
      </c>
      <c r="F79" s="41">
        <v>1157733.98</v>
      </c>
      <c r="G79" s="232">
        <f t="shared" si="1"/>
        <v>0.23073240291068645</v>
      </c>
      <c r="H79" s="8">
        <v>0</v>
      </c>
      <c r="I79" s="8">
        <v>0</v>
      </c>
      <c r="J79" s="232"/>
      <c r="K79" s="212">
        <f t="shared" si="5"/>
        <v>5017648</v>
      </c>
      <c r="L79" s="212">
        <f t="shared" si="6"/>
        <v>1157733.98</v>
      </c>
      <c r="M79" s="542">
        <f t="shared" si="0"/>
        <v>0.23073240291068645</v>
      </c>
      <c r="N79" s="815"/>
      <c r="O79" s="815"/>
      <c r="P79" s="815"/>
      <c r="Q79" s="815"/>
    </row>
    <row r="80" spans="1:17" ht="31.5" x14ac:dyDescent="0.25">
      <c r="A80" s="522"/>
      <c r="B80" s="523"/>
      <c r="C80" s="523"/>
      <c r="D80" s="535" t="s">
        <v>418</v>
      </c>
      <c r="E80" s="41">
        <v>437189</v>
      </c>
      <c r="F80" s="41">
        <v>121091.22</v>
      </c>
      <c r="G80" s="232">
        <f t="shared" si="1"/>
        <v>0.27697682238116694</v>
      </c>
      <c r="H80" s="8">
        <v>0</v>
      </c>
      <c r="I80" s="8">
        <v>0</v>
      </c>
      <c r="J80" s="232"/>
      <c r="K80" s="212">
        <f t="shared" si="5"/>
        <v>437189</v>
      </c>
      <c r="L80" s="212">
        <f t="shared" si="6"/>
        <v>121091.22</v>
      </c>
      <c r="M80" s="542">
        <f t="shared" si="0"/>
        <v>0.27697682238116694</v>
      </c>
      <c r="N80" s="815"/>
      <c r="O80" s="815"/>
      <c r="P80" s="815"/>
      <c r="Q80" s="815"/>
    </row>
    <row r="81" spans="1:17" ht="31.5" x14ac:dyDescent="0.25">
      <c r="A81" s="522" t="s">
        <v>164</v>
      </c>
      <c r="B81" s="523" t="s">
        <v>165</v>
      </c>
      <c r="C81" s="523" t="s">
        <v>55</v>
      </c>
      <c r="D81" s="27" t="s">
        <v>166</v>
      </c>
      <c r="E81" s="41">
        <f>E82</f>
        <v>4957007</v>
      </c>
      <c r="F81" s="41">
        <f>F82</f>
        <v>1136666.02</v>
      </c>
      <c r="G81" s="232">
        <f t="shared" si="1"/>
        <v>0.22930490515748717</v>
      </c>
      <c r="H81" s="8">
        <v>0</v>
      </c>
      <c r="I81" s="8">
        <v>0</v>
      </c>
      <c r="J81" s="232"/>
      <c r="K81" s="212">
        <f t="shared" si="5"/>
        <v>4957007</v>
      </c>
      <c r="L81" s="212">
        <f t="shared" si="6"/>
        <v>1136666.02</v>
      </c>
      <c r="M81" s="542">
        <f t="shared" si="0"/>
        <v>0.22930490515748717</v>
      </c>
      <c r="N81" s="815"/>
      <c r="O81" s="815"/>
      <c r="P81" s="815"/>
      <c r="Q81" s="815"/>
    </row>
    <row r="82" spans="1:17" x14ac:dyDescent="0.25">
      <c r="A82" s="522"/>
      <c r="B82" s="523"/>
      <c r="C82" s="523"/>
      <c r="D82" s="534" t="s">
        <v>416</v>
      </c>
      <c r="E82" s="41">
        <v>4957007</v>
      </c>
      <c r="F82" s="41">
        <v>1136666.02</v>
      </c>
      <c r="G82" s="232">
        <f t="shared" si="1"/>
        <v>0.22930490515748717</v>
      </c>
      <c r="H82" s="8"/>
      <c r="I82" s="8">
        <v>0</v>
      </c>
      <c r="J82" s="232"/>
      <c r="K82" s="212">
        <f t="shared" si="5"/>
        <v>4957007</v>
      </c>
      <c r="L82" s="212">
        <f t="shared" si="6"/>
        <v>1136666.02</v>
      </c>
      <c r="M82" s="542">
        <f t="shared" si="0"/>
        <v>0.22930490515748717</v>
      </c>
      <c r="N82" s="815"/>
      <c r="O82" s="815"/>
      <c r="P82" s="815"/>
      <c r="Q82" s="815"/>
    </row>
    <row r="83" spans="1:17" x14ac:dyDescent="0.25">
      <c r="A83" s="522"/>
      <c r="B83" s="523"/>
      <c r="C83" s="523"/>
      <c r="D83" s="535" t="s">
        <v>417</v>
      </c>
      <c r="E83" s="41">
        <v>4556781</v>
      </c>
      <c r="F83" s="41">
        <v>1086176.01</v>
      </c>
      <c r="G83" s="232">
        <f t="shared" si="1"/>
        <v>0.23836476012342925</v>
      </c>
      <c r="H83" s="8"/>
      <c r="I83" s="8">
        <v>0</v>
      </c>
      <c r="J83" s="232"/>
      <c r="K83" s="212">
        <f t="shared" si="5"/>
        <v>4556781</v>
      </c>
      <c r="L83" s="212">
        <f t="shared" si="6"/>
        <v>1086176.01</v>
      </c>
      <c r="M83" s="542">
        <f t="shared" si="0"/>
        <v>0.23836476012342925</v>
      </c>
      <c r="N83" s="815"/>
      <c r="O83" s="815"/>
      <c r="P83" s="815"/>
      <c r="Q83" s="815"/>
    </row>
    <row r="84" spans="1:17" ht="31.5" x14ac:dyDescent="0.25">
      <c r="A84" s="522"/>
      <c r="B84" s="523"/>
      <c r="C84" s="523"/>
      <c r="D84" s="535" t="s">
        <v>418</v>
      </c>
      <c r="E84" s="41">
        <v>192464</v>
      </c>
      <c r="F84" s="41">
        <v>37778.01</v>
      </c>
      <c r="G84" s="232">
        <f t="shared" si="1"/>
        <v>0.19628611064926429</v>
      </c>
      <c r="H84" s="8"/>
      <c r="I84" s="8">
        <v>0</v>
      </c>
      <c r="J84" s="232"/>
      <c r="K84" s="212">
        <f t="shared" si="5"/>
        <v>192464</v>
      </c>
      <c r="L84" s="212">
        <f t="shared" si="6"/>
        <v>37778.01</v>
      </c>
      <c r="M84" s="542">
        <f t="shared" si="0"/>
        <v>0.19628611064926429</v>
      </c>
      <c r="N84" s="815"/>
      <c r="O84" s="815"/>
      <c r="P84" s="815"/>
      <c r="Q84" s="815"/>
    </row>
    <row r="85" spans="1:17" x14ac:dyDescent="0.25">
      <c r="A85" s="522" t="s">
        <v>56</v>
      </c>
      <c r="B85" s="523" t="s">
        <v>57</v>
      </c>
      <c r="C85" s="523" t="s">
        <v>55</v>
      </c>
      <c r="D85" s="27" t="s">
        <v>58</v>
      </c>
      <c r="E85" s="41">
        <f>E86</f>
        <v>113122</v>
      </c>
      <c r="F85" s="41">
        <f>F86</f>
        <v>21790</v>
      </c>
      <c r="G85" s="232">
        <f t="shared" si="1"/>
        <v>0.19262389278831704</v>
      </c>
      <c r="H85" s="8">
        <v>0</v>
      </c>
      <c r="I85" s="8"/>
      <c r="J85" s="232"/>
      <c r="K85" s="212">
        <f t="shared" si="5"/>
        <v>113122</v>
      </c>
      <c r="L85" s="212">
        <f t="shared" si="6"/>
        <v>21790</v>
      </c>
      <c r="M85" s="542">
        <f t="shared" si="0"/>
        <v>0.19262389278831704</v>
      </c>
      <c r="N85" s="815"/>
      <c r="O85" s="815"/>
      <c r="P85" s="815"/>
      <c r="Q85" s="815"/>
    </row>
    <row r="86" spans="1:17" x14ac:dyDescent="0.25">
      <c r="A86" s="522"/>
      <c r="B86" s="523"/>
      <c r="C86" s="523"/>
      <c r="D86" s="534" t="s">
        <v>416</v>
      </c>
      <c r="E86" s="41">
        <v>113122</v>
      </c>
      <c r="F86" s="41">
        <v>21790</v>
      </c>
      <c r="G86" s="232">
        <f t="shared" si="1"/>
        <v>0.19262389278831704</v>
      </c>
      <c r="H86" s="8"/>
      <c r="I86" s="8"/>
      <c r="J86" s="232"/>
      <c r="K86" s="212">
        <f t="shared" si="5"/>
        <v>113122</v>
      </c>
      <c r="L86" s="212">
        <f t="shared" si="6"/>
        <v>21790</v>
      </c>
      <c r="M86" s="542">
        <f t="shared" si="0"/>
        <v>0.19262389278831704</v>
      </c>
      <c r="N86" s="815"/>
      <c r="O86" s="815"/>
      <c r="P86" s="815"/>
      <c r="Q86" s="815"/>
    </row>
    <row r="87" spans="1:17" ht="47.25" x14ac:dyDescent="0.25">
      <c r="A87" s="522" t="s">
        <v>59</v>
      </c>
      <c r="B87" s="523" t="s">
        <v>60</v>
      </c>
      <c r="C87" s="523" t="s">
        <v>55</v>
      </c>
      <c r="D87" s="27" t="s">
        <v>61</v>
      </c>
      <c r="E87" s="41">
        <f>E88</f>
        <v>1303732</v>
      </c>
      <c r="F87" s="41">
        <f>F88</f>
        <v>237847.01</v>
      </c>
      <c r="G87" s="232">
        <f t="shared" si="1"/>
        <v>0.18243550821794663</v>
      </c>
      <c r="H87" s="8">
        <f>H88+H91</f>
        <v>0</v>
      </c>
      <c r="I87" s="8">
        <f>I88+I91</f>
        <v>543074.29</v>
      </c>
      <c r="J87" s="232">
        <v>0</v>
      </c>
      <c r="K87" s="212">
        <f t="shared" si="5"/>
        <v>1303732</v>
      </c>
      <c r="L87" s="212">
        <f t="shared" si="6"/>
        <v>780921.3</v>
      </c>
      <c r="M87" s="542">
        <f t="shared" si="0"/>
        <v>0.59898913273586907</v>
      </c>
      <c r="N87" s="815"/>
      <c r="O87" s="815"/>
      <c r="P87" s="815"/>
      <c r="Q87" s="815"/>
    </row>
    <row r="88" spans="1:17" x14ac:dyDescent="0.25">
      <c r="A88" s="522"/>
      <c r="B88" s="523"/>
      <c r="C88" s="523"/>
      <c r="D88" s="534" t="s">
        <v>416</v>
      </c>
      <c r="E88" s="41">
        <v>1303732</v>
      </c>
      <c r="F88" s="41">
        <v>237847.01</v>
      </c>
      <c r="G88" s="232">
        <f t="shared" si="1"/>
        <v>0.18243550821794663</v>
      </c>
      <c r="H88" s="8">
        <v>0</v>
      </c>
      <c r="I88" s="8">
        <v>186179.29</v>
      </c>
      <c r="J88" s="232">
        <v>0</v>
      </c>
      <c r="K88" s="212">
        <f t="shared" si="5"/>
        <v>1303732</v>
      </c>
      <c r="L88" s="212">
        <f t="shared" si="6"/>
        <v>424026.30000000005</v>
      </c>
      <c r="M88" s="542">
        <f t="shared" si="0"/>
        <v>0.32524038682796774</v>
      </c>
      <c r="N88" s="815"/>
      <c r="O88" s="815"/>
      <c r="P88" s="815"/>
      <c r="Q88" s="815"/>
    </row>
    <row r="89" spans="1:17" x14ac:dyDescent="0.25">
      <c r="A89" s="522"/>
      <c r="B89" s="523"/>
      <c r="C89" s="523"/>
      <c r="D89" s="535" t="s">
        <v>417</v>
      </c>
      <c r="E89" s="41">
        <v>770957</v>
      </c>
      <c r="F89" s="41">
        <v>175367.07</v>
      </c>
      <c r="G89" s="232">
        <f t="shared" si="1"/>
        <v>0.22746673290468861</v>
      </c>
      <c r="H89" s="8"/>
      <c r="I89" s="8"/>
      <c r="J89" s="232"/>
      <c r="K89" s="212">
        <f t="shared" si="5"/>
        <v>770957</v>
      </c>
      <c r="L89" s="212">
        <f t="shared" si="6"/>
        <v>175367.07</v>
      </c>
      <c r="M89" s="542">
        <f t="shared" si="0"/>
        <v>0.22746673290468861</v>
      </c>
      <c r="N89" s="815"/>
      <c r="O89" s="815"/>
      <c r="P89" s="815"/>
      <c r="Q89" s="815"/>
    </row>
    <row r="90" spans="1:17" ht="31.5" x14ac:dyDescent="0.25">
      <c r="A90" s="522"/>
      <c r="B90" s="523"/>
      <c r="C90" s="523"/>
      <c r="D90" s="535" t="s">
        <v>418</v>
      </c>
      <c r="E90" s="41">
        <v>310038</v>
      </c>
      <c r="F90" s="41">
        <v>60556.94</v>
      </c>
      <c r="G90" s="232">
        <f t="shared" si="1"/>
        <v>0.19532102516465724</v>
      </c>
      <c r="H90" s="8"/>
      <c r="I90" s="8"/>
      <c r="J90" s="232"/>
      <c r="K90" s="212">
        <f t="shared" si="5"/>
        <v>310038</v>
      </c>
      <c r="L90" s="212">
        <f t="shared" si="6"/>
        <v>60556.94</v>
      </c>
      <c r="M90" s="542">
        <f t="shared" si="0"/>
        <v>0.19532102516465724</v>
      </c>
      <c r="N90" s="815"/>
      <c r="O90" s="815"/>
      <c r="P90" s="815"/>
      <c r="Q90" s="815"/>
    </row>
    <row r="91" spans="1:17" x14ac:dyDescent="0.25">
      <c r="A91" s="522"/>
      <c r="B91" s="523"/>
      <c r="C91" s="523"/>
      <c r="D91" s="534" t="s">
        <v>419</v>
      </c>
      <c r="E91" s="41"/>
      <c r="F91" s="41"/>
      <c r="G91" s="232"/>
      <c r="H91" s="8">
        <v>0</v>
      </c>
      <c r="I91" s="8">
        <v>356895</v>
      </c>
      <c r="J91" s="232">
        <v>0</v>
      </c>
      <c r="K91" s="212">
        <f t="shared" si="5"/>
        <v>0</v>
      </c>
      <c r="L91" s="212">
        <f t="shared" si="6"/>
        <v>356895</v>
      </c>
      <c r="M91" s="542">
        <v>0</v>
      </c>
      <c r="N91" s="815"/>
      <c r="O91" s="815"/>
      <c r="P91" s="815"/>
      <c r="Q91" s="815"/>
    </row>
    <row r="92" spans="1:17" ht="47.25" x14ac:dyDescent="0.25">
      <c r="A92" s="521" t="s">
        <v>230</v>
      </c>
      <c r="B92" s="65" t="s">
        <v>231</v>
      </c>
      <c r="C92" s="65" t="s">
        <v>55</v>
      </c>
      <c r="D92" s="27" t="s">
        <v>232</v>
      </c>
      <c r="E92" s="41">
        <f>E93</f>
        <v>883100</v>
      </c>
      <c r="F92" s="41">
        <f>F93</f>
        <v>383392.84</v>
      </c>
      <c r="G92" s="232">
        <f t="shared" si="1"/>
        <v>0.4341443098176877</v>
      </c>
      <c r="H92" s="8"/>
      <c r="I92" s="8"/>
      <c r="J92" s="232"/>
      <c r="K92" s="212">
        <f t="shared" si="5"/>
        <v>883100</v>
      </c>
      <c r="L92" s="212">
        <f t="shared" si="6"/>
        <v>383392.84</v>
      </c>
      <c r="M92" s="542">
        <f t="shared" ref="M92:M175" si="7">L92/K92</f>
        <v>0.4341443098176877</v>
      </c>
      <c r="N92" s="815"/>
      <c r="O92" s="815"/>
      <c r="P92" s="815"/>
      <c r="Q92" s="815"/>
    </row>
    <row r="93" spans="1:17" x14ac:dyDescent="0.25">
      <c r="A93" s="9"/>
      <c r="B93" s="10"/>
      <c r="C93" s="10"/>
      <c r="D93" s="534" t="s">
        <v>416</v>
      </c>
      <c r="E93" s="42">
        <v>883100</v>
      </c>
      <c r="F93" s="42">
        <v>383392.84</v>
      </c>
      <c r="G93" s="232">
        <f t="shared" si="1"/>
        <v>0.4341443098176877</v>
      </c>
      <c r="H93" s="14"/>
      <c r="I93" s="14"/>
      <c r="J93" s="232"/>
      <c r="K93" s="212">
        <f t="shared" si="5"/>
        <v>883100</v>
      </c>
      <c r="L93" s="212">
        <f t="shared" si="6"/>
        <v>383392.84</v>
      </c>
      <c r="M93" s="542">
        <f t="shared" si="7"/>
        <v>0.4341443098176877</v>
      </c>
      <c r="N93" s="815"/>
      <c r="O93" s="815"/>
      <c r="P93" s="815"/>
      <c r="Q93" s="815"/>
    </row>
    <row r="94" spans="1:17" x14ac:dyDescent="0.25">
      <c r="A94" s="9"/>
      <c r="B94" s="10"/>
      <c r="C94" s="10"/>
      <c r="D94" s="535" t="s">
        <v>417</v>
      </c>
      <c r="E94" s="42">
        <v>883100</v>
      </c>
      <c r="F94" s="42">
        <v>383392.84</v>
      </c>
      <c r="G94" s="232">
        <f t="shared" si="1"/>
        <v>0.4341443098176877</v>
      </c>
      <c r="H94" s="14"/>
      <c r="I94" s="14"/>
      <c r="J94" s="232"/>
      <c r="K94" s="212">
        <f t="shared" si="5"/>
        <v>883100</v>
      </c>
      <c r="L94" s="212">
        <f t="shared" si="6"/>
        <v>383392.84</v>
      </c>
      <c r="M94" s="542">
        <f t="shared" si="7"/>
        <v>0.4341443098176877</v>
      </c>
      <c r="N94" s="815"/>
      <c r="O94" s="815"/>
      <c r="P94" s="815"/>
      <c r="Q94" s="815"/>
    </row>
    <row r="95" spans="1:17" ht="47.25" x14ac:dyDescent="0.25">
      <c r="A95" s="39" t="s">
        <v>62</v>
      </c>
      <c r="B95" s="40" t="s">
        <v>63</v>
      </c>
      <c r="C95" s="40" t="s">
        <v>55</v>
      </c>
      <c r="D95" s="35" t="s">
        <v>64</v>
      </c>
      <c r="E95" s="42">
        <f>E96</f>
        <v>1587591</v>
      </c>
      <c r="F95" s="42">
        <f>F96</f>
        <v>382030.89</v>
      </c>
      <c r="G95" s="233">
        <f t="shared" si="1"/>
        <v>0.24063558561367507</v>
      </c>
      <c r="H95" s="14">
        <v>0</v>
      </c>
      <c r="I95" s="14"/>
      <c r="J95" s="232"/>
      <c r="K95" s="212">
        <f t="shared" si="5"/>
        <v>1587591</v>
      </c>
      <c r="L95" s="212">
        <f t="shared" si="6"/>
        <v>382030.89</v>
      </c>
      <c r="M95" s="542">
        <f t="shared" si="7"/>
        <v>0.24063558561367507</v>
      </c>
      <c r="N95" s="815"/>
      <c r="O95" s="815"/>
      <c r="P95" s="815"/>
      <c r="Q95" s="815"/>
    </row>
    <row r="96" spans="1:17" x14ac:dyDescent="0.25">
      <c r="A96" s="522"/>
      <c r="B96" s="523"/>
      <c r="C96" s="523"/>
      <c r="D96" s="534" t="s">
        <v>416</v>
      </c>
      <c r="E96" s="41">
        <v>1587591</v>
      </c>
      <c r="F96" s="41">
        <v>382030.89</v>
      </c>
      <c r="G96" s="232">
        <f t="shared" si="1"/>
        <v>0.24063558561367507</v>
      </c>
      <c r="H96" s="8"/>
      <c r="I96" s="8"/>
      <c r="J96" s="232"/>
      <c r="K96" s="212">
        <f t="shared" si="5"/>
        <v>1587591</v>
      </c>
      <c r="L96" s="212">
        <f t="shared" si="6"/>
        <v>382030.89</v>
      </c>
      <c r="M96" s="542">
        <f t="shared" si="7"/>
        <v>0.24063558561367507</v>
      </c>
      <c r="N96" s="815"/>
      <c r="O96" s="815"/>
      <c r="P96" s="815"/>
      <c r="Q96" s="815"/>
    </row>
    <row r="97" spans="1:17" x14ac:dyDescent="0.25">
      <c r="A97" s="522"/>
      <c r="B97" s="523"/>
      <c r="C97" s="523"/>
      <c r="D97" s="535" t="s">
        <v>417</v>
      </c>
      <c r="E97" s="41">
        <v>1419841</v>
      </c>
      <c r="F97" s="41">
        <v>340692.77</v>
      </c>
      <c r="G97" s="232">
        <f t="shared" si="1"/>
        <v>0.2399513537079152</v>
      </c>
      <c r="H97" s="8"/>
      <c r="I97" s="8"/>
      <c r="J97" s="232"/>
      <c r="K97" s="212">
        <f t="shared" si="5"/>
        <v>1419841</v>
      </c>
      <c r="L97" s="212">
        <f t="shared" si="6"/>
        <v>340692.77</v>
      </c>
      <c r="M97" s="542">
        <f t="shared" si="7"/>
        <v>0.2399513537079152</v>
      </c>
      <c r="N97" s="815"/>
      <c r="O97" s="815"/>
      <c r="P97" s="815"/>
      <c r="Q97" s="815"/>
    </row>
    <row r="98" spans="1:17" ht="31.5" x14ac:dyDescent="0.25">
      <c r="A98" s="523"/>
      <c r="B98" s="523"/>
      <c r="C98" s="523"/>
      <c r="D98" s="535" t="s">
        <v>418</v>
      </c>
      <c r="E98" s="41">
        <v>43895</v>
      </c>
      <c r="F98" s="41">
        <v>7447.12</v>
      </c>
      <c r="G98" s="232">
        <f t="shared" si="1"/>
        <v>0.16965759198086341</v>
      </c>
      <c r="H98" s="8"/>
      <c r="I98" s="8"/>
      <c r="J98" s="232"/>
      <c r="K98" s="8">
        <f>E98+H98</f>
        <v>43895</v>
      </c>
      <c r="L98" s="8">
        <f t="shared" si="6"/>
        <v>7447.12</v>
      </c>
      <c r="M98" s="232">
        <f t="shared" si="7"/>
        <v>0.16965759198086341</v>
      </c>
      <c r="N98" s="815"/>
      <c r="O98" s="815"/>
      <c r="P98" s="815"/>
      <c r="Q98" s="815"/>
    </row>
    <row r="99" spans="1:17" ht="126" x14ac:dyDescent="0.25">
      <c r="A99" s="53" t="s">
        <v>508</v>
      </c>
      <c r="B99" s="53">
        <v>1183</v>
      </c>
      <c r="C99" s="53" t="s">
        <v>55</v>
      </c>
      <c r="D99" s="535" t="s">
        <v>594</v>
      </c>
      <c r="E99" s="41"/>
      <c r="F99" s="41"/>
      <c r="G99" s="232"/>
      <c r="H99" s="8">
        <f>H100</f>
        <v>579643</v>
      </c>
      <c r="I99" s="8">
        <f>I100</f>
        <v>0</v>
      </c>
      <c r="J99" s="232">
        <v>0</v>
      </c>
      <c r="K99" s="8">
        <f t="shared" ref="K99:K104" si="8">E99+H99</f>
        <v>579643</v>
      </c>
      <c r="L99" s="8">
        <f t="shared" si="6"/>
        <v>0</v>
      </c>
      <c r="M99" s="232">
        <f t="shared" si="7"/>
        <v>0</v>
      </c>
      <c r="N99" s="815"/>
      <c r="O99" s="815"/>
      <c r="P99" s="815"/>
      <c r="Q99" s="815"/>
    </row>
    <row r="100" spans="1:17" x14ac:dyDescent="0.25">
      <c r="A100" s="53"/>
      <c r="B100" s="53"/>
      <c r="C100" s="53"/>
      <c r="D100" s="534" t="s">
        <v>419</v>
      </c>
      <c r="E100" s="41"/>
      <c r="F100" s="41"/>
      <c r="G100" s="232"/>
      <c r="H100" s="8">
        <f>H101</f>
        <v>579643</v>
      </c>
      <c r="I100" s="8">
        <f>I101</f>
        <v>0</v>
      </c>
      <c r="J100" s="232">
        <v>0</v>
      </c>
      <c r="K100" s="8">
        <f t="shared" si="8"/>
        <v>579643</v>
      </c>
      <c r="L100" s="8">
        <f t="shared" si="6"/>
        <v>0</v>
      </c>
      <c r="M100" s="232">
        <f t="shared" si="7"/>
        <v>0</v>
      </c>
      <c r="N100" s="815"/>
      <c r="O100" s="815"/>
      <c r="P100" s="815"/>
      <c r="Q100" s="815"/>
    </row>
    <row r="101" spans="1:17" x14ac:dyDescent="0.25">
      <c r="A101" s="53"/>
      <c r="B101" s="53"/>
      <c r="C101" s="53"/>
      <c r="D101" s="535" t="s">
        <v>420</v>
      </c>
      <c r="E101" s="41"/>
      <c r="F101" s="41"/>
      <c r="G101" s="232"/>
      <c r="H101" s="8">
        <v>579643</v>
      </c>
      <c r="I101" s="8">
        <v>0</v>
      </c>
      <c r="J101" s="232">
        <v>0</v>
      </c>
      <c r="K101" s="8">
        <f t="shared" si="8"/>
        <v>579643</v>
      </c>
      <c r="L101" s="8">
        <f t="shared" si="6"/>
        <v>0</v>
      </c>
      <c r="M101" s="232">
        <f t="shared" si="7"/>
        <v>0</v>
      </c>
      <c r="N101" s="815"/>
      <c r="O101" s="815"/>
      <c r="P101" s="815"/>
      <c r="Q101" s="815"/>
    </row>
    <row r="102" spans="1:17" ht="126" x14ac:dyDescent="0.25">
      <c r="A102" s="53" t="s">
        <v>511</v>
      </c>
      <c r="B102" s="53" t="s">
        <v>512</v>
      </c>
      <c r="C102" s="53" t="s">
        <v>55</v>
      </c>
      <c r="D102" s="535" t="s">
        <v>595</v>
      </c>
      <c r="E102" s="41"/>
      <c r="F102" s="41"/>
      <c r="G102" s="232"/>
      <c r="H102" s="8">
        <f>H103</f>
        <v>1352500</v>
      </c>
      <c r="I102" s="8">
        <f>I103</f>
        <v>0</v>
      </c>
      <c r="J102" s="232">
        <v>0</v>
      </c>
      <c r="K102" s="8">
        <f t="shared" si="8"/>
        <v>1352500</v>
      </c>
      <c r="L102" s="8">
        <f t="shared" si="6"/>
        <v>0</v>
      </c>
      <c r="M102" s="232">
        <f t="shared" si="7"/>
        <v>0</v>
      </c>
      <c r="N102" s="815"/>
      <c r="O102" s="815"/>
      <c r="P102" s="815"/>
      <c r="Q102" s="815"/>
    </row>
    <row r="103" spans="1:17" x14ac:dyDescent="0.25">
      <c r="A103" s="53"/>
      <c r="B103" s="53"/>
      <c r="C103" s="53"/>
      <c r="D103" s="534" t="s">
        <v>419</v>
      </c>
      <c r="E103" s="41"/>
      <c r="F103" s="41"/>
      <c r="G103" s="232"/>
      <c r="H103" s="8">
        <f>H104</f>
        <v>1352500</v>
      </c>
      <c r="I103" s="8">
        <f>I104</f>
        <v>0</v>
      </c>
      <c r="J103" s="232">
        <v>0</v>
      </c>
      <c r="K103" s="8">
        <f t="shared" si="8"/>
        <v>1352500</v>
      </c>
      <c r="L103" s="8">
        <f t="shared" si="6"/>
        <v>0</v>
      </c>
      <c r="M103" s="232">
        <f t="shared" si="7"/>
        <v>0</v>
      </c>
      <c r="N103" s="815"/>
      <c r="O103" s="815"/>
      <c r="P103" s="815"/>
      <c r="Q103" s="815"/>
    </row>
    <row r="104" spans="1:17" x14ac:dyDescent="0.25">
      <c r="A104" s="53"/>
      <c r="B104" s="53"/>
      <c r="C104" s="53"/>
      <c r="D104" s="535" t="s">
        <v>420</v>
      </c>
      <c r="E104" s="41"/>
      <c r="F104" s="41"/>
      <c r="G104" s="232"/>
      <c r="H104" s="8">
        <v>1352500</v>
      </c>
      <c r="I104" s="8">
        <v>0</v>
      </c>
      <c r="J104" s="232">
        <v>0</v>
      </c>
      <c r="K104" s="8">
        <f t="shared" si="8"/>
        <v>1352500</v>
      </c>
      <c r="L104" s="8">
        <f t="shared" si="6"/>
        <v>0</v>
      </c>
      <c r="M104" s="232">
        <f t="shared" si="7"/>
        <v>0</v>
      </c>
      <c r="N104" s="815"/>
      <c r="O104" s="815"/>
      <c r="P104" s="815"/>
      <c r="Q104" s="815"/>
    </row>
    <row r="105" spans="1:17" ht="110.25" x14ac:dyDescent="0.25">
      <c r="A105" s="53" t="s">
        <v>573</v>
      </c>
      <c r="B105" s="53" t="s">
        <v>574</v>
      </c>
      <c r="C105" s="53" t="s">
        <v>55</v>
      </c>
      <c r="D105" s="535" t="s">
        <v>572</v>
      </c>
      <c r="E105" s="41">
        <f>E106</f>
        <v>480600</v>
      </c>
      <c r="F105" s="41">
        <f>F106</f>
        <v>141892.79</v>
      </c>
      <c r="G105" s="232">
        <f t="shared" si="1"/>
        <v>0.29524092800665835</v>
      </c>
      <c r="H105" s="8"/>
      <c r="I105" s="8"/>
      <c r="J105" s="232"/>
      <c r="K105" s="8">
        <f t="shared" ref="K105:K116" si="9">E105+H105</f>
        <v>480600</v>
      </c>
      <c r="L105" s="8">
        <f t="shared" si="6"/>
        <v>141892.79</v>
      </c>
      <c r="M105" s="232">
        <f t="shared" si="7"/>
        <v>0.29524092800665835</v>
      </c>
      <c r="N105" s="815"/>
      <c r="O105" s="815"/>
      <c r="P105" s="815"/>
      <c r="Q105" s="815"/>
    </row>
    <row r="106" spans="1:17" x14ac:dyDescent="0.25">
      <c r="A106" s="53"/>
      <c r="B106" s="53"/>
      <c r="C106" s="53"/>
      <c r="D106" s="534" t="s">
        <v>416</v>
      </c>
      <c r="E106" s="41">
        <v>480600</v>
      </c>
      <c r="F106" s="41">
        <v>141892.79</v>
      </c>
      <c r="G106" s="232">
        <f t="shared" si="1"/>
        <v>0.29524092800665835</v>
      </c>
      <c r="H106" s="8"/>
      <c r="I106" s="8"/>
      <c r="J106" s="232"/>
      <c r="K106" s="8">
        <f t="shared" si="9"/>
        <v>480600</v>
      </c>
      <c r="L106" s="8">
        <f t="shared" si="6"/>
        <v>141892.79</v>
      </c>
      <c r="M106" s="232">
        <f t="shared" si="7"/>
        <v>0.29524092800665835</v>
      </c>
      <c r="N106" s="815"/>
      <c r="O106" s="815"/>
      <c r="P106" s="815"/>
      <c r="Q106" s="815"/>
    </row>
    <row r="107" spans="1:17" x14ac:dyDescent="0.25">
      <c r="A107" s="53"/>
      <c r="B107" s="53"/>
      <c r="C107" s="53"/>
      <c r="D107" s="535" t="s">
        <v>417</v>
      </c>
      <c r="E107" s="41">
        <v>480600</v>
      </c>
      <c r="F107" s="41">
        <v>141892.79</v>
      </c>
      <c r="G107" s="232">
        <f t="shared" si="1"/>
        <v>0.29524092800665835</v>
      </c>
      <c r="H107" s="8"/>
      <c r="I107" s="8"/>
      <c r="J107" s="232"/>
      <c r="K107" s="8">
        <f t="shared" si="9"/>
        <v>480600</v>
      </c>
      <c r="L107" s="8">
        <f t="shared" si="6"/>
        <v>141892.79</v>
      </c>
      <c r="M107" s="232">
        <f t="shared" si="7"/>
        <v>0.29524092800665835</v>
      </c>
      <c r="N107" s="815"/>
      <c r="O107" s="815"/>
      <c r="P107" s="815"/>
      <c r="Q107" s="815"/>
    </row>
    <row r="108" spans="1:17" ht="78.75" x14ac:dyDescent="0.25">
      <c r="A108" s="53" t="s">
        <v>592</v>
      </c>
      <c r="B108" s="53" t="s">
        <v>593</v>
      </c>
      <c r="C108" s="53" t="s">
        <v>55</v>
      </c>
      <c r="D108" s="535" t="s">
        <v>596</v>
      </c>
      <c r="E108" s="41"/>
      <c r="F108" s="41"/>
      <c r="G108" s="232"/>
      <c r="H108" s="8">
        <f>H109</f>
        <v>3500600</v>
      </c>
      <c r="I108" s="8">
        <f>I109</f>
        <v>593849.56999999995</v>
      </c>
      <c r="J108" s="232">
        <v>0</v>
      </c>
      <c r="K108" s="8">
        <f t="shared" si="9"/>
        <v>3500600</v>
      </c>
      <c r="L108" s="8">
        <f t="shared" si="6"/>
        <v>593849.56999999995</v>
      </c>
      <c r="M108" s="232">
        <f t="shared" si="7"/>
        <v>0.16964222419013883</v>
      </c>
      <c r="N108" s="815"/>
      <c r="O108" s="815"/>
      <c r="P108" s="815"/>
      <c r="Q108" s="815"/>
    </row>
    <row r="109" spans="1:17" x14ac:dyDescent="0.25">
      <c r="A109" s="53"/>
      <c r="B109" s="53"/>
      <c r="C109" s="53"/>
      <c r="D109" s="534" t="s">
        <v>416</v>
      </c>
      <c r="E109" s="41"/>
      <c r="F109" s="41"/>
      <c r="G109" s="232"/>
      <c r="H109" s="8">
        <v>3500600</v>
      </c>
      <c r="I109" s="8">
        <v>593849.56999999995</v>
      </c>
      <c r="J109" s="232">
        <v>0</v>
      </c>
      <c r="K109" s="8">
        <f t="shared" si="9"/>
        <v>3500600</v>
      </c>
      <c r="L109" s="8">
        <f t="shared" si="6"/>
        <v>593849.56999999995</v>
      </c>
      <c r="M109" s="232">
        <f t="shared" si="7"/>
        <v>0.16964222419013883</v>
      </c>
      <c r="N109" s="815"/>
      <c r="O109" s="815"/>
      <c r="P109" s="815"/>
      <c r="Q109" s="815"/>
    </row>
    <row r="110" spans="1:17" ht="78.75" x14ac:dyDescent="0.25">
      <c r="A110" s="53" t="s">
        <v>576</v>
      </c>
      <c r="B110" s="53" t="s">
        <v>577</v>
      </c>
      <c r="C110" s="53" t="s">
        <v>55</v>
      </c>
      <c r="D110" s="535" t="s">
        <v>575</v>
      </c>
      <c r="E110" s="41">
        <f>E111</f>
        <v>3975300</v>
      </c>
      <c r="F110" s="41">
        <f>F111</f>
        <v>1917160.66</v>
      </c>
      <c r="G110" s="232">
        <f t="shared" si="1"/>
        <v>0.48226817095565111</v>
      </c>
      <c r="H110" s="8"/>
      <c r="I110" s="8"/>
      <c r="J110" s="232"/>
      <c r="K110" s="8">
        <f t="shared" si="9"/>
        <v>3975300</v>
      </c>
      <c r="L110" s="8">
        <f t="shared" si="6"/>
        <v>1917160.66</v>
      </c>
      <c r="M110" s="232">
        <f t="shared" si="7"/>
        <v>0.48226817095565111</v>
      </c>
      <c r="N110" s="815"/>
      <c r="O110" s="815"/>
      <c r="P110" s="815"/>
      <c r="Q110" s="815"/>
    </row>
    <row r="111" spans="1:17" x14ac:dyDescent="0.25">
      <c r="A111" s="53"/>
      <c r="B111" s="53"/>
      <c r="C111" s="53"/>
      <c r="D111" s="534" t="s">
        <v>416</v>
      </c>
      <c r="E111" s="41">
        <v>3975300</v>
      </c>
      <c r="F111" s="41">
        <v>1917160.66</v>
      </c>
      <c r="G111" s="232">
        <f t="shared" si="1"/>
        <v>0.48226817095565111</v>
      </c>
      <c r="H111" s="8"/>
      <c r="I111" s="8"/>
      <c r="J111" s="232"/>
      <c r="K111" s="8">
        <f t="shared" si="9"/>
        <v>3975300</v>
      </c>
      <c r="L111" s="8">
        <f t="shared" si="6"/>
        <v>1917160.66</v>
      </c>
      <c r="M111" s="232">
        <f t="shared" si="7"/>
        <v>0.48226817095565111</v>
      </c>
      <c r="N111" s="815"/>
      <c r="O111" s="815"/>
      <c r="P111" s="815"/>
      <c r="Q111" s="815"/>
    </row>
    <row r="112" spans="1:17" x14ac:dyDescent="0.25">
      <c r="A112" s="53"/>
      <c r="B112" s="53"/>
      <c r="C112" s="53"/>
      <c r="D112" s="535" t="s">
        <v>417</v>
      </c>
      <c r="E112" s="41">
        <v>3975300</v>
      </c>
      <c r="F112" s="41">
        <v>1917160.66</v>
      </c>
      <c r="G112" s="232">
        <f t="shared" si="1"/>
        <v>0.48226817095565111</v>
      </c>
      <c r="H112" s="8"/>
      <c r="I112" s="8"/>
      <c r="J112" s="232"/>
      <c r="K112" s="8">
        <f t="shared" si="9"/>
        <v>3975300</v>
      </c>
      <c r="L112" s="8">
        <f t="shared" si="6"/>
        <v>1917160.66</v>
      </c>
      <c r="M112" s="232">
        <f t="shared" si="7"/>
        <v>0.48226817095565111</v>
      </c>
      <c r="N112" s="815"/>
      <c r="O112" s="815"/>
      <c r="P112" s="815"/>
      <c r="Q112" s="815"/>
    </row>
    <row r="113" spans="1:17" ht="94.5" x14ac:dyDescent="0.25">
      <c r="A113" s="53" t="s">
        <v>580</v>
      </c>
      <c r="B113" s="53" t="s">
        <v>579</v>
      </c>
      <c r="C113" s="53" t="s">
        <v>65</v>
      </c>
      <c r="D113" s="535" t="s">
        <v>578</v>
      </c>
      <c r="E113" s="41">
        <f>E114</f>
        <v>1001000</v>
      </c>
      <c r="F113" s="41">
        <f>F114</f>
        <v>0</v>
      </c>
      <c r="G113" s="232">
        <f t="shared" si="1"/>
        <v>0</v>
      </c>
      <c r="H113" s="8"/>
      <c r="I113" s="8"/>
      <c r="J113" s="232"/>
      <c r="K113" s="8">
        <f t="shared" si="9"/>
        <v>1001000</v>
      </c>
      <c r="L113" s="8">
        <f t="shared" si="6"/>
        <v>0</v>
      </c>
      <c r="M113" s="232">
        <f t="shared" si="7"/>
        <v>0</v>
      </c>
      <c r="N113" s="815"/>
      <c r="O113" s="815"/>
      <c r="P113" s="815"/>
      <c r="Q113" s="815"/>
    </row>
    <row r="114" spans="1:17" x14ac:dyDescent="0.25">
      <c r="A114" s="53"/>
      <c r="B114" s="53"/>
      <c r="C114" s="53"/>
      <c r="D114" s="534" t="s">
        <v>416</v>
      </c>
      <c r="E114" s="41">
        <v>1001000</v>
      </c>
      <c r="F114" s="41">
        <v>0</v>
      </c>
      <c r="G114" s="232">
        <f t="shared" si="1"/>
        <v>0</v>
      </c>
      <c r="H114" s="8"/>
      <c r="I114" s="8"/>
      <c r="J114" s="232"/>
      <c r="K114" s="8">
        <f t="shared" si="9"/>
        <v>1001000</v>
      </c>
      <c r="L114" s="8">
        <f t="shared" si="6"/>
        <v>0</v>
      </c>
      <c r="M114" s="232">
        <f t="shared" si="7"/>
        <v>0</v>
      </c>
      <c r="N114" s="815"/>
      <c r="O114" s="815"/>
      <c r="P114" s="815"/>
      <c r="Q114" s="815"/>
    </row>
    <row r="115" spans="1:17" x14ac:dyDescent="0.25">
      <c r="A115" s="53"/>
      <c r="B115" s="53"/>
      <c r="C115" s="53"/>
      <c r="D115" s="535" t="s">
        <v>417</v>
      </c>
      <c r="E115" s="41">
        <v>357956</v>
      </c>
      <c r="F115" s="41">
        <v>0</v>
      </c>
      <c r="G115" s="232">
        <f t="shared" si="1"/>
        <v>0</v>
      </c>
      <c r="H115" s="8"/>
      <c r="I115" s="8"/>
      <c r="J115" s="232"/>
      <c r="K115" s="8">
        <f t="shared" si="9"/>
        <v>357956</v>
      </c>
      <c r="L115" s="8">
        <f t="shared" si="6"/>
        <v>0</v>
      </c>
      <c r="M115" s="232">
        <f t="shared" si="7"/>
        <v>0</v>
      </c>
      <c r="N115" s="815"/>
      <c r="O115" s="815"/>
      <c r="P115" s="815"/>
      <c r="Q115" s="815"/>
    </row>
    <row r="116" spans="1:17" ht="32.25" thickBot="1" x14ac:dyDescent="0.3">
      <c r="A116" s="53"/>
      <c r="B116" s="53"/>
      <c r="C116" s="53"/>
      <c r="D116" s="535" t="s">
        <v>418</v>
      </c>
      <c r="E116" s="41">
        <v>10603</v>
      </c>
      <c r="F116" s="41">
        <v>0</v>
      </c>
      <c r="G116" s="232">
        <f t="shared" si="1"/>
        <v>0</v>
      </c>
      <c r="H116" s="8"/>
      <c r="I116" s="8"/>
      <c r="J116" s="232"/>
      <c r="K116" s="8">
        <f t="shared" si="9"/>
        <v>10603</v>
      </c>
      <c r="L116" s="8">
        <f t="shared" si="6"/>
        <v>0</v>
      </c>
      <c r="M116" s="232">
        <f t="shared" si="7"/>
        <v>0</v>
      </c>
      <c r="N116" s="815"/>
      <c r="O116" s="815"/>
      <c r="P116" s="815"/>
      <c r="Q116" s="815"/>
    </row>
    <row r="117" spans="1:17" ht="48" thickBot="1" x14ac:dyDescent="0.3">
      <c r="A117" s="36" t="s">
        <v>66</v>
      </c>
      <c r="B117" s="37" t="s">
        <v>14</v>
      </c>
      <c r="C117" s="37" t="s">
        <v>14</v>
      </c>
      <c r="D117" s="38" t="s">
        <v>467</v>
      </c>
      <c r="E117" s="55">
        <f>E118</f>
        <v>66104096</v>
      </c>
      <c r="F117" s="55">
        <f>F118</f>
        <v>8482557.2400000002</v>
      </c>
      <c r="G117" s="230">
        <f t="shared" si="1"/>
        <v>0.12832120478585776</v>
      </c>
      <c r="H117" s="55">
        <f>H118</f>
        <v>107800</v>
      </c>
      <c r="I117" s="55">
        <f>I118</f>
        <v>0</v>
      </c>
      <c r="J117" s="230">
        <f t="shared" si="4"/>
        <v>0</v>
      </c>
      <c r="K117" s="228">
        <f>K118</f>
        <v>66211896</v>
      </c>
      <c r="L117" s="228">
        <f>L118</f>
        <v>8482557.2400000002</v>
      </c>
      <c r="M117" s="238">
        <f t="shared" si="7"/>
        <v>0.1281122842336368</v>
      </c>
      <c r="N117" s="815"/>
      <c r="O117" s="815"/>
      <c r="P117" s="815"/>
      <c r="Q117" s="815"/>
    </row>
    <row r="118" spans="1:17" ht="47.25" x14ac:dyDescent="0.25">
      <c r="A118" s="49" t="s">
        <v>67</v>
      </c>
      <c r="B118" s="50" t="s">
        <v>14</v>
      </c>
      <c r="C118" s="50" t="s">
        <v>14</v>
      </c>
      <c r="D118" s="51" t="s">
        <v>467</v>
      </c>
      <c r="E118" s="44">
        <f>E119+E123+E125+E127+E129+E135+E137+E142+E148+E139</f>
        <v>66104096</v>
      </c>
      <c r="F118" s="44">
        <f>F119+F123+F125+F127+F129+F135+F137+F142+F148</f>
        <v>8482557.2400000002</v>
      </c>
      <c r="G118" s="231">
        <f t="shared" si="1"/>
        <v>0.12832120478585776</v>
      </c>
      <c r="H118" s="44">
        <f>H119+H123+H125+H127+H129+H135+H137+H142+H148</f>
        <v>107800</v>
      </c>
      <c r="I118" s="44">
        <f>I119+I123+I125+I127+I129+I135+I137+I142+I148</f>
        <v>0</v>
      </c>
      <c r="J118" s="231">
        <f t="shared" si="4"/>
        <v>0</v>
      </c>
      <c r="K118" s="229">
        <f>K119+K123+K125+K127+K129+K135+K137+K142+K148+K139</f>
        <v>66211896</v>
      </c>
      <c r="L118" s="229">
        <f>L119+L123+L125+L127+L129+L135+L137+L142+L148+L139</f>
        <v>8482557.2400000002</v>
      </c>
      <c r="M118" s="543">
        <f t="shared" si="7"/>
        <v>0.1281122842336368</v>
      </c>
      <c r="N118" s="815"/>
      <c r="O118" s="815"/>
      <c r="P118" s="815"/>
      <c r="Q118" s="815"/>
    </row>
    <row r="119" spans="1:17" ht="47.25" x14ac:dyDescent="0.25">
      <c r="A119" s="522" t="s">
        <v>167</v>
      </c>
      <c r="B119" s="523" t="s">
        <v>42</v>
      </c>
      <c r="C119" s="523" t="s">
        <v>16</v>
      </c>
      <c r="D119" s="27" t="s">
        <v>161</v>
      </c>
      <c r="E119" s="41">
        <f>E120</f>
        <v>9573438</v>
      </c>
      <c r="F119" s="41">
        <f>F120</f>
        <v>2190747.33</v>
      </c>
      <c r="G119" s="232">
        <f t="shared" si="1"/>
        <v>0.22883600750326058</v>
      </c>
      <c r="H119" s="8"/>
      <c r="I119" s="8"/>
      <c r="J119" s="231"/>
      <c r="K119" s="212">
        <f>E119+H119</f>
        <v>9573438</v>
      </c>
      <c r="L119" s="212">
        <f>F119+I119</f>
        <v>2190747.33</v>
      </c>
      <c r="M119" s="542">
        <f t="shared" si="7"/>
        <v>0.22883600750326058</v>
      </c>
      <c r="N119" s="815"/>
      <c r="O119" s="815"/>
      <c r="P119" s="815"/>
      <c r="Q119" s="815"/>
    </row>
    <row r="120" spans="1:17" x14ac:dyDescent="0.25">
      <c r="A120" s="522"/>
      <c r="B120" s="523"/>
      <c r="C120" s="523"/>
      <c r="D120" s="534" t="s">
        <v>416</v>
      </c>
      <c r="E120" s="41">
        <v>9573438</v>
      </c>
      <c r="F120" s="41">
        <v>2190747.33</v>
      </c>
      <c r="G120" s="232">
        <f t="shared" si="1"/>
        <v>0.22883600750326058</v>
      </c>
      <c r="H120" s="8"/>
      <c r="I120" s="8"/>
      <c r="J120" s="231"/>
      <c r="K120" s="212">
        <f t="shared" ref="K120:K149" si="10">E120+H120</f>
        <v>9573438</v>
      </c>
      <c r="L120" s="212">
        <f t="shared" ref="L120:L149" si="11">F120+I120</f>
        <v>2190747.33</v>
      </c>
      <c r="M120" s="542">
        <f t="shared" si="7"/>
        <v>0.22883600750326058</v>
      </c>
      <c r="N120" s="815"/>
      <c r="O120" s="815"/>
      <c r="P120" s="815"/>
      <c r="Q120" s="815"/>
    </row>
    <row r="121" spans="1:17" x14ac:dyDescent="0.25">
      <c r="A121" s="522"/>
      <c r="B121" s="523"/>
      <c r="C121" s="523"/>
      <c r="D121" s="535" t="s">
        <v>417</v>
      </c>
      <c r="E121" s="41">
        <v>9042650</v>
      </c>
      <c r="F121" s="41">
        <v>2061915.55</v>
      </c>
      <c r="G121" s="232">
        <f t="shared" si="1"/>
        <v>0.22802116083227816</v>
      </c>
      <c r="H121" s="8"/>
      <c r="I121" s="8"/>
      <c r="J121" s="231"/>
      <c r="K121" s="212">
        <f t="shared" si="10"/>
        <v>9042650</v>
      </c>
      <c r="L121" s="212">
        <f t="shared" si="11"/>
        <v>2061915.55</v>
      </c>
      <c r="M121" s="542">
        <f t="shared" si="7"/>
        <v>0.22802116083227816</v>
      </c>
      <c r="N121" s="815"/>
      <c r="O121" s="815"/>
      <c r="P121" s="815"/>
      <c r="Q121" s="815"/>
    </row>
    <row r="122" spans="1:17" ht="31.5" x14ac:dyDescent="0.25">
      <c r="A122" s="522"/>
      <c r="B122" s="523"/>
      <c r="C122" s="523"/>
      <c r="D122" s="535" t="s">
        <v>418</v>
      </c>
      <c r="E122" s="41">
        <v>199920</v>
      </c>
      <c r="F122" s="41">
        <v>47258.28</v>
      </c>
      <c r="G122" s="232">
        <f t="shared" si="1"/>
        <v>0.23638595438175269</v>
      </c>
      <c r="H122" s="8"/>
      <c r="I122" s="8"/>
      <c r="J122" s="231"/>
      <c r="K122" s="212">
        <f t="shared" si="10"/>
        <v>199920</v>
      </c>
      <c r="L122" s="212">
        <f t="shared" si="11"/>
        <v>47258.28</v>
      </c>
      <c r="M122" s="542">
        <f t="shared" si="7"/>
        <v>0.23638595438175269</v>
      </c>
      <c r="N122" s="815"/>
      <c r="O122" s="815"/>
      <c r="P122" s="815"/>
      <c r="Q122" s="815"/>
    </row>
    <row r="123" spans="1:17" ht="31.5" x14ac:dyDescent="0.25">
      <c r="A123" s="522" t="s">
        <v>69</v>
      </c>
      <c r="B123" s="523" t="s">
        <v>70</v>
      </c>
      <c r="C123" s="523" t="s">
        <v>52</v>
      </c>
      <c r="D123" s="27" t="s">
        <v>71</v>
      </c>
      <c r="E123" s="41">
        <f>E124</f>
        <v>9420</v>
      </c>
      <c r="F123" s="41">
        <f>F124</f>
        <v>1579.65</v>
      </c>
      <c r="G123" s="232">
        <f t="shared" si="1"/>
        <v>0.16769108280254777</v>
      </c>
      <c r="H123" s="8">
        <v>0</v>
      </c>
      <c r="I123" s="8">
        <v>0</v>
      </c>
      <c r="J123" s="231"/>
      <c r="K123" s="212">
        <f t="shared" si="10"/>
        <v>9420</v>
      </c>
      <c r="L123" s="212">
        <f t="shared" si="11"/>
        <v>1579.65</v>
      </c>
      <c r="M123" s="542">
        <f t="shared" si="7"/>
        <v>0.16769108280254777</v>
      </c>
      <c r="N123" s="815"/>
      <c r="O123" s="815"/>
      <c r="P123" s="815"/>
      <c r="Q123" s="815"/>
    </row>
    <row r="124" spans="1:17" x14ac:dyDescent="0.25">
      <c r="A124" s="522"/>
      <c r="B124" s="523"/>
      <c r="C124" s="523"/>
      <c r="D124" s="534" t="s">
        <v>416</v>
      </c>
      <c r="E124" s="41">
        <v>9420</v>
      </c>
      <c r="F124" s="41">
        <v>1579.65</v>
      </c>
      <c r="G124" s="232">
        <f t="shared" si="1"/>
        <v>0.16769108280254777</v>
      </c>
      <c r="H124" s="8"/>
      <c r="I124" s="8"/>
      <c r="J124" s="231"/>
      <c r="K124" s="212">
        <f t="shared" si="10"/>
        <v>9420</v>
      </c>
      <c r="L124" s="212">
        <f t="shared" si="11"/>
        <v>1579.65</v>
      </c>
      <c r="M124" s="542">
        <f t="shared" si="7"/>
        <v>0.16769108280254777</v>
      </c>
      <c r="N124" s="815"/>
      <c r="O124" s="815"/>
      <c r="P124" s="815"/>
      <c r="Q124" s="815"/>
    </row>
    <row r="125" spans="1:17" ht="47.25" x14ac:dyDescent="0.25">
      <c r="A125" s="523">
        <v>813050</v>
      </c>
      <c r="B125" s="523">
        <v>3050</v>
      </c>
      <c r="C125" s="523">
        <v>1070</v>
      </c>
      <c r="D125" s="27" t="s">
        <v>233</v>
      </c>
      <c r="E125" s="41">
        <f>E126</f>
        <v>57773</v>
      </c>
      <c r="F125" s="41">
        <f>F126</f>
        <v>0</v>
      </c>
      <c r="G125" s="232">
        <f t="shared" si="1"/>
        <v>0</v>
      </c>
      <c r="H125" s="8">
        <v>0</v>
      </c>
      <c r="I125" s="8">
        <v>0</v>
      </c>
      <c r="J125" s="231"/>
      <c r="K125" s="212">
        <f t="shared" si="10"/>
        <v>57773</v>
      </c>
      <c r="L125" s="212">
        <f t="shared" si="11"/>
        <v>0</v>
      </c>
      <c r="M125" s="542">
        <f t="shared" si="7"/>
        <v>0</v>
      </c>
      <c r="N125" s="815"/>
      <c r="O125" s="815"/>
      <c r="P125" s="815"/>
      <c r="Q125" s="815"/>
    </row>
    <row r="126" spans="1:17" x14ac:dyDescent="0.25">
      <c r="A126" s="811"/>
      <c r="B126" s="811"/>
      <c r="C126" s="811"/>
      <c r="D126" s="534" t="s">
        <v>416</v>
      </c>
      <c r="E126" s="41">
        <v>57773</v>
      </c>
      <c r="F126" s="41">
        <v>0</v>
      </c>
      <c r="G126" s="232">
        <f t="shared" si="1"/>
        <v>0</v>
      </c>
      <c r="H126" s="8"/>
      <c r="I126" s="8"/>
      <c r="J126" s="231"/>
      <c r="K126" s="212">
        <f t="shared" si="10"/>
        <v>57773</v>
      </c>
      <c r="L126" s="212">
        <f t="shared" si="11"/>
        <v>0</v>
      </c>
      <c r="M126" s="542">
        <f t="shared" si="7"/>
        <v>0</v>
      </c>
      <c r="N126" s="815"/>
      <c r="O126" s="815"/>
      <c r="P126" s="815"/>
      <c r="Q126" s="815"/>
    </row>
    <row r="127" spans="1:17" ht="47.25" x14ac:dyDescent="0.25">
      <c r="A127" s="66" t="s">
        <v>234</v>
      </c>
      <c r="B127" s="34" t="s">
        <v>235</v>
      </c>
      <c r="C127" s="65">
        <v>1030</v>
      </c>
      <c r="D127" s="27" t="s">
        <v>236</v>
      </c>
      <c r="E127" s="41">
        <f>E128</f>
        <v>164690</v>
      </c>
      <c r="F127" s="41">
        <f>F128</f>
        <v>0</v>
      </c>
      <c r="G127" s="232">
        <f t="shared" si="1"/>
        <v>0</v>
      </c>
      <c r="H127" s="8">
        <v>0</v>
      </c>
      <c r="I127" s="8">
        <v>0</v>
      </c>
      <c r="J127" s="231"/>
      <c r="K127" s="212">
        <f t="shared" si="10"/>
        <v>164690</v>
      </c>
      <c r="L127" s="212">
        <f t="shared" si="11"/>
        <v>0</v>
      </c>
      <c r="M127" s="542">
        <f t="shared" si="7"/>
        <v>0</v>
      </c>
      <c r="N127" s="815"/>
      <c r="O127" s="815"/>
      <c r="P127" s="815"/>
      <c r="Q127" s="815"/>
    </row>
    <row r="128" spans="1:17" x14ac:dyDescent="0.25">
      <c r="A128" s="66"/>
      <c r="B128" s="34"/>
      <c r="C128" s="65"/>
      <c r="D128" s="534" t="s">
        <v>416</v>
      </c>
      <c r="E128" s="41">
        <v>164690</v>
      </c>
      <c r="F128" s="41">
        <v>0</v>
      </c>
      <c r="G128" s="232">
        <f t="shared" si="1"/>
        <v>0</v>
      </c>
      <c r="H128" s="8"/>
      <c r="I128" s="8"/>
      <c r="J128" s="231"/>
      <c r="K128" s="212">
        <f t="shared" si="10"/>
        <v>164690</v>
      </c>
      <c r="L128" s="212">
        <f t="shared" si="11"/>
        <v>0</v>
      </c>
      <c r="M128" s="542">
        <f t="shared" si="7"/>
        <v>0</v>
      </c>
      <c r="N128" s="815"/>
      <c r="O128" s="815"/>
      <c r="P128" s="815"/>
      <c r="Q128" s="815"/>
    </row>
    <row r="129" spans="1:17" ht="31.5" x14ac:dyDescent="0.25">
      <c r="A129" s="66" t="s">
        <v>168</v>
      </c>
      <c r="B129" s="34" t="s">
        <v>169</v>
      </c>
      <c r="C129" s="34" t="s">
        <v>44</v>
      </c>
      <c r="D129" s="538" t="s">
        <v>170</v>
      </c>
      <c r="E129" s="41">
        <f>E130</f>
        <v>4115506</v>
      </c>
      <c r="F129" s="41">
        <f>F130</f>
        <v>904935.59</v>
      </c>
      <c r="G129" s="232">
        <f t="shared" si="1"/>
        <v>0.21988440546557336</v>
      </c>
      <c r="H129" s="8">
        <f>H133</f>
        <v>58000</v>
      </c>
      <c r="I129" s="8">
        <v>0</v>
      </c>
      <c r="J129" s="231">
        <f t="shared" si="4"/>
        <v>0</v>
      </c>
      <c r="K129" s="212">
        <f t="shared" si="10"/>
        <v>4173506</v>
      </c>
      <c r="L129" s="212">
        <f t="shared" si="11"/>
        <v>904935.59</v>
      </c>
      <c r="M129" s="542">
        <f t="shared" si="7"/>
        <v>0.21682863041289505</v>
      </c>
      <c r="N129" s="815"/>
      <c r="O129" s="815"/>
      <c r="P129" s="815"/>
      <c r="Q129" s="815"/>
    </row>
    <row r="130" spans="1:17" x14ac:dyDescent="0.25">
      <c r="A130" s="66"/>
      <c r="B130" s="34"/>
      <c r="C130" s="34"/>
      <c r="D130" s="812" t="s">
        <v>416</v>
      </c>
      <c r="E130" s="41">
        <v>4115506</v>
      </c>
      <c r="F130" s="41">
        <v>904935.59</v>
      </c>
      <c r="G130" s="232">
        <f t="shared" si="1"/>
        <v>0.21988440546557336</v>
      </c>
      <c r="H130" s="8"/>
      <c r="I130" s="8"/>
      <c r="J130" s="231"/>
      <c r="K130" s="212">
        <f t="shared" si="10"/>
        <v>4115506</v>
      </c>
      <c r="L130" s="212">
        <f t="shared" si="11"/>
        <v>904935.59</v>
      </c>
      <c r="M130" s="542">
        <f t="shared" si="7"/>
        <v>0.21988440546557336</v>
      </c>
      <c r="N130" s="815"/>
      <c r="O130" s="815"/>
      <c r="P130" s="815"/>
      <c r="Q130" s="815"/>
    </row>
    <row r="131" spans="1:17" x14ac:dyDescent="0.25">
      <c r="A131" s="66"/>
      <c r="B131" s="34"/>
      <c r="C131" s="34"/>
      <c r="D131" s="538" t="s">
        <v>417</v>
      </c>
      <c r="E131" s="41">
        <v>3827351</v>
      </c>
      <c r="F131" s="41">
        <v>843616.48</v>
      </c>
      <c r="G131" s="232">
        <f t="shared" si="1"/>
        <v>0.22041785036177763</v>
      </c>
      <c r="H131" s="8"/>
      <c r="I131" s="8"/>
      <c r="J131" s="231"/>
      <c r="K131" s="212">
        <f t="shared" si="10"/>
        <v>3827351</v>
      </c>
      <c r="L131" s="212">
        <f t="shared" si="11"/>
        <v>843616.48</v>
      </c>
      <c r="M131" s="542">
        <f t="shared" si="7"/>
        <v>0.22041785036177763</v>
      </c>
      <c r="N131" s="815"/>
      <c r="O131" s="815"/>
      <c r="P131" s="815"/>
      <c r="Q131" s="815"/>
    </row>
    <row r="132" spans="1:17" ht="31.5" x14ac:dyDescent="0.25">
      <c r="A132" s="66"/>
      <c r="B132" s="34"/>
      <c r="C132" s="34"/>
      <c r="D132" s="538" t="s">
        <v>418</v>
      </c>
      <c r="E132" s="41">
        <v>92250</v>
      </c>
      <c r="F132" s="41">
        <v>13493.63</v>
      </c>
      <c r="G132" s="232">
        <f t="shared" si="1"/>
        <v>0.14627241192411924</v>
      </c>
      <c r="H132" s="8"/>
      <c r="I132" s="8"/>
      <c r="J132" s="231"/>
      <c r="K132" s="212">
        <f t="shared" si="10"/>
        <v>92250</v>
      </c>
      <c r="L132" s="212">
        <f t="shared" si="11"/>
        <v>13493.63</v>
      </c>
      <c r="M132" s="542">
        <f t="shared" si="7"/>
        <v>0.14627241192411924</v>
      </c>
      <c r="N132" s="815"/>
      <c r="O132" s="815"/>
      <c r="P132" s="815"/>
      <c r="Q132" s="815"/>
    </row>
    <row r="133" spans="1:17" x14ac:dyDescent="0.25">
      <c r="A133" s="66"/>
      <c r="B133" s="34"/>
      <c r="C133" s="34"/>
      <c r="D133" s="812" t="s">
        <v>419</v>
      </c>
      <c r="E133" s="41"/>
      <c r="F133" s="41"/>
      <c r="G133" s="232"/>
      <c r="H133" s="8">
        <f>H134</f>
        <v>58000</v>
      </c>
      <c r="I133" s="8"/>
      <c r="J133" s="231">
        <f t="shared" si="4"/>
        <v>0</v>
      </c>
      <c r="K133" s="212">
        <f t="shared" si="10"/>
        <v>58000</v>
      </c>
      <c r="L133" s="212">
        <f t="shared" si="11"/>
        <v>0</v>
      </c>
      <c r="M133" s="542">
        <f t="shared" si="7"/>
        <v>0</v>
      </c>
      <c r="N133" s="815"/>
      <c r="O133" s="815"/>
      <c r="P133" s="815"/>
      <c r="Q133" s="815"/>
    </row>
    <row r="134" spans="1:17" x14ac:dyDescent="0.25">
      <c r="A134" s="66"/>
      <c r="B134" s="34"/>
      <c r="C134" s="34"/>
      <c r="D134" s="538" t="s">
        <v>420</v>
      </c>
      <c r="E134" s="41"/>
      <c r="F134" s="41"/>
      <c r="G134" s="232"/>
      <c r="H134" s="8">
        <v>58000</v>
      </c>
      <c r="I134" s="8">
        <v>0</v>
      </c>
      <c r="J134" s="231">
        <f t="shared" si="4"/>
        <v>0</v>
      </c>
      <c r="K134" s="212">
        <f t="shared" si="10"/>
        <v>58000</v>
      </c>
      <c r="L134" s="212">
        <f t="shared" si="11"/>
        <v>0</v>
      </c>
      <c r="M134" s="542">
        <f t="shared" si="7"/>
        <v>0</v>
      </c>
      <c r="N134" s="815"/>
      <c r="O134" s="815"/>
      <c r="P134" s="815"/>
      <c r="Q134" s="815"/>
    </row>
    <row r="135" spans="1:17" ht="110.25" x14ac:dyDescent="0.25">
      <c r="A135" s="522" t="s">
        <v>171</v>
      </c>
      <c r="B135" s="523" t="s">
        <v>172</v>
      </c>
      <c r="C135" s="523" t="s">
        <v>44</v>
      </c>
      <c r="D135" s="27" t="s">
        <v>173</v>
      </c>
      <c r="E135" s="41">
        <f>E136</f>
        <v>155034</v>
      </c>
      <c r="F135" s="41">
        <f>F136</f>
        <v>27493.34</v>
      </c>
      <c r="G135" s="232">
        <f t="shared" si="1"/>
        <v>0.17733748726085891</v>
      </c>
      <c r="H135" s="8">
        <v>0</v>
      </c>
      <c r="I135" s="8">
        <v>0</v>
      </c>
      <c r="J135" s="232"/>
      <c r="K135" s="212">
        <f t="shared" si="10"/>
        <v>155034</v>
      </c>
      <c r="L135" s="212">
        <f t="shared" si="11"/>
        <v>27493.34</v>
      </c>
      <c r="M135" s="542">
        <f t="shared" si="7"/>
        <v>0.17733748726085891</v>
      </c>
      <c r="N135" s="815"/>
      <c r="O135" s="815"/>
      <c r="P135" s="815"/>
      <c r="Q135" s="815"/>
    </row>
    <row r="136" spans="1:17" x14ac:dyDescent="0.25">
      <c r="A136" s="522"/>
      <c r="B136" s="523"/>
      <c r="C136" s="523"/>
      <c r="D136" s="534" t="s">
        <v>416</v>
      </c>
      <c r="E136" s="41">
        <v>155034</v>
      </c>
      <c r="F136" s="41">
        <v>27493.34</v>
      </c>
      <c r="G136" s="232">
        <f t="shared" si="1"/>
        <v>0.17733748726085891</v>
      </c>
      <c r="H136" s="8"/>
      <c r="I136" s="8"/>
      <c r="J136" s="232"/>
      <c r="K136" s="212">
        <f t="shared" si="10"/>
        <v>155034</v>
      </c>
      <c r="L136" s="212">
        <f t="shared" si="11"/>
        <v>27493.34</v>
      </c>
      <c r="M136" s="542">
        <f t="shared" si="7"/>
        <v>0.17733748726085891</v>
      </c>
      <c r="N136" s="815"/>
      <c r="O136" s="815"/>
      <c r="P136" s="815"/>
      <c r="Q136" s="815"/>
    </row>
    <row r="137" spans="1:17" ht="79.5" customHeight="1" x14ac:dyDescent="0.25">
      <c r="A137" s="66" t="s">
        <v>237</v>
      </c>
      <c r="B137" s="34" t="s">
        <v>238</v>
      </c>
      <c r="C137" s="34" t="s">
        <v>44</v>
      </c>
      <c r="D137" s="539" t="s">
        <v>239</v>
      </c>
      <c r="E137" s="41">
        <f>E138</f>
        <v>17623</v>
      </c>
      <c r="F137" s="41">
        <f>F138</f>
        <v>0</v>
      </c>
      <c r="G137" s="232">
        <f t="shared" si="1"/>
        <v>0</v>
      </c>
      <c r="H137" s="8"/>
      <c r="I137" s="8">
        <v>0</v>
      </c>
      <c r="J137" s="232"/>
      <c r="K137" s="212">
        <f t="shared" si="10"/>
        <v>17623</v>
      </c>
      <c r="L137" s="212">
        <f t="shared" si="11"/>
        <v>0</v>
      </c>
      <c r="M137" s="542">
        <f t="shared" si="7"/>
        <v>0</v>
      </c>
      <c r="N137" s="815"/>
      <c r="O137" s="815"/>
      <c r="P137" s="815"/>
      <c r="Q137" s="815"/>
    </row>
    <row r="138" spans="1:17" ht="17.45" customHeight="1" x14ac:dyDescent="0.25">
      <c r="A138" s="66"/>
      <c r="B138" s="34"/>
      <c r="C138" s="34"/>
      <c r="D138" s="534" t="s">
        <v>416</v>
      </c>
      <c r="E138" s="41">
        <v>17623</v>
      </c>
      <c r="F138" s="41">
        <v>0</v>
      </c>
      <c r="G138" s="232">
        <f t="shared" si="1"/>
        <v>0</v>
      </c>
      <c r="H138" s="8"/>
      <c r="I138" s="8"/>
      <c r="J138" s="232"/>
      <c r="K138" s="212">
        <f t="shared" si="10"/>
        <v>17623</v>
      </c>
      <c r="L138" s="212">
        <f t="shared" si="11"/>
        <v>0</v>
      </c>
      <c r="M138" s="542">
        <f t="shared" si="7"/>
        <v>0</v>
      </c>
      <c r="N138" s="815"/>
      <c r="O138" s="815"/>
      <c r="P138" s="815"/>
      <c r="Q138" s="815"/>
    </row>
    <row r="139" spans="1:17" ht="93.75" customHeight="1" x14ac:dyDescent="0.25">
      <c r="A139" s="66" t="s">
        <v>582</v>
      </c>
      <c r="B139" s="34" t="s">
        <v>583</v>
      </c>
      <c r="C139" s="34" t="s">
        <v>68</v>
      </c>
      <c r="D139" s="535" t="s">
        <v>581</v>
      </c>
      <c r="E139" s="41">
        <f>E140</f>
        <v>339588</v>
      </c>
      <c r="F139" s="41">
        <f>F140</f>
        <v>0</v>
      </c>
      <c r="G139" s="232">
        <f t="shared" si="1"/>
        <v>0</v>
      </c>
      <c r="H139" s="8"/>
      <c r="I139" s="8"/>
      <c r="J139" s="232"/>
      <c r="K139" s="212">
        <f t="shared" si="10"/>
        <v>339588</v>
      </c>
      <c r="L139" s="212">
        <f t="shared" si="11"/>
        <v>0</v>
      </c>
      <c r="M139" s="542">
        <f t="shared" si="7"/>
        <v>0</v>
      </c>
      <c r="N139" s="815"/>
      <c r="O139" s="815"/>
      <c r="P139" s="815"/>
      <c r="Q139" s="815"/>
    </row>
    <row r="140" spans="1:17" ht="17.45" customHeight="1" x14ac:dyDescent="0.25">
      <c r="A140" s="66"/>
      <c r="B140" s="34"/>
      <c r="C140" s="34"/>
      <c r="D140" s="534" t="s">
        <v>416</v>
      </c>
      <c r="E140" s="41">
        <v>339588</v>
      </c>
      <c r="F140" s="41">
        <v>0</v>
      </c>
      <c r="G140" s="232">
        <f t="shared" si="1"/>
        <v>0</v>
      </c>
      <c r="H140" s="8"/>
      <c r="I140" s="8"/>
      <c r="J140" s="232"/>
      <c r="K140" s="212">
        <f t="shared" si="10"/>
        <v>339588</v>
      </c>
      <c r="L140" s="212">
        <f t="shared" si="11"/>
        <v>0</v>
      </c>
      <c r="M140" s="542">
        <f t="shared" si="7"/>
        <v>0</v>
      </c>
      <c r="N140" s="815"/>
      <c r="O140" s="815"/>
      <c r="P140" s="815"/>
      <c r="Q140" s="815"/>
    </row>
    <row r="141" spans="1:17" ht="17.45" customHeight="1" x14ac:dyDescent="0.25">
      <c r="A141" s="66"/>
      <c r="B141" s="34"/>
      <c r="C141" s="34"/>
      <c r="D141" s="535" t="s">
        <v>417</v>
      </c>
      <c r="E141" s="41">
        <v>339588</v>
      </c>
      <c r="F141" s="41">
        <v>0</v>
      </c>
      <c r="G141" s="232">
        <f t="shared" si="1"/>
        <v>0</v>
      </c>
      <c r="H141" s="8"/>
      <c r="I141" s="8"/>
      <c r="J141" s="232"/>
      <c r="K141" s="212">
        <f t="shared" si="10"/>
        <v>339588</v>
      </c>
      <c r="L141" s="212"/>
      <c r="M141" s="542">
        <f t="shared" si="7"/>
        <v>0</v>
      </c>
      <c r="N141" s="815"/>
      <c r="O141" s="815"/>
      <c r="P141" s="815"/>
      <c r="Q141" s="815"/>
    </row>
    <row r="142" spans="1:17" ht="63" x14ac:dyDescent="0.25">
      <c r="A142" s="522" t="s">
        <v>174</v>
      </c>
      <c r="B142" s="523" t="s">
        <v>175</v>
      </c>
      <c r="C142" s="523" t="s">
        <v>72</v>
      </c>
      <c r="D142" s="27" t="s">
        <v>584</v>
      </c>
      <c r="E142" s="41">
        <f>E143</f>
        <v>5617762</v>
      </c>
      <c r="F142" s="41">
        <f>F143</f>
        <v>1288301.33</v>
      </c>
      <c r="G142" s="232">
        <f t="shared" si="1"/>
        <v>0.22932643461933774</v>
      </c>
      <c r="H142" s="8">
        <f>H143+H146</f>
        <v>49800</v>
      </c>
      <c r="I142" s="8">
        <f>I143+I146</f>
        <v>0</v>
      </c>
      <c r="J142" s="232">
        <f t="shared" si="4"/>
        <v>0</v>
      </c>
      <c r="K142" s="212">
        <f t="shared" si="10"/>
        <v>5667562</v>
      </c>
      <c r="L142" s="212">
        <f t="shared" si="11"/>
        <v>1288301.33</v>
      </c>
      <c r="M142" s="542">
        <f t="shared" si="7"/>
        <v>0.22731137833163537</v>
      </c>
      <c r="N142" s="815"/>
      <c r="O142" s="815"/>
      <c r="P142" s="815"/>
      <c r="Q142" s="815"/>
    </row>
    <row r="143" spans="1:17" x14ac:dyDescent="0.25">
      <c r="A143" s="39"/>
      <c r="B143" s="40"/>
      <c r="C143" s="40"/>
      <c r="D143" s="534" t="s">
        <v>416</v>
      </c>
      <c r="E143" s="42">
        <v>5617762</v>
      </c>
      <c r="F143" s="42">
        <v>1288301.33</v>
      </c>
      <c r="G143" s="232">
        <f t="shared" si="1"/>
        <v>0.22932643461933774</v>
      </c>
      <c r="H143" s="14">
        <v>15000</v>
      </c>
      <c r="I143" s="14">
        <v>0</v>
      </c>
      <c r="J143" s="232">
        <f t="shared" si="4"/>
        <v>0</v>
      </c>
      <c r="K143" s="212">
        <f t="shared" si="10"/>
        <v>5632762</v>
      </c>
      <c r="L143" s="212">
        <f t="shared" si="11"/>
        <v>1288301.33</v>
      </c>
      <c r="M143" s="542">
        <f t="shared" si="7"/>
        <v>0.22871574016441668</v>
      </c>
      <c r="N143" s="815"/>
      <c r="O143" s="815"/>
      <c r="P143" s="815"/>
      <c r="Q143" s="815"/>
    </row>
    <row r="144" spans="1:17" x14ac:dyDescent="0.25">
      <c r="A144" s="39"/>
      <c r="B144" s="40"/>
      <c r="C144" s="40"/>
      <c r="D144" s="535" t="s">
        <v>417</v>
      </c>
      <c r="E144" s="42">
        <v>5281705</v>
      </c>
      <c r="F144" s="42">
        <v>1151956.54</v>
      </c>
      <c r="G144" s="232">
        <f t="shared" si="1"/>
        <v>0.21810315797644891</v>
      </c>
      <c r="H144" s="14"/>
      <c r="I144" s="14"/>
      <c r="J144" s="232"/>
      <c r="K144" s="212">
        <f t="shared" si="10"/>
        <v>5281705</v>
      </c>
      <c r="L144" s="212">
        <f t="shared" si="11"/>
        <v>1151956.54</v>
      </c>
      <c r="M144" s="542">
        <f t="shared" si="7"/>
        <v>0.21810315797644891</v>
      </c>
      <c r="N144" s="815"/>
      <c r="O144" s="815"/>
      <c r="P144" s="815"/>
      <c r="Q144" s="815"/>
    </row>
    <row r="145" spans="1:17" ht="31.5" x14ac:dyDescent="0.25">
      <c r="A145" s="39"/>
      <c r="B145" s="40"/>
      <c r="C145" s="40"/>
      <c r="D145" s="535" t="s">
        <v>418</v>
      </c>
      <c r="E145" s="42">
        <v>101974</v>
      </c>
      <c r="F145" s="42">
        <v>19597.189999999999</v>
      </c>
      <c r="G145" s="232">
        <f t="shared" si="1"/>
        <v>0.19217830035106986</v>
      </c>
      <c r="H145" s="14"/>
      <c r="I145" s="14"/>
      <c r="J145" s="232"/>
      <c r="K145" s="212">
        <f t="shared" si="10"/>
        <v>101974</v>
      </c>
      <c r="L145" s="212">
        <f t="shared" si="11"/>
        <v>19597.189999999999</v>
      </c>
      <c r="M145" s="542">
        <f t="shared" si="7"/>
        <v>0.19217830035106986</v>
      </c>
      <c r="N145" s="815"/>
      <c r="O145" s="815"/>
      <c r="P145" s="815"/>
      <c r="Q145" s="815"/>
    </row>
    <row r="146" spans="1:17" x14ac:dyDescent="0.25">
      <c r="A146" s="39"/>
      <c r="B146" s="40"/>
      <c r="C146" s="40"/>
      <c r="D146" s="536" t="s">
        <v>419</v>
      </c>
      <c r="E146" s="42"/>
      <c r="F146" s="42"/>
      <c r="G146" s="233"/>
      <c r="H146" s="14">
        <f>H147</f>
        <v>34800</v>
      </c>
      <c r="I146" s="14">
        <f>I147</f>
        <v>0</v>
      </c>
      <c r="J146" s="232">
        <f t="shared" si="4"/>
        <v>0</v>
      </c>
      <c r="K146" s="212">
        <f t="shared" si="10"/>
        <v>34800</v>
      </c>
      <c r="L146" s="212">
        <f t="shared" si="11"/>
        <v>0</v>
      </c>
      <c r="M146" s="542">
        <f t="shared" si="7"/>
        <v>0</v>
      </c>
      <c r="N146" s="815"/>
      <c r="O146" s="815"/>
      <c r="P146" s="815"/>
      <c r="Q146" s="815"/>
    </row>
    <row r="147" spans="1:17" x14ac:dyDescent="0.25">
      <c r="A147" s="39"/>
      <c r="B147" s="40"/>
      <c r="C147" s="40"/>
      <c r="D147" s="537" t="s">
        <v>420</v>
      </c>
      <c r="E147" s="42"/>
      <c r="F147" s="42"/>
      <c r="G147" s="233"/>
      <c r="H147" s="14">
        <v>34800</v>
      </c>
      <c r="I147" s="14">
        <v>0</v>
      </c>
      <c r="J147" s="232">
        <f t="shared" si="4"/>
        <v>0</v>
      </c>
      <c r="K147" s="212">
        <f t="shared" si="10"/>
        <v>34800</v>
      </c>
      <c r="L147" s="212">
        <f t="shared" si="11"/>
        <v>0</v>
      </c>
      <c r="M147" s="542">
        <f t="shared" si="7"/>
        <v>0</v>
      </c>
      <c r="N147" s="815"/>
      <c r="O147" s="815"/>
      <c r="P147" s="815"/>
      <c r="Q147" s="815"/>
    </row>
    <row r="148" spans="1:17" ht="31.5" x14ac:dyDescent="0.25">
      <c r="A148" s="39" t="s">
        <v>73</v>
      </c>
      <c r="B148" s="40" t="s">
        <v>74</v>
      </c>
      <c r="C148" s="40" t="s">
        <v>72</v>
      </c>
      <c r="D148" s="35" t="s">
        <v>75</v>
      </c>
      <c r="E148" s="42">
        <f>E149</f>
        <v>46053262</v>
      </c>
      <c r="F148" s="42">
        <f>F149</f>
        <v>4069500</v>
      </c>
      <c r="G148" s="233">
        <f t="shared" si="1"/>
        <v>8.8365076072135784E-2</v>
      </c>
      <c r="H148" s="14">
        <v>0</v>
      </c>
      <c r="I148" s="14">
        <f>I149</f>
        <v>0</v>
      </c>
      <c r="J148" s="232"/>
      <c r="K148" s="212">
        <f t="shared" si="10"/>
        <v>46053262</v>
      </c>
      <c r="L148" s="212">
        <f t="shared" si="11"/>
        <v>4069500</v>
      </c>
      <c r="M148" s="542">
        <f t="shared" si="7"/>
        <v>8.8365076072135784E-2</v>
      </c>
      <c r="N148" s="815"/>
      <c r="O148" s="815"/>
      <c r="P148" s="815"/>
      <c r="Q148" s="815"/>
    </row>
    <row r="149" spans="1:17" ht="16.5" thickBot="1" x14ac:dyDescent="0.3">
      <c r="A149" s="39"/>
      <c r="B149" s="40"/>
      <c r="C149" s="40"/>
      <c r="D149" s="536" t="s">
        <v>416</v>
      </c>
      <c r="E149" s="42">
        <v>46053262</v>
      </c>
      <c r="F149" s="42">
        <v>4069500</v>
      </c>
      <c r="G149" s="233">
        <f t="shared" si="1"/>
        <v>8.8365076072135784E-2</v>
      </c>
      <c r="H149" s="14"/>
      <c r="I149" s="14">
        <v>0</v>
      </c>
      <c r="J149" s="233"/>
      <c r="K149" s="215">
        <f t="shared" si="10"/>
        <v>46053262</v>
      </c>
      <c r="L149" s="215">
        <f t="shared" si="11"/>
        <v>4069500</v>
      </c>
      <c r="M149" s="542">
        <f t="shared" si="7"/>
        <v>8.8365076072135784E-2</v>
      </c>
      <c r="N149" s="815"/>
      <c r="O149" s="815"/>
      <c r="P149" s="815"/>
      <c r="Q149" s="815"/>
    </row>
    <row r="150" spans="1:17" ht="45.75" customHeight="1" thickBot="1" x14ac:dyDescent="0.3">
      <c r="A150" s="36" t="s">
        <v>76</v>
      </c>
      <c r="B150" s="37" t="s">
        <v>14</v>
      </c>
      <c r="C150" s="37" t="s">
        <v>14</v>
      </c>
      <c r="D150" s="38" t="s">
        <v>468</v>
      </c>
      <c r="E150" s="55">
        <f>E151</f>
        <v>2247465</v>
      </c>
      <c r="F150" s="55">
        <f>F151</f>
        <v>538874.43999999994</v>
      </c>
      <c r="G150" s="230">
        <f t="shared" si="1"/>
        <v>0.23976989185593545</v>
      </c>
      <c r="H150" s="55">
        <f>H151</f>
        <v>23000</v>
      </c>
      <c r="I150" s="55">
        <f>I151</f>
        <v>0</v>
      </c>
      <c r="J150" s="230">
        <f t="shared" si="4"/>
        <v>0</v>
      </c>
      <c r="K150" s="228">
        <f>K151</f>
        <v>2270465</v>
      </c>
      <c r="L150" s="228">
        <f>L151</f>
        <v>538874.43999999994</v>
      </c>
      <c r="M150" s="238">
        <f t="shared" si="7"/>
        <v>0.23734100283422116</v>
      </c>
      <c r="N150" s="815"/>
      <c r="O150" s="815"/>
      <c r="P150" s="815"/>
      <c r="Q150" s="815"/>
    </row>
    <row r="151" spans="1:17" ht="47.25" x14ac:dyDescent="0.25">
      <c r="A151" s="49" t="s">
        <v>77</v>
      </c>
      <c r="B151" s="50" t="s">
        <v>14</v>
      </c>
      <c r="C151" s="50" t="s">
        <v>14</v>
      </c>
      <c r="D151" s="51" t="s">
        <v>468</v>
      </c>
      <c r="E151" s="43">
        <f>E152+E157</f>
        <v>2247465</v>
      </c>
      <c r="F151" s="43">
        <f>F152+F157</f>
        <v>538874.43999999994</v>
      </c>
      <c r="G151" s="231">
        <f t="shared" si="1"/>
        <v>0.23976989185593545</v>
      </c>
      <c r="H151" s="43">
        <f>H152</f>
        <v>23000</v>
      </c>
      <c r="I151" s="43">
        <v>0</v>
      </c>
      <c r="J151" s="231">
        <f t="shared" si="4"/>
        <v>0</v>
      </c>
      <c r="K151" s="229">
        <f>K152+K157</f>
        <v>2270465</v>
      </c>
      <c r="L151" s="229">
        <f>L152+L157</f>
        <v>538874.43999999994</v>
      </c>
      <c r="M151" s="543">
        <f t="shared" si="7"/>
        <v>0.23734100283422116</v>
      </c>
      <c r="N151" s="815"/>
      <c r="O151" s="815"/>
      <c r="P151" s="815"/>
      <c r="Q151" s="815"/>
    </row>
    <row r="152" spans="1:17" ht="47.25" x14ac:dyDescent="0.25">
      <c r="A152" s="522" t="s">
        <v>176</v>
      </c>
      <c r="B152" s="523" t="s">
        <v>42</v>
      </c>
      <c r="C152" s="523" t="s">
        <v>16</v>
      </c>
      <c r="D152" s="27" t="s">
        <v>161</v>
      </c>
      <c r="E152" s="41">
        <f>E153</f>
        <v>2213465</v>
      </c>
      <c r="F152" s="41">
        <f>F153</f>
        <v>538874.43999999994</v>
      </c>
      <c r="G152" s="232">
        <f t="shared" si="1"/>
        <v>0.24345288495639186</v>
      </c>
      <c r="H152" s="8">
        <f>H155</f>
        <v>23000</v>
      </c>
      <c r="I152" s="8">
        <v>0</v>
      </c>
      <c r="J152" s="232">
        <f t="shared" si="4"/>
        <v>0</v>
      </c>
      <c r="K152" s="212">
        <f>E152+H152</f>
        <v>2236465</v>
      </c>
      <c r="L152" s="212">
        <f>F152+I152</f>
        <v>538874.43999999994</v>
      </c>
      <c r="M152" s="542">
        <f t="shared" si="7"/>
        <v>0.24094919437594595</v>
      </c>
      <c r="N152" s="815"/>
      <c r="O152" s="815"/>
      <c r="P152" s="815"/>
      <c r="Q152" s="815"/>
    </row>
    <row r="153" spans="1:17" x14ac:dyDescent="0.25">
      <c r="A153" s="39"/>
      <c r="B153" s="40"/>
      <c r="C153" s="40"/>
      <c r="D153" s="534" t="s">
        <v>416</v>
      </c>
      <c r="E153" s="42">
        <v>2213465</v>
      </c>
      <c r="F153" s="42">
        <v>538874.43999999994</v>
      </c>
      <c r="G153" s="232">
        <f t="shared" si="1"/>
        <v>0.24345288495639186</v>
      </c>
      <c r="H153" s="14"/>
      <c r="I153" s="14"/>
      <c r="J153" s="232"/>
      <c r="K153" s="212">
        <f t="shared" ref="K153:K158" si="12">E153+H153</f>
        <v>2213465</v>
      </c>
      <c r="L153" s="212">
        <f t="shared" ref="L153:L158" si="13">F153+I153</f>
        <v>538874.43999999994</v>
      </c>
      <c r="M153" s="542">
        <f t="shared" si="7"/>
        <v>0.24345288495639186</v>
      </c>
      <c r="N153" s="815"/>
      <c r="O153" s="815"/>
      <c r="P153" s="815"/>
      <c r="Q153" s="815"/>
    </row>
    <row r="154" spans="1:17" x14ac:dyDescent="0.25">
      <c r="A154" s="39"/>
      <c r="B154" s="40"/>
      <c r="C154" s="40"/>
      <c r="D154" s="535" t="s">
        <v>417</v>
      </c>
      <c r="E154" s="42">
        <v>2149017</v>
      </c>
      <c r="F154" s="42">
        <v>530711.81999999995</v>
      </c>
      <c r="G154" s="232">
        <f t="shared" si="1"/>
        <v>0.2469556173822729</v>
      </c>
      <c r="H154" s="14"/>
      <c r="I154" s="14"/>
      <c r="J154" s="232"/>
      <c r="K154" s="212">
        <f t="shared" si="12"/>
        <v>2149017</v>
      </c>
      <c r="L154" s="212">
        <f t="shared" si="13"/>
        <v>530711.81999999995</v>
      </c>
      <c r="M154" s="542">
        <f t="shared" si="7"/>
        <v>0.2469556173822729</v>
      </c>
      <c r="N154" s="815"/>
      <c r="O154" s="815"/>
      <c r="P154" s="815"/>
      <c r="Q154" s="815"/>
    </row>
    <row r="155" spans="1:17" x14ac:dyDescent="0.25">
      <c r="A155" s="39"/>
      <c r="B155" s="40"/>
      <c r="C155" s="40"/>
      <c r="D155" s="536" t="s">
        <v>419</v>
      </c>
      <c r="E155" s="42"/>
      <c r="F155" s="42"/>
      <c r="G155" s="233"/>
      <c r="H155" s="14">
        <f>H156</f>
        <v>23000</v>
      </c>
      <c r="I155" s="14">
        <f>I156</f>
        <v>0</v>
      </c>
      <c r="J155" s="232">
        <f t="shared" si="4"/>
        <v>0</v>
      </c>
      <c r="K155" s="212">
        <f t="shared" si="12"/>
        <v>23000</v>
      </c>
      <c r="L155" s="212">
        <f t="shared" si="13"/>
        <v>0</v>
      </c>
      <c r="M155" s="542">
        <f t="shared" si="7"/>
        <v>0</v>
      </c>
      <c r="N155" s="815"/>
      <c r="O155" s="815"/>
      <c r="P155" s="815"/>
      <c r="Q155" s="815"/>
    </row>
    <row r="156" spans="1:17" x14ac:dyDescent="0.25">
      <c r="A156" s="39"/>
      <c r="B156" s="40"/>
      <c r="C156" s="40"/>
      <c r="D156" s="537" t="s">
        <v>420</v>
      </c>
      <c r="E156" s="42"/>
      <c r="F156" s="42"/>
      <c r="G156" s="233"/>
      <c r="H156" s="14">
        <v>23000</v>
      </c>
      <c r="I156" s="14">
        <v>0</v>
      </c>
      <c r="J156" s="232">
        <f t="shared" si="4"/>
        <v>0</v>
      </c>
      <c r="K156" s="212">
        <f t="shared" si="12"/>
        <v>23000</v>
      </c>
      <c r="L156" s="212">
        <f t="shared" si="13"/>
        <v>0</v>
      </c>
      <c r="M156" s="542">
        <f t="shared" si="7"/>
        <v>0</v>
      </c>
      <c r="N156" s="815"/>
      <c r="O156" s="815"/>
      <c r="P156" s="815"/>
      <c r="Q156" s="815"/>
    </row>
    <row r="157" spans="1:17" ht="31.5" x14ac:dyDescent="0.25">
      <c r="A157" s="39" t="s">
        <v>78</v>
      </c>
      <c r="B157" s="40" t="s">
        <v>79</v>
      </c>
      <c r="C157" s="40" t="s">
        <v>65</v>
      </c>
      <c r="D157" s="35" t="s">
        <v>80</v>
      </c>
      <c r="E157" s="42">
        <f>E158</f>
        <v>34000</v>
      </c>
      <c r="F157" s="42">
        <f>F158</f>
        <v>0</v>
      </c>
      <c r="G157" s="233">
        <f t="shared" si="1"/>
        <v>0</v>
      </c>
      <c r="H157" s="14">
        <v>0</v>
      </c>
      <c r="I157" s="14">
        <v>0</v>
      </c>
      <c r="J157" s="233"/>
      <c r="K157" s="212">
        <f t="shared" si="12"/>
        <v>34000</v>
      </c>
      <c r="L157" s="212">
        <f t="shared" si="13"/>
        <v>0</v>
      </c>
      <c r="M157" s="542">
        <f t="shared" si="7"/>
        <v>0</v>
      </c>
      <c r="N157" s="815"/>
      <c r="O157" s="815"/>
      <c r="P157" s="815"/>
      <c r="Q157" s="815"/>
    </row>
    <row r="158" spans="1:17" ht="16.5" thickBot="1" x14ac:dyDescent="0.3">
      <c r="A158" s="39"/>
      <c r="B158" s="40"/>
      <c r="C158" s="40"/>
      <c r="D158" s="536" t="s">
        <v>416</v>
      </c>
      <c r="E158" s="42">
        <v>34000</v>
      </c>
      <c r="F158" s="42">
        <v>0</v>
      </c>
      <c r="G158" s="233">
        <f t="shared" si="1"/>
        <v>0</v>
      </c>
      <c r="H158" s="14"/>
      <c r="I158" s="14"/>
      <c r="J158" s="233"/>
      <c r="K158" s="215">
        <f t="shared" si="12"/>
        <v>34000</v>
      </c>
      <c r="L158" s="215">
        <f t="shared" si="13"/>
        <v>0</v>
      </c>
      <c r="M158" s="542">
        <f t="shared" si="7"/>
        <v>0</v>
      </c>
      <c r="N158" s="815"/>
      <c r="O158" s="815"/>
      <c r="P158" s="815"/>
      <c r="Q158" s="815"/>
    </row>
    <row r="159" spans="1:17" s="32" customFormat="1" ht="64.5" customHeight="1" thickBot="1" x14ac:dyDescent="0.3">
      <c r="A159" s="36" t="s">
        <v>81</v>
      </c>
      <c r="B159" s="37" t="s">
        <v>14</v>
      </c>
      <c r="C159" s="37" t="s">
        <v>14</v>
      </c>
      <c r="D159" s="38" t="s">
        <v>469</v>
      </c>
      <c r="E159" s="55">
        <f>E160</f>
        <v>102596165</v>
      </c>
      <c r="F159" s="55">
        <f>F160</f>
        <v>21306618.77</v>
      </c>
      <c r="G159" s="230">
        <f t="shared" si="1"/>
        <v>0.20767461210660262</v>
      </c>
      <c r="H159" s="55">
        <f>H160</f>
        <v>1025427</v>
      </c>
      <c r="I159" s="55">
        <f>I160</f>
        <v>301508.21999999997</v>
      </c>
      <c r="J159" s="230">
        <f t="shared" si="4"/>
        <v>0.29403187160080629</v>
      </c>
      <c r="K159" s="228">
        <f>K160</f>
        <v>103621592</v>
      </c>
      <c r="L159" s="228">
        <f>L160</f>
        <v>21608126.989999998</v>
      </c>
      <c r="M159" s="238">
        <f t="shared" si="7"/>
        <v>0.20852919331716113</v>
      </c>
      <c r="N159" s="815"/>
      <c r="O159" s="815"/>
      <c r="P159" s="815"/>
      <c r="Q159" s="815"/>
    </row>
    <row r="160" spans="1:17" s="31" customFormat="1" ht="63" x14ac:dyDescent="0.25">
      <c r="A160" s="49" t="s">
        <v>82</v>
      </c>
      <c r="B160" s="50" t="s">
        <v>14</v>
      </c>
      <c r="C160" s="50" t="s">
        <v>14</v>
      </c>
      <c r="D160" s="51" t="s">
        <v>469</v>
      </c>
      <c r="E160" s="43">
        <f>E161+E164+E168+E170+E176+E182+E186+E189+E191+E193+E197+E199+E203</f>
        <v>102596165</v>
      </c>
      <c r="F160" s="43">
        <f>F161+F164+F168+F170+F176+F182+F186+F189+F191+F193+F197+F199+F203</f>
        <v>21306618.77</v>
      </c>
      <c r="G160" s="231">
        <f t="shared" si="1"/>
        <v>0.20767461210660262</v>
      </c>
      <c r="H160" s="43">
        <f>H161+H164+H168+H170+H176+H182+H186+H189+H191+H193+H197+H199+H203</f>
        <v>1025427</v>
      </c>
      <c r="I160" s="43">
        <f>I161+I164+I168+I170+I176+I182+I186+I189+I191+I193+I197+I199+I203</f>
        <v>301508.21999999997</v>
      </c>
      <c r="J160" s="231">
        <f t="shared" si="4"/>
        <v>0.29403187160080629</v>
      </c>
      <c r="K160" s="229">
        <f>K161+K164+K168+K170+K176+K182+K186+K189+K191+K193+K197+K199+K203</f>
        <v>103621592</v>
      </c>
      <c r="L160" s="229">
        <f>L161+L164+L168+L170+L176+L182+L186+L189+L191+L193+L197+L199+L203</f>
        <v>21608126.989999998</v>
      </c>
      <c r="M160" s="543">
        <f t="shared" si="7"/>
        <v>0.20852919331716113</v>
      </c>
      <c r="N160" s="815"/>
      <c r="O160" s="815"/>
      <c r="P160" s="815"/>
      <c r="Q160" s="815"/>
    </row>
    <row r="161" spans="1:17" ht="49.5" customHeight="1" x14ac:dyDescent="0.25">
      <c r="A161" s="522" t="s">
        <v>177</v>
      </c>
      <c r="B161" s="523" t="s">
        <v>42</v>
      </c>
      <c r="C161" s="523" t="s">
        <v>16</v>
      </c>
      <c r="D161" s="27" t="s">
        <v>161</v>
      </c>
      <c r="E161" s="41">
        <f>E162</f>
        <v>3363039</v>
      </c>
      <c r="F161" s="41">
        <f>F162</f>
        <v>626198.68999999994</v>
      </c>
      <c r="G161" s="232">
        <f t="shared" si="1"/>
        <v>0.186200246265357</v>
      </c>
      <c r="H161" s="8">
        <v>0</v>
      </c>
      <c r="I161" s="8">
        <v>0</v>
      </c>
      <c r="J161" s="232"/>
      <c r="K161" s="212">
        <f>E161+H161</f>
        <v>3363039</v>
      </c>
      <c r="L161" s="212">
        <f>F161+I161</f>
        <v>626198.68999999994</v>
      </c>
      <c r="M161" s="542">
        <f t="shared" si="7"/>
        <v>0.186200246265357</v>
      </c>
      <c r="N161" s="815"/>
      <c r="O161" s="815"/>
      <c r="P161" s="815"/>
      <c r="Q161" s="815"/>
    </row>
    <row r="162" spans="1:17" x14ac:dyDescent="0.25">
      <c r="A162" s="522"/>
      <c r="B162" s="523"/>
      <c r="C162" s="523"/>
      <c r="D162" s="534" t="s">
        <v>416</v>
      </c>
      <c r="E162" s="41">
        <v>3363039</v>
      </c>
      <c r="F162" s="41">
        <v>626198.68999999994</v>
      </c>
      <c r="G162" s="232">
        <f t="shared" si="1"/>
        <v>0.186200246265357</v>
      </c>
      <c r="H162" s="8"/>
      <c r="I162" s="8"/>
      <c r="J162" s="232"/>
      <c r="K162" s="212">
        <f t="shared" ref="K162:K204" si="14">E162+H162</f>
        <v>3363039</v>
      </c>
      <c r="L162" s="212">
        <f t="shared" ref="L162:L204" si="15">F162+I162</f>
        <v>626198.68999999994</v>
      </c>
      <c r="M162" s="542">
        <f t="shared" si="7"/>
        <v>0.186200246265357</v>
      </c>
      <c r="N162" s="815"/>
      <c r="O162" s="815"/>
      <c r="P162" s="815"/>
      <c r="Q162" s="815"/>
    </row>
    <row r="163" spans="1:17" x14ac:dyDescent="0.25">
      <c r="A163" s="522"/>
      <c r="B163" s="523"/>
      <c r="C163" s="523"/>
      <c r="D163" s="535" t="s">
        <v>417</v>
      </c>
      <c r="E163" s="41">
        <v>3283148</v>
      </c>
      <c r="F163" s="41">
        <v>600761.68999999994</v>
      </c>
      <c r="G163" s="232">
        <f t="shared" si="1"/>
        <v>0.18298343236430401</v>
      </c>
      <c r="H163" s="8"/>
      <c r="I163" s="8"/>
      <c r="J163" s="232"/>
      <c r="K163" s="212">
        <f t="shared" si="14"/>
        <v>3283148</v>
      </c>
      <c r="L163" s="212">
        <f t="shared" si="15"/>
        <v>600761.68999999994</v>
      </c>
      <c r="M163" s="542">
        <f t="shared" si="7"/>
        <v>0.18298343236430401</v>
      </c>
      <c r="N163" s="815"/>
      <c r="O163" s="815"/>
      <c r="P163" s="815"/>
      <c r="Q163" s="815"/>
    </row>
    <row r="164" spans="1:17" ht="31.5" x14ac:dyDescent="0.25">
      <c r="A164" s="522" t="s">
        <v>83</v>
      </c>
      <c r="B164" s="523" t="s">
        <v>84</v>
      </c>
      <c r="C164" s="523" t="s">
        <v>53</v>
      </c>
      <c r="D164" s="27" t="s">
        <v>85</v>
      </c>
      <c r="E164" s="41">
        <f>E165</f>
        <v>14679315</v>
      </c>
      <c r="F164" s="41">
        <f>F165</f>
        <v>3181877.98</v>
      </c>
      <c r="G164" s="232">
        <f t="shared" si="1"/>
        <v>0.21675929564833235</v>
      </c>
      <c r="H164" s="8">
        <f>H165</f>
        <v>799155</v>
      </c>
      <c r="I164" s="8">
        <f>I165</f>
        <v>265935.59999999998</v>
      </c>
      <c r="J164" s="232">
        <f t="shared" si="4"/>
        <v>0.33277098935750882</v>
      </c>
      <c r="K164" s="212">
        <f t="shared" si="14"/>
        <v>15478470</v>
      </c>
      <c r="L164" s="212">
        <f t="shared" si="15"/>
        <v>3447813.58</v>
      </c>
      <c r="M164" s="542">
        <f t="shared" si="7"/>
        <v>0.22274899134087542</v>
      </c>
      <c r="N164" s="815"/>
      <c r="O164" s="815"/>
      <c r="P164" s="815"/>
      <c r="Q164" s="815"/>
    </row>
    <row r="165" spans="1:17" x14ac:dyDescent="0.25">
      <c r="A165" s="522"/>
      <c r="B165" s="523"/>
      <c r="C165" s="523"/>
      <c r="D165" s="534" t="s">
        <v>416</v>
      </c>
      <c r="E165" s="41">
        <v>14679315</v>
      </c>
      <c r="F165" s="41">
        <v>3181877.98</v>
      </c>
      <c r="G165" s="232">
        <f t="shared" si="1"/>
        <v>0.21675929564833235</v>
      </c>
      <c r="H165" s="8">
        <f>H166</f>
        <v>799155</v>
      </c>
      <c r="I165" s="8">
        <f>I166</f>
        <v>265935.59999999998</v>
      </c>
      <c r="J165" s="232">
        <f t="shared" si="4"/>
        <v>0.33277098935750882</v>
      </c>
      <c r="K165" s="212">
        <f t="shared" si="14"/>
        <v>15478470</v>
      </c>
      <c r="L165" s="212">
        <f t="shared" si="15"/>
        <v>3447813.58</v>
      </c>
      <c r="M165" s="542">
        <f t="shared" si="7"/>
        <v>0.22274899134087542</v>
      </c>
      <c r="N165" s="815"/>
      <c r="O165" s="815"/>
      <c r="P165" s="815"/>
      <c r="Q165" s="815"/>
    </row>
    <row r="166" spans="1:17" x14ac:dyDescent="0.25">
      <c r="A166" s="522"/>
      <c r="B166" s="523"/>
      <c r="C166" s="523"/>
      <c r="D166" s="535" t="s">
        <v>417</v>
      </c>
      <c r="E166" s="41">
        <v>13972582</v>
      </c>
      <c r="F166" s="41">
        <v>3048371.63</v>
      </c>
      <c r="G166" s="232">
        <f t="shared" si="1"/>
        <v>0.2181680973495092</v>
      </c>
      <c r="H166" s="8">
        <v>799155</v>
      </c>
      <c r="I166" s="8">
        <v>265935.59999999998</v>
      </c>
      <c r="J166" s="232">
        <f t="shared" si="4"/>
        <v>0.33277098935750882</v>
      </c>
      <c r="K166" s="212">
        <f t="shared" si="14"/>
        <v>14771737</v>
      </c>
      <c r="L166" s="212">
        <f t="shared" si="15"/>
        <v>3314307.23</v>
      </c>
      <c r="M166" s="542">
        <f t="shared" si="7"/>
        <v>0.22436814505971775</v>
      </c>
      <c r="N166" s="815"/>
      <c r="O166" s="815"/>
      <c r="P166" s="815"/>
      <c r="Q166" s="815"/>
    </row>
    <row r="167" spans="1:17" ht="31.5" x14ac:dyDescent="0.25">
      <c r="A167" s="522"/>
      <c r="B167" s="523"/>
      <c r="C167" s="523"/>
      <c r="D167" s="535" t="s">
        <v>418</v>
      </c>
      <c r="E167" s="41">
        <v>447307</v>
      </c>
      <c r="F167" s="41">
        <v>89629</v>
      </c>
      <c r="G167" s="232">
        <f t="shared" si="1"/>
        <v>0.20037468673640252</v>
      </c>
      <c r="H167" s="8"/>
      <c r="I167" s="8"/>
      <c r="J167" s="232"/>
      <c r="K167" s="212">
        <f t="shared" si="14"/>
        <v>447307</v>
      </c>
      <c r="L167" s="212">
        <f t="shared" si="15"/>
        <v>89629</v>
      </c>
      <c r="M167" s="542">
        <f t="shared" si="7"/>
        <v>0.20037468673640252</v>
      </c>
      <c r="N167" s="815"/>
      <c r="O167" s="815"/>
      <c r="P167" s="815"/>
      <c r="Q167" s="815"/>
    </row>
    <row r="168" spans="1:17" ht="63" x14ac:dyDescent="0.25">
      <c r="A168" s="522" t="s">
        <v>86</v>
      </c>
      <c r="B168" s="523" t="s">
        <v>87</v>
      </c>
      <c r="C168" s="523" t="s">
        <v>65</v>
      </c>
      <c r="D168" s="27" t="s">
        <v>585</v>
      </c>
      <c r="E168" s="41">
        <f>E169</f>
        <v>340763</v>
      </c>
      <c r="F168" s="41">
        <f>F169</f>
        <v>52182</v>
      </c>
      <c r="G168" s="232">
        <f t="shared" si="1"/>
        <v>0.15313282251887675</v>
      </c>
      <c r="H168" s="8">
        <v>0</v>
      </c>
      <c r="I168" s="8">
        <v>0</v>
      </c>
      <c r="J168" s="232"/>
      <c r="K168" s="212">
        <f t="shared" si="14"/>
        <v>340763</v>
      </c>
      <c r="L168" s="212">
        <f t="shared" si="15"/>
        <v>52182</v>
      </c>
      <c r="M168" s="542">
        <f t="shared" si="7"/>
        <v>0.15313282251887675</v>
      </c>
      <c r="N168" s="815"/>
      <c r="O168" s="815"/>
      <c r="P168" s="815"/>
      <c r="Q168" s="815"/>
    </row>
    <row r="169" spans="1:17" x14ac:dyDescent="0.25">
      <c r="A169" s="522"/>
      <c r="B169" s="523"/>
      <c r="C169" s="523"/>
      <c r="D169" s="534" t="s">
        <v>416</v>
      </c>
      <c r="E169" s="41">
        <v>340763</v>
      </c>
      <c r="F169" s="41">
        <v>52182</v>
      </c>
      <c r="G169" s="232"/>
      <c r="H169" s="8"/>
      <c r="I169" s="8"/>
      <c r="J169" s="232"/>
      <c r="K169" s="212">
        <f t="shared" si="14"/>
        <v>340763</v>
      </c>
      <c r="L169" s="212">
        <f t="shared" si="15"/>
        <v>52182</v>
      </c>
      <c r="M169" s="542">
        <f t="shared" si="7"/>
        <v>0.15313282251887675</v>
      </c>
      <c r="N169" s="815"/>
      <c r="O169" s="815"/>
      <c r="P169" s="815"/>
      <c r="Q169" s="815"/>
    </row>
    <row r="170" spans="1:17" ht="21.75" customHeight="1" x14ac:dyDescent="0.25">
      <c r="A170" s="522" t="s">
        <v>89</v>
      </c>
      <c r="B170" s="523" t="s">
        <v>90</v>
      </c>
      <c r="C170" s="523" t="s">
        <v>91</v>
      </c>
      <c r="D170" s="27" t="s">
        <v>92</v>
      </c>
      <c r="E170" s="41">
        <f>E171</f>
        <v>4600183</v>
      </c>
      <c r="F170" s="41">
        <f>F171</f>
        <v>1024283.87</v>
      </c>
      <c r="G170" s="232">
        <f t="shared" si="1"/>
        <v>0.22266154846448499</v>
      </c>
      <c r="H170" s="8">
        <f>H174</f>
        <v>43262</v>
      </c>
      <c r="I170" s="8">
        <f>I174</f>
        <v>34549.83</v>
      </c>
      <c r="J170" s="232">
        <f t="shared" si="4"/>
        <v>0.79861841801118771</v>
      </c>
      <c r="K170" s="212">
        <f t="shared" si="14"/>
        <v>4643445</v>
      </c>
      <c r="L170" s="212">
        <f t="shared" si="15"/>
        <v>1058833.7</v>
      </c>
      <c r="M170" s="542">
        <f t="shared" si="7"/>
        <v>0.22802761742628586</v>
      </c>
      <c r="N170" s="815"/>
      <c r="O170" s="815"/>
      <c r="P170" s="815"/>
      <c r="Q170" s="815"/>
    </row>
    <row r="171" spans="1:17" x14ac:dyDescent="0.25">
      <c r="A171" s="522"/>
      <c r="B171" s="523"/>
      <c r="C171" s="523"/>
      <c r="D171" s="534" t="s">
        <v>416</v>
      </c>
      <c r="E171" s="41">
        <v>4600183</v>
      </c>
      <c r="F171" s="41">
        <v>1024283.87</v>
      </c>
      <c r="G171" s="232">
        <f t="shared" si="1"/>
        <v>0.22266154846448499</v>
      </c>
      <c r="H171" s="8"/>
      <c r="I171" s="8"/>
      <c r="J171" s="232"/>
      <c r="K171" s="212">
        <f t="shared" si="14"/>
        <v>4600183</v>
      </c>
      <c r="L171" s="212">
        <f t="shared" si="15"/>
        <v>1024283.87</v>
      </c>
      <c r="M171" s="542">
        <f t="shared" si="7"/>
        <v>0.22266154846448499</v>
      </c>
      <c r="N171" s="815"/>
      <c r="O171" s="815"/>
      <c r="P171" s="815"/>
      <c r="Q171" s="815"/>
    </row>
    <row r="172" spans="1:17" x14ac:dyDescent="0.25">
      <c r="A172" s="522"/>
      <c r="B172" s="523"/>
      <c r="C172" s="523"/>
      <c r="D172" s="535" t="s">
        <v>417</v>
      </c>
      <c r="E172" s="41">
        <v>4087113</v>
      </c>
      <c r="F172" s="41">
        <v>888405.82</v>
      </c>
      <c r="G172" s="232">
        <f t="shared" si="1"/>
        <v>0.21736756972464424</v>
      </c>
      <c r="H172" s="8"/>
      <c r="I172" s="8"/>
      <c r="J172" s="232"/>
      <c r="K172" s="212">
        <f t="shared" si="14"/>
        <v>4087113</v>
      </c>
      <c r="L172" s="212">
        <f t="shared" si="15"/>
        <v>888405.82</v>
      </c>
      <c r="M172" s="542">
        <f t="shared" si="7"/>
        <v>0.21736756972464424</v>
      </c>
      <c r="N172" s="815"/>
      <c r="O172" s="815"/>
      <c r="P172" s="815"/>
      <c r="Q172" s="815"/>
    </row>
    <row r="173" spans="1:17" ht="33" customHeight="1" x14ac:dyDescent="0.25">
      <c r="A173" s="522"/>
      <c r="B173" s="523"/>
      <c r="C173" s="523"/>
      <c r="D173" s="535" t="s">
        <v>418</v>
      </c>
      <c r="E173" s="41">
        <v>311360</v>
      </c>
      <c r="F173" s="41">
        <v>45493.3</v>
      </c>
      <c r="G173" s="232">
        <f t="shared" si="1"/>
        <v>0.14611157502569375</v>
      </c>
      <c r="H173" s="8"/>
      <c r="I173" s="8"/>
      <c r="J173" s="232"/>
      <c r="K173" s="212">
        <f t="shared" si="14"/>
        <v>311360</v>
      </c>
      <c r="L173" s="212">
        <f t="shared" si="15"/>
        <v>45493.3</v>
      </c>
      <c r="M173" s="542">
        <f t="shared" si="7"/>
        <v>0.14611157502569375</v>
      </c>
      <c r="N173" s="815"/>
      <c r="O173" s="815"/>
      <c r="P173" s="815"/>
      <c r="Q173" s="815"/>
    </row>
    <row r="174" spans="1:17" x14ac:dyDescent="0.25">
      <c r="A174" s="522"/>
      <c r="B174" s="523"/>
      <c r="C174" s="523"/>
      <c r="D174" s="534" t="s">
        <v>419</v>
      </c>
      <c r="E174" s="41"/>
      <c r="F174" s="41"/>
      <c r="G174" s="232"/>
      <c r="H174" s="8">
        <f>H175</f>
        <v>43262</v>
      </c>
      <c r="I174" s="8">
        <v>34549.83</v>
      </c>
      <c r="J174" s="232">
        <f t="shared" si="4"/>
        <v>0.79861841801118771</v>
      </c>
      <c r="K174" s="212">
        <f t="shared" si="14"/>
        <v>43262</v>
      </c>
      <c r="L174" s="212">
        <f t="shared" si="15"/>
        <v>34549.83</v>
      </c>
      <c r="M174" s="542">
        <f t="shared" si="7"/>
        <v>0.79861841801118771</v>
      </c>
      <c r="N174" s="815"/>
      <c r="O174" s="815"/>
      <c r="P174" s="815"/>
      <c r="Q174" s="815"/>
    </row>
    <row r="175" spans="1:17" x14ac:dyDescent="0.25">
      <c r="A175" s="522"/>
      <c r="B175" s="523"/>
      <c r="C175" s="523"/>
      <c r="D175" s="535" t="s">
        <v>420</v>
      </c>
      <c r="E175" s="41"/>
      <c r="F175" s="41"/>
      <c r="G175" s="232"/>
      <c r="H175" s="8">
        <v>43262</v>
      </c>
      <c r="I175" s="8">
        <v>0</v>
      </c>
      <c r="J175" s="232">
        <f t="shared" si="4"/>
        <v>0</v>
      </c>
      <c r="K175" s="212">
        <f t="shared" si="14"/>
        <v>43262</v>
      </c>
      <c r="L175" s="212">
        <f t="shared" si="15"/>
        <v>0</v>
      </c>
      <c r="M175" s="542">
        <f t="shared" si="7"/>
        <v>0</v>
      </c>
      <c r="N175" s="815"/>
      <c r="O175" s="815"/>
      <c r="P175" s="815"/>
      <c r="Q175" s="815"/>
    </row>
    <row r="176" spans="1:17" ht="27.75" customHeight="1" x14ac:dyDescent="0.25">
      <c r="A176" s="522" t="s">
        <v>93</v>
      </c>
      <c r="B176" s="523" t="s">
        <v>94</v>
      </c>
      <c r="C176" s="523" t="s">
        <v>91</v>
      </c>
      <c r="D176" s="27" t="s">
        <v>95</v>
      </c>
      <c r="E176" s="41">
        <f>E177</f>
        <v>1299784</v>
      </c>
      <c r="F176" s="41">
        <f>F177</f>
        <v>292310.68</v>
      </c>
      <c r="G176" s="232">
        <f t="shared" si="1"/>
        <v>0.22489173585765018</v>
      </c>
      <c r="H176" s="8">
        <f>H177+H180</f>
        <v>23000</v>
      </c>
      <c r="I176" s="8">
        <f>I177+I180</f>
        <v>0</v>
      </c>
      <c r="J176" s="232">
        <f t="shared" si="4"/>
        <v>0</v>
      </c>
      <c r="K176" s="212">
        <f t="shared" si="14"/>
        <v>1322784</v>
      </c>
      <c r="L176" s="212">
        <f t="shared" si="15"/>
        <v>292310.68</v>
      </c>
      <c r="M176" s="542">
        <f t="shared" ref="M176:M239" si="16">L176/K176</f>
        <v>0.22098141495512494</v>
      </c>
      <c r="N176" s="815"/>
      <c r="O176" s="815"/>
      <c r="P176" s="815"/>
      <c r="Q176" s="815"/>
    </row>
    <row r="177" spans="1:17" x14ac:dyDescent="0.25">
      <c r="A177" s="522"/>
      <c r="B177" s="523"/>
      <c r="C177" s="523"/>
      <c r="D177" s="534" t="s">
        <v>416</v>
      </c>
      <c r="E177" s="41">
        <v>1299784</v>
      </c>
      <c r="F177" s="41">
        <v>292310.68</v>
      </c>
      <c r="G177" s="232">
        <f t="shared" si="1"/>
        <v>0.22489173585765018</v>
      </c>
      <c r="H177" s="8"/>
      <c r="I177" s="8"/>
      <c r="J177" s="232"/>
      <c r="K177" s="212">
        <f t="shared" si="14"/>
        <v>1299784</v>
      </c>
      <c r="L177" s="212">
        <f t="shared" si="15"/>
        <v>292310.68</v>
      </c>
      <c r="M177" s="542">
        <f t="shared" si="16"/>
        <v>0.22489173585765018</v>
      </c>
      <c r="N177" s="815"/>
      <c r="O177" s="815"/>
      <c r="P177" s="815"/>
      <c r="Q177" s="815"/>
    </row>
    <row r="178" spans="1:17" x14ac:dyDescent="0.25">
      <c r="A178" s="522"/>
      <c r="B178" s="523"/>
      <c r="C178" s="523"/>
      <c r="D178" s="535" t="s">
        <v>417</v>
      </c>
      <c r="E178" s="41">
        <v>1044930</v>
      </c>
      <c r="F178" s="41">
        <v>229691.34</v>
      </c>
      <c r="G178" s="232">
        <f t="shared" si="1"/>
        <v>0.21981504981194913</v>
      </c>
      <c r="H178" s="8"/>
      <c r="I178" s="8"/>
      <c r="J178" s="232"/>
      <c r="K178" s="212">
        <f t="shared" si="14"/>
        <v>1044930</v>
      </c>
      <c r="L178" s="212">
        <f t="shared" si="15"/>
        <v>229691.34</v>
      </c>
      <c r="M178" s="542">
        <f t="shared" si="16"/>
        <v>0.21981504981194913</v>
      </c>
      <c r="N178" s="815"/>
      <c r="O178" s="815"/>
      <c r="P178" s="815"/>
      <c r="Q178" s="815"/>
    </row>
    <row r="179" spans="1:17" ht="34.9" customHeight="1" x14ac:dyDescent="0.25">
      <c r="A179" s="522"/>
      <c r="B179" s="523"/>
      <c r="C179" s="523"/>
      <c r="D179" s="535" t="s">
        <v>418</v>
      </c>
      <c r="E179" s="41">
        <v>109471</v>
      </c>
      <c r="F179" s="41">
        <v>17363.349999999999</v>
      </c>
      <c r="G179" s="232">
        <f t="shared" si="1"/>
        <v>0.15861141306830118</v>
      </c>
      <c r="H179" s="8"/>
      <c r="I179" s="8"/>
      <c r="J179" s="232"/>
      <c r="K179" s="212">
        <f t="shared" si="14"/>
        <v>109471</v>
      </c>
      <c r="L179" s="212">
        <f t="shared" si="15"/>
        <v>17363.349999999999</v>
      </c>
      <c r="M179" s="542">
        <f t="shared" si="16"/>
        <v>0.15861141306830118</v>
      </c>
      <c r="N179" s="815"/>
      <c r="O179" s="815"/>
      <c r="P179" s="815"/>
      <c r="Q179" s="815"/>
    </row>
    <row r="180" spans="1:17" x14ac:dyDescent="0.25">
      <c r="A180" s="522"/>
      <c r="B180" s="523"/>
      <c r="C180" s="523"/>
      <c r="D180" s="534" t="s">
        <v>419</v>
      </c>
      <c r="E180" s="41"/>
      <c r="F180" s="41"/>
      <c r="G180" s="232"/>
      <c r="H180" s="8">
        <f>H181</f>
        <v>23000</v>
      </c>
      <c r="I180" s="8">
        <f>I181</f>
        <v>0</v>
      </c>
      <c r="J180" s="232">
        <f t="shared" si="4"/>
        <v>0</v>
      </c>
      <c r="K180" s="212">
        <f t="shared" si="14"/>
        <v>23000</v>
      </c>
      <c r="L180" s="212">
        <f t="shared" si="15"/>
        <v>0</v>
      </c>
      <c r="M180" s="542">
        <f t="shared" si="16"/>
        <v>0</v>
      </c>
      <c r="N180" s="815"/>
      <c r="O180" s="815"/>
      <c r="P180" s="815"/>
      <c r="Q180" s="815"/>
    </row>
    <row r="181" spans="1:17" x14ac:dyDescent="0.25">
      <c r="A181" s="522"/>
      <c r="B181" s="523"/>
      <c r="C181" s="523"/>
      <c r="D181" s="535" t="s">
        <v>420</v>
      </c>
      <c r="E181" s="41"/>
      <c r="F181" s="41"/>
      <c r="G181" s="232"/>
      <c r="H181" s="8">
        <v>23000</v>
      </c>
      <c r="I181" s="8">
        <v>0</v>
      </c>
      <c r="J181" s="232">
        <f t="shared" si="4"/>
        <v>0</v>
      </c>
      <c r="K181" s="212">
        <f t="shared" si="14"/>
        <v>23000</v>
      </c>
      <c r="L181" s="212">
        <f t="shared" si="15"/>
        <v>0</v>
      </c>
      <c r="M181" s="542">
        <f t="shared" si="16"/>
        <v>0</v>
      </c>
      <c r="N181" s="815"/>
      <c r="O181" s="815"/>
      <c r="P181" s="815"/>
      <c r="Q181" s="815"/>
    </row>
    <row r="182" spans="1:17" ht="45.75" customHeight="1" x14ac:dyDescent="0.25">
      <c r="A182" s="522" t="s">
        <v>96</v>
      </c>
      <c r="B182" s="523" t="s">
        <v>97</v>
      </c>
      <c r="C182" s="523" t="s">
        <v>98</v>
      </c>
      <c r="D182" s="27" t="s">
        <v>99</v>
      </c>
      <c r="E182" s="41">
        <f>E183</f>
        <v>25025982</v>
      </c>
      <c r="F182" s="41">
        <f>F183</f>
        <v>5146653.55</v>
      </c>
      <c r="G182" s="232">
        <f t="shared" si="1"/>
        <v>0.20565241156171213</v>
      </c>
      <c r="H182" s="8">
        <f>H183</f>
        <v>160010</v>
      </c>
      <c r="I182" s="8">
        <f>I183</f>
        <v>1022.79</v>
      </c>
      <c r="J182" s="232">
        <f t="shared" si="4"/>
        <v>6.392037997625148E-3</v>
      </c>
      <c r="K182" s="212">
        <f t="shared" si="14"/>
        <v>25185992</v>
      </c>
      <c r="L182" s="212">
        <f t="shared" si="15"/>
        <v>5147676.34</v>
      </c>
      <c r="M182" s="542">
        <f t="shared" si="16"/>
        <v>0.2043864835659441</v>
      </c>
      <c r="N182" s="815"/>
      <c r="O182" s="815"/>
      <c r="P182" s="815"/>
      <c r="Q182" s="815"/>
    </row>
    <row r="183" spans="1:17" x14ac:dyDescent="0.25">
      <c r="A183" s="522"/>
      <c r="B183" s="523"/>
      <c r="C183" s="523"/>
      <c r="D183" s="534" t="s">
        <v>416</v>
      </c>
      <c r="E183" s="41">
        <v>25025982</v>
      </c>
      <c r="F183" s="41">
        <v>5146653.55</v>
      </c>
      <c r="G183" s="232">
        <f t="shared" si="1"/>
        <v>0.20565241156171213</v>
      </c>
      <c r="H183" s="8">
        <v>160010</v>
      </c>
      <c r="I183" s="8">
        <v>1022.79</v>
      </c>
      <c r="J183" s="232">
        <f t="shared" si="4"/>
        <v>6.392037997625148E-3</v>
      </c>
      <c r="K183" s="212">
        <f t="shared" si="14"/>
        <v>25185992</v>
      </c>
      <c r="L183" s="212">
        <f t="shared" si="15"/>
        <v>5147676.34</v>
      </c>
      <c r="M183" s="542">
        <f t="shared" si="16"/>
        <v>0.2043864835659441</v>
      </c>
      <c r="N183" s="815"/>
      <c r="O183" s="815"/>
      <c r="P183" s="815"/>
      <c r="Q183" s="815"/>
    </row>
    <row r="184" spans="1:17" x14ac:dyDescent="0.25">
      <c r="A184" s="522"/>
      <c r="B184" s="523"/>
      <c r="C184" s="523"/>
      <c r="D184" s="535" t="s">
        <v>417</v>
      </c>
      <c r="E184" s="41">
        <v>18214441</v>
      </c>
      <c r="F184" s="41">
        <v>3930650.45</v>
      </c>
      <c r="G184" s="232">
        <f t="shared" si="1"/>
        <v>0.21579857707409195</v>
      </c>
      <c r="H184" s="8"/>
      <c r="I184" s="8"/>
      <c r="J184" s="232"/>
      <c r="K184" s="212">
        <f t="shared" si="14"/>
        <v>18214441</v>
      </c>
      <c r="L184" s="212">
        <f t="shared" si="15"/>
        <v>3930650.45</v>
      </c>
      <c r="M184" s="542">
        <f t="shared" si="16"/>
        <v>0.21579857707409195</v>
      </c>
      <c r="N184" s="815"/>
      <c r="O184" s="815"/>
      <c r="P184" s="815"/>
      <c r="Q184" s="815"/>
    </row>
    <row r="185" spans="1:17" ht="31.5" x14ac:dyDescent="0.25">
      <c r="A185" s="522"/>
      <c r="B185" s="523"/>
      <c r="C185" s="523"/>
      <c r="D185" s="535" t="s">
        <v>418</v>
      </c>
      <c r="E185" s="41">
        <v>5134202</v>
      </c>
      <c r="F185" s="41">
        <v>999714.13</v>
      </c>
      <c r="G185" s="232">
        <f t="shared" si="1"/>
        <v>0.19471655575686347</v>
      </c>
      <c r="H185" s="8"/>
      <c r="I185" s="8"/>
      <c r="J185" s="232"/>
      <c r="K185" s="212">
        <f t="shared" si="14"/>
        <v>5134202</v>
      </c>
      <c r="L185" s="212">
        <f t="shared" si="15"/>
        <v>999714.13</v>
      </c>
      <c r="M185" s="542">
        <f t="shared" si="16"/>
        <v>0.19471655575686347</v>
      </c>
      <c r="N185" s="815"/>
      <c r="O185" s="815"/>
      <c r="P185" s="815"/>
      <c r="Q185" s="815"/>
    </row>
    <row r="186" spans="1:17" ht="31.5" x14ac:dyDescent="0.25">
      <c r="A186" s="522" t="s">
        <v>178</v>
      </c>
      <c r="B186" s="523" t="s">
        <v>179</v>
      </c>
      <c r="C186" s="523" t="s">
        <v>100</v>
      </c>
      <c r="D186" s="27" t="s">
        <v>180</v>
      </c>
      <c r="E186" s="41">
        <f>E187</f>
        <v>2114801</v>
      </c>
      <c r="F186" s="41">
        <f>F187</f>
        <v>538597.37</v>
      </c>
      <c r="G186" s="232">
        <f t="shared" si="1"/>
        <v>0.25467992969551273</v>
      </c>
      <c r="H186" s="8">
        <v>0</v>
      </c>
      <c r="I186" s="8">
        <v>0</v>
      </c>
      <c r="J186" s="232"/>
      <c r="K186" s="212">
        <f t="shared" si="14"/>
        <v>2114801</v>
      </c>
      <c r="L186" s="212">
        <f t="shared" si="15"/>
        <v>538597.37</v>
      </c>
      <c r="M186" s="542">
        <f t="shared" si="16"/>
        <v>0.25467992969551273</v>
      </c>
      <c r="N186" s="815"/>
      <c r="O186" s="815"/>
      <c r="P186" s="815"/>
      <c r="Q186" s="815"/>
    </row>
    <row r="187" spans="1:17" x14ac:dyDescent="0.25">
      <c r="A187" s="522"/>
      <c r="B187" s="523"/>
      <c r="C187" s="523"/>
      <c r="D187" s="534" t="s">
        <v>416</v>
      </c>
      <c r="E187" s="41">
        <v>2114801</v>
      </c>
      <c r="F187" s="41">
        <v>538597.37</v>
      </c>
      <c r="G187" s="232">
        <f t="shared" si="1"/>
        <v>0.25467992969551273</v>
      </c>
      <c r="H187" s="8"/>
      <c r="I187" s="8"/>
      <c r="J187" s="232"/>
      <c r="K187" s="212">
        <f t="shared" si="14"/>
        <v>2114801</v>
      </c>
      <c r="L187" s="212">
        <f t="shared" si="15"/>
        <v>538597.37</v>
      </c>
      <c r="M187" s="542">
        <f t="shared" si="16"/>
        <v>0.25467992969551273</v>
      </c>
      <c r="N187" s="815"/>
      <c r="O187" s="815"/>
      <c r="P187" s="815"/>
      <c r="Q187" s="815"/>
    </row>
    <row r="188" spans="1:17" x14ac:dyDescent="0.25">
      <c r="A188" s="522"/>
      <c r="B188" s="523"/>
      <c r="C188" s="523"/>
      <c r="D188" s="535" t="s">
        <v>417</v>
      </c>
      <c r="E188" s="41">
        <v>2006393</v>
      </c>
      <c r="F188" s="41">
        <v>488205.54</v>
      </c>
      <c r="G188" s="232">
        <f t="shared" si="1"/>
        <v>0.24332498169600869</v>
      </c>
      <c r="H188" s="8"/>
      <c r="I188" s="8"/>
      <c r="J188" s="232"/>
      <c r="K188" s="212">
        <f t="shared" si="14"/>
        <v>2006393</v>
      </c>
      <c r="L188" s="212">
        <f t="shared" si="15"/>
        <v>488205.54</v>
      </c>
      <c r="M188" s="542">
        <f t="shared" si="16"/>
        <v>0.24332498169600869</v>
      </c>
      <c r="N188" s="815"/>
      <c r="O188" s="815"/>
      <c r="P188" s="815"/>
      <c r="Q188" s="815"/>
    </row>
    <row r="189" spans="1:17" ht="31.5" x14ac:dyDescent="0.25">
      <c r="A189" s="522" t="s">
        <v>101</v>
      </c>
      <c r="B189" s="523" t="s">
        <v>102</v>
      </c>
      <c r="C189" s="523" t="s">
        <v>100</v>
      </c>
      <c r="D189" s="27" t="s">
        <v>103</v>
      </c>
      <c r="E189" s="41">
        <f>E190</f>
        <v>316106</v>
      </c>
      <c r="F189" s="41">
        <f>F190</f>
        <v>56540</v>
      </c>
      <c r="G189" s="232">
        <f t="shared" si="1"/>
        <v>0.17886405193194688</v>
      </c>
      <c r="H189" s="8">
        <v>0</v>
      </c>
      <c r="I189" s="8">
        <v>0</v>
      </c>
      <c r="J189" s="232"/>
      <c r="K189" s="212">
        <f t="shared" si="14"/>
        <v>316106</v>
      </c>
      <c r="L189" s="212">
        <f t="shared" si="15"/>
        <v>56540</v>
      </c>
      <c r="M189" s="542">
        <f t="shared" si="16"/>
        <v>0.17886405193194688</v>
      </c>
      <c r="N189" s="815"/>
      <c r="O189" s="815"/>
      <c r="P189" s="815"/>
      <c r="Q189" s="815"/>
    </row>
    <row r="190" spans="1:17" x14ac:dyDescent="0.25">
      <c r="A190" s="522"/>
      <c r="B190" s="523"/>
      <c r="C190" s="523"/>
      <c r="D190" s="534" t="s">
        <v>416</v>
      </c>
      <c r="E190" s="41">
        <v>316106</v>
      </c>
      <c r="F190" s="41">
        <v>56540</v>
      </c>
      <c r="G190" s="232">
        <f t="shared" si="1"/>
        <v>0.17886405193194688</v>
      </c>
      <c r="H190" s="8"/>
      <c r="I190" s="8"/>
      <c r="J190" s="232"/>
      <c r="K190" s="212">
        <f t="shared" si="14"/>
        <v>316106</v>
      </c>
      <c r="L190" s="212">
        <f t="shared" si="15"/>
        <v>56540</v>
      </c>
      <c r="M190" s="542">
        <f t="shared" si="16"/>
        <v>0.17886405193194688</v>
      </c>
      <c r="N190" s="815"/>
      <c r="O190" s="815"/>
      <c r="P190" s="815"/>
      <c r="Q190" s="815"/>
    </row>
    <row r="191" spans="1:17" ht="47.25" x14ac:dyDescent="0.25">
      <c r="A191" s="522" t="s">
        <v>104</v>
      </c>
      <c r="B191" s="523" t="s">
        <v>105</v>
      </c>
      <c r="C191" s="523" t="s">
        <v>106</v>
      </c>
      <c r="D191" s="27" t="s">
        <v>107</v>
      </c>
      <c r="E191" s="41">
        <f>E192</f>
        <v>90000</v>
      </c>
      <c r="F191" s="41">
        <f>F192</f>
        <v>19980</v>
      </c>
      <c r="G191" s="232">
        <f t="shared" si="1"/>
        <v>0.222</v>
      </c>
      <c r="H191" s="8">
        <v>0</v>
      </c>
      <c r="I191" s="8">
        <v>0</v>
      </c>
      <c r="J191" s="232"/>
      <c r="K191" s="212">
        <f t="shared" si="14"/>
        <v>90000</v>
      </c>
      <c r="L191" s="212">
        <f t="shared" si="15"/>
        <v>19980</v>
      </c>
      <c r="M191" s="542">
        <f t="shared" si="16"/>
        <v>0.222</v>
      </c>
      <c r="N191" s="815"/>
      <c r="O191" s="815"/>
      <c r="P191" s="815"/>
      <c r="Q191" s="815"/>
    </row>
    <row r="192" spans="1:17" x14ac:dyDescent="0.25">
      <c r="A192" s="522"/>
      <c r="B192" s="523"/>
      <c r="C192" s="523"/>
      <c r="D192" s="534" t="s">
        <v>416</v>
      </c>
      <c r="E192" s="41">
        <v>90000</v>
      </c>
      <c r="F192" s="41">
        <v>19980</v>
      </c>
      <c r="G192" s="232">
        <f t="shared" si="1"/>
        <v>0.222</v>
      </c>
      <c r="H192" s="8"/>
      <c r="I192" s="8"/>
      <c r="J192" s="232"/>
      <c r="K192" s="212">
        <f t="shared" si="14"/>
        <v>90000</v>
      </c>
      <c r="L192" s="212">
        <f t="shared" si="15"/>
        <v>19980</v>
      </c>
      <c r="M192" s="542">
        <f t="shared" si="16"/>
        <v>0.222</v>
      </c>
      <c r="N192" s="815"/>
      <c r="O192" s="815"/>
      <c r="P192" s="815"/>
      <c r="Q192" s="815"/>
    </row>
    <row r="193" spans="1:17" ht="63" x14ac:dyDescent="0.25">
      <c r="A193" s="522" t="s">
        <v>108</v>
      </c>
      <c r="B193" s="523" t="s">
        <v>109</v>
      </c>
      <c r="C193" s="523" t="s">
        <v>106</v>
      </c>
      <c r="D193" s="27" t="s">
        <v>586</v>
      </c>
      <c r="E193" s="41">
        <f>E194</f>
        <v>10570071</v>
      </c>
      <c r="F193" s="41">
        <f>F194</f>
        <v>1806183.37</v>
      </c>
      <c r="G193" s="232">
        <f t="shared" si="1"/>
        <v>0.17087712750463077</v>
      </c>
      <c r="H193" s="8">
        <v>0</v>
      </c>
      <c r="I193" s="8">
        <v>0</v>
      </c>
      <c r="J193" s="232"/>
      <c r="K193" s="212">
        <f t="shared" si="14"/>
        <v>10570071</v>
      </c>
      <c r="L193" s="212">
        <f t="shared" si="15"/>
        <v>1806183.37</v>
      </c>
      <c r="M193" s="542">
        <f t="shared" si="16"/>
        <v>0.17087712750463077</v>
      </c>
      <c r="N193" s="815"/>
      <c r="O193" s="815"/>
      <c r="P193" s="815"/>
      <c r="Q193" s="815"/>
    </row>
    <row r="194" spans="1:17" x14ac:dyDescent="0.25">
      <c r="A194" s="522"/>
      <c r="B194" s="523"/>
      <c r="C194" s="523"/>
      <c r="D194" s="534" t="s">
        <v>416</v>
      </c>
      <c r="E194" s="41">
        <v>10570071</v>
      </c>
      <c r="F194" s="41">
        <v>1806183.37</v>
      </c>
      <c r="G194" s="232">
        <f t="shared" si="1"/>
        <v>0.17087712750463077</v>
      </c>
      <c r="H194" s="8"/>
      <c r="I194" s="8"/>
      <c r="J194" s="232"/>
      <c r="K194" s="212">
        <f t="shared" si="14"/>
        <v>10570071</v>
      </c>
      <c r="L194" s="212">
        <f t="shared" si="15"/>
        <v>1806183.37</v>
      </c>
      <c r="M194" s="542">
        <f t="shared" si="16"/>
        <v>0.17087712750463077</v>
      </c>
      <c r="N194" s="815"/>
      <c r="O194" s="815"/>
      <c r="P194" s="815"/>
      <c r="Q194" s="815"/>
    </row>
    <row r="195" spans="1:17" x14ac:dyDescent="0.25">
      <c r="A195" s="522"/>
      <c r="B195" s="523"/>
      <c r="C195" s="523"/>
      <c r="D195" s="535" t="s">
        <v>417</v>
      </c>
      <c r="E195" s="41">
        <v>5907423</v>
      </c>
      <c r="F195" s="41">
        <v>1274912.17</v>
      </c>
      <c r="G195" s="232">
        <f t="shared" si="1"/>
        <v>0.21581528358473737</v>
      </c>
      <c r="H195" s="8"/>
      <c r="I195" s="8"/>
      <c r="J195" s="232"/>
      <c r="K195" s="212">
        <f t="shared" si="14"/>
        <v>5907423</v>
      </c>
      <c r="L195" s="212">
        <f t="shared" si="15"/>
        <v>1274912.17</v>
      </c>
      <c r="M195" s="542">
        <f t="shared" si="16"/>
        <v>0.21581528358473737</v>
      </c>
      <c r="N195" s="815"/>
      <c r="O195" s="815"/>
      <c r="P195" s="815"/>
      <c r="Q195" s="815"/>
    </row>
    <row r="196" spans="1:17" ht="31.5" x14ac:dyDescent="0.25">
      <c r="A196" s="522"/>
      <c r="B196" s="523"/>
      <c r="C196" s="523"/>
      <c r="D196" s="535" t="s">
        <v>418</v>
      </c>
      <c r="E196" s="41">
        <v>542849</v>
      </c>
      <c r="F196" s="41">
        <v>105302.15</v>
      </c>
      <c r="G196" s="232">
        <f t="shared" si="1"/>
        <v>0.19398055444515877</v>
      </c>
      <c r="H196" s="8"/>
      <c r="I196" s="8"/>
      <c r="J196" s="232"/>
      <c r="K196" s="212">
        <f t="shared" si="14"/>
        <v>542849</v>
      </c>
      <c r="L196" s="212">
        <f t="shared" si="15"/>
        <v>105302.15</v>
      </c>
      <c r="M196" s="542">
        <f t="shared" si="16"/>
        <v>0.19398055444515877</v>
      </c>
      <c r="N196" s="815"/>
      <c r="O196" s="815"/>
      <c r="P196" s="815"/>
      <c r="Q196" s="815"/>
    </row>
    <row r="197" spans="1:17" ht="31.5" x14ac:dyDescent="0.25">
      <c r="A197" s="522" t="s">
        <v>181</v>
      </c>
      <c r="B197" s="523" t="s">
        <v>182</v>
      </c>
      <c r="C197" s="523" t="s">
        <v>106</v>
      </c>
      <c r="D197" s="27" t="s">
        <v>587</v>
      </c>
      <c r="E197" s="41">
        <f>E198</f>
        <v>33652119</v>
      </c>
      <c r="F197" s="41">
        <f>F198</f>
        <v>7523861.21</v>
      </c>
      <c r="G197" s="232">
        <f t="shared" si="1"/>
        <v>0.22357763592836458</v>
      </c>
      <c r="H197" s="8">
        <v>0</v>
      </c>
      <c r="I197" s="8">
        <v>0</v>
      </c>
      <c r="J197" s="232"/>
      <c r="K197" s="212">
        <f t="shared" si="14"/>
        <v>33652119</v>
      </c>
      <c r="L197" s="212">
        <f t="shared" si="15"/>
        <v>7523861.21</v>
      </c>
      <c r="M197" s="542">
        <f t="shared" si="16"/>
        <v>0.22357763592836458</v>
      </c>
      <c r="N197" s="815"/>
      <c r="O197" s="815"/>
      <c r="P197" s="815"/>
      <c r="Q197" s="815"/>
    </row>
    <row r="198" spans="1:17" x14ac:dyDescent="0.25">
      <c r="A198" s="522"/>
      <c r="B198" s="523"/>
      <c r="C198" s="523"/>
      <c r="D198" s="534" t="s">
        <v>416</v>
      </c>
      <c r="E198" s="41">
        <v>33652119</v>
      </c>
      <c r="F198" s="41">
        <v>7523861.21</v>
      </c>
      <c r="G198" s="232">
        <f t="shared" si="1"/>
        <v>0.22357763592836458</v>
      </c>
      <c r="H198" s="8"/>
      <c r="I198" s="8"/>
      <c r="J198" s="232"/>
      <c r="K198" s="212">
        <f t="shared" si="14"/>
        <v>33652119</v>
      </c>
      <c r="L198" s="212">
        <f t="shared" si="15"/>
        <v>7523861.21</v>
      </c>
      <c r="M198" s="542">
        <f t="shared" si="16"/>
        <v>0.22357763592836458</v>
      </c>
      <c r="N198" s="815"/>
      <c r="O198" s="815"/>
      <c r="P198" s="815"/>
      <c r="Q198" s="815"/>
    </row>
    <row r="199" spans="1:17" ht="79.5" customHeight="1" x14ac:dyDescent="0.25">
      <c r="A199" s="522" t="s">
        <v>111</v>
      </c>
      <c r="B199" s="523" t="s">
        <v>112</v>
      </c>
      <c r="C199" s="523" t="s">
        <v>106</v>
      </c>
      <c r="D199" s="27" t="s">
        <v>113</v>
      </c>
      <c r="E199" s="41">
        <f>E200</f>
        <v>6016002</v>
      </c>
      <c r="F199" s="41">
        <f>F200</f>
        <v>905950.05</v>
      </c>
      <c r="G199" s="232">
        <f t="shared" si="1"/>
        <v>0.15059005133309464</v>
      </c>
      <c r="H199" s="8">
        <v>0</v>
      </c>
      <c r="I199" s="8">
        <v>0</v>
      </c>
      <c r="J199" s="232"/>
      <c r="K199" s="212">
        <f t="shared" si="14"/>
        <v>6016002</v>
      </c>
      <c r="L199" s="212">
        <f t="shared" si="15"/>
        <v>905950.05</v>
      </c>
      <c r="M199" s="542">
        <f t="shared" si="16"/>
        <v>0.15059005133309464</v>
      </c>
      <c r="N199" s="815"/>
      <c r="O199" s="815"/>
      <c r="P199" s="815"/>
      <c r="Q199" s="815"/>
    </row>
    <row r="200" spans="1:17" x14ac:dyDescent="0.25">
      <c r="A200" s="522"/>
      <c r="B200" s="523"/>
      <c r="C200" s="523"/>
      <c r="D200" s="534" t="s">
        <v>416</v>
      </c>
      <c r="E200" s="41">
        <v>6016002</v>
      </c>
      <c r="F200" s="41">
        <v>905950.05</v>
      </c>
      <c r="G200" s="232">
        <f t="shared" si="1"/>
        <v>0.15059005133309464</v>
      </c>
      <c r="H200" s="8"/>
      <c r="I200" s="8"/>
      <c r="J200" s="232"/>
      <c r="K200" s="212">
        <f t="shared" si="14"/>
        <v>6016002</v>
      </c>
      <c r="L200" s="212">
        <f t="shared" si="15"/>
        <v>905950.05</v>
      </c>
      <c r="M200" s="542">
        <f t="shared" si="16"/>
        <v>0.15059005133309464</v>
      </c>
      <c r="N200" s="815"/>
      <c r="O200" s="815"/>
      <c r="P200" s="815"/>
      <c r="Q200" s="815"/>
    </row>
    <row r="201" spans="1:17" x14ac:dyDescent="0.25">
      <c r="A201" s="522"/>
      <c r="B201" s="523"/>
      <c r="C201" s="523"/>
      <c r="D201" s="535" t="s">
        <v>417</v>
      </c>
      <c r="E201" s="41">
        <v>3633493</v>
      </c>
      <c r="F201" s="41">
        <v>755329.58</v>
      </c>
      <c r="G201" s="232">
        <f t="shared" si="1"/>
        <v>0.20787973996372086</v>
      </c>
      <c r="H201" s="8"/>
      <c r="I201" s="8"/>
      <c r="J201" s="232"/>
      <c r="K201" s="212">
        <f t="shared" si="14"/>
        <v>3633493</v>
      </c>
      <c r="L201" s="212">
        <f t="shared" si="15"/>
        <v>755329.58</v>
      </c>
      <c r="M201" s="542">
        <f t="shared" si="16"/>
        <v>0.20787973996372086</v>
      </c>
      <c r="N201" s="815"/>
      <c r="O201" s="815"/>
      <c r="P201" s="815"/>
      <c r="Q201" s="815"/>
    </row>
    <row r="202" spans="1:17" ht="31.5" x14ac:dyDescent="0.25">
      <c r="A202" s="522"/>
      <c r="B202" s="523"/>
      <c r="C202" s="523"/>
      <c r="D202" s="535" t="s">
        <v>418</v>
      </c>
      <c r="E202" s="41">
        <v>119881</v>
      </c>
      <c r="F202" s="41">
        <v>7772.89</v>
      </c>
      <c r="G202" s="232">
        <f t="shared" si="1"/>
        <v>6.4838381394883265E-2</v>
      </c>
      <c r="H202" s="8"/>
      <c r="I202" s="8"/>
      <c r="J202" s="232"/>
      <c r="K202" s="212">
        <f t="shared" si="14"/>
        <v>119881</v>
      </c>
      <c r="L202" s="212">
        <f t="shared" si="15"/>
        <v>7772.89</v>
      </c>
      <c r="M202" s="542">
        <f t="shared" si="16"/>
        <v>6.4838381394883265E-2</v>
      </c>
      <c r="N202" s="815"/>
      <c r="O202" s="815"/>
      <c r="P202" s="815"/>
      <c r="Q202" s="815"/>
    </row>
    <row r="203" spans="1:17" ht="57" customHeight="1" x14ac:dyDescent="0.25">
      <c r="A203" s="522" t="s">
        <v>114</v>
      </c>
      <c r="B203" s="523" t="s">
        <v>115</v>
      </c>
      <c r="C203" s="523" t="s">
        <v>106</v>
      </c>
      <c r="D203" s="27" t="s">
        <v>116</v>
      </c>
      <c r="E203" s="41">
        <f>E204</f>
        <v>528000</v>
      </c>
      <c r="F203" s="41">
        <f>F204</f>
        <v>132000</v>
      </c>
      <c r="G203" s="232">
        <f t="shared" si="1"/>
        <v>0.25</v>
      </c>
      <c r="H203" s="8">
        <v>0</v>
      </c>
      <c r="I203" s="8">
        <v>0</v>
      </c>
      <c r="J203" s="232"/>
      <c r="K203" s="212">
        <f t="shared" si="14"/>
        <v>528000</v>
      </c>
      <c r="L203" s="212">
        <f t="shared" si="15"/>
        <v>132000</v>
      </c>
      <c r="M203" s="542">
        <f t="shared" si="16"/>
        <v>0.25</v>
      </c>
      <c r="N203" s="815"/>
      <c r="O203" s="815"/>
      <c r="P203" s="815"/>
      <c r="Q203" s="815"/>
    </row>
    <row r="204" spans="1:17" ht="16.5" thickBot="1" x14ac:dyDescent="0.3">
      <c r="A204" s="522"/>
      <c r="B204" s="523"/>
      <c r="C204" s="523"/>
      <c r="D204" s="534" t="s">
        <v>416</v>
      </c>
      <c r="E204" s="41">
        <v>528000</v>
      </c>
      <c r="F204" s="41">
        <v>132000</v>
      </c>
      <c r="G204" s="232">
        <f t="shared" si="1"/>
        <v>0.25</v>
      </c>
      <c r="H204" s="8"/>
      <c r="I204" s="8"/>
      <c r="J204" s="232"/>
      <c r="K204" s="212">
        <f t="shared" si="14"/>
        <v>528000</v>
      </c>
      <c r="L204" s="212">
        <f t="shared" si="15"/>
        <v>132000</v>
      </c>
      <c r="M204" s="542">
        <f t="shared" si="16"/>
        <v>0.25</v>
      </c>
      <c r="N204" s="815"/>
      <c r="O204" s="815"/>
      <c r="P204" s="815"/>
      <c r="Q204" s="815"/>
    </row>
    <row r="205" spans="1:17" s="32" customFormat="1" ht="73.900000000000006" customHeight="1" thickBot="1" x14ac:dyDescent="0.3">
      <c r="A205" s="36" t="s">
        <v>117</v>
      </c>
      <c r="B205" s="37" t="s">
        <v>14</v>
      </c>
      <c r="C205" s="37" t="s">
        <v>14</v>
      </c>
      <c r="D205" s="38" t="s">
        <v>118</v>
      </c>
      <c r="E205" s="55">
        <f>E206</f>
        <v>59718024</v>
      </c>
      <c r="F205" s="55">
        <f>F206</f>
        <v>13360346.310000001</v>
      </c>
      <c r="G205" s="230">
        <f t="shared" si="1"/>
        <v>0.22372385111067977</v>
      </c>
      <c r="H205" s="12">
        <f>H206</f>
        <v>2755726</v>
      </c>
      <c r="I205" s="12">
        <f>I206</f>
        <v>0</v>
      </c>
      <c r="J205" s="230">
        <f t="shared" ref="J205:J261" si="17">I205/H205</f>
        <v>0</v>
      </c>
      <c r="K205" s="228">
        <f>K206</f>
        <v>62473750</v>
      </c>
      <c r="L205" s="228">
        <f>L206</f>
        <v>13360346.310000001</v>
      </c>
      <c r="M205" s="238">
        <f t="shared" si="16"/>
        <v>0.21385536021128876</v>
      </c>
      <c r="N205" s="815"/>
      <c r="O205" s="815"/>
      <c r="P205" s="815"/>
      <c r="Q205" s="815"/>
    </row>
    <row r="206" spans="1:17" s="31" customFormat="1" ht="46.5" customHeight="1" x14ac:dyDescent="0.25">
      <c r="A206" s="49" t="s">
        <v>119</v>
      </c>
      <c r="B206" s="50" t="s">
        <v>14</v>
      </c>
      <c r="C206" s="50" t="s">
        <v>14</v>
      </c>
      <c r="D206" s="51" t="s">
        <v>118</v>
      </c>
      <c r="E206" s="43">
        <f>E207+E210+E212+E217+E221+E223+E225</f>
        <v>59718024</v>
      </c>
      <c r="F206" s="43">
        <f>F207+F210+F212+F217+F221+F223+F225</f>
        <v>13360346.310000001</v>
      </c>
      <c r="G206" s="231">
        <f t="shared" si="1"/>
        <v>0.22372385111067977</v>
      </c>
      <c r="H206" s="43">
        <f>H207+H210+H212+H217+H221+H223+H225+H214+H227</f>
        <v>2755726</v>
      </c>
      <c r="I206" s="43">
        <f>I207+I210+I212+I217+I221+I223+I225+I214+I227</f>
        <v>0</v>
      </c>
      <c r="J206" s="231">
        <f t="shared" si="17"/>
        <v>0</v>
      </c>
      <c r="K206" s="229">
        <f>K207+K210+K212+K217+K221+K223+K225+K214+K227</f>
        <v>62473750</v>
      </c>
      <c r="L206" s="229">
        <f>L207+L210+L212+L217+L221+L223+L225+L214+L227</f>
        <v>13360346.310000001</v>
      </c>
      <c r="M206" s="543">
        <f t="shared" si="16"/>
        <v>0.21385536021128876</v>
      </c>
      <c r="N206" s="815"/>
      <c r="O206" s="815"/>
      <c r="P206" s="815"/>
      <c r="Q206" s="815"/>
    </row>
    <row r="207" spans="1:17" ht="47.25" x14ac:dyDescent="0.25">
      <c r="A207" s="522" t="s">
        <v>120</v>
      </c>
      <c r="B207" s="523" t="s">
        <v>42</v>
      </c>
      <c r="C207" s="523" t="s">
        <v>16</v>
      </c>
      <c r="D207" s="27" t="s">
        <v>161</v>
      </c>
      <c r="E207" s="41">
        <f>E208</f>
        <v>4702083</v>
      </c>
      <c r="F207" s="41">
        <f>F208</f>
        <v>914260.47999999998</v>
      </c>
      <c r="G207" s="232">
        <f t="shared" si="1"/>
        <v>0.19443733341159652</v>
      </c>
      <c r="H207" s="8">
        <v>0</v>
      </c>
      <c r="I207" s="8">
        <v>0</v>
      </c>
      <c r="J207" s="231"/>
      <c r="K207" s="212">
        <f>E207+H207</f>
        <v>4702083</v>
      </c>
      <c r="L207" s="212">
        <f>F207+I207</f>
        <v>914260.47999999998</v>
      </c>
      <c r="M207" s="542">
        <f t="shared" si="16"/>
        <v>0.19443733341159652</v>
      </c>
      <c r="N207" s="815"/>
      <c r="O207" s="815"/>
      <c r="P207" s="815"/>
      <c r="Q207" s="815"/>
    </row>
    <row r="208" spans="1:17" x14ac:dyDescent="0.25">
      <c r="A208" s="522"/>
      <c r="B208" s="523"/>
      <c r="C208" s="523"/>
      <c r="D208" s="534" t="s">
        <v>416</v>
      </c>
      <c r="E208" s="41">
        <v>4702083</v>
      </c>
      <c r="F208" s="41">
        <v>914260.47999999998</v>
      </c>
      <c r="G208" s="232">
        <f t="shared" si="1"/>
        <v>0.19443733341159652</v>
      </c>
      <c r="H208" s="8"/>
      <c r="I208" s="8"/>
      <c r="J208" s="231"/>
      <c r="K208" s="212">
        <f t="shared" ref="K208:K229" si="18">E208+H208</f>
        <v>4702083</v>
      </c>
      <c r="L208" s="212">
        <f t="shared" ref="L208:L229" si="19">F208+I208</f>
        <v>914260.47999999998</v>
      </c>
      <c r="M208" s="542">
        <f t="shared" si="16"/>
        <v>0.19443733341159652</v>
      </c>
      <c r="N208" s="815"/>
      <c r="O208" s="815"/>
      <c r="P208" s="815"/>
      <c r="Q208" s="815"/>
    </row>
    <row r="209" spans="1:17" x14ac:dyDescent="0.25">
      <c r="A209" s="522"/>
      <c r="B209" s="523"/>
      <c r="C209" s="523"/>
      <c r="D209" s="535" t="s">
        <v>417</v>
      </c>
      <c r="E209" s="41">
        <v>4583162</v>
      </c>
      <c r="F209" s="41">
        <v>886120.98</v>
      </c>
      <c r="G209" s="232">
        <f t="shared" si="1"/>
        <v>0.19334271404763784</v>
      </c>
      <c r="H209" s="8"/>
      <c r="I209" s="8"/>
      <c r="J209" s="231"/>
      <c r="K209" s="212">
        <f t="shared" si="18"/>
        <v>4583162</v>
      </c>
      <c r="L209" s="212">
        <f t="shared" si="19"/>
        <v>886120.98</v>
      </c>
      <c r="M209" s="542">
        <f t="shared" si="16"/>
        <v>0.19334271404763784</v>
      </c>
      <c r="N209" s="815"/>
      <c r="O209" s="815"/>
      <c r="P209" s="815"/>
      <c r="Q209" s="815"/>
    </row>
    <row r="210" spans="1:17" ht="31.5" x14ac:dyDescent="0.25">
      <c r="A210" s="522" t="s">
        <v>121</v>
      </c>
      <c r="B210" s="523" t="s">
        <v>122</v>
      </c>
      <c r="C210" s="523" t="s">
        <v>123</v>
      </c>
      <c r="D210" s="27" t="s">
        <v>124</v>
      </c>
      <c r="E210" s="41">
        <f>E211</f>
        <v>9760</v>
      </c>
      <c r="F210" s="41">
        <f>F211</f>
        <v>0</v>
      </c>
      <c r="G210" s="232">
        <f t="shared" si="1"/>
        <v>0</v>
      </c>
      <c r="H210" s="8">
        <v>0</v>
      </c>
      <c r="I210" s="8">
        <v>0</v>
      </c>
      <c r="J210" s="231"/>
      <c r="K210" s="212">
        <f t="shared" si="18"/>
        <v>9760</v>
      </c>
      <c r="L210" s="212">
        <f t="shared" si="19"/>
        <v>0</v>
      </c>
      <c r="M210" s="542">
        <f t="shared" si="16"/>
        <v>0</v>
      </c>
      <c r="N210" s="815"/>
      <c r="O210" s="815"/>
      <c r="P210" s="815"/>
      <c r="Q210" s="815"/>
    </row>
    <row r="211" spans="1:17" x14ac:dyDescent="0.25">
      <c r="A211" s="522"/>
      <c r="B211" s="523"/>
      <c r="C211" s="523"/>
      <c r="D211" s="534" t="s">
        <v>416</v>
      </c>
      <c r="E211" s="41">
        <v>9760</v>
      </c>
      <c r="F211" s="41">
        <v>0</v>
      </c>
      <c r="G211" s="232">
        <f t="shared" si="1"/>
        <v>0</v>
      </c>
      <c r="H211" s="8"/>
      <c r="I211" s="8"/>
      <c r="J211" s="231"/>
      <c r="K211" s="212">
        <f t="shared" si="18"/>
        <v>9760</v>
      </c>
      <c r="L211" s="212">
        <f t="shared" si="19"/>
        <v>0</v>
      </c>
      <c r="M211" s="542">
        <f t="shared" si="16"/>
        <v>0</v>
      </c>
      <c r="N211" s="815"/>
      <c r="O211" s="815"/>
      <c r="P211" s="815"/>
      <c r="Q211" s="815"/>
    </row>
    <row r="212" spans="1:17" ht="31.5" x14ac:dyDescent="0.25">
      <c r="A212" s="522" t="s">
        <v>125</v>
      </c>
      <c r="B212" s="523" t="s">
        <v>126</v>
      </c>
      <c r="C212" s="523" t="s">
        <v>26</v>
      </c>
      <c r="D212" s="27" t="s">
        <v>127</v>
      </c>
      <c r="E212" s="41">
        <f>E213</f>
        <v>1597918</v>
      </c>
      <c r="F212" s="41">
        <f>F213</f>
        <v>59338.84</v>
      </c>
      <c r="G212" s="232">
        <f t="shared" si="1"/>
        <v>3.713509704502984E-2</v>
      </c>
      <c r="H212" s="8">
        <v>0</v>
      </c>
      <c r="I212" s="8">
        <v>0</v>
      </c>
      <c r="J212" s="231"/>
      <c r="K212" s="212">
        <f t="shared" si="18"/>
        <v>1597918</v>
      </c>
      <c r="L212" s="212">
        <f t="shared" si="19"/>
        <v>59338.84</v>
      </c>
      <c r="M212" s="542">
        <f t="shared" si="16"/>
        <v>3.713509704502984E-2</v>
      </c>
      <c r="N212" s="815"/>
      <c r="O212" s="815"/>
      <c r="P212" s="815"/>
      <c r="Q212" s="815"/>
    </row>
    <row r="213" spans="1:17" x14ac:dyDescent="0.25">
      <c r="A213" s="522"/>
      <c r="B213" s="523"/>
      <c r="C213" s="523"/>
      <c r="D213" s="534" t="s">
        <v>416</v>
      </c>
      <c r="E213" s="41">
        <v>1597918</v>
      </c>
      <c r="F213" s="41">
        <v>59338.84</v>
      </c>
      <c r="G213" s="232">
        <f t="shared" si="1"/>
        <v>3.713509704502984E-2</v>
      </c>
      <c r="H213" s="8"/>
      <c r="I213" s="8"/>
      <c r="J213" s="231"/>
      <c r="K213" s="212">
        <f t="shared" si="18"/>
        <v>1597918</v>
      </c>
      <c r="L213" s="212">
        <f t="shared" si="19"/>
        <v>59338.84</v>
      </c>
      <c r="M213" s="542">
        <f t="shared" si="16"/>
        <v>3.713509704502984E-2</v>
      </c>
      <c r="N213" s="815"/>
      <c r="O213" s="815"/>
      <c r="P213" s="815"/>
      <c r="Q213" s="815"/>
    </row>
    <row r="214" spans="1:17" ht="31.5" x14ac:dyDescent="0.25">
      <c r="A214" s="522">
        <v>1216015</v>
      </c>
      <c r="B214" s="523">
        <v>6015</v>
      </c>
      <c r="C214" s="523">
        <v>620</v>
      </c>
      <c r="D214" s="535" t="s">
        <v>518</v>
      </c>
      <c r="E214" s="41"/>
      <c r="F214" s="41"/>
      <c r="G214" s="232"/>
      <c r="H214" s="8">
        <f>H215</f>
        <v>1835036</v>
      </c>
      <c r="I214" s="8">
        <f>I215</f>
        <v>0</v>
      </c>
      <c r="J214" s="231">
        <f t="shared" si="17"/>
        <v>0</v>
      </c>
      <c r="K214" s="212">
        <f t="shared" si="18"/>
        <v>1835036</v>
      </c>
      <c r="L214" s="212">
        <f t="shared" si="19"/>
        <v>0</v>
      </c>
      <c r="M214" s="542">
        <f t="shared" si="16"/>
        <v>0</v>
      </c>
      <c r="N214" s="815"/>
      <c r="O214" s="815"/>
      <c r="P214" s="815"/>
      <c r="Q214" s="815"/>
    </row>
    <row r="215" spans="1:17" x14ac:dyDescent="0.25">
      <c r="A215" s="522"/>
      <c r="B215" s="523"/>
      <c r="C215" s="523"/>
      <c r="D215" s="534" t="s">
        <v>419</v>
      </c>
      <c r="E215" s="41"/>
      <c r="F215" s="41"/>
      <c r="G215" s="232"/>
      <c r="H215" s="8">
        <f>H216</f>
        <v>1835036</v>
      </c>
      <c r="I215" s="8">
        <f>I216</f>
        <v>0</v>
      </c>
      <c r="J215" s="231">
        <f t="shared" si="17"/>
        <v>0</v>
      </c>
      <c r="K215" s="212">
        <f t="shared" si="18"/>
        <v>1835036</v>
      </c>
      <c r="L215" s="212">
        <f t="shared" si="19"/>
        <v>0</v>
      </c>
      <c r="M215" s="542">
        <f t="shared" si="16"/>
        <v>0</v>
      </c>
      <c r="N215" s="815"/>
      <c r="O215" s="815"/>
      <c r="P215" s="815"/>
      <c r="Q215" s="815"/>
    </row>
    <row r="216" spans="1:17" x14ac:dyDescent="0.25">
      <c r="A216" s="522"/>
      <c r="B216" s="523"/>
      <c r="C216" s="523"/>
      <c r="D216" s="535" t="s">
        <v>420</v>
      </c>
      <c r="E216" s="41"/>
      <c r="F216" s="41"/>
      <c r="G216" s="232"/>
      <c r="H216" s="8">
        <v>1835036</v>
      </c>
      <c r="I216" s="8">
        <v>0</v>
      </c>
      <c r="J216" s="231">
        <f t="shared" si="17"/>
        <v>0</v>
      </c>
      <c r="K216" s="212">
        <f t="shared" si="18"/>
        <v>1835036</v>
      </c>
      <c r="L216" s="212">
        <f t="shared" si="19"/>
        <v>0</v>
      </c>
      <c r="M216" s="542">
        <f t="shared" si="16"/>
        <v>0</v>
      </c>
      <c r="N216" s="815"/>
      <c r="O216" s="815"/>
      <c r="P216" s="815"/>
      <c r="Q216" s="815"/>
    </row>
    <row r="217" spans="1:17" ht="31.5" x14ac:dyDescent="0.25">
      <c r="A217" s="522" t="s">
        <v>128</v>
      </c>
      <c r="B217" s="523" t="s">
        <v>25</v>
      </c>
      <c r="C217" s="523" t="s">
        <v>26</v>
      </c>
      <c r="D217" s="27" t="s">
        <v>27</v>
      </c>
      <c r="E217" s="41">
        <f>E218</f>
        <v>45852621</v>
      </c>
      <c r="F217" s="41">
        <f>F218</f>
        <v>10536840.07</v>
      </c>
      <c r="G217" s="232">
        <f t="shared" ref="G217:G292" si="20">F217/E217</f>
        <v>0.22979798842905841</v>
      </c>
      <c r="H217" s="8">
        <f>H219</f>
        <v>461390</v>
      </c>
      <c r="I217" s="8">
        <v>0</v>
      </c>
      <c r="J217" s="232"/>
      <c r="K217" s="212">
        <f t="shared" si="18"/>
        <v>46314011</v>
      </c>
      <c r="L217" s="212">
        <f t="shared" si="19"/>
        <v>10536840.07</v>
      </c>
      <c r="M217" s="542">
        <f t="shared" si="16"/>
        <v>0.22750869213206346</v>
      </c>
      <c r="N217" s="815"/>
      <c r="O217" s="815"/>
      <c r="P217" s="815"/>
      <c r="Q217" s="815"/>
    </row>
    <row r="218" spans="1:17" x14ac:dyDescent="0.25">
      <c r="A218" s="522"/>
      <c r="B218" s="523"/>
      <c r="C218" s="523"/>
      <c r="D218" s="534" t="s">
        <v>416</v>
      </c>
      <c r="E218" s="41">
        <v>45852621</v>
      </c>
      <c r="F218" s="41">
        <v>10536840.07</v>
      </c>
      <c r="G218" s="232">
        <f t="shared" si="20"/>
        <v>0.22979798842905841</v>
      </c>
      <c r="H218" s="8"/>
      <c r="I218" s="8"/>
      <c r="J218" s="232"/>
      <c r="K218" s="212">
        <f t="shared" si="18"/>
        <v>45852621</v>
      </c>
      <c r="L218" s="212">
        <f t="shared" si="19"/>
        <v>10536840.07</v>
      </c>
      <c r="M218" s="542">
        <f>L218/K218</f>
        <v>0.22979798842905841</v>
      </c>
      <c r="N218" s="815"/>
      <c r="O218" s="815"/>
      <c r="P218" s="815"/>
      <c r="Q218" s="815"/>
    </row>
    <row r="219" spans="1:17" x14ac:dyDescent="0.25">
      <c r="A219" s="522"/>
      <c r="B219" s="523"/>
      <c r="C219" s="523"/>
      <c r="D219" s="534" t="s">
        <v>419</v>
      </c>
      <c r="E219" s="41"/>
      <c r="F219" s="41"/>
      <c r="G219" s="232"/>
      <c r="H219" s="8">
        <f>H220</f>
        <v>461390</v>
      </c>
      <c r="I219" s="8">
        <f>I220</f>
        <v>0</v>
      </c>
      <c r="J219" s="232"/>
      <c r="K219" s="212">
        <f t="shared" si="18"/>
        <v>461390</v>
      </c>
      <c r="L219" s="212">
        <f t="shared" si="19"/>
        <v>0</v>
      </c>
      <c r="M219" s="542">
        <f t="shared" ref="M219:M220" si="21">L219/K219</f>
        <v>0</v>
      </c>
      <c r="N219" s="815"/>
      <c r="O219" s="815"/>
      <c r="P219" s="815"/>
      <c r="Q219" s="815"/>
    </row>
    <row r="220" spans="1:17" x14ac:dyDescent="0.25">
      <c r="A220" s="522"/>
      <c r="B220" s="523"/>
      <c r="C220" s="523"/>
      <c r="D220" s="535" t="s">
        <v>420</v>
      </c>
      <c r="E220" s="41"/>
      <c r="F220" s="41"/>
      <c r="G220" s="232"/>
      <c r="H220" s="8">
        <v>461390</v>
      </c>
      <c r="I220" s="8">
        <v>0</v>
      </c>
      <c r="J220" s="232"/>
      <c r="K220" s="212">
        <f t="shared" si="18"/>
        <v>461390</v>
      </c>
      <c r="L220" s="212">
        <f t="shared" si="19"/>
        <v>0</v>
      </c>
      <c r="M220" s="542">
        <f t="shared" si="21"/>
        <v>0</v>
      </c>
      <c r="N220" s="815"/>
      <c r="O220" s="815"/>
      <c r="P220" s="815"/>
      <c r="Q220" s="815"/>
    </row>
    <row r="221" spans="1:17" ht="173.25" x14ac:dyDescent="0.25">
      <c r="A221" s="522">
        <v>1216071</v>
      </c>
      <c r="B221" s="523">
        <v>6071</v>
      </c>
      <c r="C221" s="53" t="s">
        <v>243</v>
      </c>
      <c r="D221" s="27" t="s">
        <v>241</v>
      </c>
      <c r="E221" s="41">
        <f>E222</f>
        <v>4380000</v>
      </c>
      <c r="F221" s="41">
        <f>F222</f>
        <v>1066449.3600000001</v>
      </c>
      <c r="G221" s="232">
        <f t="shared" si="20"/>
        <v>0.2434815890410959</v>
      </c>
      <c r="H221" s="8">
        <v>0</v>
      </c>
      <c r="I221" s="8">
        <v>0</v>
      </c>
      <c r="J221" s="232"/>
      <c r="K221" s="212">
        <f t="shared" si="18"/>
        <v>4380000</v>
      </c>
      <c r="L221" s="212">
        <f t="shared" si="19"/>
        <v>1066449.3600000001</v>
      </c>
      <c r="M221" s="542">
        <f t="shared" si="16"/>
        <v>0.2434815890410959</v>
      </c>
      <c r="N221" s="815"/>
      <c r="O221" s="815"/>
      <c r="P221" s="815"/>
      <c r="Q221" s="815"/>
    </row>
    <row r="222" spans="1:17" x14ac:dyDescent="0.25">
      <c r="A222" s="522"/>
      <c r="B222" s="523"/>
      <c r="C222" s="53"/>
      <c r="D222" s="534" t="s">
        <v>416</v>
      </c>
      <c r="E222" s="41">
        <v>4380000</v>
      </c>
      <c r="F222" s="41">
        <v>1066449.3600000001</v>
      </c>
      <c r="G222" s="232">
        <f t="shared" si="20"/>
        <v>0.2434815890410959</v>
      </c>
      <c r="H222" s="8"/>
      <c r="I222" s="8"/>
      <c r="J222" s="232"/>
      <c r="K222" s="212">
        <f t="shared" si="18"/>
        <v>4380000</v>
      </c>
      <c r="L222" s="212">
        <f t="shared" si="19"/>
        <v>1066449.3600000001</v>
      </c>
      <c r="M222" s="542">
        <f t="shared" si="16"/>
        <v>0.2434815890410959</v>
      </c>
      <c r="N222" s="815"/>
      <c r="O222" s="815"/>
      <c r="P222" s="815"/>
      <c r="Q222" s="815"/>
    </row>
    <row r="223" spans="1:17" ht="45.75" customHeight="1" x14ac:dyDescent="0.25">
      <c r="A223" s="522" t="s">
        <v>129</v>
      </c>
      <c r="B223" s="523" t="s">
        <v>130</v>
      </c>
      <c r="C223" s="523" t="s">
        <v>131</v>
      </c>
      <c r="D223" s="27" t="s">
        <v>132</v>
      </c>
      <c r="E223" s="41">
        <f>E224</f>
        <v>2968087</v>
      </c>
      <c r="F223" s="41">
        <f>F224</f>
        <v>576469.56000000006</v>
      </c>
      <c r="G223" s="232">
        <f t="shared" si="20"/>
        <v>0.19422259522716148</v>
      </c>
      <c r="H223" s="8">
        <v>0</v>
      </c>
      <c r="I223" s="8">
        <v>0</v>
      </c>
      <c r="J223" s="232"/>
      <c r="K223" s="212">
        <f t="shared" si="18"/>
        <v>2968087</v>
      </c>
      <c r="L223" s="212">
        <f t="shared" si="19"/>
        <v>576469.56000000006</v>
      </c>
      <c r="M223" s="542">
        <f t="shared" si="16"/>
        <v>0.19422259522716148</v>
      </c>
      <c r="N223" s="815"/>
      <c r="O223" s="815"/>
      <c r="P223" s="815"/>
      <c r="Q223" s="815"/>
    </row>
    <row r="224" spans="1:17" x14ac:dyDescent="0.25">
      <c r="A224" s="39"/>
      <c r="B224" s="40"/>
      <c r="C224" s="40"/>
      <c r="D224" s="534" t="s">
        <v>416</v>
      </c>
      <c r="E224" s="42">
        <v>2968087</v>
      </c>
      <c r="F224" s="42">
        <v>576469.56000000006</v>
      </c>
      <c r="G224" s="232">
        <f t="shared" si="20"/>
        <v>0.19422259522716148</v>
      </c>
      <c r="H224" s="14"/>
      <c r="I224" s="8"/>
      <c r="J224" s="232"/>
      <c r="K224" s="212">
        <f t="shared" si="18"/>
        <v>2968087</v>
      </c>
      <c r="L224" s="212">
        <f t="shared" si="19"/>
        <v>576469.56000000006</v>
      </c>
      <c r="M224" s="542">
        <f t="shared" si="16"/>
        <v>0.19422259522716148</v>
      </c>
      <c r="N224" s="815"/>
      <c r="O224" s="815"/>
      <c r="P224" s="815"/>
      <c r="Q224" s="815"/>
    </row>
    <row r="225" spans="1:17" ht="44.25" customHeight="1" x14ac:dyDescent="0.25">
      <c r="A225" s="39">
        <v>1218110</v>
      </c>
      <c r="B225" s="40">
        <v>8110</v>
      </c>
      <c r="C225" s="135" t="s">
        <v>214</v>
      </c>
      <c r="D225" s="35" t="s">
        <v>215</v>
      </c>
      <c r="E225" s="42">
        <f>E226</f>
        <v>207555</v>
      </c>
      <c r="F225" s="42">
        <f>F226</f>
        <v>206988</v>
      </c>
      <c r="G225" s="232">
        <f t="shared" si="20"/>
        <v>0.99726819397268196</v>
      </c>
      <c r="H225" s="14"/>
      <c r="I225" s="14"/>
      <c r="J225" s="233"/>
      <c r="K225" s="212">
        <f t="shared" si="18"/>
        <v>207555</v>
      </c>
      <c r="L225" s="212">
        <f t="shared" si="19"/>
        <v>206988</v>
      </c>
      <c r="M225" s="542">
        <f t="shared" si="16"/>
        <v>0.99726819397268196</v>
      </c>
      <c r="N225" s="815"/>
      <c r="O225" s="815"/>
      <c r="P225" s="815"/>
      <c r="Q225" s="815"/>
    </row>
    <row r="226" spans="1:17" x14ac:dyDescent="0.25">
      <c r="A226" s="39"/>
      <c r="B226" s="40"/>
      <c r="C226" s="40"/>
      <c r="D226" s="536" t="s">
        <v>416</v>
      </c>
      <c r="E226" s="42">
        <v>207555</v>
      </c>
      <c r="F226" s="42">
        <v>206988</v>
      </c>
      <c r="G226" s="233">
        <f t="shared" si="20"/>
        <v>0.99726819397268196</v>
      </c>
      <c r="H226" s="14"/>
      <c r="I226" s="14"/>
      <c r="J226" s="233"/>
      <c r="K226" s="215">
        <f t="shared" si="18"/>
        <v>207555</v>
      </c>
      <c r="L226" s="215">
        <f t="shared" si="19"/>
        <v>206988</v>
      </c>
      <c r="M226" s="542">
        <f t="shared" si="16"/>
        <v>0.99726819397268196</v>
      </c>
      <c r="N226" s="815"/>
      <c r="O226" s="815"/>
      <c r="P226" s="815"/>
      <c r="Q226" s="815"/>
    </row>
    <row r="227" spans="1:17" ht="31.5" x14ac:dyDescent="0.25">
      <c r="A227" s="523">
        <v>1218340</v>
      </c>
      <c r="B227" s="523">
        <v>8340</v>
      </c>
      <c r="C227" s="53" t="s">
        <v>135</v>
      </c>
      <c r="D227" s="535" t="s">
        <v>136</v>
      </c>
      <c r="E227" s="41"/>
      <c r="F227" s="41"/>
      <c r="G227" s="232"/>
      <c r="H227" s="8">
        <f>H228+H229</f>
        <v>459300</v>
      </c>
      <c r="I227" s="8">
        <f>I228+I229</f>
        <v>0</v>
      </c>
      <c r="J227" s="232"/>
      <c r="K227" s="215">
        <f t="shared" si="18"/>
        <v>459300</v>
      </c>
      <c r="L227" s="215">
        <f t="shared" si="19"/>
        <v>0</v>
      </c>
      <c r="M227" s="542">
        <f t="shared" si="16"/>
        <v>0</v>
      </c>
      <c r="N227" s="815"/>
      <c r="O227" s="815"/>
      <c r="P227" s="815"/>
      <c r="Q227" s="815"/>
    </row>
    <row r="228" spans="1:17" x14ac:dyDescent="0.25">
      <c r="A228" s="523"/>
      <c r="B228" s="523"/>
      <c r="C228" s="523"/>
      <c r="D228" s="534" t="s">
        <v>416</v>
      </c>
      <c r="E228" s="41"/>
      <c r="F228" s="41"/>
      <c r="G228" s="232"/>
      <c r="H228" s="8">
        <v>322056</v>
      </c>
      <c r="I228" s="8">
        <v>0</v>
      </c>
      <c r="J228" s="232"/>
      <c r="K228" s="215">
        <f t="shared" si="18"/>
        <v>322056</v>
      </c>
      <c r="L228" s="215">
        <f t="shared" si="19"/>
        <v>0</v>
      </c>
      <c r="M228" s="542">
        <f t="shared" si="16"/>
        <v>0</v>
      </c>
      <c r="N228" s="815"/>
      <c r="O228" s="815"/>
      <c r="P228" s="815"/>
      <c r="Q228" s="815"/>
    </row>
    <row r="229" spans="1:17" ht="16.5" thickBot="1" x14ac:dyDescent="0.3">
      <c r="A229" s="40"/>
      <c r="B229" s="40"/>
      <c r="C229" s="40"/>
      <c r="D229" s="536" t="s">
        <v>419</v>
      </c>
      <c r="E229" s="42"/>
      <c r="F229" s="42"/>
      <c r="G229" s="233"/>
      <c r="H229" s="14">
        <v>137244</v>
      </c>
      <c r="I229" s="14">
        <v>0</v>
      </c>
      <c r="J229" s="233"/>
      <c r="K229" s="215">
        <f t="shared" si="18"/>
        <v>137244</v>
      </c>
      <c r="L229" s="215">
        <f t="shared" si="19"/>
        <v>0</v>
      </c>
      <c r="M229" s="542">
        <f t="shared" si="16"/>
        <v>0</v>
      </c>
      <c r="N229" s="815"/>
      <c r="O229" s="815"/>
      <c r="P229" s="815"/>
      <c r="Q229" s="815"/>
    </row>
    <row r="230" spans="1:17" s="32" customFormat="1" ht="63.75" thickBot="1" x14ac:dyDescent="0.3">
      <c r="A230" s="36" t="s">
        <v>137</v>
      </c>
      <c r="B230" s="37" t="s">
        <v>14</v>
      </c>
      <c r="C230" s="37" t="s">
        <v>14</v>
      </c>
      <c r="D230" s="38" t="s">
        <v>470</v>
      </c>
      <c r="E230" s="55">
        <f>E231</f>
        <v>3837314</v>
      </c>
      <c r="F230" s="55">
        <f>F231</f>
        <v>640792.81000000006</v>
      </c>
      <c r="G230" s="230">
        <f t="shared" si="20"/>
        <v>0.16698993358375155</v>
      </c>
      <c r="H230" s="55">
        <f>H231</f>
        <v>36289935</v>
      </c>
      <c r="I230" s="55">
        <f>I231</f>
        <v>4451435.71</v>
      </c>
      <c r="J230" s="230">
        <f t="shared" si="17"/>
        <v>0.12266309405073335</v>
      </c>
      <c r="K230" s="228">
        <f>K231</f>
        <v>40127249</v>
      </c>
      <c r="L230" s="228">
        <f>L231</f>
        <v>5092228.5199999996</v>
      </c>
      <c r="M230" s="238">
        <f t="shared" si="16"/>
        <v>0.12690200915592295</v>
      </c>
      <c r="N230" s="815"/>
      <c r="O230" s="815"/>
      <c r="P230" s="815"/>
      <c r="Q230" s="815"/>
    </row>
    <row r="231" spans="1:17" s="31" customFormat="1" ht="47.25" x14ac:dyDescent="0.25">
      <c r="A231" s="49" t="s">
        <v>138</v>
      </c>
      <c r="B231" s="50" t="s">
        <v>14</v>
      </c>
      <c r="C231" s="50" t="s">
        <v>14</v>
      </c>
      <c r="D231" s="51" t="s">
        <v>470</v>
      </c>
      <c r="E231" s="43">
        <f>E232+E239+E248+E251</f>
        <v>3837314</v>
      </c>
      <c r="F231" s="43">
        <f>F232+F239+F248+F251</f>
        <v>640792.81000000006</v>
      </c>
      <c r="G231" s="231">
        <f t="shared" si="20"/>
        <v>0.16698993358375155</v>
      </c>
      <c r="H231" s="43">
        <f>H232+H239+H248+H251+H236+H242+H245</f>
        <v>36289935</v>
      </c>
      <c r="I231" s="43">
        <f>I232+I239+I248+I251+I236+I242+I245</f>
        <v>4451435.71</v>
      </c>
      <c r="J231" s="231">
        <f t="shared" si="17"/>
        <v>0.12266309405073335</v>
      </c>
      <c r="K231" s="43">
        <f t="shared" ref="K231:L231" si="22">K232+K239+K248+K251+K236+K242+K245</f>
        <v>40127249</v>
      </c>
      <c r="L231" s="43">
        <f t="shared" si="22"/>
        <v>5092228.5199999996</v>
      </c>
      <c r="M231" s="543">
        <f t="shared" si="16"/>
        <v>0.12690200915592295</v>
      </c>
      <c r="N231" s="815"/>
      <c r="O231" s="815"/>
      <c r="P231" s="815"/>
      <c r="Q231" s="815"/>
    </row>
    <row r="232" spans="1:17" ht="47.25" x14ac:dyDescent="0.25">
      <c r="A232" s="522" t="s">
        <v>183</v>
      </c>
      <c r="B232" s="523" t="s">
        <v>42</v>
      </c>
      <c r="C232" s="523" t="s">
        <v>16</v>
      </c>
      <c r="D232" s="27" t="s">
        <v>161</v>
      </c>
      <c r="E232" s="41">
        <f>E233</f>
        <v>3837314</v>
      </c>
      <c r="F232" s="41">
        <f>F233</f>
        <v>640792.81000000006</v>
      </c>
      <c r="G232" s="232">
        <f t="shared" si="20"/>
        <v>0.16698993358375155</v>
      </c>
      <c r="H232" s="8">
        <v>0</v>
      </c>
      <c r="I232" s="8">
        <v>0</v>
      </c>
      <c r="J232" s="232"/>
      <c r="K232" s="8">
        <f>E232+H232</f>
        <v>3837314</v>
      </c>
      <c r="L232" s="212">
        <f>F232+I232</f>
        <v>640792.81000000006</v>
      </c>
      <c r="M232" s="542">
        <f t="shared" si="16"/>
        <v>0.16698993358375155</v>
      </c>
      <c r="N232" s="815"/>
      <c r="O232" s="815"/>
      <c r="P232" s="815"/>
      <c r="Q232" s="815"/>
    </row>
    <row r="233" spans="1:17" x14ac:dyDescent="0.25">
      <c r="A233" s="522"/>
      <c r="B233" s="523"/>
      <c r="C233" s="523"/>
      <c r="D233" s="534" t="s">
        <v>416</v>
      </c>
      <c r="E233" s="41">
        <v>3837314</v>
      </c>
      <c r="F233" s="41">
        <v>640792.81000000006</v>
      </c>
      <c r="G233" s="232">
        <f t="shared" si="20"/>
        <v>0.16698993358375155</v>
      </c>
      <c r="H233" s="8"/>
      <c r="I233" s="8"/>
      <c r="J233" s="231"/>
      <c r="K233" s="212">
        <f t="shared" ref="K233:K253" si="23">E233+H233</f>
        <v>3837314</v>
      </c>
      <c r="L233" s="212">
        <f t="shared" ref="L233:L253" si="24">F233+I233</f>
        <v>640792.81000000006</v>
      </c>
      <c r="M233" s="542">
        <f t="shared" si="16"/>
        <v>0.16698993358375155</v>
      </c>
      <c r="N233" s="815"/>
      <c r="O233" s="815"/>
      <c r="P233" s="815"/>
      <c r="Q233" s="815"/>
    </row>
    <row r="234" spans="1:17" x14ac:dyDescent="0.25">
      <c r="A234" s="522"/>
      <c r="B234" s="523"/>
      <c r="C234" s="523"/>
      <c r="D234" s="535" t="s">
        <v>417</v>
      </c>
      <c r="E234" s="41">
        <v>3600829</v>
      </c>
      <c r="F234" s="41">
        <v>577888.81999999995</v>
      </c>
      <c r="G234" s="232">
        <f t="shared" si="20"/>
        <v>0.16048771546774365</v>
      </c>
      <c r="H234" s="8"/>
      <c r="I234" s="8"/>
      <c r="J234" s="231"/>
      <c r="K234" s="212">
        <f t="shared" si="23"/>
        <v>3600829</v>
      </c>
      <c r="L234" s="212">
        <f t="shared" si="24"/>
        <v>577888.81999999995</v>
      </c>
      <c r="M234" s="542">
        <f t="shared" si="16"/>
        <v>0.16048771546774365</v>
      </c>
      <c r="N234" s="815"/>
      <c r="O234" s="815"/>
      <c r="P234" s="815"/>
      <c r="Q234" s="815"/>
    </row>
    <row r="235" spans="1:17" ht="31.5" x14ac:dyDescent="0.25">
      <c r="A235" s="522"/>
      <c r="B235" s="523"/>
      <c r="C235" s="523"/>
      <c r="D235" s="535" t="s">
        <v>418</v>
      </c>
      <c r="E235" s="41">
        <v>111558</v>
      </c>
      <c r="F235" s="41">
        <v>25907.29</v>
      </c>
      <c r="G235" s="232">
        <f t="shared" si="20"/>
        <v>0.23223157460693092</v>
      </c>
      <c r="H235" s="8"/>
      <c r="I235" s="8"/>
      <c r="J235" s="231"/>
      <c r="K235" s="212">
        <f t="shared" si="23"/>
        <v>111558</v>
      </c>
      <c r="L235" s="212">
        <f t="shared" si="24"/>
        <v>25907.29</v>
      </c>
      <c r="M235" s="542">
        <f t="shared" si="16"/>
        <v>0.23223157460693092</v>
      </c>
      <c r="N235" s="815"/>
      <c r="O235" s="815"/>
      <c r="P235" s="815"/>
      <c r="Q235" s="815"/>
    </row>
    <row r="236" spans="1:17" ht="47.25" x14ac:dyDescent="0.25">
      <c r="A236" s="522">
        <v>1511021</v>
      </c>
      <c r="B236" s="523">
        <v>1021</v>
      </c>
      <c r="C236" s="53" t="s">
        <v>49</v>
      </c>
      <c r="D236" s="535" t="s">
        <v>520</v>
      </c>
      <c r="E236" s="41"/>
      <c r="F236" s="41"/>
      <c r="G236" s="232"/>
      <c r="H236" s="8">
        <f>H237</f>
        <v>19544392</v>
      </c>
      <c r="I236" s="8">
        <f>I237</f>
        <v>4451435.71</v>
      </c>
      <c r="J236" s="231">
        <f t="shared" si="17"/>
        <v>0.22776025521796739</v>
      </c>
      <c r="K236" s="212">
        <f t="shared" si="23"/>
        <v>19544392</v>
      </c>
      <c r="L236" s="212">
        <f t="shared" si="24"/>
        <v>4451435.71</v>
      </c>
      <c r="M236" s="542">
        <f t="shared" si="16"/>
        <v>0.22776025521796739</v>
      </c>
      <c r="N236" s="815"/>
      <c r="O236" s="815"/>
      <c r="P236" s="815"/>
      <c r="Q236" s="815"/>
    </row>
    <row r="237" spans="1:17" x14ac:dyDescent="0.25">
      <c r="A237" s="522"/>
      <c r="B237" s="523"/>
      <c r="C237" s="523"/>
      <c r="D237" s="534" t="s">
        <v>419</v>
      </c>
      <c r="E237" s="41"/>
      <c r="F237" s="41"/>
      <c r="G237" s="232"/>
      <c r="H237" s="8">
        <f>H238</f>
        <v>19544392</v>
      </c>
      <c r="I237" s="8">
        <f>I238</f>
        <v>4451435.71</v>
      </c>
      <c r="J237" s="231">
        <f t="shared" si="17"/>
        <v>0.22776025521796739</v>
      </c>
      <c r="K237" s="212">
        <f t="shared" si="23"/>
        <v>19544392</v>
      </c>
      <c r="L237" s="212">
        <f t="shared" si="24"/>
        <v>4451435.71</v>
      </c>
      <c r="M237" s="542">
        <f t="shared" si="16"/>
        <v>0.22776025521796739</v>
      </c>
      <c r="N237" s="815"/>
      <c r="O237" s="815"/>
      <c r="P237" s="815"/>
      <c r="Q237" s="815"/>
    </row>
    <row r="238" spans="1:17" x14ac:dyDescent="0.25">
      <c r="A238" s="522"/>
      <c r="B238" s="523"/>
      <c r="C238" s="523"/>
      <c r="D238" s="535" t="s">
        <v>420</v>
      </c>
      <c r="E238" s="41"/>
      <c r="F238" s="41"/>
      <c r="G238" s="232"/>
      <c r="H238" s="8">
        <v>19544392</v>
      </c>
      <c r="I238" s="8">
        <v>4451435.71</v>
      </c>
      <c r="J238" s="231">
        <f t="shared" si="17"/>
        <v>0.22776025521796739</v>
      </c>
      <c r="K238" s="212">
        <f t="shared" si="23"/>
        <v>19544392</v>
      </c>
      <c r="L238" s="212">
        <f t="shared" si="24"/>
        <v>4451435.71</v>
      </c>
      <c r="M238" s="542">
        <f t="shared" si="16"/>
        <v>0.22776025521796739</v>
      </c>
      <c r="N238" s="815"/>
      <c r="O238" s="815"/>
      <c r="P238" s="815"/>
      <c r="Q238" s="815"/>
    </row>
    <row r="239" spans="1:17" x14ac:dyDescent="0.25">
      <c r="A239" s="60">
        <v>1512170</v>
      </c>
      <c r="B239" s="61">
        <v>2170</v>
      </c>
      <c r="C239" s="62" t="s">
        <v>212</v>
      </c>
      <c r="D239" s="33" t="s">
        <v>597</v>
      </c>
      <c r="E239" s="41">
        <v>0</v>
      </c>
      <c r="F239" s="41">
        <v>0</v>
      </c>
      <c r="G239" s="232"/>
      <c r="H239" s="8">
        <f>H240</f>
        <v>173444</v>
      </c>
      <c r="I239" s="8">
        <f>I240</f>
        <v>0</v>
      </c>
      <c r="J239" s="232">
        <f t="shared" si="17"/>
        <v>0</v>
      </c>
      <c r="K239" s="212">
        <f t="shared" si="23"/>
        <v>173444</v>
      </c>
      <c r="L239" s="212">
        <f t="shared" si="24"/>
        <v>0</v>
      </c>
      <c r="M239" s="542">
        <f t="shared" si="16"/>
        <v>0</v>
      </c>
      <c r="N239" s="815"/>
      <c r="O239" s="815"/>
      <c r="P239" s="815"/>
      <c r="Q239" s="815"/>
    </row>
    <row r="240" spans="1:17" x14ac:dyDescent="0.25">
      <c r="A240" s="239"/>
      <c r="B240" s="63"/>
      <c r="C240" s="64"/>
      <c r="D240" s="534" t="s">
        <v>419</v>
      </c>
      <c r="E240" s="8"/>
      <c r="F240" s="8"/>
      <c r="G240" s="232"/>
      <c r="H240" s="8">
        <f>H241</f>
        <v>173444</v>
      </c>
      <c r="I240" s="8">
        <f>I241</f>
        <v>0</v>
      </c>
      <c r="J240" s="232">
        <f t="shared" si="17"/>
        <v>0</v>
      </c>
      <c r="K240" s="212">
        <f t="shared" si="23"/>
        <v>173444</v>
      </c>
      <c r="L240" s="212">
        <f t="shared" si="24"/>
        <v>0</v>
      </c>
      <c r="M240" s="542">
        <f t="shared" ref="M240:M291" si="25">L240/K240</f>
        <v>0</v>
      </c>
      <c r="N240" s="815"/>
      <c r="O240" s="815"/>
      <c r="P240" s="815"/>
      <c r="Q240" s="815"/>
    </row>
    <row r="241" spans="1:17" x14ac:dyDescent="0.25">
      <c r="A241" s="239"/>
      <c r="B241" s="63"/>
      <c r="C241" s="64"/>
      <c r="D241" s="535" t="s">
        <v>420</v>
      </c>
      <c r="E241" s="8"/>
      <c r="F241" s="8"/>
      <c r="G241" s="232"/>
      <c r="H241" s="14">
        <v>173444</v>
      </c>
      <c r="I241" s="14">
        <v>0</v>
      </c>
      <c r="J241" s="232">
        <f t="shared" si="17"/>
        <v>0</v>
      </c>
      <c r="K241" s="212">
        <f t="shared" si="23"/>
        <v>173444</v>
      </c>
      <c r="L241" s="212">
        <f t="shared" si="24"/>
        <v>0</v>
      </c>
      <c r="M241" s="542">
        <f t="shared" si="25"/>
        <v>0</v>
      </c>
      <c r="N241" s="815"/>
      <c r="O241" s="815"/>
      <c r="P241" s="815"/>
      <c r="Q241" s="815"/>
    </row>
    <row r="242" spans="1:17" ht="47.25" x14ac:dyDescent="0.25">
      <c r="A242" s="817" t="s">
        <v>537</v>
      </c>
      <c r="B242" s="64" t="s">
        <v>538</v>
      </c>
      <c r="C242" s="64" t="s">
        <v>26</v>
      </c>
      <c r="D242" s="537" t="s">
        <v>216</v>
      </c>
      <c r="E242" s="8"/>
      <c r="F242" s="8"/>
      <c r="G242" s="232"/>
      <c r="H242" s="14">
        <f>H243</f>
        <v>10430435</v>
      </c>
      <c r="I242" s="14">
        <f>I243</f>
        <v>0</v>
      </c>
      <c r="J242" s="232">
        <f t="shared" si="17"/>
        <v>0</v>
      </c>
      <c r="K242" s="212">
        <f t="shared" si="23"/>
        <v>10430435</v>
      </c>
      <c r="L242" s="212">
        <f t="shared" si="24"/>
        <v>0</v>
      </c>
      <c r="M242" s="542">
        <f t="shared" si="25"/>
        <v>0</v>
      </c>
      <c r="N242" s="815"/>
      <c r="O242" s="815"/>
      <c r="P242" s="815"/>
      <c r="Q242" s="815"/>
    </row>
    <row r="243" spans="1:17" x14ac:dyDescent="0.25">
      <c r="A243" s="817"/>
      <c r="B243" s="64"/>
      <c r="C243" s="64"/>
      <c r="D243" s="536" t="s">
        <v>419</v>
      </c>
      <c r="E243" s="8"/>
      <c r="F243" s="8"/>
      <c r="G243" s="232"/>
      <c r="H243" s="14">
        <f>H244</f>
        <v>10430435</v>
      </c>
      <c r="I243" s="14">
        <f>I244</f>
        <v>0</v>
      </c>
      <c r="J243" s="232">
        <f t="shared" si="17"/>
        <v>0</v>
      </c>
      <c r="K243" s="212">
        <f t="shared" si="23"/>
        <v>10430435</v>
      </c>
      <c r="L243" s="212">
        <f t="shared" si="24"/>
        <v>0</v>
      </c>
      <c r="M243" s="542">
        <f t="shared" si="25"/>
        <v>0</v>
      </c>
      <c r="N243" s="815"/>
      <c r="O243" s="815"/>
      <c r="P243" s="815"/>
      <c r="Q243" s="815"/>
    </row>
    <row r="244" spans="1:17" x14ac:dyDescent="0.25">
      <c r="A244" s="817"/>
      <c r="B244" s="64"/>
      <c r="C244" s="64"/>
      <c r="D244" s="537" t="s">
        <v>420</v>
      </c>
      <c r="E244" s="8"/>
      <c r="F244" s="8"/>
      <c r="G244" s="232"/>
      <c r="H244" s="14">
        <v>10430435</v>
      </c>
      <c r="I244" s="14">
        <v>0</v>
      </c>
      <c r="J244" s="232">
        <f t="shared" si="17"/>
        <v>0</v>
      </c>
      <c r="K244" s="212">
        <f t="shared" si="23"/>
        <v>10430435</v>
      </c>
      <c r="L244" s="212">
        <f t="shared" si="24"/>
        <v>0</v>
      </c>
      <c r="M244" s="542">
        <f t="shared" si="25"/>
        <v>0</v>
      </c>
      <c r="N244" s="815"/>
      <c r="O244" s="815"/>
      <c r="P244" s="815"/>
      <c r="Q244" s="815"/>
    </row>
    <row r="245" spans="1:17" ht="31.5" x14ac:dyDescent="0.25">
      <c r="A245" s="817" t="s">
        <v>598</v>
      </c>
      <c r="B245" s="64" t="s">
        <v>126</v>
      </c>
      <c r="C245" s="64" t="s">
        <v>26</v>
      </c>
      <c r="D245" s="537" t="s">
        <v>127</v>
      </c>
      <c r="E245" s="8"/>
      <c r="F245" s="8"/>
      <c r="G245" s="232"/>
      <c r="H245" s="14">
        <f>H246</f>
        <v>258440</v>
      </c>
      <c r="I245" s="14">
        <f>I246</f>
        <v>0</v>
      </c>
      <c r="J245" s="232">
        <f t="shared" si="17"/>
        <v>0</v>
      </c>
      <c r="K245" s="212">
        <f t="shared" si="23"/>
        <v>258440</v>
      </c>
      <c r="L245" s="212">
        <f t="shared" si="24"/>
        <v>0</v>
      </c>
      <c r="M245" s="542">
        <f t="shared" si="25"/>
        <v>0</v>
      </c>
      <c r="N245" s="815"/>
      <c r="O245" s="815"/>
      <c r="P245" s="815"/>
      <c r="Q245" s="815"/>
    </row>
    <row r="246" spans="1:17" x14ac:dyDescent="0.25">
      <c r="A246" s="817"/>
      <c r="B246" s="64"/>
      <c r="C246" s="64"/>
      <c r="D246" s="536" t="s">
        <v>419</v>
      </c>
      <c r="E246" s="8"/>
      <c r="F246" s="8"/>
      <c r="G246" s="232"/>
      <c r="H246" s="14">
        <f>H247</f>
        <v>258440</v>
      </c>
      <c r="I246" s="14">
        <f>I247</f>
        <v>0</v>
      </c>
      <c r="J246" s="232">
        <f t="shared" si="17"/>
        <v>0</v>
      </c>
      <c r="K246" s="212">
        <f t="shared" si="23"/>
        <v>258440</v>
      </c>
      <c r="L246" s="212">
        <f t="shared" si="24"/>
        <v>0</v>
      </c>
      <c r="M246" s="542">
        <f t="shared" si="25"/>
        <v>0</v>
      </c>
      <c r="N246" s="815"/>
      <c r="O246" s="815"/>
      <c r="P246" s="815"/>
      <c r="Q246" s="815"/>
    </row>
    <row r="247" spans="1:17" x14ac:dyDescent="0.25">
      <c r="A247" s="817"/>
      <c r="B247" s="64"/>
      <c r="C247" s="64"/>
      <c r="D247" s="537" t="s">
        <v>420</v>
      </c>
      <c r="E247" s="8"/>
      <c r="F247" s="8"/>
      <c r="G247" s="232"/>
      <c r="H247" s="14">
        <v>258440</v>
      </c>
      <c r="I247" s="14">
        <v>0</v>
      </c>
      <c r="J247" s="232"/>
      <c r="K247" s="212">
        <f t="shared" si="23"/>
        <v>258440</v>
      </c>
      <c r="L247" s="212">
        <f t="shared" si="24"/>
        <v>0</v>
      </c>
      <c r="M247" s="542">
        <f t="shared" si="25"/>
        <v>0</v>
      </c>
      <c r="N247" s="815"/>
      <c r="O247" s="815"/>
      <c r="P247" s="815"/>
      <c r="Q247" s="815"/>
    </row>
    <row r="248" spans="1:17" ht="31.5" x14ac:dyDescent="0.25">
      <c r="A248" s="39">
        <v>1516030</v>
      </c>
      <c r="B248" s="40" t="s">
        <v>25</v>
      </c>
      <c r="C248" s="40" t="s">
        <v>26</v>
      </c>
      <c r="D248" s="35" t="s">
        <v>27</v>
      </c>
      <c r="E248" s="8">
        <v>0</v>
      </c>
      <c r="F248" s="8">
        <v>0</v>
      </c>
      <c r="G248" s="232"/>
      <c r="H248" s="14">
        <f>H249</f>
        <v>400942</v>
      </c>
      <c r="I248" s="14">
        <f>I249</f>
        <v>0</v>
      </c>
      <c r="J248" s="232">
        <f t="shared" si="17"/>
        <v>0</v>
      </c>
      <c r="K248" s="212">
        <f t="shared" si="23"/>
        <v>400942</v>
      </c>
      <c r="L248" s="212">
        <f t="shared" si="24"/>
        <v>0</v>
      </c>
      <c r="M248" s="542">
        <f t="shared" si="25"/>
        <v>0</v>
      </c>
      <c r="N248" s="815"/>
      <c r="O248" s="815"/>
      <c r="P248" s="815"/>
      <c r="Q248" s="815"/>
    </row>
    <row r="249" spans="1:17" x14ac:dyDescent="0.25">
      <c r="A249" s="133"/>
      <c r="B249" s="40"/>
      <c r="C249" s="134"/>
      <c r="D249" s="534" t="s">
        <v>419</v>
      </c>
      <c r="E249" s="14"/>
      <c r="F249" s="14"/>
      <c r="G249" s="232"/>
      <c r="H249" s="14">
        <f>H250</f>
        <v>400942</v>
      </c>
      <c r="I249" s="14">
        <f>I250</f>
        <v>0</v>
      </c>
      <c r="J249" s="232">
        <f t="shared" si="17"/>
        <v>0</v>
      </c>
      <c r="K249" s="212">
        <f t="shared" si="23"/>
        <v>400942</v>
      </c>
      <c r="L249" s="212">
        <f t="shared" si="24"/>
        <v>0</v>
      </c>
      <c r="M249" s="542">
        <f t="shared" si="25"/>
        <v>0</v>
      </c>
      <c r="N249" s="815"/>
      <c r="O249" s="815"/>
      <c r="P249" s="815"/>
      <c r="Q249" s="815"/>
    </row>
    <row r="250" spans="1:17" x14ac:dyDescent="0.25">
      <c r="A250" s="133"/>
      <c r="B250" s="40"/>
      <c r="C250" s="134"/>
      <c r="D250" s="535" t="s">
        <v>420</v>
      </c>
      <c r="E250" s="14"/>
      <c r="F250" s="14"/>
      <c r="G250" s="232"/>
      <c r="H250" s="14">
        <v>400942</v>
      </c>
      <c r="I250" s="14">
        <v>0</v>
      </c>
      <c r="J250" s="232">
        <f t="shared" si="17"/>
        <v>0</v>
      </c>
      <c r="K250" s="212">
        <f t="shared" si="23"/>
        <v>400942</v>
      </c>
      <c r="L250" s="212">
        <f t="shared" si="24"/>
        <v>0</v>
      </c>
      <c r="M250" s="542">
        <f t="shared" si="25"/>
        <v>0</v>
      </c>
      <c r="N250" s="815"/>
      <c r="O250" s="815"/>
      <c r="P250" s="815"/>
      <c r="Q250" s="815"/>
    </row>
    <row r="251" spans="1:17" ht="31.5" x14ac:dyDescent="0.25">
      <c r="A251" s="133">
        <v>1517461</v>
      </c>
      <c r="B251" s="40">
        <v>7461</v>
      </c>
      <c r="C251" s="818" t="s">
        <v>131</v>
      </c>
      <c r="D251" s="35" t="s">
        <v>269</v>
      </c>
      <c r="E251" s="14">
        <v>0</v>
      </c>
      <c r="F251" s="14">
        <v>0</v>
      </c>
      <c r="G251" s="233"/>
      <c r="H251" s="14">
        <f>H252</f>
        <v>5482282</v>
      </c>
      <c r="I251" s="14">
        <f>I252</f>
        <v>0</v>
      </c>
      <c r="J251" s="233">
        <f t="shared" si="17"/>
        <v>0</v>
      </c>
      <c r="K251" s="212">
        <f t="shared" si="23"/>
        <v>5482282</v>
      </c>
      <c r="L251" s="212">
        <f t="shared" si="24"/>
        <v>0</v>
      </c>
      <c r="M251" s="542">
        <f t="shared" si="25"/>
        <v>0</v>
      </c>
      <c r="N251" s="815"/>
      <c r="O251" s="815"/>
      <c r="P251" s="815"/>
      <c r="Q251" s="815"/>
    </row>
    <row r="252" spans="1:17" x14ac:dyDescent="0.25">
      <c r="A252" s="522"/>
      <c r="B252" s="523"/>
      <c r="C252" s="523"/>
      <c r="D252" s="534" t="s">
        <v>419</v>
      </c>
      <c r="E252" s="8"/>
      <c r="F252" s="8"/>
      <c r="G252" s="232"/>
      <c r="H252" s="8">
        <f>H253</f>
        <v>5482282</v>
      </c>
      <c r="I252" s="8">
        <f>I253</f>
        <v>0</v>
      </c>
      <c r="J252" s="233">
        <f t="shared" si="17"/>
        <v>0</v>
      </c>
      <c r="K252" s="212">
        <f t="shared" si="23"/>
        <v>5482282</v>
      </c>
      <c r="L252" s="212">
        <f t="shared" si="24"/>
        <v>0</v>
      </c>
      <c r="M252" s="542">
        <f t="shared" si="25"/>
        <v>0</v>
      </c>
      <c r="N252" s="815"/>
      <c r="O252" s="815"/>
      <c r="P252" s="815"/>
      <c r="Q252" s="815"/>
    </row>
    <row r="253" spans="1:17" ht="16.5" thickBot="1" x14ac:dyDescent="0.3">
      <c r="A253" s="39"/>
      <c r="B253" s="40"/>
      <c r="C253" s="40"/>
      <c r="D253" s="537" t="s">
        <v>420</v>
      </c>
      <c r="E253" s="14"/>
      <c r="F253" s="14"/>
      <c r="G253" s="233"/>
      <c r="H253" s="14">
        <v>5482282</v>
      </c>
      <c r="I253" s="14">
        <v>0</v>
      </c>
      <c r="J253" s="233">
        <f t="shared" si="17"/>
        <v>0</v>
      </c>
      <c r="K253" s="215">
        <f t="shared" si="23"/>
        <v>5482282</v>
      </c>
      <c r="L253" s="215">
        <f t="shared" si="24"/>
        <v>0</v>
      </c>
      <c r="M253" s="542">
        <f t="shared" si="25"/>
        <v>0</v>
      </c>
      <c r="N253" s="815"/>
      <c r="O253" s="815"/>
      <c r="P253" s="815"/>
      <c r="Q253" s="815"/>
    </row>
    <row r="254" spans="1:17" s="32" customFormat="1" ht="62.25" customHeight="1" thickBot="1" x14ac:dyDescent="0.3">
      <c r="A254" s="36" t="s">
        <v>184</v>
      </c>
      <c r="B254" s="37" t="s">
        <v>14</v>
      </c>
      <c r="C254" s="37" t="s">
        <v>14</v>
      </c>
      <c r="D254" s="38" t="s">
        <v>185</v>
      </c>
      <c r="E254" s="55">
        <f t="shared" ref="E254:F256" si="26">E255</f>
        <v>4633794</v>
      </c>
      <c r="F254" s="55">
        <f t="shared" si="26"/>
        <v>999237.11</v>
      </c>
      <c r="G254" s="230">
        <f t="shared" si="20"/>
        <v>0.2156412455970205</v>
      </c>
      <c r="H254" s="12">
        <f>H255</f>
        <v>1238282</v>
      </c>
      <c r="I254" s="12">
        <f>I255</f>
        <v>0</v>
      </c>
      <c r="J254" s="230">
        <f t="shared" si="17"/>
        <v>0</v>
      </c>
      <c r="K254" s="228">
        <f>K255</f>
        <v>5872076</v>
      </c>
      <c r="L254" s="228">
        <f>L255</f>
        <v>999237.11</v>
      </c>
      <c r="M254" s="238">
        <f t="shared" si="25"/>
        <v>0.17016760511955226</v>
      </c>
      <c r="N254" s="815"/>
      <c r="O254" s="815"/>
      <c r="P254" s="815"/>
      <c r="Q254" s="815"/>
    </row>
    <row r="255" spans="1:17" s="31" customFormat="1" ht="63" x14ac:dyDescent="0.25">
      <c r="A255" s="49" t="s">
        <v>186</v>
      </c>
      <c r="B255" s="50" t="s">
        <v>14</v>
      </c>
      <c r="C255" s="50" t="s">
        <v>14</v>
      </c>
      <c r="D255" s="51" t="s">
        <v>185</v>
      </c>
      <c r="E255" s="43">
        <f t="shared" si="26"/>
        <v>4633794</v>
      </c>
      <c r="F255" s="43">
        <f t="shared" si="26"/>
        <v>999237.11</v>
      </c>
      <c r="G255" s="231">
        <f t="shared" si="20"/>
        <v>0.2156412455970205</v>
      </c>
      <c r="H255" s="15">
        <f>H256+H259</f>
        <v>1238282</v>
      </c>
      <c r="I255" s="15">
        <f t="shared" ref="I255:L255" si="27">I256+I259</f>
        <v>0</v>
      </c>
      <c r="J255" s="231">
        <f t="shared" si="17"/>
        <v>0</v>
      </c>
      <c r="K255" s="15">
        <f t="shared" si="27"/>
        <v>5872076</v>
      </c>
      <c r="L255" s="15">
        <f t="shared" si="27"/>
        <v>999237.11</v>
      </c>
      <c r="M255" s="543">
        <f t="shared" si="25"/>
        <v>0.17016760511955226</v>
      </c>
      <c r="N255" s="815"/>
      <c r="O255" s="815"/>
      <c r="P255" s="815"/>
      <c r="Q255" s="815"/>
    </row>
    <row r="256" spans="1:17" ht="54.6" customHeight="1" x14ac:dyDescent="0.25">
      <c r="A256" s="39" t="s">
        <v>187</v>
      </c>
      <c r="B256" s="40" t="s">
        <v>42</v>
      </c>
      <c r="C256" s="40" t="s">
        <v>16</v>
      </c>
      <c r="D256" s="35" t="s">
        <v>161</v>
      </c>
      <c r="E256" s="42">
        <f t="shared" si="26"/>
        <v>4633794</v>
      </c>
      <c r="F256" s="42">
        <f t="shared" si="26"/>
        <v>999237.11</v>
      </c>
      <c r="G256" s="233">
        <f t="shared" si="20"/>
        <v>0.2156412455970205</v>
      </c>
      <c r="H256" s="8">
        <v>0</v>
      </c>
      <c r="I256" s="8"/>
      <c r="J256" s="232"/>
      <c r="K256" s="8">
        <f>E256+H256</f>
        <v>4633794</v>
      </c>
      <c r="L256" s="215">
        <f>F256+I256</f>
        <v>999237.11</v>
      </c>
      <c r="M256" s="542">
        <f t="shared" si="25"/>
        <v>0.2156412455970205</v>
      </c>
      <c r="N256" s="815"/>
      <c r="O256" s="815"/>
      <c r="P256" s="815"/>
      <c r="Q256" s="815"/>
    </row>
    <row r="257" spans="1:17" x14ac:dyDescent="0.25">
      <c r="A257" s="522"/>
      <c r="B257" s="523"/>
      <c r="C257" s="523"/>
      <c r="D257" s="534" t="s">
        <v>416</v>
      </c>
      <c r="E257" s="41">
        <v>4633794</v>
      </c>
      <c r="F257" s="41">
        <v>999237.11</v>
      </c>
      <c r="G257" s="233">
        <f t="shared" si="20"/>
        <v>0.2156412455970205</v>
      </c>
      <c r="H257" s="8"/>
      <c r="I257" s="8"/>
      <c r="J257" s="233"/>
      <c r="K257" s="215">
        <f t="shared" ref="K257:K261" si="28">E257+H257</f>
        <v>4633794</v>
      </c>
      <c r="L257" s="215">
        <f t="shared" ref="L257:L261" si="29">F257+I257</f>
        <v>999237.11</v>
      </c>
      <c r="M257" s="542">
        <f t="shared" si="25"/>
        <v>0.2156412455970205</v>
      </c>
      <c r="N257" s="815"/>
      <c r="O257" s="815"/>
      <c r="P257" s="815"/>
      <c r="Q257" s="815"/>
    </row>
    <row r="258" spans="1:17" x14ac:dyDescent="0.25">
      <c r="A258" s="39"/>
      <c r="B258" s="40"/>
      <c r="C258" s="40"/>
      <c r="D258" s="537" t="s">
        <v>417</v>
      </c>
      <c r="E258" s="42">
        <v>4369632</v>
      </c>
      <c r="F258" s="42">
        <v>845707.11</v>
      </c>
      <c r="G258" s="233">
        <f t="shared" si="20"/>
        <v>0.1935419527319463</v>
      </c>
      <c r="H258" s="14"/>
      <c r="I258" s="14"/>
      <c r="J258" s="233"/>
      <c r="K258" s="215">
        <f t="shared" si="28"/>
        <v>4369632</v>
      </c>
      <c r="L258" s="215">
        <f t="shared" si="29"/>
        <v>845707.11</v>
      </c>
      <c r="M258" s="542">
        <f t="shared" si="25"/>
        <v>0.1935419527319463</v>
      </c>
      <c r="N258" s="815"/>
      <c r="O258" s="815"/>
      <c r="P258" s="815"/>
      <c r="Q258" s="815"/>
    </row>
    <row r="259" spans="1:17" ht="47.25" x14ac:dyDescent="0.25">
      <c r="A259" s="53" t="s">
        <v>565</v>
      </c>
      <c r="B259" s="53" t="s">
        <v>566</v>
      </c>
      <c r="C259" s="53" t="s">
        <v>267</v>
      </c>
      <c r="D259" s="535" t="s">
        <v>567</v>
      </c>
      <c r="E259" s="41"/>
      <c r="F259" s="41"/>
      <c r="G259" s="232"/>
      <c r="H259" s="8">
        <f>H260</f>
        <v>1238282</v>
      </c>
      <c r="I259" s="8">
        <f>I260</f>
        <v>0</v>
      </c>
      <c r="J259" s="233">
        <f t="shared" si="17"/>
        <v>0</v>
      </c>
      <c r="K259" s="215">
        <f t="shared" si="28"/>
        <v>1238282</v>
      </c>
      <c r="L259" s="215">
        <f t="shared" si="29"/>
        <v>0</v>
      </c>
      <c r="M259" s="542">
        <f t="shared" si="25"/>
        <v>0</v>
      </c>
      <c r="N259" s="815"/>
      <c r="O259" s="815"/>
      <c r="P259" s="815"/>
      <c r="Q259" s="815"/>
    </row>
    <row r="260" spans="1:17" x14ac:dyDescent="0.25">
      <c r="A260" s="53"/>
      <c r="B260" s="53"/>
      <c r="C260" s="53"/>
      <c r="D260" s="534" t="s">
        <v>419</v>
      </c>
      <c r="E260" s="41"/>
      <c r="F260" s="41"/>
      <c r="G260" s="232"/>
      <c r="H260" s="8">
        <f>H261</f>
        <v>1238282</v>
      </c>
      <c r="I260" s="8">
        <f>I261</f>
        <v>0</v>
      </c>
      <c r="J260" s="233">
        <f t="shared" si="17"/>
        <v>0</v>
      </c>
      <c r="K260" s="215">
        <f t="shared" si="28"/>
        <v>1238282</v>
      </c>
      <c r="L260" s="215">
        <f t="shared" si="29"/>
        <v>0</v>
      </c>
      <c r="M260" s="542">
        <f t="shared" si="25"/>
        <v>0</v>
      </c>
      <c r="N260" s="815"/>
      <c r="O260" s="815"/>
      <c r="P260" s="815"/>
      <c r="Q260" s="815"/>
    </row>
    <row r="261" spans="1:17" ht="16.5" thickBot="1" x14ac:dyDescent="0.3">
      <c r="A261" s="135"/>
      <c r="B261" s="135"/>
      <c r="C261" s="135"/>
      <c r="D261" s="537" t="s">
        <v>420</v>
      </c>
      <c r="E261" s="42"/>
      <c r="F261" s="42"/>
      <c r="G261" s="233"/>
      <c r="H261" s="14">
        <v>1238282</v>
      </c>
      <c r="I261" s="14">
        <v>0</v>
      </c>
      <c r="J261" s="233">
        <f t="shared" si="17"/>
        <v>0</v>
      </c>
      <c r="K261" s="215">
        <f t="shared" si="28"/>
        <v>1238282</v>
      </c>
      <c r="L261" s="215">
        <f t="shared" si="29"/>
        <v>0</v>
      </c>
      <c r="M261" s="542">
        <f t="shared" si="25"/>
        <v>0</v>
      </c>
      <c r="N261" s="815"/>
      <c r="O261" s="815"/>
      <c r="P261" s="815"/>
      <c r="Q261" s="815"/>
    </row>
    <row r="262" spans="1:17" s="32" customFormat="1" ht="48" thickBot="1" x14ac:dyDescent="0.3">
      <c r="A262" s="36" t="s">
        <v>188</v>
      </c>
      <c r="B262" s="37" t="s">
        <v>14</v>
      </c>
      <c r="C262" s="37" t="s">
        <v>14</v>
      </c>
      <c r="D262" s="38" t="s">
        <v>189</v>
      </c>
      <c r="E262" s="55">
        <f>E263</f>
        <v>10073310</v>
      </c>
      <c r="F262" s="55">
        <f>F263</f>
        <v>2289521.02</v>
      </c>
      <c r="G262" s="230">
        <f t="shared" si="20"/>
        <v>0.22728586929221875</v>
      </c>
      <c r="H262" s="12">
        <v>0</v>
      </c>
      <c r="I262" s="12"/>
      <c r="J262" s="230"/>
      <c r="K262" s="228">
        <f>K263</f>
        <v>10073310</v>
      </c>
      <c r="L262" s="228">
        <f>L263</f>
        <v>2289521.02</v>
      </c>
      <c r="M262" s="238">
        <f t="shared" si="25"/>
        <v>0.22728586929221875</v>
      </c>
      <c r="N262" s="815"/>
      <c r="O262" s="815"/>
      <c r="P262" s="815"/>
      <c r="Q262" s="815"/>
    </row>
    <row r="263" spans="1:17" s="31" customFormat="1" ht="44.25" customHeight="1" x14ac:dyDescent="0.25">
      <c r="A263" s="49" t="s">
        <v>190</v>
      </c>
      <c r="B263" s="50" t="s">
        <v>14</v>
      </c>
      <c r="C263" s="50" t="s">
        <v>14</v>
      </c>
      <c r="D263" s="51" t="s">
        <v>189</v>
      </c>
      <c r="E263" s="43">
        <f>E264+E267</f>
        <v>10073310</v>
      </c>
      <c r="F263" s="43">
        <f>F264+F267</f>
        <v>2289521.02</v>
      </c>
      <c r="G263" s="231">
        <f t="shared" si="20"/>
        <v>0.22728586929221875</v>
      </c>
      <c r="H263" s="15">
        <v>0</v>
      </c>
      <c r="I263" s="15"/>
      <c r="J263" s="825"/>
      <c r="K263" s="229">
        <f>K264+K267</f>
        <v>10073310</v>
      </c>
      <c r="L263" s="229">
        <f>L264+L267</f>
        <v>2289521.02</v>
      </c>
      <c r="M263" s="543">
        <f t="shared" si="25"/>
        <v>0.22728586929221875</v>
      </c>
      <c r="N263" s="815"/>
      <c r="O263" s="815"/>
      <c r="P263" s="815"/>
      <c r="Q263" s="815"/>
    </row>
    <row r="264" spans="1:17" ht="47.25" x14ac:dyDescent="0.25">
      <c r="A264" s="39" t="s">
        <v>191</v>
      </c>
      <c r="B264" s="40" t="s">
        <v>42</v>
      </c>
      <c r="C264" s="40" t="s">
        <v>16</v>
      </c>
      <c r="D264" s="35" t="s">
        <v>161</v>
      </c>
      <c r="E264" s="42">
        <f>E265</f>
        <v>4686270</v>
      </c>
      <c r="F264" s="42">
        <f>F265</f>
        <v>1230281.02</v>
      </c>
      <c r="G264" s="232">
        <f t="shared" si="20"/>
        <v>0.26252883850055586</v>
      </c>
      <c r="H264" s="14">
        <v>0</v>
      </c>
      <c r="I264" s="14"/>
      <c r="J264" s="233"/>
      <c r="K264" s="215">
        <f>E264+H264</f>
        <v>4686270</v>
      </c>
      <c r="L264" s="215">
        <f>F264+I264</f>
        <v>1230281.02</v>
      </c>
      <c r="M264" s="542">
        <f t="shared" si="25"/>
        <v>0.26252883850055586</v>
      </c>
      <c r="N264" s="815"/>
      <c r="O264" s="815"/>
      <c r="P264" s="815"/>
      <c r="Q264" s="815"/>
    </row>
    <row r="265" spans="1:17" x14ac:dyDescent="0.25">
      <c r="A265" s="39"/>
      <c r="B265" s="40"/>
      <c r="C265" s="40"/>
      <c r="D265" s="534" t="s">
        <v>416</v>
      </c>
      <c r="E265" s="42">
        <v>4686270</v>
      </c>
      <c r="F265" s="42">
        <v>1230281.02</v>
      </c>
      <c r="G265" s="232">
        <f t="shared" si="20"/>
        <v>0.26252883850055586</v>
      </c>
      <c r="H265" s="14"/>
      <c r="I265" s="14"/>
      <c r="J265" s="233"/>
      <c r="K265" s="215">
        <f t="shared" ref="K265:K268" si="30">E265+H265</f>
        <v>4686270</v>
      </c>
      <c r="L265" s="215">
        <f t="shared" ref="L265:L268" si="31">F265+I265</f>
        <v>1230281.02</v>
      </c>
      <c r="M265" s="542">
        <f t="shared" si="25"/>
        <v>0.26252883850055586</v>
      </c>
      <c r="N265" s="815"/>
      <c r="O265" s="815"/>
      <c r="P265" s="815"/>
      <c r="Q265" s="815"/>
    </row>
    <row r="266" spans="1:17" x14ac:dyDescent="0.25">
      <c r="A266" s="39"/>
      <c r="B266" s="40"/>
      <c r="C266" s="40"/>
      <c r="D266" s="535" t="s">
        <v>417</v>
      </c>
      <c r="E266" s="42">
        <v>4568210</v>
      </c>
      <c r="F266" s="42">
        <v>1179837.54</v>
      </c>
      <c r="G266" s="232">
        <f t="shared" si="20"/>
        <v>0.25827130101286938</v>
      </c>
      <c r="H266" s="14"/>
      <c r="I266" s="14"/>
      <c r="J266" s="233"/>
      <c r="K266" s="215">
        <f t="shared" si="30"/>
        <v>4568210</v>
      </c>
      <c r="L266" s="215">
        <f t="shared" si="31"/>
        <v>1179837.54</v>
      </c>
      <c r="M266" s="542">
        <f t="shared" si="25"/>
        <v>0.25827130101286938</v>
      </c>
      <c r="N266" s="815"/>
      <c r="O266" s="815"/>
      <c r="P266" s="815"/>
      <c r="Q266" s="815"/>
    </row>
    <row r="267" spans="1:17" ht="31.9" customHeight="1" x14ac:dyDescent="0.25">
      <c r="A267" s="39">
        <v>2717413</v>
      </c>
      <c r="B267" s="40">
        <v>7413</v>
      </c>
      <c r="C267" s="135" t="s">
        <v>219</v>
      </c>
      <c r="D267" s="35" t="s">
        <v>218</v>
      </c>
      <c r="E267" s="42">
        <f>E268</f>
        <v>5387040</v>
      </c>
      <c r="F267" s="42">
        <f>F268</f>
        <v>1059240</v>
      </c>
      <c r="G267" s="233">
        <f t="shared" si="20"/>
        <v>0.19662746146306692</v>
      </c>
      <c r="H267" s="14"/>
      <c r="I267" s="14"/>
      <c r="J267" s="233"/>
      <c r="K267" s="215">
        <f t="shared" si="30"/>
        <v>5387040</v>
      </c>
      <c r="L267" s="215">
        <f t="shared" si="31"/>
        <v>1059240</v>
      </c>
      <c r="M267" s="542">
        <f t="shared" si="25"/>
        <v>0.19662746146306692</v>
      </c>
      <c r="N267" s="815"/>
      <c r="O267" s="815"/>
      <c r="P267" s="815"/>
      <c r="Q267" s="815"/>
    </row>
    <row r="268" spans="1:17" ht="16.5" thickBot="1" x14ac:dyDescent="0.3">
      <c r="A268" s="39"/>
      <c r="B268" s="40"/>
      <c r="C268" s="135"/>
      <c r="D268" s="536" t="s">
        <v>416</v>
      </c>
      <c r="E268" s="42">
        <v>5387040</v>
      </c>
      <c r="F268" s="42">
        <v>1059240</v>
      </c>
      <c r="G268" s="233">
        <f t="shared" si="20"/>
        <v>0.19662746146306692</v>
      </c>
      <c r="H268" s="14"/>
      <c r="I268" s="14"/>
      <c r="J268" s="233"/>
      <c r="K268" s="215">
        <f t="shared" si="30"/>
        <v>5387040</v>
      </c>
      <c r="L268" s="215">
        <f t="shared" si="31"/>
        <v>1059240</v>
      </c>
      <c r="M268" s="542">
        <f t="shared" si="25"/>
        <v>0.19662746146306692</v>
      </c>
      <c r="N268" s="815"/>
      <c r="O268" s="815"/>
      <c r="P268" s="815"/>
      <c r="Q268" s="815"/>
    </row>
    <row r="269" spans="1:17" s="32" customFormat="1" ht="48" thickBot="1" x14ac:dyDescent="0.3">
      <c r="A269" s="36" t="s">
        <v>192</v>
      </c>
      <c r="B269" s="37" t="s">
        <v>14</v>
      </c>
      <c r="C269" s="37" t="s">
        <v>14</v>
      </c>
      <c r="D269" s="38" t="s">
        <v>471</v>
      </c>
      <c r="E269" s="55">
        <f t="shared" ref="E269:F271" si="32">E270</f>
        <v>4475477</v>
      </c>
      <c r="F269" s="55">
        <f t="shared" si="32"/>
        <v>817415.01</v>
      </c>
      <c r="G269" s="230">
        <f t="shared" si="20"/>
        <v>0.18264310374067391</v>
      </c>
      <c r="H269" s="12">
        <f>H270</f>
        <v>0</v>
      </c>
      <c r="I269" s="12">
        <f>I270</f>
        <v>556387.65</v>
      </c>
      <c r="J269" s="230">
        <v>0</v>
      </c>
      <c r="K269" s="228">
        <f>K270</f>
        <v>4475477</v>
      </c>
      <c r="L269" s="228">
        <f>L270</f>
        <v>1373802.6600000001</v>
      </c>
      <c r="M269" s="238">
        <f t="shared" si="25"/>
        <v>0.30696228804214615</v>
      </c>
      <c r="N269" s="815"/>
      <c r="O269" s="815"/>
      <c r="P269" s="815"/>
      <c r="Q269" s="815"/>
    </row>
    <row r="270" spans="1:17" s="31" customFormat="1" ht="47.25" x14ac:dyDescent="0.25">
      <c r="A270" s="49" t="s">
        <v>193</v>
      </c>
      <c r="B270" s="50" t="s">
        <v>14</v>
      </c>
      <c r="C270" s="50" t="s">
        <v>14</v>
      </c>
      <c r="D270" s="51" t="s">
        <v>471</v>
      </c>
      <c r="E270" s="43">
        <f>E271+E276+E279+E281</f>
        <v>4475477</v>
      </c>
      <c r="F270" s="43">
        <f>F271+F276+F279+F281</f>
        <v>817415.01</v>
      </c>
      <c r="G270" s="231">
        <f t="shared" si="20"/>
        <v>0.18264310374067391</v>
      </c>
      <c r="H270" s="15">
        <f>H271+H274</f>
        <v>0</v>
      </c>
      <c r="I270" s="15">
        <f>I271+I274</f>
        <v>556387.65</v>
      </c>
      <c r="J270" s="231">
        <v>0</v>
      </c>
      <c r="K270" s="15">
        <f>K271+K274+K276+K279+K281</f>
        <v>4475477</v>
      </c>
      <c r="L270" s="15">
        <f>L271+L274+L276+L279+L281</f>
        <v>1373802.6600000001</v>
      </c>
      <c r="M270" s="543">
        <f t="shared" si="25"/>
        <v>0.30696228804214615</v>
      </c>
      <c r="N270" s="815"/>
      <c r="O270" s="815"/>
      <c r="P270" s="815"/>
      <c r="Q270" s="815"/>
    </row>
    <row r="271" spans="1:17" ht="47.25" x14ac:dyDescent="0.25">
      <c r="A271" s="39" t="s">
        <v>194</v>
      </c>
      <c r="B271" s="40" t="s">
        <v>42</v>
      </c>
      <c r="C271" s="40" t="s">
        <v>16</v>
      </c>
      <c r="D271" s="35" t="s">
        <v>161</v>
      </c>
      <c r="E271" s="42">
        <f>E272</f>
        <v>3652005</v>
      </c>
      <c r="F271" s="42">
        <f t="shared" si="32"/>
        <v>802615.01</v>
      </c>
      <c r="G271" s="233">
        <f t="shared" si="20"/>
        <v>0.21977379822864426</v>
      </c>
      <c r="H271" s="14"/>
      <c r="I271" s="8"/>
      <c r="J271" s="232"/>
      <c r="K271" s="8">
        <f>K272</f>
        <v>3652005</v>
      </c>
      <c r="L271" s="215">
        <f>L272</f>
        <v>802615.01</v>
      </c>
      <c r="M271" s="542">
        <f t="shared" si="25"/>
        <v>0.21977379822864426</v>
      </c>
      <c r="N271" s="815"/>
      <c r="O271" s="815"/>
      <c r="P271" s="815"/>
      <c r="Q271" s="815"/>
    </row>
    <row r="272" spans="1:17" x14ac:dyDescent="0.25">
      <c r="A272" s="522"/>
      <c r="B272" s="523"/>
      <c r="C272" s="523"/>
      <c r="D272" s="534" t="s">
        <v>416</v>
      </c>
      <c r="E272" s="41">
        <v>3652005</v>
      </c>
      <c r="F272" s="41">
        <v>802615.01</v>
      </c>
      <c r="G272" s="233">
        <f t="shared" si="20"/>
        <v>0.21977379822864426</v>
      </c>
      <c r="H272" s="8"/>
      <c r="I272" s="8"/>
      <c r="J272" s="233"/>
      <c r="K272" s="8">
        <f>E272+H272</f>
        <v>3652005</v>
      </c>
      <c r="L272" s="8">
        <f>F272+I272</f>
        <v>802615.01</v>
      </c>
      <c r="M272" s="543">
        <f t="shared" si="25"/>
        <v>0.21977379822864426</v>
      </c>
      <c r="N272" s="815"/>
      <c r="O272" s="815"/>
      <c r="P272" s="815"/>
      <c r="Q272" s="815"/>
    </row>
    <row r="273" spans="1:17" x14ac:dyDescent="0.25">
      <c r="A273" s="522"/>
      <c r="B273" s="523"/>
      <c r="C273" s="523"/>
      <c r="D273" s="535" t="s">
        <v>417</v>
      </c>
      <c r="E273" s="41">
        <v>3508475</v>
      </c>
      <c r="F273" s="41">
        <v>739266.31</v>
      </c>
      <c r="G273" s="233">
        <f t="shared" si="20"/>
        <v>0.2107087295762404</v>
      </c>
      <c r="H273" s="8"/>
      <c r="I273" s="8"/>
      <c r="J273" s="233"/>
      <c r="K273" s="8">
        <f t="shared" ref="K273:K282" si="33">E273+H273</f>
        <v>3508475</v>
      </c>
      <c r="L273" s="8">
        <f t="shared" ref="L273:L282" si="34">F273+I273</f>
        <v>739266.31</v>
      </c>
      <c r="M273" s="542">
        <f t="shared" si="25"/>
        <v>0.2107087295762404</v>
      </c>
      <c r="N273" s="815"/>
      <c r="O273" s="815"/>
      <c r="P273" s="815"/>
      <c r="Q273" s="815"/>
    </row>
    <row r="274" spans="1:17" ht="31.5" x14ac:dyDescent="0.25">
      <c r="A274" s="819" t="s">
        <v>599</v>
      </c>
      <c r="B274" s="53" t="s">
        <v>202</v>
      </c>
      <c r="C274" s="53" t="s">
        <v>200</v>
      </c>
      <c r="D274" s="535" t="s">
        <v>600</v>
      </c>
      <c r="E274" s="41"/>
      <c r="F274" s="41"/>
      <c r="G274" s="233"/>
      <c r="H274" s="8">
        <f>H275</f>
        <v>0</v>
      </c>
      <c r="I274" s="8">
        <f>I275</f>
        <v>556387.65</v>
      </c>
      <c r="J274" s="233">
        <v>0</v>
      </c>
      <c r="K274" s="8">
        <f t="shared" si="33"/>
        <v>0</v>
      </c>
      <c r="L274" s="8">
        <f t="shared" si="34"/>
        <v>556387.65</v>
      </c>
      <c r="M274" s="542">
        <v>0</v>
      </c>
      <c r="N274" s="815"/>
      <c r="O274" s="815"/>
      <c r="P274" s="815"/>
      <c r="Q274" s="815"/>
    </row>
    <row r="275" spans="1:17" x14ac:dyDescent="0.25">
      <c r="A275" s="819"/>
      <c r="B275" s="53"/>
      <c r="C275" s="53"/>
      <c r="D275" s="534" t="s">
        <v>416</v>
      </c>
      <c r="E275" s="41"/>
      <c r="F275" s="41"/>
      <c r="G275" s="233"/>
      <c r="H275" s="8">
        <v>0</v>
      </c>
      <c r="I275" s="8">
        <v>556387.65</v>
      </c>
      <c r="J275" s="233">
        <v>0</v>
      </c>
      <c r="K275" s="8">
        <f t="shared" si="33"/>
        <v>0</v>
      </c>
      <c r="L275" s="8">
        <f t="shared" si="34"/>
        <v>556387.65</v>
      </c>
      <c r="M275" s="542">
        <v>0</v>
      </c>
      <c r="N275" s="815"/>
      <c r="O275" s="815"/>
      <c r="P275" s="815"/>
      <c r="Q275" s="815"/>
    </row>
    <row r="276" spans="1:17" ht="31.5" x14ac:dyDescent="0.25">
      <c r="A276" s="523">
        <v>3117693</v>
      </c>
      <c r="B276" s="523">
        <v>7693</v>
      </c>
      <c r="C276" s="53" t="s">
        <v>157</v>
      </c>
      <c r="D276" s="535" t="s">
        <v>588</v>
      </c>
      <c r="E276" s="41">
        <f>E277</f>
        <v>677000</v>
      </c>
      <c r="F276" s="41">
        <f>F277</f>
        <v>14800</v>
      </c>
      <c r="G276" s="233">
        <f t="shared" si="20"/>
        <v>2.1861152141802068E-2</v>
      </c>
      <c r="H276" s="8"/>
      <c r="I276" s="8"/>
      <c r="J276" s="232"/>
      <c r="K276" s="8">
        <f t="shared" si="33"/>
        <v>677000</v>
      </c>
      <c r="L276" s="8">
        <f t="shared" si="34"/>
        <v>14800</v>
      </c>
      <c r="M276" s="232">
        <f t="shared" si="25"/>
        <v>2.1861152141802068E-2</v>
      </c>
      <c r="N276" s="815"/>
      <c r="O276" s="815"/>
      <c r="P276" s="815"/>
      <c r="Q276" s="815"/>
    </row>
    <row r="277" spans="1:17" x14ac:dyDescent="0.25">
      <c r="A277" s="523"/>
      <c r="B277" s="523"/>
      <c r="C277" s="523"/>
      <c r="D277" s="534" t="s">
        <v>416</v>
      </c>
      <c r="E277" s="41">
        <v>677000</v>
      </c>
      <c r="F277" s="41">
        <v>14800</v>
      </c>
      <c r="G277" s="233">
        <f t="shared" si="20"/>
        <v>2.1861152141802068E-2</v>
      </c>
      <c r="H277" s="8"/>
      <c r="I277" s="8"/>
      <c r="J277" s="232"/>
      <c r="K277" s="8">
        <f t="shared" si="33"/>
        <v>677000</v>
      </c>
      <c r="L277" s="8">
        <f t="shared" si="34"/>
        <v>14800</v>
      </c>
      <c r="M277" s="232">
        <f t="shared" si="25"/>
        <v>2.1861152141802068E-2</v>
      </c>
      <c r="N277" s="815"/>
      <c r="O277" s="815"/>
      <c r="P277" s="815"/>
      <c r="Q277" s="815"/>
    </row>
    <row r="278" spans="1:17" ht="31.5" x14ac:dyDescent="0.25">
      <c r="A278" s="523"/>
      <c r="B278" s="523"/>
      <c r="C278" s="523"/>
      <c r="D278" s="535" t="s">
        <v>418</v>
      </c>
      <c r="E278" s="41">
        <v>279692</v>
      </c>
      <c r="F278" s="41">
        <v>14800</v>
      </c>
      <c r="G278" s="233">
        <f t="shared" si="20"/>
        <v>5.2915349741858901E-2</v>
      </c>
      <c r="H278" s="8"/>
      <c r="I278" s="8"/>
      <c r="J278" s="232"/>
      <c r="K278" s="8">
        <f t="shared" si="33"/>
        <v>279692</v>
      </c>
      <c r="L278" s="8">
        <f t="shared" si="34"/>
        <v>14800</v>
      </c>
      <c r="M278" s="232">
        <f t="shared" si="25"/>
        <v>5.2915349741858901E-2</v>
      </c>
      <c r="N278" s="815"/>
      <c r="O278" s="815"/>
      <c r="P278" s="815"/>
      <c r="Q278" s="815"/>
    </row>
    <row r="279" spans="1:17" ht="47.25" x14ac:dyDescent="0.25">
      <c r="A279" s="523">
        <v>3118110</v>
      </c>
      <c r="B279" s="523">
        <v>8110</v>
      </c>
      <c r="C279" s="523" t="s">
        <v>214</v>
      </c>
      <c r="D279" s="535" t="s">
        <v>215</v>
      </c>
      <c r="E279" s="41">
        <f>E280</f>
        <v>121472</v>
      </c>
      <c r="F279" s="41">
        <f>F280</f>
        <v>0</v>
      </c>
      <c r="G279" s="233">
        <f t="shared" si="20"/>
        <v>0</v>
      </c>
      <c r="H279" s="8"/>
      <c r="I279" s="8"/>
      <c r="J279" s="232"/>
      <c r="K279" s="8">
        <f t="shared" si="33"/>
        <v>121472</v>
      </c>
      <c r="L279" s="8">
        <f t="shared" si="34"/>
        <v>0</v>
      </c>
      <c r="M279" s="232">
        <f t="shared" si="25"/>
        <v>0</v>
      </c>
      <c r="N279" s="815"/>
      <c r="O279" s="815"/>
      <c r="P279" s="815"/>
      <c r="Q279" s="815"/>
    </row>
    <row r="280" spans="1:17" x14ac:dyDescent="0.25">
      <c r="A280" s="523"/>
      <c r="B280" s="523"/>
      <c r="C280" s="523"/>
      <c r="D280" s="534" t="s">
        <v>416</v>
      </c>
      <c r="E280" s="41">
        <v>121472</v>
      </c>
      <c r="F280" s="41">
        <v>0</v>
      </c>
      <c r="G280" s="233">
        <f t="shared" si="20"/>
        <v>0</v>
      </c>
      <c r="H280" s="8"/>
      <c r="I280" s="8"/>
      <c r="J280" s="232"/>
      <c r="K280" s="8">
        <f t="shared" si="33"/>
        <v>121472</v>
      </c>
      <c r="L280" s="8">
        <f t="shared" si="34"/>
        <v>0</v>
      </c>
      <c r="M280" s="232">
        <f t="shared" si="25"/>
        <v>0</v>
      </c>
      <c r="N280" s="815"/>
      <c r="O280" s="815"/>
      <c r="P280" s="815"/>
      <c r="Q280" s="815"/>
    </row>
    <row r="281" spans="1:17" ht="31.5" x14ac:dyDescent="0.25">
      <c r="A281" s="523">
        <v>3118311</v>
      </c>
      <c r="B281" s="523">
        <v>8311</v>
      </c>
      <c r="C281" s="53" t="s">
        <v>590</v>
      </c>
      <c r="D281" s="535" t="s">
        <v>589</v>
      </c>
      <c r="E281" s="41">
        <f>E282</f>
        <v>25000</v>
      </c>
      <c r="F281" s="41">
        <f>F282</f>
        <v>0</v>
      </c>
      <c r="G281" s="233">
        <f t="shared" si="20"/>
        <v>0</v>
      </c>
      <c r="H281" s="8"/>
      <c r="I281" s="8"/>
      <c r="J281" s="232"/>
      <c r="K281" s="8">
        <f t="shared" si="33"/>
        <v>25000</v>
      </c>
      <c r="L281" s="8">
        <f t="shared" si="34"/>
        <v>0</v>
      </c>
      <c r="M281" s="232">
        <f t="shared" si="25"/>
        <v>0</v>
      </c>
      <c r="N281" s="815"/>
      <c r="O281" s="815"/>
      <c r="P281" s="815"/>
      <c r="Q281" s="815"/>
    </row>
    <row r="282" spans="1:17" ht="16.5" thickBot="1" x14ac:dyDescent="0.3">
      <c r="A282" s="523"/>
      <c r="B282" s="523"/>
      <c r="C282" s="523"/>
      <c r="D282" s="534" t="s">
        <v>416</v>
      </c>
      <c r="E282" s="41">
        <v>25000</v>
      </c>
      <c r="F282" s="41">
        <v>0</v>
      </c>
      <c r="G282" s="233">
        <f t="shared" si="20"/>
        <v>0</v>
      </c>
      <c r="H282" s="8"/>
      <c r="I282" s="8"/>
      <c r="J282" s="232"/>
      <c r="K282" s="8">
        <f t="shared" si="33"/>
        <v>25000</v>
      </c>
      <c r="L282" s="8">
        <f t="shared" si="34"/>
        <v>0</v>
      </c>
      <c r="M282" s="232">
        <f t="shared" si="25"/>
        <v>0</v>
      </c>
      <c r="N282" s="815"/>
      <c r="O282" s="815"/>
      <c r="P282" s="815"/>
      <c r="Q282" s="815"/>
    </row>
    <row r="283" spans="1:17" s="32" customFormat="1" ht="55.15" customHeight="1" thickBot="1" x14ac:dyDescent="0.3">
      <c r="A283" s="36" t="s">
        <v>195</v>
      </c>
      <c r="B283" s="37" t="s">
        <v>14</v>
      </c>
      <c r="C283" s="37" t="s">
        <v>14</v>
      </c>
      <c r="D283" s="38" t="s">
        <v>478</v>
      </c>
      <c r="E283" s="55">
        <f>E284</f>
        <v>66763963</v>
      </c>
      <c r="F283" s="55">
        <f>F284</f>
        <v>15724580.17</v>
      </c>
      <c r="G283" s="230">
        <f t="shared" si="20"/>
        <v>0.23552496681480697</v>
      </c>
      <c r="H283" s="12">
        <v>0</v>
      </c>
      <c r="I283" s="12"/>
      <c r="J283" s="230"/>
      <c r="K283" s="228">
        <f>K284</f>
        <v>66763963</v>
      </c>
      <c r="L283" s="12">
        <f>L284</f>
        <v>15724580.17</v>
      </c>
      <c r="M283" s="238">
        <f t="shared" si="25"/>
        <v>0.23552496681480697</v>
      </c>
      <c r="N283" s="815"/>
      <c r="O283" s="815"/>
      <c r="P283" s="815"/>
      <c r="Q283" s="815"/>
    </row>
    <row r="284" spans="1:17" s="31" customFormat="1" ht="47.25" x14ac:dyDescent="0.25">
      <c r="A284" s="49" t="s">
        <v>196</v>
      </c>
      <c r="B284" s="50" t="s">
        <v>14</v>
      </c>
      <c r="C284" s="50" t="s">
        <v>14</v>
      </c>
      <c r="D284" s="51" t="s">
        <v>478</v>
      </c>
      <c r="E284" s="43">
        <f>E285+E288+E290</f>
        <v>66763963</v>
      </c>
      <c r="F284" s="43">
        <f>F285+F288+F290</f>
        <v>15724580.17</v>
      </c>
      <c r="G284" s="231">
        <f t="shared" si="20"/>
        <v>0.23552496681480697</v>
      </c>
      <c r="H284" s="43">
        <f t="shared" ref="H284:L284" si="35">H285+H288+H290</f>
        <v>0</v>
      </c>
      <c r="I284" s="43">
        <f t="shared" si="35"/>
        <v>0</v>
      </c>
      <c r="J284" s="43">
        <f t="shared" si="35"/>
        <v>0</v>
      </c>
      <c r="K284" s="43">
        <f t="shared" si="35"/>
        <v>66763963</v>
      </c>
      <c r="L284" s="43">
        <f t="shared" si="35"/>
        <v>15724580.17</v>
      </c>
      <c r="M284" s="543">
        <f t="shared" si="25"/>
        <v>0.23552496681480697</v>
      </c>
      <c r="N284" s="815"/>
      <c r="O284" s="815"/>
      <c r="P284" s="815"/>
      <c r="Q284" s="815"/>
    </row>
    <row r="285" spans="1:17" ht="47.25" x14ac:dyDescent="0.25">
      <c r="A285" s="522" t="s">
        <v>197</v>
      </c>
      <c r="B285" s="523" t="s">
        <v>42</v>
      </c>
      <c r="C285" s="523" t="s">
        <v>16</v>
      </c>
      <c r="D285" s="27" t="s">
        <v>161</v>
      </c>
      <c r="E285" s="41">
        <f>E286</f>
        <v>6744663</v>
      </c>
      <c r="F285" s="41">
        <f>F286</f>
        <v>1719680.17</v>
      </c>
      <c r="G285" s="232">
        <f t="shared" si="20"/>
        <v>0.2549690281041469</v>
      </c>
      <c r="H285" s="8">
        <v>0</v>
      </c>
      <c r="I285" s="8"/>
      <c r="J285" s="233"/>
      <c r="K285" s="212">
        <f>E285+H285</f>
        <v>6744663</v>
      </c>
      <c r="L285" s="212">
        <f>F285+I285</f>
        <v>1719680.17</v>
      </c>
      <c r="M285" s="542">
        <f t="shared" si="25"/>
        <v>0.2549690281041469</v>
      </c>
      <c r="N285" s="815"/>
      <c r="O285" s="815"/>
      <c r="P285" s="815"/>
      <c r="Q285" s="815"/>
    </row>
    <row r="286" spans="1:17" x14ac:dyDescent="0.25">
      <c r="A286" s="39"/>
      <c r="B286" s="40"/>
      <c r="C286" s="40"/>
      <c r="D286" s="534" t="s">
        <v>416</v>
      </c>
      <c r="E286" s="42">
        <v>6744663</v>
      </c>
      <c r="F286" s="42">
        <v>1719680.17</v>
      </c>
      <c r="G286" s="232">
        <f t="shared" si="20"/>
        <v>0.2549690281041469</v>
      </c>
      <c r="H286" s="14"/>
      <c r="I286" s="14"/>
      <c r="J286" s="233"/>
      <c r="K286" s="212">
        <f t="shared" ref="K286:K291" si="36">E286+H286</f>
        <v>6744663</v>
      </c>
      <c r="L286" s="212">
        <f t="shared" ref="L286:L291" si="37">F286+I286</f>
        <v>1719680.17</v>
      </c>
      <c r="M286" s="542">
        <f t="shared" si="25"/>
        <v>0.2549690281041469</v>
      </c>
      <c r="N286" s="815"/>
      <c r="O286" s="815"/>
      <c r="P286" s="815"/>
      <c r="Q286" s="815"/>
    </row>
    <row r="287" spans="1:17" x14ac:dyDescent="0.25">
      <c r="A287" s="39"/>
      <c r="B287" s="40"/>
      <c r="C287" s="40"/>
      <c r="D287" s="535" t="s">
        <v>417</v>
      </c>
      <c r="E287" s="42">
        <v>6503042</v>
      </c>
      <c r="F287" s="42">
        <v>1599277.64</v>
      </c>
      <c r="G287" s="232">
        <f t="shared" si="20"/>
        <v>0.24592761972012481</v>
      </c>
      <c r="H287" s="14"/>
      <c r="I287" s="14"/>
      <c r="J287" s="233"/>
      <c r="K287" s="212">
        <f t="shared" si="36"/>
        <v>6503042</v>
      </c>
      <c r="L287" s="212">
        <f t="shared" si="37"/>
        <v>1599277.64</v>
      </c>
      <c r="M287" s="542">
        <f t="shared" si="25"/>
        <v>0.24592761972012481</v>
      </c>
      <c r="N287" s="815"/>
      <c r="O287" s="815"/>
      <c r="P287" s="815"/>
      <c r="Q287" s="815"/>
    </row>
    <row r="288" spans="1:17" x14ac:dyDescent="0.25">
      <c r="A288" s="39" t="s">
        <v>198</v>
      </c>
      <c r="B288" s="40" t="s">
        <v>199</v>
      </c>
      <c r="C288" s="40" t="s">
        <v>200</v>
      </c>
      <c r="D288" s="35" t="s">
        <v>201</v>
      </c>
      <c r="E288" s="42">
        <f>E289</f>
        <v>4000000</v>
      </c>
      <c r="F288" s="42">
        <f>F289</f>
        <v>0</v>
      </c>
      <c r="G288" s="233">
        <f t="shared" si="20"/>
        <v>0</v>
      </c>
      <c r="H288" s="14">
        <v>0</v>
      </c>
      <c r="I288" s="14"/>
      <c r="J288" s="233"/>
      <c r="K288" s="212">
        <f t="shared" si="36"/>
        <v>4000000</v>
      </c>
      <c r="L288" s="212">
        <f t="shared" si="37"/>
        <v>0</v>
      </c>
      <c r="M288" s="542">
        <f t="shared" si="25"/>
        <v>0</v>
      </c>
      <c r="N288" s="815"/>
      <c r="O288" s="815"/>
      <c r="P288" s="815"/>
      <c r="Q288" s="815"/>
    </row>
    <row r="289" spans="1:17" x14ac:dyDescent="0.25">
      <c r="A289" s="523"/>
      <c r="B289" s="523"/>
      <c r="C289" s="523"/>
      <c r="D289" s="534" t="s">
        <v>416</v>
      </c>
      <c r="E289" s="41">
        <v>4000000</v>
      </c>
      <c r="F289" s="41">
        <v>0</v>
      </c>
      <c r="G289" s="232">
        <f t="shared" si="20"/>
        <v>0</v>
      </c>
      <c r="H289" s="8"/>
      <c r="I289" s="8"/>
      <c r="J289" s="232"/>
      <c r="K289" s="8">
        <f t="shared" si="36"/>
        <v>4000000</v>
      </c>
      <c r="L289" s="8">
        <f t="shared" si="37"/>
        <v>0</v>
      </c>
      <c r="M289" s="232">
        <f t="shared" si="25"/>
        <v>0</v>
      </c>
      <c r="N289" s="815"/>
      <c r="O289" s="815"/>
      <c r="P289" s="815"/>
      <c r="Q289" s="815"/>
    </row>
    <row r="290" spans="1:17" x14ac:dyDescent="0.25">
      <c r="A290" s="523">
        <v>3719110</v>
      </c>
      <c r="B290" s="523">
        <v>9110</v>
      </c>
      <c r="C290" s="53" t="s">
        <v>202</v>
      </c>
      <c r="D290" s="535" t="s">
        <v>591</v>
      </c>
      <c r="E290" s="41">
        <f>E291</f>
        <v>56019300</v>
      </c>
      <c r="F290" s="41">
        <f>F291</f>
        <v>14004900</v>
      </c>
      <c r="G290" s="232">
        <f t="shared" si="20"/>
        <v>0.25000133882429804</v>
      </c>
      <c r="H290" s="8"/>
      <c r="I290" s="8"/>
      <c r="J290" s="232"/>
      <c r="K290" s="8">
        <f t="shared" si="36"/>
        <v>56019300</v>
      </c>
      <c r="L290" s="8">
        <f t="shared" si="37"/>
        <v>14004900</v>
      </c>
      <c r="M290" s="232">
        <f t="shared" si="25"/>
        <v>0.25000133882429804</v>
      </c>
      <c r="N290" s="815"/>
      <c r="O290" s="815"/>
      <c r="P290" s="815"/>
      <c r="Q290" s="815"/>
    </row>
    <row r="291" spans="1:17" ht="16.5" thickBot="1" x14ac:dyDescent="0.3">
      <c r="A291" s="40"/>
      <c r="B291" s="40"/>
      <c r="C291" s="40"/>
      <c r="D291" s="536" t="s">
        <v>416</v>
      </c>
      <c r="E291" s="42">
        <v>56019300</v>
      </c>
      <c r="F291" s="42">
        <v>14004900</v>
      </c>
      <c r="G291" s="233">
        <f t="shared" si="20"/>
        <v>0.25000133882429804</v>
      </c>
      <c r="H291" s="14"/>
      <c r="I291" s="14"/>
      <c r="J291" s="233"/>
      <c r="K291" s="14">
        <f t="shared" si="36"/>
        <v>56019300</v>
      </c>
      <c r="L291" s="14">
        <f t="shared" si="37"/>
        <v>14004900</v>
      </c>
      <c r="M291" s="233">
        <f t="shared" si="25"/>
        <v>0.25000133882429804</v>
      </c>
      <c r="N291" s="815"/>
      <c r="O291" s="815"/>
      <c r="P291" s="815"/>
      <c r="Q291" s="815"/>
    </row>
    <row r="292" spans="1:17" ht="16.5" thickBot="1" x14ac:dyDescent="0.3">
      <c r="A292" s="36" t="s">
        <v>6</v>
      </c>
      <c r="B292" s="37" t="s">
        <v>6</v>
      </c>
      <c r="C292" s="37" t="s">
        <v>6</v>
      </c>
      <c r="D292" s="820" t="s">
        <v>139</v>
      </c>
      <c r="E292" s="55">
        <f>E21+E58+E117+E150+E159+E205+E230+E254+E262+E269+E283</f>
        <v>665579997</v>
      </c>
      <c r="F292" s="821">
        <f>F21+F58+F117+F150+F159+F205+F230+F254+F262+F269+F283</f>
        <v>141583285.25</v>
      </c>
      <c r="G292" s="822">
        <f t="shared" si="20"/>
        <v>0.21272166514643617</v>
      </c>
      <c r="H292" s="55">
        <f>H21+H58+H117+H150+H159+H205+H230+H254+H262+H269+H283</f>
        <v>59635479</v>
      </c>
      <c r="I292" s="55">
        <f>I21+I58+I117+I150+I159+I205+I230+I254+I262+I269+I283</f>
        <v>10207625.630000001</v>
      </c>
      <c r="J292" s="823">
        <f t="shared" ref="J292" si="38">I292/H292</f>
        <v>0.17116699322562665</v>
      </c>
      <c r="K292" s="55">
        <f>K21+K58+K117+K150+K159+K205+K230+K254+K262+K269+K283</f>
        <v>725215476</v>
      </c>
      <c r="L292" s="55">
        <f>L21+L58+L117+L150+L159+L205+L230+L254+L262+L269+L283</f>
        <v>151790910.87999997</v>
      </c>
      <c r="M292" s="824">
        <f>L292/K292</f>
        <v>0.20930456657822338</v>
      </c>
      <c r="N292" s="815"/>
      <c r="O292" s="815"/>
      <c r="P292" s="815"/>
      <c r="Q292" s="815"/>
    </row>
    <row r="293" spans="1:17" x14ac:dyDescent="0.25">
      <c r="A293" s="16"/>
      <c r="B293" s="16"/>
      <c r="C293" s="16"/>
      <c r="D293" s="17"/>
      <c r="E293" s="56"/>
      <c r="F293" s="56"/>
      <c r="G293" s="56"/>
      <c r="H293" s="56"/>
      <c r="I293" s="56"/>
      <c r="J293" s="56"/>
      <c r="K293" s="56"/>
      <c r="L293" s="56"/>
      <c r="M293" s="56"/>
    </row>
    <row r="294" spans="1:17" ht="16.899999999999999" customHeight="1" x14ac:dyDescent="0.25"/>
    <row r="295" spans="1:17" s="26" customFormat="1" ht="28.9" customHeight="1" x14ac:dyDescent="0.2">
      <c r="A295" s="1117" t="s">
        <v>461</v>
      </c>
      <c r="B295" s="1117"/>
      <c r="C295" s="1117"/>
      <c r="D295" s="1117"/>
      <c r="E295" s="57"/>
      <c r="F295" s="809"/>
      <c r="G295" s="57"/>
      <c r="H295" s="57" t="s">
        <v>422</v>
      </c>
      <c r="I295" s="57"/>
      <c r="J295" s="58"/>
      <c r="K295" s="59"/>
      <c r="L295" s="59"/>
      <c r="M295" s="59"/>
    </row>
    <row r="296" spans="1:17" ht="16.899999999999999" customHeight="1" x14ac:dyDescent="0.25">
      <c r="A296" s="240"/>
      <c r="B296" s="240"/>
      <c r="C296" s="240"/>
      <c r="D296" s="241"/>
      <c r="E296" s="243"/>
      <c r="F296" s="810"/>
      <c r="G296" s="243"/>
      <c r="H296" s="243"/>
      <c r="I296" s="244"/>
      <c r="J296" s="244"/>
      <c r="K296" s="243"/>
      <c r="L296" s="243"/>
      <c r="M296" s="243"/>
    </row>
    <row r="297" spans="1:17" ht="16.5" x14ac:dyDescent="0.25">
      <c r="A297" s="240"/>
      <c r="B297" s="240"/>
      <c r="C297" s="240"/>
      <c r="D297" s="241"/>
      <c r="E297" s="243"/>
      <c r="F297" s="814"/>
      <c r="G297" s="243"/>
      <c r="H297" s="243"/>
      <c r="I297" s="243"/>
      <c r="J297" s="243"/>
      <c r="K297" s="243"/>
      <c r="L297" s="243"/>
      <c r="M297" s="243"/>
    </row>
    <row r="298" spans="1:17" ht="16.5" x14ac:dyDescent="0.25">
      <c r="A298" s="240"/>
      <c r="B298" s="240"/>
      <c r="C298" s="240"/>
      <c r="D298" s="241"/>
      <c r="E298" s="243"/>
      <c r="F298" s="810"/>
      <c r="G298" s="243"/>
      <c r="H298" s="244"/>
      <c r="I298" s="244"/>
      <c r="J298" s="244"/>
      <c r="K298" s="243"/>
      <c r="L298" s="243"/>
      <c r="M298" s="243"/>
    </row>
    <row r="299" spans="1:17" ht="16.5" x14ac:dyDescent="0.25">
      <c r="A299" s="240"/>
      <c r="B299" s="240"/>
      <c r="C299" s="240"/>
      <c r="D299" s="241"/>
      <c r="E299" s="243"/>
      <c r="F299" s="810"/>
      <c r="G299" s="243"/>
      <c r="H299" s="244"/>
      <c r="I299" s="244"/>
      <c r="J299" s="244"/>
      <c r="K299" s="243"/>
      <c r="L299" s="243"/>
      <c r="M299" s="243"/>
    </row>
    <row r="300" spans="1:17" ht="16.5" x14ac:dyDescent="0.25">
      <c r="A300" s="240"/>
      <c r="B300" s="240"/>
      <c r="C300" s="240"/>
      <c r="D300" s="241"/>
      <c r="E300" s="243"/>
      <c r="F300" s="813"/>
      <c r="G300" s="243"/>
      <c r="H300" s="244"/>
      <c r="I300" s="244"/>
      <c r="J300" s="244"/>
      <c r="K300" s="243"/>
      <c r="L300" s="243"/>
      <c r="M300" s="243"/>
    </row>
    <row r="301" spans="1:17" ht="16.5" x14ac:dyDescent="0.25">
      <c r="A301" s="240"/>
      <c r="B301" s="240"/>
      <c r="C301" s="240"/>
      <c r="D301" s="241"/>
      <c r="E301" s="243"/>
      <c r="F301" s="814"/>
      <c r="G301" s="243"/>
      <c r="H301" s="244"/>
      <c r="I301" s="244"/>
      <c r="J301" s="244"/>
      <c r="K301" s="243"/>
      <c r="L301" s="243"/>
      <c r="M301" s="243"/>
    </row>
    <row r="302" spans="1:17" ht="16.5" x14ac:dyDescent="0.25">
      <c r="A302" s="240"/>
      <c r="B302" s="240"/>
      <c r="C302" s="240"/>
      <c r="D302" s="241"/>
      <c r="E302" s="243"/>
      <c r="F302" s="810"/>
      <c r="G302" s="243"/>
      <c r="H302" s="244"/>
      <c r="I302" s="244"/>
      <c r="J302" s="244"/>
      <c r="K302" s="243"/>
      <c r="L302" s="243"/>
      <c r="M302" s="243"/>
    </row>
    <row r="303" spans="1:17" ht="16.5" x14ac:dyDescent="0.25">
      <c r="A303" s="240"/>
      <c r="B303" s="240"/>
      <c r="C303" s="240"/>
      <c r="D303" s="241"/>
      <c r="E303" s="243"/>
      <c r="F303" s="813"/>
      <c r="G303" s="243"/>
      <c r="H303" s="244"/>
      <c r="I303" s="244"/>
      <c r="J303" s="244"/>
      <c r="K303" s="243"/>
      <c r="L303" s="243"/>
      <c r="M303" s="243"/>
    </row>
    <row r="304" spans="1:17" ht="16.5" x14ac:dyDescent="0.25">
      <c r="A304" s="240"/>
      <c r="B304" s="240"/>
      <c r="C304" s="240"/>
      <c r="D304" s="241"/>
      <c r="E304" s="243"/>
      <c r="F304" s="814"/>
      <c r="G304" s="243"/>
      <c r="H304" s="244"/>
      <c r="I304" s="244"/>
      <c r="J304" s="244"/>
      <c r="K304" s="243"/>
      <c r="L304" s="243"/>
      <c r="M304" s="243"/>
    </row>
    <row r="305" spans="1:13" ht="16.5" x14ac:dyDescent="0.25">
      <c r="A305" s="240"/>
      <c r="B305" s="240"/>
      <c r="C305" s="240"/>
      <c r="D305" s="241"/>
      <c r="E305" s="243"/>
      <c r="F305" s="810"/>
      <c r="G305" s="243"/>
      <c r="H305" s="244"/>
      <c r="I305" s="244"/>
      <c r="J305" s="244"/>
      <c r="K305" s="243"/>
      <c r="L305" s="243"/>
      <c r="M305" s="243"/>
    </row>
    <row r="306" spans="1:13" ht="16.5" x14ac:dyDescent="0.25">
      <c r="A306" s="240"/>
      <c r="B306" s="240"/>
      <c r="C306" s="240"/>
      <c r="D306" s="241"/>
      <c r="E306" s="243"/>
      <c r="F306" s="810"/>
      <c r="G306" s="243"/>
      <c r="H306" s="244"/>
      <c r="I306" s="244"/>
      <c r="J306" s="244"/>
      <c r="K306" s="243"/>
      <c r="L306" s="243"/>
      <c r="M306" s="243"/>
    </row>
    <row r="307" spans="1:13" ht="16.5" x14ac:dyDescent="0.25">
      <c r="A307" s="240"/>
      <c r="B307" s="240"/>
      <c r="C307" s="240"/>
      <c r="E307" s="243"/>
      <c r="F307" s="810"/>
      <c r="G307" s="243"/>
      <c r="H307" s="244"/>
      <c r="I307" s="244"/>
      <c r="J307" s="244"/>
      <c r="K307" s="243"/>
      <c r="L307" s="243"/>
      <c r="M307" s="243"/>
    </row>
    <row r="308" spans="1:13" ht="16.5" x14ac:dyDescent="0.25">
      <c r="A308" s="240"/>
      <c r="B308" s="240"/>
      <c r="C308" s="240"/>
      <c r="D308" s="241"/>
      <c r="E308" s="243"/>
      <c r="F308" s="810"/>
      <c r="G308" s="243"/>
      <c r="H308" s="244"/>
      <c r="I308" s="244"/>
      <c r="J308" s="244"/>
      <c r="K308" s="243"/>
      <c r="L308" s="243"/>
      <c r="M308" s="243"/>
    </row>
    <row r="309" spans="1:13" ht="16.5" x14ac:dyDescent="0.25">
      <c r="A309" s="240"/>
      <c r="B309" s="240"/>
      <c r="C309" s="240"/>
      <c r="D309" s="241"/>
      <c r="E309" s="243"/>
      <c r="F309" s="810"/>
      <c r="G309" s="243"/>
      <c r="H309" s="244"/>
      <c r="I309" s="244"/>
      <c r="J309" s="244"/>
      <c r="K309" s="243"/>
      <c r="L309" s="243"/>
      <c r="M309" s="243"/>
    </row>
    <row r="310" spans="1:13" ht="16.5" x14ac:dyDescent="0.25">
      <c r="A310" s="240"/>
      <c r="B310" s="240"/>
      <c r="C310" s="240"/>
      <c r="D310" s="241"/>
      <c r="E310" s="243"/>
      <c r="F310" s="810"/>
      <c r="G310" s="243"/>
      <c r="H310" s="244"/>
      <c r="I310" s="244"/>
      <c r="J310" s="244"/>
      <c r="K310" s="243"/>
      <c r="L310" s="243"/>
      <c r="M310" s="243"/>
    </row>
    <row r="311" spans="1:13" ht="16.5" x14ac:dyDescent="0.25">
      <c r="A311" s="240"/>
      <c r="B311" s="240"/>
      <c r="C311" s="240"/>
      <c r="D311" s="241"/>
      <c r="E311" s="241"/>
      <c r="F311" s="810"/>
      <c r="G311" s="241"/>
      <c r="H311" s="242"/>
      <c r="I311" s="242"/>
      <c r="J311" s="242"/>
      <c r="K311" s="241"/>
      <c r="L311" s="241"/>
      <c r="M311" s="241"/>
    </row>
    <row r="312" spans="1:13" ht="16.5" x14ac:dyDescent="0.25">
      <c r="A312" s="240"/>
      <c r="B312" s="240"/>
      <c r="C312" s="240"/>
      <c r="D312" s="241"/>
      <c r="E312" s="241"/>
      <c r="F312" s="810"/>
      <c r="G312" s="241"/>
      <c r="H312" s="242"/>
      <c r="I312" s="242"/>
      <c r="J312" s="242"/>
      <c r="K312" s="241"/>
      <c r="L312" s="241"/>
      <c r="M312" s="241"/>
    </row>
    <row r="313" spans="1:13" ht="16.5" x14ac:dyDescent="0.25">
      <c r="A313" s="240"/>
      <c r="B313" s="240"/>
      <c r="C313" s="240"/>
      <c r="D313" s="241"/>
      <c r="E313" s="241"/>
      <c r="F313" s="810"/>
      <c r="G313" s="241"/>
      <c r="H313" s="242"/>
      <c r="I313" s="242"/>
      <c r="J313" s="242"/>
      <c r="K313" s="241"/>
      <c r="L313" s="241"/>
      <c r="M313" s="241"/>
    </row>
    <row r="314" spans="1:13" ht="16.5" x14ac:dyDescent="0.25">
      <c r="A314" s="240"/>
      <c r="B314" s="240"/>
      <c r="C314" s="240"/>
      <c r="D314" s="241"/>
      <c r="E314" s="241"/>
      <c r="F314" s="810"/>
      <c r="G314" s="241"/>
      <c r="H314" s="242"/>
      <c r="I314" s="242"/>
      <c r="J314" s="242"/>
      <c r="K314" s="241"/>
      <c r="L314" s="241"/>
      <c r="M314" s="241"/>
    </row>
    <row r="315" spans="1:13" ht="16.5" x14ac:dyDescent="0.25">
      <c r="A315" s="240"/>
      <c r="B315" s="240"/>
      <c r="C315" s="240"/>
      <c r="D315" s="241"/>
      <c r="E315" s="241"/>
      <c r="F315" s="810"/>
      <c r="G315" s="241"/>
      <c r="H315" s="242"/>
      <c r="I315" s="242"/>
      <c r="J315" s="242"/>
      <c r="K315" s="241"/>
      <c r="L315" s="241"/>
      <c r="M315" s="241"/>
    </row>
  </sheetData>
  <mergeCells count="19">
    <mergeCell ref="H17:H19"/>
    <mergeCell ref="J17:J19"/>
    <mergeCell ref="K17:K19"/>
    <mergeCell ref="A295:D295"/>
    <mergeCell ref="A12:K12"/>
    <mergeCell ref="A13:K13"/>
    <mergeCell ref="A16:A19"/>
    <mergeCell ref="B16:B19"/>
    <mergeCell ref="C16:C19"/>
    <mergeCell ref="D16:D19"/>
    <mergeCell ref="E16:G16"/>
    <mergeCell ref="E17:E19"/>
    <mergeCell ref="F17:F19"/>
    <mergeCell ref="G17:G19"/>
    <mergeCell ref="H16:J16"/>
    <mergeCell ref="K16:M16"/>
    <mergeCell ref="L17:L19"/>
    <mergeCell ref="M17:M19"/>
    <mergeCell ref="I17:I19"/>
  </mergeCells>
  <pageMargins left="1.1811023622047245" right="0.39370078740157483" top="0.78740157480314965" bottom="0.59055118110236227" header="0.31496062992125984" footer="0.31496062992125984"/>
  <pageSetup paperSize="9" scale="64" fitToHeight="0" orientation="landscape" r:id="rId1"/>
  <rowBreaks count="11" manualBreakCount="11">
    <brk id="32" max="12" man="1"/>
    <brk id="56" max="12" man="1"/>
    <brk id="80" max="12" man="1"/>
    <brk id="109" max="12" man="1"/>
    <brk id="122" max="12" man="1"/>
    <brk id="138" max="12" man="1"/>
    <brk id="181" max="12" man="1"/>
    <brk id="235" max="12" man="1"/>
    <brk id="258" max="12" man="1"/>
    <brk id="268" max="12" man="1"/>
    <brk id="28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5"/>
  <sheetViews>
    <sheetView view="pageBreakPreview" zoomScale="80" zoomScaleNormal="40" zoomScaleSheetLayoutView="80" workbookViewId="0">
      <selection activeCell="O18" sqref="O18"/>
    </sheetView>
  </sheetViews>
  <sheetFormatPr defaultRowHeight="12.75" x14ac:dyDescent="0.2"/>
  <cols>
    <col min="1" max="1" width="18.28515625" style="369" customWidth="1"/>
    <col min="2" max="2" width="11.7109375" style="369" customWidth="1"/>
    <col min="3" max="3" width="13.140625" style="369" customWidth="1"/>
    <col min="4" max="4" width="69.7109375" style="369" customWidth="1"/>
    <col min="5" max="5" width="13" style="369" customWidth="1"/>
    <col min="6" max="7" width="8.85546875" style="369"/>
    <col min="8" max="8" width="13.7109375" style="369" customWidth="1"/>
    <col min="9" max="9" width="14.140625" style="369" customWidth="1"/>
    <col min="10" max="11" width="8.85546875" style="369"/>
    <col min="12" max="12" width="13.28515625" style="369" customWidth="1"/>
    <col min="13" max="256" width="8.85546875" style="369"/>
    <col min="257" max="257" width="18.28515625" style="369" customWidth="1"/>
    <col min="258" max="258" width="11.7109375" style="369" customWidth="1"/>
    <col min="259" max="259" width="13.140625" style="369" customWidth="1"/>
    <col min="260" max="260" width="69.7109375" style="369" customWidth="1"/>
    <col min="261" max="261" width="13" style="369" customWidth="1"/>
    <col min="262" max="263" width="8.85546875" style="369"/>
    <col min="264" max="264" width="13.7109375" style="369" customWidth="1"/>
    <col min="265" max="265" width="14.140625" style="369" customWidth="1"/>
    <col min="266" max="267" width="8.85546875" style="369"/>
    <col min="268" max="268" width="13.28515625" style="369" customWidth="1"/>
    <col min="269" max="512" width="8.85546875" style="369"/>
    <col min="513" max="513" width="18.28515625" style="369" customWidth="1"/>
    <col min="514" max="514" width="11.7109375" style="369" customWidth="1"/>
    <col min="515" max="515" width="13.140625" style="369" customWidth="1"/>
    <col min="516" max="516" width="69.7109375" style="369" customWidth="1"/>
    <col min="517" max="517" width="13" style="369" customWidth="1"/>
    <col min="518" max="519" width="8.85546875" style="369"/>
    <col min="520" max="520" width="13.7109375" style="369" customWidth="1"/>
    <col min="521" max="521" width="14.140625" style="369" customWidth="1"/>
    <col min="522" max="523" width="8.85546875" style="369"/>
    <col min="524" max="524" width="13.28515625" style="369" customWidth="1"/>
    <col min="525" max="768" width="8.85546875" style="369"/>
    <col min="769" max="769" width="18.28515625" style="369" customWidth="1"/>
    <col min="770" max="770" width="11.7109375" style="369" customWidth="1"/>
    <col min="771" max="771" width="13.140625" style="369" customWidth="1"/>
    <col min="772" max="772" width="69.7109375" style="369" customWidth="1"/>
    <col min="773" max="773" width="13" style="369" customWidth="1"/>
    <col min="774" max="775" width="8.85546875" style="369"/>
    <col min="776" max="776" width="13.7109375" style="369" customWidth="1"/>
    <col min="777" max="777" width="14.140625" style="369" customWidth="1"/>
    <col min="778" max="779" width="8.85546875" style="369"/>
    <col min="780" max="780" width="13.28515625" style="369" customWidth="1"/>
    <col min="781" max="1024" width="8.85546875" style="369"/>
    <col min="1025" max="1025" width="18.28515625" style="369" customWidth="1"/>
    <col min="1026" max="1026" width="11.7109375" style="369" customWidth="1"/>
    <col min="1027" max="1027" width="13.140625" style="369" customWidth="1"/>
    <col min="1028" max="1028" width="69.7109375" style="369" customWidth="1"/>
    <col min="1029" max="1029" width="13" style="369" customWidth="1"/>
    <col min="1030" max="1031" width="8.85546875" style="369"/>
    <col min="1032" max="1032" width="13.7109375" style="369" customWidth="1"/>
    <col min="1033" max="1033" width="14.140625" style="369" customWidth="1"/>
    <col min="1034" max="1035" width="8.85546875" style="369"/>
    <col min="1036" max="1036" width="13.28515625" style="369" customWidth="1"/>
    <col min="1037" max="1280" width="8.85546875" style="369"/>
    <col min="1281" max="1281" width="18.28515625" style="369" customWidth="1"/>
    <col min="1282" max="1282" width="11.7109375" style="369" customWidth="1"/>
    <col min="1283" max="1283" width="13.140625" style="369" customWidth="1"/>
    <col min="1284" max="1284" width="69.7109375" style="369" customWidth="1"/>
    <col min="1285" max="1285" width="13" style="369" customWidth="1"/>
    <col min="1286" max="1287" width="8.85546875" style="369"/>
    <col min="1288" max="1288" width="13.7109375" style="369" customWidth="1"/>
    <col min="1289" max="1289" width="14.140625" style="369" customWidth="1"/>
    <col min="1290" max="1291" width="8.85546875" style="369"/>
    <col min="1292" max="1292" width="13.28515625" style="369" customWidth="1"/>
    <col min="1293" max="1536" width="8.85546875" style="369"/>
    <col min="1537" max="1537" width="18.28515625" style="369" customWidth="1"/>
    <col min="1538" max="1538" width="11.7109375" style="369" customWidth="1"/>
    <col min="1539" max="1539" width="13.140625" style="369" customWidth="1"/>
    <col min="1540" max="1540" width="69.7109375" style="369" customWidth="1"/>
    <col min="1541" max="1541" width="13" style="369" customWidth="1"/>
    <col min="1542" max="1543" width="8.85546875" style="369"/>
    <col min="1544" max="1544" width="13.7109375" style="369" customWidth="1"/>
    <col min="1545" max="1545" width="14.140625" style="369" customWidth="1"/>
    <col min="1546" max="1547" width="8.85546875" style="369"/>
    <col min="1548" max="1548" width="13.28515625" style="369" customWidth="1"/>
    <col min="1549" max="1792" width="8.85546875" style="369"/>
    <col min="1793" max="1793" width="18.28515625" style="369" customWidth="1"/>
    <col min="1794" max="1794" width="11.7109375" style="369" customWidth="1"/>
    <col min="1795" max="1795" width="13.140625" style="369" customWidth="1"/>
    <col min="1796" max="1796" width="69.7109375" style="369" customWidth="1"/>
    <col min="1797" max="1797" width="13" style="369" customWidth="1"/>
    <col min="1798" max="1799" width="8.85546875" style="369"/>
    <col min="1800" max="1800" width="13.7109375" style="369" customWidth="1"/>
    <col min="1801" max="1801" width="14.140625" style="369" customWidth="1"/>
    <col min="1802" max="1803" width="8.85546875" style="369"/>
    <col min="1804" max="1804" width="13.28515625" style="369" customWidth="1"/>
    <col min="1805" max="2048" width="8.85546875" style="369"/>
    <col min="2049" max="2049" width="18.28515625" style="369" customWidth="1"/>
    <col min="2050" max="2050" width="11.7109375" style="369" customWidth="1"/>
    <col min="2051" max="2051" width="13.140625" style="369" customWidth="1"/>
    <col min="2052" max="2052" width="69.7109375" style="369" customWidth="1"/>
    <col min="2053" max="2053" width="13" style="369" customWidth="1"/>
    <col min="2054" max="2055" width="8.85546875" style="369"/>
    <col min="2056" max="2056" width="13.7109375" style="369" customWidth="1"/>
    <col min="2057" max="2057" width="14.140625" style="369" customWidth="1"/>
    <col min="2058" max="2059" width="8.85546875" style="369"/>
    <col min="2060" max="2060" width="13.28515625" style="369" customWidth="1"/>
    <col min="2061" max="2304" width="8.85546875" style="369"/>
    <col min="2305" max="2305" width="18.28515625" style="369" customWidth="1"/>
    <col min="2306" max="2306" width="11.7109375" style="369" customWidth="1"/>
    <col min="2307" max="2307" width="13.140625" style="369" customWidth="1"/>
    <col min="2308" max="2308" width="69.7109375" style="369" customWidth="1"/>
    <col min="2309" max="2309" width="13" style="369" customWidth="1"/>
    <col min="2310" max="2311" width="8.85546875" style="369"/>
    <col min="2312" max="2312" width="13.7109375" style="369" customWidth="1"/>
    <col min="2313" max="2313" width="14.140625" style="369" customWidth="1"/>
    <col min="2314" max="2315" width="8.85546875" style="369"/>
    <col min="2316" max="2316" width="13.28515625" style="369" customWidth="1"/>
    <col min="2317" max="2560" width="8.85546875" style="369"/>
    <col min="2561" max="2561" width="18.28515625" style="369" customWidth="1"/>
    <col min="2562" max="2562" width="11.7109375" style="369" customWidth="1"/>
    <col min="2563" max="2563" width="13.140625" style="369" customWidth="1"/>
    <col min="2564" max="2564" width="69.7109375" style="369" customWidth="1"/>
    <col min="2565" max="2565" width="13" style="369" customWidth="1"/>
    <col min="2566" max="2567" width="8.85546875" style="369"/>
    <col min="2568" max="2568" width="13.7109375" style="369" customWidth="1"/>
    <col min="2569" max="2569" width="14.140625" style="369" customWidth="1"/>
    <col min="2570" max="2571" width="8.85546875" style="369"/>
    <col min="2572" max="2572" width="13.28515625" style="369" customWidth="1"/>
    <col min="2573" max="2816" width="8.85546875" style="369"/>
    <col min="2817" max="2817" width="18.28515625" style="369" customWidth="1"/>
    <col min="2818" max="2818" width="11.7109375" style="369" customWidth="1"/>
    <col min="2819" max="2819" width="13.140625" style="369" customWidth="1"/>
    <col min="2820" max="2820" width="69.7109375" style="369" customWidth="1"/>
    <col min="2821" max="2821" width="13" style="369" customWidth="1"/>
    <col min="2822" max="2823" width="8.85546875" style="369"/>
    <col min="2824" max="2824" width="13.7109375" style="369" customWidth="1"/>
    <col min="2825" max="2825" width="14.140625" style="369" customWidth="1"/>
    <col min="2826" max="2827" width="8.85546875" style="369"/>
    <col min="2828" max="2828" width="13.28515625" style="369" customWidth="1"/>
    <col min="2829" max="3072" width="8.85546875" style="369"/>
    <col min="3073" max="3073" width="18.28515625" style="369" customWidth="1"/>
    <col min="3074" max="3074" width="11.7109375" style="369" customWidth="1"/>
    <col min="3075" max="3075" width="13.140625" style="369" customWidth="1"/>
    <col min="3076" max="3076" width="69.7109375" style="369" customWidth="1"/>
    <col min="3077" max="3077" width="13" style="369" customWidth="1"/>
    <col min="3078" max="3079" width="8.85546875" style="369"/>
    <col min="3080" max="3080" width="13.7109375" style="369" customWidth="1"/>
    <col min="3081" max="3081" width="14.140625" style="369" customWidth="1"/>
    <col min="3082" max="3083" width="8.85546875" style="369"/>
    <col min="3084" max="3084" width="13.28515625" style="369" customWidth="1"/>
    <col min="3085" max="3328" width="8.85546875" style="369"/>
    <col min="3329" max="3329" width="18.28515625" style="369" customWidth="1"/>
    <col min="3330" max="3330" width="11.7109375" style="369" customWidth="1"/>
    <col min="3331" max="3331" width="13.140625" style="369" customWidth="1"/>
    <col min="3332" max="3332" width="69.7109375" style="369" customWidth="1"/>
    <col min="3333" max="3333" width="13" style="369" customWidth="1"/>
    <col min="3334" max="3335" width="8.85546875" style="369"/>
    <col min="3336" max="3336" width="13.7109375" style="369" customWidth="1"/>
    <col min="3337" max="3337" width="14.140625" style="369" customWidth="1"/>
    <col min="3338" max="3339" width="8.85546875" style="369"/>
    <col min="3340" max="3340" width="13.28515625" style="369" customWidth="1"/>
    <col min="3341" max="3584" width="8.85546875" style="369"/>
    <col min="3585" max="3585" width="18.28515625" style="369" customWidth="1"/>
    <col min="3586" max="3586" width="11.7109375" style="369" customWidth="1"/>
    <col min="3587" max="3587" width="13.140625" style="369" customWidth="1"/>
    <col min="3588" max="3588" width="69.7109375" style="369" customWidth="1"/>
    <col min="3589" max="3589" width="13" style="369" customWidth="1"/>
    <col min="3590" max="3591" width="8.85546875" style="369"/>
    <col min="3592" max="3592" width="13.7109375" style="369" customWidth="1"/>
    <col min="3593" max="3593" width="14.140625" style="369" customWidth="1"/>
    <col min="3594" max="3595" width="8.85546875" style="369"/>
    <col min="3596" max="3596" width="13.28515625" style="369" customWidth="1"/>
    <col min="3597" max="3840" width="8.85546875" style="369"/>
    <col min="3841" max="3841" width="18.28515625" style="369" customWidth="1"/>
    <col min="3842" max="3842" width="11.7109375" style="369" customWidth="1"/>
    <col min="3843" max="3843" width="13.140625" style="369" customWidth="1"/>
    <col min="3844" max="3844" width="69.7109375" style="369" customWidth="1"/>
    <col min="3845" max="3845" width="13" style="369" customWidth="1"/>
    <col min="3846" max="3847" width="8.85546875" style="369"/>
    <col min="3848" max="3848" width="13.7109375" style="369" customWidth="1"/>
    <col min="3849" max="3849" width="14.140625" style="369" customWidth="1"/>
    <col min="3850" max="3851" width="8.85546875" style="369"/>
    <col min="3852" max="3852" width="13.28515625" style="369" customWidth="1"/>
    <col min="3853" max="4096" width="8.85546875" style="369"/>
    <col min="4097" max="4097" width="18.28515625" style="369" customWidth="1"/>
    <col min="4098" max="4098" width="11.7109375" style="369" customWidth="1"/>
    <col min="4099" max="4099" width="13.140625" style="369" customWidth="1"/>
    <col min="4100" max="4100" width="69.7109375" style="369" customWidth="1"/>
    <col min="4101" max="4101" width="13" style="369" customWidth="1"/>
    <col min="4102" max="4103" width="8.85546875" style="369"/>
    <col min="4104" max="4104" width="13.7109375" style="369" customWidth="1"/>
    <col min="4105" max="4105" width="14.140625" style="369" customWidth="1"/>
    <col min="4106" max="4107" width="8.85546875" style="369"/>
    <col min="4108" max="4108" width="13.28515625" style="369" customWidth="1"/>
    <col min="4109" max="4352" width="8.85546875" style="369"/>
    <col min="4353" max="4353" width="18.28515625" style="369" customWidth="1"/>
    <col min="4354" max="4354" width="11.7109375" style="369" customWidth="1"/>
    <col min="4355" max="4355" width="13.140625" style="369" customWidth="1"/>
    <col min="4356" max="4356" width="69.7109375" style="369" customWidth="1"/>
    <col min="4357" max="4357" width="13" style="369" customWidth="1"/>
    <col min="4358" max="4359" width="8.85546875" style="369"/>
    <col min="4360" max="4360" width="13.7109375" style="369" customWidth="1"/>
    <col min="4361" max="4361" width="14.140625" style="369" customWidth="1"/>
    <col min="4362" max="4363" width="8.85546875" style="369"/>
    <col min="4364" max="4364" width="13.28515625" style="369" customWidth="1"/>
    <col min="4365" max="4608" width="8.85546875" style="369"/>
    <col min="4609" max="4609" width="18.28515625" style="369" customWidth="1"/>
    <col min="4610" max="4610" width="11.7109375" style="369" customWidth="1"/>
    <col min="4611" max="4611" width="13.140625" style="369" customWidth="1"/>
    <col min="4612" max="4612" width="69.7109375" style="369" customWidth="1"/>
    <col min="4613" max="4613" width="13" style="369" customWidth="1"/>
    <col min="4614" max="4615" width="8.85546875" style="369"/>
    <col min="4616" max="4616" width="13.7109375" style="369" customWidth="1"/>
    <col min="4617" max="4617" width="14.140625" style="369" customWidth="1"/>
    <col min="4618" max="4619" width="8.85546875" style="369"/>
    <col min="4620" max="4620" width="13.28515625" style="369" customWidth="1"/>
    <col min="4621" max="4864" width="8.85546875" style="369"/>
    <col min="4865" max="4865" width="18.28515625" style="369" customWidth="1"/>
    <col min="4866" max="4866" width="11.7109375" style="369" customWidth="1"/>
    <col min="4867" max="4867" width="13.140625" style="369" customWidth="1"/>
    <col min="4868" max="4868" width="69.7109375" style="369" customWidth="1"/>
    <col min="4869" max="4869" width="13" style="369" customWidth="1"/>
    <col min="4870" max="4871" width="8.85546875" style="369"/>
    <col min="4872" max="4872" width="13.7109375" style="369" customWidth="1"/>
    <col min="4873" max="4873" width="14.140625" style="369" customWidth="1"/>
    <col min="4874" max="4875" width="8.85546875" style="369"/>
    <col min="4876" max="4876" width="13.28515625" style="369" customWidth="1"/>
    <col min="4877" max="5120" width="8.85546875" style="369"/>
    <col min="5121" max="5121" width="18.28515625" style="369" customWidth="1"/>
    <col min="5122" max="5122" width="11.7109375" style="369" customWidth="1"/>
    <col min="5123" max="5123" width="13.140625" style="369" customWidth="1"/>
    <col min="5124" max="5124" width="69.7109375" style="369" customWidth="1"/>
    <col min="5125" max="5125" width="13" style="369" customWidth="1"/>
    <col min="5126" max="5127" width="8.85546875" style="369"/>
    <col min="5128" max="5128" width="13.7109375" style="369" customWidth="1"/>
    <col min="5129" max="5129" width="14.140625" style="369" customWidth="1"/>
    <col min="5130" max="5131" width="8.85546875" style="369"/>
    <col min="5132" max="5132" width="13.28515625" style="369" customWidth="1"/>
    <col min="5133" max="5376" width="8.85546875" style="369"/>
    <col min="5377" max="5377" width="18.28515625" style="369" customWidth="1"/>
    <col min="5378" max="5378" width="11.7109375" style="369" customWidth="1"/>
    <col min="5379" max="5379" width="13.140625" style="369" customWidth="1"/>
    <col min="5380" max="5380" width="69.7109375" style="369" customWidth="1"/>
    <col min="5381" max="5381" width="13" style="369" customWidth="1"/>
    <col min="5382" max="5383" width="8.85546875" style="369"/>
    <col min="5384" max="5384" width="13.7109375" style="369" customWidth="1"/>
    <col min="5385" max="5385" width="14.140625" style="369" customWidth="1"/>
    <col min="5386" max="5387" width="8.85546875" style="369"/>
    <col min="5388" max="5388" width="13.28515625" style="369" customWidth="1"/>
    <col min="5389" max="5632" width="8.85546875" style="369"/>
    <col min="5633" max="5633" width="18.28515625" style="369" customWidth="1"/>
    <col min="5634" max="5634" width="11.7109375" style="369" customWidth="1"/>
    <col min="5635" max="5635" width="13.140625" style="369" customWidth="1"/>
    <col min="5636" max="5636" width="69.7109375" style="369" customWidth="1"/>
    <col min="5637" max="5637" width="13" style="369" customWidth="1"/>
    <col min="5638" max="5639" width="8.85546875" style="369"/>
    <col min="5640" max="5640" width="13.7109375" style="369" customWidth="1"/>
    <col min="5641" max="5641" width="14.140625" style="369" customWidth="1"/>
    <col min="5642" max="5643" width="8.85546875" style="369"/>
    <col min="5644" max="5644" width="13.28515625" style="369" customWidth="1"/>
    <col min="5645" max="5888" width="8.85546875" style="369"/>
    <col min="5889" max="5889" width="18.28515625" style="369" customWidth="1"/>
    <col min="5890" max="5890" width="11.7109375" style="369" customWidth="1"/>
    <col min="5891" max="5891" width="13.140625" style="369" customWidth="1"/>
    <col min="5892" max="5892" width="69.7109375" style="369" customWidth="1"/>
    <col min="5893" max="5893" width="13" style="369" customWidth="1"/>
    <col min="5894" max="5895" width="8.85546875" style="369"/>
    <col min="5896" max="5896" width="13.7109375" style="369" customWidth="1"/>
    <col min="5897" max="5897" width="14.140625" style="369" customWidth="1"/>
    <col min="5898" max="5899" width="8.85546875" style="369"/>
    <col min="5900" max="5900" width="13.28515625" style="369" customWidth="1"/>
    <col min="5901" max="6144" width="8.85546875" style="369"/>
    <col min="6145" max="6145" width="18.28515625" style="369" customWidth="1"/>
    <col min="6146" max="6146" width="11.7109375" style="369" customWidth="1"/>
    <col min="6147" max="6147" width="13.140625" style="369" customWidth="1"/>
    <col min="6148" max="6148" width="69.7109375" style="369" customWidth="1"/>
    <col min="6149" max="6149" width="13" style="369" customWidth="1"/>
    <col min="6150" max="6151" width="8.85546875" style="369"/>
    <col min="6152" max="6152" width="13.7109375" style="369" customWidth="1"/>
    <col min="6153" max="6153" width="14.140625" style="369" customWidth="1"/>
    <col min="6154" max="6155" width="8.85546875" style="369"/>
    <col min="6156" max="6156" width="13.28515625" style="369" customWidth="1"/>
    <col min="6157" max="6400" width="8.85546875" style="369"/>
    <col min="6401" max="6401" width="18.28515625" style="369" customWidth="1"/>
    <col min="6402" max="6402" width="11.7109375" style="369" customWidth="1"/>
    <col min="6403" max="6403" width="13.140625" style="369" customWidth="1"/>
    <col min="6404" max="6404" width="69.7109375" style="369" customWidth="1"/>
    <col min="6405" max="6405" width="13" style="369" customWidth="1"/>
    <col min="6406" max="6407" width="8.85546875" style="369"/>
    <col min="6408" max="6408" width="13.7109375" style="369" customWidth="1"/>
    <col min="6409" max="6409" width="14.140625" style="369" customWidth="1"/>
    <col min="6410" max="6411" width="8.85546875" style="369"/>
    <col min="6412" max="6412" width="13.28515625" style="369" customWidth="1"/>
    <col min="6413" max="6656" width="8.85546875" style="369"/>
    <col min="6657" max="6657" width="18.28515625" style="369" customWidth="1"/>
    <col min="6658" max="6658" width="11.7109375" style="369" customWidth="1"/>
    <col min="6659" max="6659" width="13.140625" style="369" customWidth="1"/>
    <col min="6660" max="6660" width="69.7109375" style="369" customWidth="1"/>
    <col min="6661" max="6661" width="13" style="369" customWidth="1"/>
    <col min="6662" max="6663" width="8.85546875" style="369"/>
    <col min="6664" max="6664" width="13.7109375" style="369" customWidth="1"/>
    <col min="6665" max="6665" width="14.140625" style="369" customWidth="1"/>
    <col min="6666" max="6667" width="8.85546875" style="369"/>
    <col min="6668" max="6668" width="13.28515625" style="369" customWidth="1"/>
    <col min="6669" max="6912" width="8.85546875" style="369"/>
    <col min="6913" max="6913" width="18.28515625" style="369" customWidth="1"/>
    <col min="6914" max="6914" width="11.7109375" style="369" customWidth="1"/>
    <col min="6915" max="6915" width="13.140625" style="369" customWidth="1"/>
    <col min="6916" max="6916" width="69.7109375" style="369" customWidth="1"/>
    <col min="6917" max="6917" width="13" style="369" customWidth="1"/>
    <col min="6918" max="6919" width="8.85546875" style="369"/>
    <col min="6920" max="6920" width="13.7109375" style="369" customWidth="1"/>
    <col min="6921" max="6921" width="14.140625" style="369" customWidth="1"/>
    <col min="6922" max="6923" width="8.85546875" style="369"/>
    <col min="6924" max="6924" width="13.28515625" style="369" customWidth="1"/>
    <col min="6925" max="7168" width="8.85546875" style="369"/>
    <col min="7169" max="7169" width="18.28515625" style="369" customWidth="1"/>
    <col min="7170" max="7170" width="11.7109375" style="369" customWidth="1"/>
    <col min="7171" max="7171" width="13.140625" style="369" customWidth="1"/>
    <col min="7172" max="7172" width="69.7109375" style="369" customWidth="1"/>
    <col min="7173" max="7173" width="13" style="369" customWidth="1"/>
    <col min="7174" max="7175" width="8.85546875" style="369"/>
    <col min="7176" max="7176" width="13.7109375" style="369" customWidth="1"/>
    <col min="7177" max="7177" width="14.140625" style="369" customWidth="1"/>
    <col min="7178" max="7179" width="8.85546875" style="369"/>
    <col min="7180" max="7180" width="13.28515625" style="369" customWidth="1"/>
    <col min="7181" max="7424" width="8.85546875" style="369"/>
    <col min="7425" max="7425" width="18.28515625" style="369" customWidth="1"/>
    <col min="7426" max="7426" width="11.7109375" style="369" customWidth="1"/>
    <col min="7427" max="7427" width="13.140625" style="369" customWidth="1"/>
    <col min="7428" max="7428" width="69.7109375" style="369" customWidth="1"/>
    <col min="7429" max="7429" width="13" style="369" customWidth="1"/>
    <col min="7430" max="7431" width="8.85546875" style="369"/>
    <col min="7432" max="7432" width="13.7109375" style="369" customWidth="1"/>
    <col min="7433" max="7433" width="14.140625" style="369" customWidth="1"/>
    <col min="7434" max="7435" width="8.85546875" style="369"/>
    <col min="7436" max="7436" width="13.28515625" style="369" customWidth="1"/>
    <col min="7437" max="7680" width="8.85546875" style="369"/>
    <col min="7681" max="7681" width="18.28515625" style="369" customWidth="1"/>
    <col min="7682" max="7682" width="11.7109375" style="369" customWidth="1"/>
    <col min="7683" max="7683" width="13.140625" style="369" customWidth="1"/>
    <col min="7684" max="7684" width="69.7109375" style="369" customWidth="1"/>
    <col min="7685" max="7685" width="13" style="369" customWidth="1"/>
    <col min="7686" max="7687" width="8.85546875" style="369"/>
    <col min="7688" max="7688" width="13.7109375" style="369" customWidth="1"/>
    <col min="7689" max="7689" width="14.140625" style="369" customWidth="1"/>
    <col min="7690" max="7691" width="8.85546875" style="369"/>
    <col min="7692" max="7692" width="13.28515625" style="369" customWidth="1"/>
    <col min="7693" max="7936" width="8.85546875" style="369"/>
    <col min="7937" max="7937" width="18.28515625" style="369" customWidth="1"/>
    <col min="7938" max="7938" width="11.7109375" style="369" customWidth="1"/>
    <col min="7939" max="7939" width="13.140625" style="369" customWidth="1"/>
    <col min="7940" max="7940" width="69.7109375" style="369" customWidth="1"/>
    <col min="7941" max="7941" width="13" style="369" customWidth="1"/>
    <col min="7942" max="7943" width="8.85546875" style="369"/>
    <col min="7944" max="7944" width="13.7109375" style="369" customWidth="1"/>
    <col min="7945" max="7945" width="14.140625" style="369" customWidth="1"/>
    <col min="7946" max="7947" width="8.85546875" style="369"/>
    <col min="7948" max="7948" width="13.28515625" style="369" customWidth="1"/>
    <col min="7949" max="8192" width="8.85546875" style="369"/>
    <col min="8193" max="8193" width="18.28515625" style="369" customWidth="1"/>
    <col min="8194" max="8194" width="11.7109375" style="369" customWidth="1"/>
    <col min="8195" max="8195" width="13.140625" style="369" customWidth="1"/>
    <col min="8196" max="8196" width="69.7109375" style="369" customWidth="1"/>
    <col min="8197" max="8197" width="13" style="369" customWidth="1"/>
    <col min="8198" max="8199" width="8.85546875" style="369"/>
    <col min="8200" max="8200" width="13.7109375" style="369" customWidth="1"/>
    <col min="8201" max="8201" width="14.140625" style="369" customWidth="1"/>
    <col min="8202" max="8203" width="8.85546875" style="369"/>
    <col min="8204" max="8204" width="13.28515625" style="369" customWidth="1"/>
    <col min="8205" max="8448" width="8.85546875" style="369"/>
    <col min="8449" max="8449" width="18.28515625" style="369" customWidth="1"/>
    <col min="8450" max="8450" width="11.7109375" style="369" customWidth="1"/>
    <col min="8451" max="8451" width="13.140625" style="369" customWidth="1"/>
    <col min="8452" max="8452" width="69.7109375" style="369" customWidth="1"/>
    <col min="8453" max="8453" width="13" style="369" customWidth="1"/>
    <col min="8454" max="8455" width="8.85546875" style="369"/>
    <col min="8456" max="8456" width="13.7109375" style="369" customWidth="1"/>
    <col min="8457" max="8457" width="14.140625" style="369" customWidth="1"/>
    <col min="8458" max="8459" width="8.85546875" style="369"/>
    <col min="8460" max="8460" width="13.28515625" style="369" customWidth="1"/>
    <col min="8461" max="8704" width="8.85546875" style="369"/>
    <col min="8705" max="8705" width="18.28515625" style="369" customWidth="1"/>
    <col min="8706" max="8706" width="11.7109375" style="369" customWidth="1"/>
    <col min="8707" max="8707" width="13.140625" style="369" customWidth="1"/>
    <col min="8708" max="8708" width="69.7109375" style="369" customWidth="1"/>
    <col min="8709" max="8709" width="13" style="369" customWidth="1"/>
    <col min="8710" max="8711" width="8.85546875" style="369"/>
    <col min="8712" max="8712" width="13.7109375" style="369" customWidth="1"/>
    <col min="8713" max="8713" width="14.140625" style="369" customWidth="1"/>
    <col min="8714" max="8715" width="8.85546875" style="369"/>
    <col min="8716" max="8716" width="13.28515625" style="369" customWidth="1"/>
    <col min="8717" max="8960" width="8.85546875" style="369"/>
    <col min="8961" max="8961" width="18.28515625" style="369" customWidth="1"/>
    <col min="8962" max="8962" width="11.7109375" style="369" customWidth="1"/>
    <col min="8963" max="8963" width="13.140625" style="369" customWidth="1"/>
    <col min="8964" max="8964" width="69.7109375" style="369" customWidth="1"/>
    <col min="8965" max="8965" width="13" style="369" customWidth="1"/>
    <col min="8966" max="8967" width="8.85546875" style="369"/>
    <col min="8968" max="8968" width="13.7109375" style="369" customWidth="1"/>
    <col min="8969" max="8969" width="14.140625" style="369" customWidth="1"/>
    <col min="8970" max="8971" width="8.85546875" style="369"/>
    <col min="8972" max="8972" width="13.28515625" style="369" customWidth="1"/>
    <col min="8973" max="9216" width="8.85546875" style="369"/>
    <col min="9217" max="9217" width="18.28515625" style="369" customWidth="1"/>
    <col min="9218" max="9218" width="11.7109375" style="369" customWidth="1"/>
    <col min="9219" max="9219" width="13.140625" style="369" customWidth="1"/>
    <col min="9220" max="9220" width="69.7109375" style="369" customWidth="1"/>
    <col min="9221" max="9221" width="13" style="369" customWidth="1"/>
    <col min="9222" max="9223" width="8.85546875" style="369"/>
    <col min="9224" max="9224" width="13.7109375" style="369" customWidth="1"/>
    <col min="9225" max="9225" width="14.140625" style="369" customWidth="1"/>
    <col min="9226" max="9227" width="8.85546875" style="369"/>
    <col min="9228" max="9228" width="13.28515625" style="369" customWidth="1"/>
    <col min="9229" max="9472" width="8.85546875" style="369"/>
    <col min="9473" max="9473" width="18.28515625" style="369" customWidth="1"/>
    <col min="9474" max="9474" width="11.7109375" style="369" customWidth="1"/>
    <col min="9475" max="9475" width="13.140625" style="369" customWidth="1"/>
    <col min="9476" max="9476" width="69.7109375" style="369" customWidth="1"/>
    <col min="9477" max="9477" width="13" style="369" customWidth="1"/>
    <col min="9478" max="9479" width="8.85546875" style="369"/>
    <col min="9480" max="9480" width="13.7109375" style="369" customWidth="1"/>
    <col min="9481" max="9481" width="14.140625" style="369" customWidth="1"/>
    <col min="9482" max="9483" width="8.85546875" style="369"/>
    <col min="9484" max="9484" width="13.28515625" style="369" customWidth="1"/>
    <col min="9485" max="9728" width="8.85546875" style="369"/>
    <col min="9729" max="9729" width="18.28515625" style="369" customWidth="1"/>
    <col min="9730" max="9730" width="11.7109375" style="369" customWidth="1"/>
    <col min="9731" max="9731" width="13.140625" style="369" customWidth="1"/>
    <col min="9732" max="9732" width="69.7109375" style="369" customWidth="1"/>
    <col min="9733" max="9733" width="13" style="369" customWidth="1"/>
    <col min="9734" max="9735" width="8.85546875" style="369"/>
    <col min="9736" max="9736" width="13.7109375" style="369" customWidth="1"/>
    <col min="9737" max="9737" width="14.140625" style="369" customWidth="1"/>
    <col min="9738" max="9739" width="8.85546875" style="369"/>
    <col min="9740" max="9740" width="13.28515625" style="369" customWidth="1"/>
    <col min="9741" max="9984" width="8.85546875" style="369"/>
    <col min="9985" max="9985" width="18.28515625" style="369" customWidth="1"/>
    <col min="9986" max="9986" width="11.7109375" style="369" customWidth="1"/>
    <col min="9987" max="9987" width="13.140625" style="369" customWidth="1"/>
    <col min="9988" max="9988" width="69.7109375" style="369" customWidth="1"/>
    <col min="9989" max="9989" width="13" style="369" customWidth="1"/>
    <col min="9990" max="9991" width="8.85546875" style="369"/>
    <col min="9992" max="9992" width="13.7109375" style="369" customWidth="1"/>
    <col min="9993" max="9993" width="14.140625" style="369" customWidth="1"/>
    <col min="9994" max="9995" width="8.85546875" style="369"/>
    <col min="9996" max="9996" width="13.28515625" style="369" customWidth="1"/>
    <col min="9997" max="10240" width="8.85546875" style="369"/>
    <col min="10241" max="10241" width="18.28515625" style="369" customWidth="1"/>
    <col min="10242" max="10242" width="11.7109375" style="369" customWidth="1"/>
    <col min="10243" max="10243" width="13.140625" style="369" customWidth="1"/>
    <col min="10244" max="10244" width="69.7109375" style="369" customWidth="1"/>
    <col min="10245" max="10245" width="13" style="369" customWidth="1"/>
    <col min="10246" max="10247" width="8.85546875" style="369"/>
    <col min="10248" max="10248" width="13.7109375" style="369" customWidth="1"/>
    <col min="10249" max="10249" width="14.140625" style="369" customWidth="1"/>
    <col min="10250" max="10251" width="8.85546875" style="369"/>
    <col min="10252" max="10252" width="13.28515625" style="369" customWidth="1"/>
    <col min="10253" max="10496" width="8.85546875" style="369"/>
    <col min="10497" max="10497" width="18.28515625" style="369" customWidth="1"/>
    <col min="10498" max="10498" width="11.7109375" style="369" customWidth="1"/>
    <col min="10499" max="10499" width="13.140625" style="369" customWidth="1"/>
    <col min="10500" max="10500" width="69.7109375" style="369" customWidth="1"/>
    <col min="10501" max="10501" width="13" style="369" customWidth="1"/>
    <col min="10502" max="10503" width="8.85546875" style="369"/>
    <col min="10504" max="10504" width="13.7109375" style="369" customWidth="1"/>
    <col min="10505" max="10505" width="14.140625" style="369" customWidth="1"/>
    <col min="10506" max="10507" width="8.85546875" style="369"/>
    <col min="10508" max="10508" width="13.28515625" style="369" customWidth="1"/>
    <col min="10509" max="10752" width="8.85546875" style="369"/>
    <col min="10753" max="10753" width="18.28515625" style="369" customWidth="1"/>
    <col min="10754" max="10754" width="11.7109375" style="369" customWidth="1"/>
    <col min="10755" max="10755" width="13.140625" style="369" customWidth="1"/>
    <col min="10756" max="10756" width="69.7109375" style="369" customWidth="1"/>
    <col min="10757" max="10757" width="13" style="369" customWidth="1"/>
    <col min="10758" max="10759" width="8.85546875" style="369"/>
    <col min="10760" max="10760" width="13.7109375" style="369" customWidth="1"/>
    <col min="10761" max="10761" width="14.140625" style="369" customWidth="1"/>
    <col min="10762" max="10763" width="8.85546875" style="369"/>
    <col min="10764" max="10764" width="13.28515625" style="369" customWidth="1"/>
    <col min="10765" max="11008" width="8.85546875" style="369"/>
    <col min="11009" max="11009" width="18.28515625" style="369" customWidth="1"/>
    <col min="11010" max="11010" width="11.7109375" style="369" customWidth="1"/>
    <col min="11011" max="11011" width="13.140625" style="369" customWidth="1"/>
    <col min="11012" max="11012" width="69.7109375" style="369" customWidth="1"/>
    <col min="11013" max="11013" width="13" style="369" customWidth="1"/>
    <col min="11014" max="11015" width="8.85546875" style="369"/>
    <col min="11016" max="11016" width="13.7109375" style="369" customWidth="1"/>
    <col min="11017" max="11017" width="14.140625" style="369" customWidth="1"/>
    <col min="11018" max="11019" width="8.85546875" style="369"/>
    <col min="11020" max="11020" width="13.28515625" style="369" customWidth="1"/>
    <col min="11021" max="11264" width="8.85546875" style="369"/>
    <col min="11265" max="11265" width="18.28515625" style="369" customWidth="1"/>
    <col min="11266" max="11266" width="11.7109375" style="369" customWidth="1"/>
    <col min="11267" max="11267" width="13.140625" style="369" customWidth="1"/>
    <col min="11268" max="11268" width="69.7109375" style="369" customWidth="1"/>
    <col min="11269" max="11269" width="13" style="369" customWidth="1"/>
    <col min="11270" max="11271" width="8.85546875" style="369"/>
    <col min="11272" max="11272" width="13.7109375" style="369" customWidth="1"/>
    <col min="11273" max="11273" width="14.140625" style="369" customWidth="1"/>
    <col min="11274" max="11275" width="8.85546875" style="369"/>
    <col min="11276" max="11276" width="13.28515625" style="369" customWidth="1"/>
    <col min="11277" max="11520" width="8.85546875" style="369"/>
    <col min="11521" max="11521" width="18.28515625" style="369" customWidth="1"/>
    <col min="11522" max="11522" width="11.7109375" style="369" customWidth="1"/>
    <col min="11523" max="11523" width="13.140625" style="369" customWidth="1"/>
    <col min="11524" max="11524" width="69.7109375" style="369" customWidth="1"/>
    <col min="11525" max="11525" width="13" style="369" customWidth="1"/>
    <col min="11526" max="11527" width="8.85546875" style="369"/>
    <col min="11528" max="11528" width="13.7109375" style="369" customWidth="1"/>
    <col min="11529" max="11529" width="14.140625" style="369" customWidth="1"/>
    <col min="11530" max="11531" width="8.85546875" style="369"/>
    <col min="11532" max="11532" width="13.28515625" style="369" customWidth="1"/>
    <col min="11533" max="11776" width="8.85546875" style="369"/>
    <col min="11777" max="11777" width="18.28515625" style="369" customWidth="1"/>
    <col min="11778" max="11778" width="11.7109375" style="369" customWidth="1"/>
    <col min="11779" max="11779" width="13.140625" style="369" customWidth="1"/>
    <col min="11780" max="11780" width="69.7109375" style="369" customWidth="1"/>
    <col min="11781" max="11781" width="13" style="369" customWidth="1"/>
    <col min="11782" max="11783" width="8.85546875" style="369"/>
    <col min="11784" max="11784" width="13.7109375" style="369" customWidth="1"/>
    <col min="11785" max="11785" width="14.140625" style="369" customWidth="1"/>
    <col min="11786" max="11787" width="8.85546875" style="369"/>
    <col min="11788" max="11788" width="13.28515625" style="369" customWidth="1"/>
    <col min="11789" max="12032" width="8.85546875" style="369"/>
    <col min="12033" max="12033" width="18.28515625" style="369" customWidth="1"/>
    <col min="12034" max="12034" width="11.7109375" style="369" customWidth="1"/>
    <col min="12035" max="12035" width="13.140625" style="369" customWidth="1"/>
    <col min="12036" max="12036" width="69.7109375" style="369" customWidth="1"/>
    <col min="12037" max="12037" width="13" style="369" customWidth="1"/>
    <col min="12038" max="12039" width="8.85546875" style="369"/>
    <col min="12040" max="12040" width="13.7109375" style="369" customWidth="1"/>
    <col min="12041" max="12041" width="14.140625" style="369" customWidth="1"/>
    <col min="12042" max="12043" width="8.85546875" style="369"/>
    <col min="12044" max="12044" width="13.28515625" style="369" customWidth="1"/>
    <col min="12045" max="12288" width="8.85546875" style="369"/>
    <col min="12289" max="12289" width="18.28515625" style="369" customWidth="1"/>
    <col min="12290" max="12290" width="11.7109375" style="369" customWidth="1"/>
    <col min="12291" max="12291" width="13.140625" style="369" customWidth="1"/>
    <col min="12292" max="12292" width="69.7109375" style="369" customWidth="1"/>
    <col min="12293" max="12293" width="13" style="369" customWidth="1"/>
    <col min="12294" max="12295" width="8.85546875" style="369"/>
    <col min="12296" max="12296" width="13.7109375" style="369" customWidth="1"/>
    <col min="12297" max="12297" width="14.140625" style="369" customWidth="1"/>
    <col min="12298" max="12299" width="8.85546875" style="369"/>
    <col min="12300" max="12300" width="13.28515625" style="369" customWidth="1"/>
    <col min="12301" max="12544" width="8.85546875" style="369"/>
    <col min="12545" max="12545" width="18.28515625" style="369" customWidth="1"/>
    <col min="12546" max="12546" width="11.7109375" style="369" customWidth="1"/>
    <col min="12547" max="12547" width="13.140625" style="369" customWidth="1"/>
    <col min="12548" max="12548" width="69.7109375" style="369" customWidth="1"/>
    <col min="12549" max="12549" width="13" style="369" customWidth="1"/>
    <col min="12550" max="12551" width="8.85546875" style="369"/>
    <col min="12552" max="12552" width="13.7109375" style="369" customWidth="1"/>
    <col min="12553" max="12553" width="14.140625" style="369" customWidth="1"/>
    <col min="12554" max="12555" width="8.85546875" style="369"/>
    <col min="12556" max="12556" width="13.28515625" style="369" customWidth="1"/>
    <col min="12557" max="12800" width="8.85546875" style="369"/>
    <col min="12801" max="12801" width="18.28515625" style="369" customWidth="1"/>
    <col min="12802" max="12802" width="11.7109375" style="369" customWidth="1"/>
    <col min="12803" max="12803" width="13.140625" style="369" customWidth="1"/>
    <col min="12804" max="12804" width="69.7109375" style="369" customWidth="1"/>
    <col min="12805" max="12805" width="13" style="369" customWidth="1"/>
    <col min="12806" max="12807" width="8.85546875" style="369"/>
    <col min="12808" max="12808" width="13.7109375" style="369" customWidth="1"/>
    <col min="12809" max="12809" width="14.140625" style="369" customWidth="1"/>
    <col min="12810" max="12811" width="8.85546875" style="369"/>
    <col min="12812" max="12812" width="13.28515625" style="369" customWidth="1"/>
    <col min="12813" max="13056" width="8.85546875" style="369"/>
    <col min="13057" max="13057" width="18.28515625" style="369" customWidth="1"/>
    <col min="13058" max="13058" width="11.7109375" style="369" customWidth="1"/>
    <col min="13059" max="13059" width="13.140625" style="369" customWidth="1"/>
    <col min="13060" max="13060" width="69.7109375" style="369" customWidth="1"/>
    <col min="13061" max="13061" width="13" style="369" customWidth="1"/>
    <col min="13062" max="13063" width="8.85546875" style="369"/>
    <col min="13064" max="13064" width="13.7109375" style="369" customWidth="1"/>
    <col min="13065" max="13065" width="14.140625" style="369" customWidth="1"/>
    <col min="13066" max="13067" width="8.85546875" style="369"/>
    <col min="13068" max="13068" width="13.28515625" style="369" customWidth="1"/>
    <col min="13069" max="13312" width="8.85546875" style="369"/>
    <col min="13313" max="13313" width="18.28515625" style="369" customWidth="1"/>
    <col min="13314" max="13314" width="11.7109375" style="369" customWidth="1"/>
    <col min="13315" max="13315" width="13.140625" style="369" customWidth="1"/>
    <col min="13316" max="13316" width="69.7109375" style="369" customWidth="1"/>
    <col min="13317" max="13317" width="13" style="369" customWidth="1"/>
    <col min="13318" max="13319" width="8.85546875" style="369"/>
    <col min="13320" max="13320" width="13.7109375" style="369" customWidth="1"/>
    <col min="13321" max="13321" width="14.140625" style="369" customWidth="1"/>
    <col min="13322" max="13323" width="8.85546875" style="369"/>
    <col min="13324" max="13324" width="13.28515625" style="369" customWidth="1"/>
    <col min="13325" max="13568" width="8.85546875" style="369"/>
    <col min="13569" max="13569" width="18.28515625" style="369" customWidth="1"/>
    <col min="13570" max="13570" width="11.7109375" style="369" customWidth="1"/>
    <col min="13571" max="13571" width="13.140625" style="369" customWidth="1"/>
    <col min="13572" max="13572" width="69.7109375" style="369" customWidth="1"/>
    <col min="13573" max="13573" width="13" style="369" customWidth="1"/>
    <col min="13574" max="13575" width="8.85546875" style="369"/>
    <col min="13576" max="13576" width="13.7109375" style="369" customWidth="1"/>
    <col min="13577" max="13577" width="14.140625" style="369" customWidth="1"/>
    <col min="13578" max="13579" width="8.85546875" style="369"/>
    <col min="13580" max="13580" width="13.28515625" style="369" customWidth="1"/>
    <col min="13581" max="13824" width="8.85546875" style="369"/>
    <col min="13825" max="13825" width="18.28515625" style="369" customWidth="1"/>
    <col min="13826" max="13826" width="11.7109375" style="369" customWidth="1"/>
    <col min="13827" max="13827" width="13.140625" style="369" customWidth="1"/>
    <col min="13828" max="13828" width="69.7109375" style="369" customWidth="1"/>
    <col min="13829" max="13829" width="13" style="369" customWidth="1"/>
    <col min="13830" max="13831" width="8.85546875" style="369"/>
    <col min="13832" max="13832" width="13.7109375" style="369" customWidth="1"/>
    <col min="13833" max="13833" width="14.140625" style="369" customWidth="1"/>
    <col min="13834" max="13835" width="8.85546875" style="369"/>
    <col min="13836" max="13836" width="13.28515625" style="369" customWidth="1"/>
    <col min="13837" max="14080" width="8.85546875" style="369"/>
    <col min="14081" max="14081" width="18.28515625" style="369" customWidth="1"/>
    <col min="14082" max="14082" width="11.7109375" style="369" customWidth="1"/>
    <col min="14083" max="14083" width="13.140625" style="369" customWidth="1"/>
    <col min="14084" max="14084" width="69.7109375" style="369" customWidth="1"/>
    <col min="14085" max="14085" width="13" style="369" customWidth="1"/>
    <col min="14086" max="14087" width="8.85546875" style="369"/>
    <col min="14088" max="14088" width="13.7109375" style="369" customWidth="1"/>
    <col min="14089" max="14089" width="14.140625" style="369" customWidth="1"/>
    <col min="14090" max="14091" width="8.85546875" style="369"/>
    <col min="14092" max="14092" width="13.28515625" style="369" customWidth="1"/>
    <col min="14093" max="14336" width="8.85546875" style="369"/>
    <col min="14337" max="14337" width="18.28515625" style="369" customWidth="1"/>
    <col min="14338" max="14338" width="11.7109375" style="369" customWidth="1"/>
    <col min="14339" max="14339" width="13.140625" style="369" customWidth="1"/>
    <col min="14340" max="14340" width="69.7109375" style="369" customWidth="1"/>
    <col min="14341" max="14341" width="13" style="369" customWidth="1"/>
    <col min="14342" max="14343" width="8.85546875" style="369"/>
    <col min="14344" max="14344" width="13.7109375" style="369" customWidth="1"/>
    <col min="14345" max="14345" width="14.140625" style="369" customWidth="1"/>
    <col min="14346" max="14347" width="8.85546875" style="369"/>
    <col min="14348" max="14348" width="13.28515625" style="369" customWidth="1"/>
    <col min="14349" max="14592" width="8.85546875" style="369"/>
    <col min="14593" max="14593" width="18.28515625" style="369" customWidth="1"/>
    <col min="14594" max="14594" width="11.7109375" style="369" customWidth="1"/>
    <col min="14595" max="14595" width="13.140625" style="369" customWidth="1"/>
    <col min="14596" max="14596" width="69.7109375" style="369" customWidth="1"/>
    <col min="14597" max="14597" width="13" style="369" customWidth="1"/>
    <col min="14598" max="14599" width="8.85546875" style="369"/>
    <col min="14600" max="14600" width="13.7109375" style="369" customWidth="1"/>
    <col min="14601" max="14601" width="14.140625" style="369" customWidth="1"/>
    <col min="14602" max="14603" width="8.85546875" style="369"/>
    <col min="14604" max="14604" width="13.28515625" style="369" customWidth="1"/>
    <col min="14605" max="14848" width="8.85546875" style="369"/>
    <col min="14849" max="14849" width="18.28515625" style="369" customWidth="1"/>
    <col min="14850" max="14850" width="11.7109375" style="369" customWidth="1"/>
    <col min="14851" max="14851" width="13.140625" style="369" customWidth="1"/>
    <col min="14852" max="14852" width="69.7109375" style="369" customWidth="1"/>
    <col min="14853" max="14853" width="13" style="369" customWidth="1"/>
    <col min="14854" max="14855" width="8.85546875" style="369"/>
    <col min="14856" max="14856" width="13.7109375" style="369" customWidth="1"/>
    <col min="14857" max="14857" width="14.140625" style="369" customWidth="1"/>
    <col min="14858" max="14859" width="8.85546875" style="369"/>
    <col min="14860" max="14860" width="13.28515625" style="369" customWidth="1"/>
    <col min="14861" max="15104" width="8.85546875" style="369"/>
    <col min="15105" max="15105" width="18.28515625" style="369" customWidth="1"/>
    <col min="15106" max="15106" width="11.7109375" style="369" customWidth="1"/>
    <col min="15107" max="15107" width="13.140625" style="369" customWidth="1"/>
    <col min="15108" max="15108" width="69.7109375" style="369" customWidth="1"/>
    <col min="15109" max="15109" width="13" style="369" customWidth="1"/>
    <col min="15110" max="15111" width="8.85546875" style="369"/>
    <col min="15112" max="15112" width="13.7109375" style="369" customWidth="1"/>
    <col min="15113" max="15113" width="14.140625" style="369" customWidth="1"/>
    <col min="15114" max="15115" width="8.85546875" style="369"/>
    <col min="15116" max="15116" width="13.28515625" style="369" customWidth="1"/>
    <col min="15117" max="15360" width="8.85546875" style="369"/>
    <col min="15361" max="15361" width="18.28515625" style="369" customWidth="1"/>
    <col min="15362" max="15362" width="11.7109375" style="369" customWidth="1"/>
    <col min="15363" max="15363" width="13.140625" style="369" customWidth="1"/>
    <col min="15364" max="15364" width="69.7109375" style="369" customWidth="1"/>
    <col min="15365" max="15365" width="13" style="369" customWidth="1"/>
    <col min="15366" max="15367" width="8.85546875" style="369"/>
    <col min="15368" max="15368" width="13.7109375" style="369" customWidth="1"/>
    <col min="15369" max="15369" width="14.140625" style="369" customWidth="1"/>
    <col min="15370" max="15371" width="8.85546875" style="369"/>
    <col min="15372" max="15372" width="13.28515625" style="369" customWidth="1"/>
    <col min="15373" max="15616" width="8.85546875" style="369"/>
    <col min="15617" max="15617" width="18.28515625" style="369" customWidth="1"/>
    <col min="15618" max="15618" width="11.7109375" style="369" customWidth="1"/>
    <col min="15619" max="15619" width="13.140625" style="369" customWidth="1"/>
    <col min="15620" max="15620" width="69.7109375" style="369" customWidth="1"/>
    <col min="15621" max="15621" width="13" style="369" customWidth="1"/>
    <col min="15622" max="15623" width="8.85546875" style="369"/>
    <col min="15624" max="15624" width="13.7109375" style="369" customWidth="1"/>
    <col min="15625" max="15625" width="14.140625" style="369" customWidth="1"/>
    <col min="15626" max="15627" width="8.85546875" style="369"/>
    <col min="15628" max="15628" width="13.28515625" style="369" customWidth="1"/>
    <col min="15629" max="15872" width="8.85546875" style="369"/>
    <col min="15873" max="15873" width="18.28515625" style="369" customWidth="1"/>
    <col min="15874" max="15874" width="11.7109375" style="369" customWidth="1"/>
    <col min="15875" max="15875" width="13.140625" style="369" customWidth="1"/>
    <col min="15876" max="15876" width="69.7109375" style="369" customWidth="1"/>
    <col min="15877" max="15877" width="13" style="369" customWidth="1"/>
    <col min="15878" max="15879" width="8.85546875" style="369"/>
    <col min="15880" max="15880" width="13.7109375" style="369" customWidth="1"/>
    <col min="15881" max="15881" width="14.140625" style="369" customWidth="1"/>
    <col min="15882" max="15883" width="8.85546875" style="369"/>
    <col min="15884" max="15884" width="13.28515625" style="369" customWidth="1"/>
    <col min="15885" max="16128" width="8.85546875" style="369"/>
    <col min="16129" max="16129" width="18.28515625" style="369" customWidth="1"/>
    <col min="16130" max="16130" width="11.7109375" style="369" customWidth="1"/>
    <col min="16131" max="16131" width="13.140625" style="369" customWidth="1"/>
    <col min="16132" max="16132" width="69.7109375" style="369" customWidth="1"/>
    <col min="16133" max="16133" width="13" style="369" customWidth="1"/>
    <col min="16134" max="16135" width="8.85546875" style="369"/>
    <col min="16136" max="16136" width="13.7109375" style="369" customWidth="1"/>
    <col min="16137" max="16137" width="14.140625" style="369" customWidth="1"/>
    <col min="16138" max="16139" width="8.85546875" style="369"/>
    <col min="16140" max="16140" width="13.28515625" style="369" customWidth="1"/>
    <col min="16141" max="16384" width="8.85546875" style="369"/>
  </cols>
  <sheetData>
    <row r="1" spans="1:12" ht="15.75" x14ac:dyDescent="0.2">
      <c r="G1" s="370" t="s">
        <v>436</v>
      </c>
      <c r="H1" s="371"/>
      <c r="I1" s="372"/>
    </row>
    <row r="2" spans="1:12" ht="15.75" x14ac:dyDescent="0.25">
      <c r="G2" s="373" t="s">
        <v>459</v>
      </c>
      <c r="H2" s="374"/>
      <c r="I2" s="371"/>
    </row>
    <row r="3" spans="1:12" ht="15.75" x14ac:dyDescent="0.25">
      <c r="G3" s="375" t="s">
        <v>449</v>
      </c>
      <c r="H3" s="376"/>
      <c r="I3" s="377"/>
    </row>
    <row r="4" spans="1:12" ht="15.75" x14ac:dyDescent="0.25">
      <c r="G4" s="378" t="s">
        <v>453</v>
      </c>
      <c r="H4" s="379"/>
      <c r="I4" s="380"/>
    </row>
    <row r="7" spans="1:12" ht="17.25" x14ac:dyDescent="0.2">
      <c r="C7" s="1148" t="s">
        <v>387</v>
      </c>
      <c r="D7" s="1148"/>
      <c r="E7" s="1148"/>
      <c r="F7" s="1148"/>
      <c r="G7" s="1148"/>
      <c r="H7" s="381"/>
      <c r="I7" s="381"/>
    </row>
    <row r="8" spans="1:12" ht="13.9" customHeight="1" x14ac:dyDescent="0.2">
      <c r="B8" s="1148" t="s">
        <v>601</v>
      </c>
      <c r="C8" s="1148"/>
      <c r="D8" s="1148"/>
      <c r="E8" s="1148"/>
      <c r="F8" s="1148"/>
      <c r="G8" s="1148"/>
      <c r="H8" s="1148"/>
      <c r="I8" s="381"/>
    </row>
    <row r="9" spans="1:12" ht="13.9" customHeight="1" x14ac:dyDescent="0.2">
      <c r="B9" s="382"/>
      <c r="C9" s="382"/>
      <c r="D9" s="382"/>
      <c r="E9" s="382"/>
      <c r="F9" s="382"/>
      <c r="G9" s="382"/>
      <c r="H9" s="382"/>
      <c r="I9" s="382"/>
    </row>
    <row r="10" spans="1:12" s="383" customFormat="1" ht="15.75" x14ac:dyDescent="0.25">
      <c r="A10" s="1149">
        <v>1559100000</v>
      </c>
      <c r="B10" s="1149"/>
    </row>
    <row r="11" spans="1:12" s="383" customFormat="1" ht="15.75" x14ac:dyDescent="0.25">
      <c r="A11" s="384" t="s">
        <v>0</v>
      </c>
      <c r="B11" s="384"/>
    </row>
    <row r="12" spans="1:12" ht="16.5" thickBot="1" x14ac:dyDescent="0.25">
      <c r="I12" s="372" t="s">
        <v>244</v>
      </c>
    </row>
    <row r="13" spans="1:12" ht="15.75" x14ac:dyDescent="0.2">
      <c r="A13" s="1150" t="s">
        <v>8</v>
      </c>
      <c r="B13" s="1153" t="s">
        <v>9</v>
      </c>
      <c r="C13" s="1153" t="s">
        <v>10</v>
      </c>
      <c r="D13" s="1156" t="s">
        <v>388</v>
      </c>
      <c r="E13" s="1159" t="s">
        <v>389</v>
      </c>
      <c r="F13" s="1160"/>
      <c r="G13" s="1160"/>
      <c r="H13" s="1160"/>
      <c r="I13" s="1160"/>
      <c r="J13" s="1160"/>
      <c r="K13" s="1160"/>
      <c r="L13" s="1161"/>
    </row>
    <row r="14" spans="1:12" ht="62.45" customHeight="1" x14ac:dyDescent="0.25">
      <c r="A14" s="1151"/>
      <c r="B14" s="1154"/>
      <c r="C14" s="1154"/>
      <c r="D14" s="1157"/>
      <c r="E14" s="1162" t="s">
        <v>602</v>
      </c>
      <c r="F14" s="1162"/>
      <c r="G14" s="1162"/>
      <c r="H14" s="1162"/>
      <c r="I14" s="1163" t="s">
        <v>484</v>
      </c>
      <c r="J14" s="1164"/>
      <c r="K14" s="1164"/>
      <c r="L14" s="1165"/>
    </row>
    <row r="15" spans="1:12" ht="31.15" customHeight="1" x14ac:dyDescent="0.2">
      <c r="A15" s="1151"/>
      <c r="B15" s="1154"/>
      <c r="C15" s="1154"/>
      <c r="D15" s="1157"/>
      <c r="E15" s="1142" t="s">
        <v>390</v>
      </c>
      <c r="F15" s="1144" t="s">
        <v>391</v>
      </c>
      <c r="G15" s="1145"/>
      <c r="H15" s="1142" t="s">
        <v>392</v>
      </c>
      <c r="I15" s="1142" t="s">
        <v>390</v>
      </c>
      <c r="J15" s="1144" t="s">
        <v>391</v>
      </c>
      <c r="K15" s="1145"/>
      <c r="L15" s="1146" t="s">
        <v>392</v>
      </c>
    </row>
    <row r="16" spans="1:12" ht="96.6" customHeight="1" thickBot="1" x14ac:dyDescent="0.25">
      <c r="A16" s="1152"/>
      <c r="B16" s="1155"/>
      <c r="C16" s="1155"/>
      <c r="D16" s="1158"/>
      <c r="E16" s="1143"/>
      <c r="F16" s="524" t="s">
        <v>4</v>
      </c>
      <c r="G16" s="524" t="s">
        <v>5</v>
      </c>
      <c r="H16" s="1143"/>
      <c r="I16" s="1143"/>
      <c r="J16" s="524" t="s">
        <v>4</v>
      </c>
      <c r="K16" s="524" t="s">
        <v>5</v>
      </c>
      <c r="L16" s="1147"/>
    </row>
    <row r="17" spans="1:12" ht="16.5" thickBot="1" x14ac:dyDescent="0.25">
      <c r="A17" s="385">
        <v>1</v>
      </c>
      <c r="B17" s="386">
        <v>2</v>
      </c>
      <c r="C17" s="386">
        <v>3</v>
      </c>
      <c r="D17" s="386">
        <v>4</v>
      </c>
      <c r="E17" s="386">
        <v>5</v>
      </c>
      <c r="F17" s="386">
        <v>6</v>
      </c>
      <c r="G17" s="386">
        <v>7</v>
      </c>
      <c r="H17" s="386">
        <v>8</v>
      </c>
      <c r="I17" s="387">
        <v>9</v>
      </c>
      <c r="J17" s="387">
        <v>10</v>
      </c>
      <c r="K17" s="387">
        <v>11</v>
      </c>
      <c r="L17" s="388">
        <v>12</v>
      </c>
    </row>
    <row r="18" spans="1:12" s="394" customFormat="1" ht="44.25" customHeight="1" thickBot="1" x14ac:dyDescent="0.25">
      <c r="A18" s="389"/>
      <c r="B18" s="390"/>
      <c r="C18" s="390"/>
      <c r="D18" s="391"/>
      <c r="E18" s="392"/>
      <c r="F18" s="392"/>
      <c r="G18" s="392"/>
      <c r="H18" s="392"/>
      <c r="I18" s="393"/>
      <c r="J18" s="393"/>
      <c r="K18" s="393"/>
      <c r="L18" s="544"/>
    </row>
    <row r="19" spans="1:12" s="400" customFormat="1" ht="15.75" x14ac:dyDescent="0.2">
      <c r="A19" s="395"/>
      <c r="B19" s="396"/>
      <c r="C19" s="396"/>
      <c r="D19" s="397"/>
      <c r="E19" s="398"/>
      <c r="F19" s="398"/>
      <c r="G19" s="398"/>
      <c r="H19" s="398"/>
      <c r="I19" s="399"/>
      <c r="J19" s="399"/>
      <c r="K19" s="399"/>
      <c r="L19" s="545"/>
    </row>
    <row r="20" spans="1:12" ht="15.75" x14ac:dyDescent="0.2">
      <c r="A20" s="401"/>
      <c r="B20" s="402"/>
      <c r="C20" s="402"/>
      <c r="D20" s="403"/>
      <c r="E20" s="404"/>
      <c r="F20" s="405"/>
      <c r="G20" s="405"/>
      <c r="H20" s="404"/>
      <c r="I20" s="406"/>
      <c r="J20" s="406"/>
      <c r="K20" s="406"/>
      <c r="L20" s="546"/>
    </row>
    <row r="21" spans="1:12" s="400" customFormat="1" ht="16.5" thickBot="1" x14ac:dyDescent="0.25">
      <c r="A21" s="407"/>
      <c r="B21" s="408"/>
      <c r="C21" s="409"/>
      <c r="D21" s="410"/>
      <c r="E21" s="411"/>
      <c r="F21" s="412"/>
      <c r="G21" s="412"/>
      <c r="H21" s="411"/>
      <c r="I21" s="413"/>
      <c r="J21" s="413"/>
      <c r="K21" s="413"/>
      <c r="L21" s="547"/>
    </row>
    <row r="22" spans="1:12" s="415" customFormat="1" ht="16.5" thickBot="1" x14ac:dyDescent="0.25">
      <c r="A22" s="389" t="s">
        <v>266</v>
      </c>
      <c r="B22" s="390" t="s">
        <v>266</v>
      </c>
      <c r="C22" s="390" t="s">
        <v>266</v>
      </c>
      <c r="D22" s="414" t="s">
        <v>139</v>
      </c>
      <c r="E22" s="392">
        <f t="shared" ref="E22:K22" si="0">E18</f>
        <v>0</v>
      </c>
      <c r="F22" s="392">
        <f t="shared" si="0"/>
        <v>0</v>
      </c>
      <c r="G22" s="392">
        <f t="shared" si="0"/>
        <v>0</v>
      </c>
      <c r="H22" s="392">
        <f t="shared" si="0"/>
        <v>0</v>
      </c>
      <c r="I22" s="393">
        <f t="shared" si="0"/>
        <v>0</v>
      </c>
      <c r="J22" s="393">
        <f t="shared" si="0"/>
        <v>0</v>
      </c>
      <c r="K22" s="393">
        <f t="shared" si="0"/>
        <v>0</v>
      </c>
      <c r="L22" s="544">
        <f>I22</f>
        <v>0</v>
      </c>
    </row>
    <row r="23" spans="1:12" ht="15.75" x14ac:dyDescent="0.2">
      <c r="A23" s="416"/>
      <c r="B23" s="416"/>
      <c r="C23" s="416"/>
      <c r="D23" s="417"/>
      <c r="E23" s="416"/>
      <c r="F23" s="416"/>
      <c r="G23" s="416"/>
      <c r="H23" s="416"/>
      <c r="I23" s="416"/>
    </row>
    <row r="25" spans="1:12" s="419" customFormat="1" ht="28.9" customHeight="1" x14ac:dyDescent="0.2">
      <c r="A25" s="1141" t="s">
        <v>461</v>
      </c>
      <c r="B25" s="1141"/>
      <c r="C25" s="1141"/>
      <c r="D25" s="1141"/>
      <c r="E25" s="418"/>
      <c r="F25" s="418"/>
      <c r="G25" s="418" t="s">
        <v>422</v>
      </c>
      <c r="H25" s="418"/>
      <c r="I25" s="418"/>
    </row>
  </sheetData>
  <mergeCells count="17">
    <mergeCell ref="J15:K15"/>
    <mergeCell ref="L15:L16"/>
    <mergeCell ref="C7:G7"/>
    <mergeCell ref="B8:H8"/>
    <mergeCell ref="A10:B10"/>
    <mergeCell ref="A13:A16"/>
    <mergeCell ref="B13:B16"/>
    <mergeCell ref="C13:C16"/>
    <mergeCell ref="D13:D16"/>
    <mergeCell ref="E13:L13"/>
    <mergeCell ref="E14:H14"/>
    <mergeCell ref="I14:L14"/>
    <mergeCell ref="A25:D25"/>
    <mergeCell ref="E15:E16"/>
    <mergeCell ref="F15:G15"/>
    <mergeCell ref="H15:H16"/>
    <mergeCell ref="I15:I16"/>
  </mergeCells>
  <pageMargins left="1.1811023622047245" right="0.39370078740157483" top="0.78740157480314965" bottom="0.78740157480314965"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P61"/>
  <sheetViews>
    <sheetView view="pageBreakPreview" topLeftCell="A44" zoomScale="90" zoomScaleNormal="100" zoomScaleSheetLayoutView="90" workbookViewId="0">
      <selection activeCell="A27" sqref="A27:XFD28"/>
    </sheetView>
  </sheetViews>
  <sheetFormatPr defaultRowHeight="12.75" x14ac:dyDescent="0.2"/>
  <cols>
    <col min="1" max="1" width="16" customWidth="1"/>
    <col min="2" max="2" width="20.7109375" customWidth="1"/>
    <col min="3" max="3" width="63.7109375" customWidth="1"/>
    <col min="4" max="4" width="16.28515625" customWidth="1"/>
    <col min="5" max="5" width="15.5703125" customWidth="1"/>
    <col min="6" max="6" width="13.5703125" customWidth="1"/>
  </cols>
  <sheetData>
    <row r="1" spans="1:6" x14ac:dyDescent="0.2">
      <c r="C1" s="516"/>
    </row>
    <row r="2" spans="1:6" ht="15.75" x14ac:dyDescent="0.25">
      <c r="C2" s="516"/>
      <c r="D2" s="373" t="s">
        <v>454</v>
      </c>
    </row>
    <row r="3" spans="1:6" ht="15.75" x14ac:dyDescent="0.25">
      <c r="A3" s="5"/>
      <c r="B3" s="5"/>
      <c r="C3" s="5"/>
      <c r="D3" s="373" t="s">
        <v>460</v>
      </c>
      <c r="E3" s="5"/>
    </row>
    <row r="4" spans="1:6" ht="15.75" x14ac:dyDescent="0.2">
      <c r="A4" s="5"/>
      <c r="B4" s="5"/>
      <c r="C4" s="5"/>
      <c r="D4" s="375" t="s">
        <v>449</v>
      </c>
      <c r="E4" s="510"/>
      <c r="F4" s="514"/>
    </row>
    <row r="5" spans="1:6" ht="15.75" x14ac:dyDescent="0.25">
      <c r="A5" s="5"/>
      <c r="B5" s="5"/>
      <c r="C5" s="5"/>
      <c r="D5" s="378" t="s">
        <v>453</v>
      </c>
      <c r="E5" s="511"/>
      <c r="F5" s="515"/>
    </row>
    <row r="6" spans="1:6" ht="15.75" x14ac:dyDescent="0.2">
      <c r="A6" s="5"/>
      <c r="B6" s="5"/>
      <c r="C6" s="129"/>
      <c r="D6" s="5"/>
      <c r="E6" s="5"/>
    </row>
    <row r="7" spans="1:6" ht="19.149999999999999" customHeight="1" x14ac:dyDescent="0.2">
      <c r="A7" s="5"/>
      <c r="B7" s="5"/>
      <c r="C7" s="5"/>
      <c r="D7" s="5"/>
      <c r="E7" s="5"/>
    </row>
    <row r="8" spans="1:6" ht="15.6" customHeight="1" x14ac:dyDescent="0.2">
      <c r="A8" s="5"/>
      <c r="B8" s="5"/>
      <c r="C8" s="5"/>
      <c r="D8" s="5"/>
      <c r="E8" s="5"/>
    </row>
    <row r="9" spans="1:6" ht="20.25" x14ac:dyDescent="0.3">
      <c r="A9" s="1102" t="s">
        <v>481</v>
      </c>
      <c r="B9" s="1103"/>
      <c r="C9" s="1103"/>
      <c r="D9" s="1103"/>
    </row>
    <row r="10" spans="1:6" ht="15.75" x14ac:dyDescent="0.25">
      <c r="A10" s="1088" t="s">
        <v>148</v>
      </c>
      <c r="B10" s="1168"/>
      <c r="C10" s="1168"/>
      <c r="D10" s="1168"/>
    </row>
    <row r="11" spans="1:6" ht="15.75" x14ac:dyDescent="0.25">
      <c r="A11" s="1168" t="s">
        <v>0</v>
      </c>
      <c r="B11" s="1168"/>
      <c r="C11" s="1168"/>
      <c r="D11" s="1168"/>
    </row>
    <row r="12" spans="1:6" ht="21.95" customHeight="1" x14ac:dyDescent="0.25">
      <c r="B12" s="1"/>
      <c r="C12" s="1"/>
      <c r="D12" s="1"/>
    </row>
    <row r="13" spans="1:6" ht="16.5" thickBot="1" x14ac:dyDescent="0.3">
      <c r="A13" s="845" t="s">
        <v>393</v>
      </c>
      <c r="B13" s="1"/>
      <c r="C13" s="1"/>
      <c r="D13" s="2" t="s">
        <v>244</v>
      </c>
    </row>
    <row r="14" spans="1:6" ht="61.15" customHeight="1" thickBot="1" x14ac:dyDescent="0.25">
      <c r="A14" s="481" t="s">
        <v>394</v>
      </c>
      <c r="B14" s="1169" t="s">
        <v>395</v>
      </c>
      <c r="C14" s="1170"/>
      <c r="D14" s="475" t="s">
        <v>684</v>
      </c>
      <c r="E14" s="476" t="s">
        <v>484</v>
      </c>
      <c r="F14" s="477" t="s">
        <v>414</v>
      </c>
    </row>
    <row r="15" spans="1:6" ht="15" x14ac:dyDescent="0.25">
      <c r="A15" s="1036">
        <v>1</v>
      </c>
      <c r="B15" s="1171">
        <v>2</v>
      </c>
      <c r="C15" s="1172"/>
      <c r="D15" s="1037">
        <v>3</v>
      </c>
      <c r="E15" s="1038">
        <v>4</v>
      </c>
      <c r="F15" s="1039">
        <v>5</v>
      </c>
    </row>
    <row r="16" spans="1:6" ht="15.75" x14ac:dyDescent="0.25">
      <c r="A16" s="1173" t="s">
        <v>447</v>
      </c>
      <c r="B16" s="1174"/>
      <c r="C16" s="1174"/>
      <c r="D16" s="1175"/>
      <c r="E16" s="469"/>
      <c r="F16" s="474"/>
    </row>
    <row r="17" spans="1:6" ht="76.900000000000006" hidden="1" customHeight="1" x14ac:dyDescent="0.25">
      <c r="A17" s="470">
        <v>41021400</v>
      </c>
      <c r="B17" s="1176" t="s">
        <v>355</v>
      </c>
      <c r="C17" s="1177"/>
      <c r="D17" s="483">
        <f>D18</f>
        <v>0</v>
      </c>
      <c r="E17" s="488">
        <f>E18</f>
        <v>0</v>
      </c>
      <c r="F17" s="504" t="e">
        <f>E17/D17*100</f>
        <v>#DIV/0!</v>
      </c>
    </row>
    <row r="18" spans="1:6" ht="22.9" hidden="1" customHeight="1" x14ac:dyDescent="0.25">
      <c r="A18" s="163" t="s">
        <v>396</v>
      </c>
      <c r="B18" s="1166" t="s">
        <v>397</v>
      </c>
      <c r="C18" s="1167"/>
      <c r="D18" s="465"/>
      <c r="E18" s="482"/>
      <c r="F18" s="504" t="e">
        <f t="shared" ref="F18:F30" si="0">E18/D18*100</f>
        <v>#DIV/0!</v>
      </c>
    </row>
    <row r="19" spans="1:6" ht="15.75" x14ac:dyDescent="0.25">
      <c r="A19" s="161" t="s">
        <v>358</v>
      </c>
      <c r="B19" s="1178" t="s">
        <v>359</v>
      </c>
      <c r="C19" s="1179"/>
      <c r="D19" s="466">
        <f>D20</f>
        <v>51662400</v>
      </c>
      <c r="E19" s="488">
        <f>E20</f>
        <v>17705249.809999999</v>
      </c>
      <c r="F19" s="1040">
        <f t="shared" si="0"/>
        <v>34.271055564588558</v>
      </c>
    </row>
    <row r="20" spans="1:6" ht="22.15" customHeight="1" x14ac:dyDescent="0.25">
      <c r="A20" s="163" t="s">
        <v>396</v>
      </c>
      <c r="B20" s="1166" t="s">
        <v>397</v>
      </c>
      <c r="C20" s="1167"/>
      <c r="D20" s="484">
        <v>51662400</v>
      </c>
      <c r="E20" s="482">
        <v>17705249.809999999</v>
      </c>
      <c r="F20" s="504">
        <f t="shared" si="0"/>
        <v>34.271055564588558</v>
      </c>
    </row>
    <row r="21" spans="1:6" ht="29.25" customHeight="1" x14ac:dyDescent="0.25">
      <c r="A21" s="161">
        <v>41035400</v>
      </c>
      <c r="B21" s="1178" t="s">
        <v>676</v>
      </c>
      <c r="C21" s="1179"/>
      <c r="D21" s="466">
        <f>D22</f>
        <v>480600</v>
      </c>
      <c r="E21" s="488">
        <f>E22</f>
        <v>141892.79</v>
      </c>
      <c r="F21" s="1040">
        <f>F22</f>
        <v>29.524092800665834</v>
      </c>
    </row>
    <row r="22" spans="1:6" ht="18.75" customHeight="1" x14ac:dyDescent="0.25">
      <c r="A22" s="163" t="s">
        <v>396</v>
      </c>
      <c r="B22" s="1166" t="s">
        <v>397</v>
      </c>
      <c r="C22" s="1167"/>
      <c r="D22" s="484">
        <v>480600</v>
      </c>
      <c r="E22" s="482">
        <v>141892.79</v>
      </c>
      <c r="F22" s="504">
        <f t="shared" ref="F22" si="1">E22/D22*100</f>
        <v>29.524092800665834</v>
      </c>
    </row>
    <row r="23" spans="1:6" ht="48" customHeight="1" x14ac:dyDescent="0.25">
      <c r="A23" s="161">
        <v>41036000</v>
      </c>
      <c r="B23" s="1178" t="s">
        <v>677</v>
      </c>
      <c r="C23" s="1179"/>
      <c r="D23" s="466">
        <f>D24</f>
        <v>1352500</v>
      </c>
      <c r="E23" s="488">
        <f>E24</f>
        <v>0</v>
      </c>
      <c r="F23" s="1040">
        <f>F24</f>
        <v>0</v>
      </c>
    </row>
    <row r="24" spans="1:6" ht="15.75" x14ac:dyDescent="0.25">
      <c r="A24" s="163" t="s">
        <v>396</v>
      </c>
      <c r="B24" s="1166" t="s">
        <v>397</v>
      </c>
      <c r="C24" s="1167"/>
      <c r="D24" s="484">
        <v>1352500</v>
      </c>
      <c r="E24" s="482">
        <v>0</v>
      </c>
      <c r="F24" s="504">
        <f t="shared" si="0"/>
        <v>0</v>
      </c>
    </row>
    <row r="25" spans="1:6" ht="33" customHeight="1" x14ac:dyDescent="0.25">
      <c r="A25" s="161">
        <v>41036300</v>
      </c>
      <c r="B25" s="1178" t="s">
        <v>678</v>
      </c>
      <c r="C25" s="1179"/>
      <c r="D25" s="466">
        <f>D26</f>
        <v>3975300</v>
      </c>
      <c r="E25" s="488">
        <f>E26</f>
        <v>1987800</v>
      </c>
      <c r="F25" s="1040">
        <f>F26</f>
        <v>50.003773300128294</v>
      </c>
    </row>
    <row r="26" spans="1:6" ht="15.75" x14ac:dyDescent="0.25">
      <c r="A26" s="163" t="s">
        <v>396</v>
      </c>
      <c r="B26" s="1166" t="s">
        <v>397</v>
      </c>
      <c r="C26" s="1167"/>
      <c r="D26" s="484">
        <v>3975300</v>
      </c>
      <c r="E26" s="482">
        <v>1987800</v>
      </c>
      <c r="F26" s="504">
        <f t="shared" si="0"/>
        <v>50.003773300128294</v>
      </c>
    </row>
    <row r="27" spans="1:6" ht="33" hidden="1" customHeight="1" x14ac:dyDescent="0.25">
      <c r="A27" s="161">
        <v>41040400</v>
      </c>
      <c r="B27" s="1178" t="s">
        <v>680</v>
      </c>
      <c r="C27" s="1179"/>
      <c r="D27" s="466">
        <v>0</v>
      </c>
      <c r="E27" s="488">
        <f>E28</f>
        <v>0</v>
      </c>
      <c r="F27" s="1040" t="str">
        <f>F28</f>
        <v>х</v>
      </c>
    </row>
    <row r="28" spans="1:6" ht="19.5" hidden="1" customHeight="1" x14ac:dyDescent="0.25">
      <c r="A28" s="166" t="s">
        <v>399</v>
      </c>
      <c r="B28" s="1182" t="s">
        <v>398</v>
      </c>
      <c r="C28" s="1183"/>
      <c r="D28" s="484">
        <v>0</v>
      </c>
      <c r="E28" s="482">
        <v>0</v>
      </c>
      <c r="F28" s="504" t="s">
        <v>266</v>
      </c>
    </row>
    <row r="29" spans="1:6" ht="39.6" customHeight="1" x14ac:dyDescent="0.25">
      <c r="A29" s="161" t="s">
        <v>360</v>
      </c>
      <c r="B29" s="1178" t="s">
        <v>361</v>
      </c>
      <c r="C29" s="1179"/>
      <c r="D29" s="466">
        <f>D30</f>
        <v>883100</v>
      </c>
      <c r="E29" s="488">
        <f>E30</f>
        <v>383392.84</v>
      </c>
      <c r="F29" s="1040">
        <f t="shared" si="0"/>
        <v>43.414430981768767</v>
      </c>
    </row>
    <row r="30" spans="1:6" ht="25.15" customHeight="1" x14ac:dyDescent="0.25">
      <c r="A30" s="163">
        <v>15100000000</v>
      </c>
      <c r="B30" s="1166" t="s">
        <v>398</v>
      </c>
      <c r="C30" s="1167"/>
      <c r="D30" s="484">
        <v>883100</v>
      </c>
      <c r="E30" s="482">
        <v>383392.84</v>
      </c>
      <c r="F30" s="504">
        <f t="shared" si="0"/>
        <v>43.414430981768767</v>
      </c>
    </row>
    <row r="31" spans="1:6" s="165" customFormat="1" ht="38.450000000000003" customHeight="1" x14ac:dyDescent="0.25">
      <c r="A31" s="164">
        <v>41053900</v>
      </c>
      <c r="B31" s="1180" t="s">
        <v>362</v>
      </c>
      <c r="C31" s="1181"/>
      <c r="D31" s="485">
        <f>D32</f>
        <v>57773</v>
      </c>
      <c r="E31" s="1041">
        <f>E32</f>
        <v>0</v>
      </c>
      <c r="F31" s="548" t="str">
        <f>F32</f>
        <v>х</v>
      </c>
    </row>
    <row r="32" spans="1:6" s="165" customFormat="1" ht="15.75" x14ac:dyDescent="0.25">
      <c r="A32" s="166" t="s">
        <v>399</v>
      </c>
      <c r="B32" s="1184" t="s">
        <v>398</v>
      </c>
      <c r="C32" s="1185"/>
      <c r="D32" s="486">
        <v>57773</v>
      </c>
      <c r="E32" s="1042">
        <v>0</v>
      </c>
      <c r="F32" s="1043" t="s">
        <v>266</v>
      </c>
    </row>
    <row r="33" spans="1:15" s="165" customFormat="1" ht="35.450000000000003" customHeight="1" x14ac:dyDescent="0.25">
      <c r="A33" s="164">
        <v>41053900</v>
      </c>
      <c r="B33" s="1180" t="s">
        <v>363</v>
      </c>
      <c r="C33" s="1181"/>
      <c r="D33" s="487">
        <f>D34</f>
        <v>164690</v>
      </c>
      <c r="E33" s="1041">
        <f>E34</f>
        <v>0</v>
      </c>
      <c r="F33" s="548" t="str">
        <f>F34</f>
        <v>х</v>
      </c>
    </row>
    <row r="34" spans="1:15" s="165" customFormat="1" ht="18.600000000000001" customHeight="1" x14ac:dyDescent="0.25">
      <c r="A34" s="166" t="s">
        <v>399</v>
      </c>
      <c r="B34" s="1182" t="s">
        <v>398</v>
      </c>
      <c r="C34" s="1183"/>
      <c r="D34" s="486">
        <v>164690</v>
      </c>
      <c r="E34" s="1042">
        <v>0</v>
      </c>
      <c r="F34" s="1043" t="s">
        <v>266</v>
      </c>
    </row>
    <row r="35" spans="1:15" s="165" customFormat="1" ht="52.9" customHeight="1" x14ac:dyDescent="0.25">
      <c r="A35" s="164">
        <v>41053900</v>
      </c>
      <c r="B35" s="1180" t="s">
        <v>364</v>
      </c>
      <c r="C35" s="1181"/>
      <c r="D35" s="487">
        <f>D36</f>
        <v>17623</v>
      </c>
      <c r="E35" s="1041">
        <f>E36</f>
        <v>0</v>
      </c>
      <c r="F35" s="548" t="str">
        <f>F36</f>
        <v>х</v>
      </c>
    </row>
    <row r="36" spans="1:15" s="165" customFormat="1" ht="15.75" x14ac:dyDescent="0.25">
      <c r="A36" s="166" t="s">
        <v>399</v>
      </c>
      <c r="B36" s="1184" t="s">
        <v>398</v>
      </c>
      <c r="C36" s="1185"/>
      <c r="D36" s="1044">
        <v>17623</v>
      </c>
      <c r="E36" s="1041">
        <v>0</v>
      </c>
      <c r="F36" s="548" t="s">
        <v>266</v>
      </c>
    </row>
    <row r="37" spans="1:15" s="165" customFormat="1" ht="66.75" customHeight="1" x14ac:dyDescent="0.25">
      <c r="A37" s="1045" t="s">
        <v>685</v>
      </c>
      <c r="B37" s="1186" t="s">
        <v>686</v>
      </c>
      <c r="C37" s="1187"/>
      <c r="D37" s="1046">
        <f>D38</f>
        <v>339588</v>
      </c>
      <c r="E37" s="1041">
        <f>E38</f>
        <v>0</v>
      </c>
      <c r="F37" s="1047" t="str">
        <f>F38</f>
        <v>х</v>
      </c>
    </row>
    <row r="38" spans="1:15" s="165" customFormat="1" ht="16.5" thickBot="1" x14ac:dyDescent="0.3">
      <c r="A38" s="525" t="s">
        <v>399</v>
      </c>
      <c r="B38" s="1192" t="s">
        <v>398</v>
      </c>
      <c r="C38" s="1193"/>
      <c r="D38" s="1048">
        <v>339588</v>
      </c>
      <c r="E38" s="1049">
        <v>0</v>
      </c>
      <c r="F38" s="1043" t="s">
        <v>266</v>
      </c>
    </row>
    <row r="39" spans="1:15" ht="16.5" thickBot="1" x14ac:dyDescent="0.25">
      <c r="A39" s="1194"/>
      <c r="B39" s="1195"/>
      <c r="C39" s="1195"/>
      <c r="D39" s="1195"/>
      <c r="E39" s="1196"/>
      <c r="F39" s="1197"/>
    </row>
    <row r="40" spans="1:15" ht="16.5" thickBot="1" x14ac:dyDescent="0.3">
      <c r="A40" s="1198" t="s">
        <v>448</v>
      </c>
      <c r="B40" s="1199"/>
      <c r="C40" s="1199"/>
      <c r="D40" s="1200"/>
      <c r="E40" s="489"/>
      <c r="F40" s="490"/>
    </row>
    <row r="41" spans="1:15" s="167" customFormat="1" ht="36" customHeight="1" x14ac:dyDescent="0.25">
      <c r="A41" s="491">
        <v>41051100</v>
      </c>
      <c r="B41" s="1201" t="s">
        <v>443</v>
      </c>
      <c r="C41" s="1202"/>
      <c r="D41" s="492">
        <v>0</v>
      </c>
      <c r="E41" s="493">
        <f>E42</f>
        <v>0</v>
      </c>
      <c r="F41" s="549" t="str">
        <f>F42</f>
        <v>х</v>
      </c>
    </row>
    <row r="42" spans="1:15" s="167" customFormat="1" ht="18.600000000000001" customHeight="1" thickBot="1" x14ac:dyDescent="0.3">
      <c r="A42" s="525" t="s">
        <v>399</v>
      </c>
      <c r="B42" s="1192" t="s">
        <v>398</v>
      </c>
      <c r="C42" s="1193"/>
      <c r="D42" s="494">
        <v>0</v>
      </c>
      <c r="E42" s="495"/>
      <c r="F42" s="503" t="s">
        <v>266</v>
      </c>
    </row>
    <row r="43" spans="1:15" ht="15.75" x14ac:dyDescent="0.25">
      <c r="A43" s="496" t="s">
        <v>6</v>
      </c>
      <c r="B43" s="497" t="s">
        <v>400</v>
      </c>
      <c r="C43" s="498"/>
      <c r="D43" s="493">
        <f>D44+D45</f>
        <v>58933574</v>
      </c>
      <c r="E43" s="493">
        <f>E44+E45</f>
        <v>20218335.439999998</v>
      </c>
      <c r="F43" s="502">
        <f t="shared" ref="F43:F44" si="2">E43/D43*100</f>
        <v>34.306990171680404</v>
      </c>
    </row>
    <row r="44" spans="1:15" ht="15.75" x14ac:dyDescent="0.25">
      <c r="A44" s="463" t="s">
        <v>6</v>
      </c>
      <c r="B44" s="168" t="s">
        <v>390</v>
      </c>
      <c r="C44" s="162"/>
      <c r="D44" s="488">
        <f>D17+D19+D29+D31+D33+D35+D37+D21+D23+D25</f>
        <v>58933574</v>
      </c>
      <c r="E44" s="488">
        <f>E17+E19+E29+E31+E33+E35+E37+E27+E25+E23+E21</f>
        <v>20218335.439999998</v>
      </c>
      <c r="F44" s="504">
        <f t="shared" si="2"/>
        <v>34.306990171680404</v>
      </c>
    </row>
    <row r="45" spans="1:15" ht="16.5" thickBot="1" x14ac:dyDescent="0.3">
      <c r="A45" s="499" t="s">
        <v>6</v>
      </c>
      <c r="B45" s="179" t="s">
        <v>391</v>
      </c>
      <c r="C45" s="500"/>
      <c r="D45" s="494">
        <v>0</v>
      </c>
      <c r="E45" s="501">
        <f>E41</f>
        <v>0</v>
      </c>
      <c r="F45" s="503" t="s">
        <v>266</v>
      </c>
      <c r="J45" s="1055"/>
      <c r="K45" s="1055"/>
      <c r="L45" s="1055"/>
      <c r="M45" s="1055"/>
      <c r="N45" s="1055"/>
      <c r="O45" s="1055"/>
    </row>
    <row r="46" spans="1:15" ht="21.95" customHeight="1" thickBot="1" x14ac:dyDescent="0.3">
      <c r="A46" s="169" t="s">
        <v>401</v>
      </c>
      <c r="B46" s="1"/>
      <c r="C46" s="1"/>
      <c r="D46" s="2" t="s">
        <v>244</v>
      </c>
      <c r="E46" s="473"/>
      <c r="F46" s="480"/>
      <c r="J46" s="1055"/>
      <c r="K46" s="1055"/>
      <c r="L46" s="1055"/>
      <c r="M46" s="1055"/>
      <c r="N46" s="1055"/>
      <c r="O46" s="1055"/>
    </row>
    <row r="47" spans="1:15" ht="126.75" thickBot="1" x14ac:dyDescent="0.25">
      <c r="A47" s="471" t="s">
        <v>402</v>
      </c>
      <c r="B47" s="472" t="s">
        <v>403</v>
      </c>
      <c r="C47" s="65" t="s">
        <v>404</v>
      </c>
      <c r="D47" s="475" t="s">
        <v>684</v>
      </c>
      <c r="E47" s="476" t="s">
        <v>484</v>
      </c>
      <c r="F47" s="477" t="s">
        <v>414</v>
      </c>
      <c r="J47" s="1056"/>
      <c r="K47" s="1056"/>
      <c r="L47" s="1057"/>
      <c r="M47" s="1058"/>
      <c r="N47" s="1055"/>
      <c r="O47" s="1055"/>
    </row>
    <row r="48" spans="1:15" ht="15.75" x14ac:dyDescent="0.2">
      <c r="A48" s="170">
        <v>1</v>
      </c>
      <c r="B48" s="171">
        <v>2</v>
      </c>
      <c r="C48" s="171">
        <v>3</v>
      </c>
      <c r="D48" s="464">
        <v>4</v>
      </c>
      <c r="E48" s="469"/>
      <c r="F48" s="474"/>
      <c r="J48" s="1059"/>
      <c r="K48" s="1059"/>
      <c r="L48" s="1060"/>
      <c r="M48" s="1061"/>
      <c r="N48" s="1055"/>
      <c r="O48" s="1055"/>
    </row>
    <row r="49" spans="1:16" ht="15.75" customHeight="1" x14ac:dyDescent="0.25">
      <c r="A49" s="1188" t="s">
        <v>405</v>
      </c>
      <c r="B49" s="1189"/>
      <c r="C49" s="1190"/>
      <c r="D49" s="488"/>
      <c r="E49" s="469"/>
      <c r="F49" s="474"/>
      <c r="J49" s="1055"/>
      <c r="K49" s="1055"/>
      <c r="L49" s="1055"/>
      <c r="M49" s="1055"/>
      <c r="N49" s="1055"/>
      <c r="O49" s="1055"/>
    </row>
    <row r="50" spans="1:16" ht="15.75" x14ac:dyDescent="0.25">
      <c r="A50" s="1050" t="s">
        <v>571</v>
      </c>
      <c r="B50" s="172">
        <v>9770</v>
      </c>
      <c r="C50" s="173" t="s">
        <v>406</v>
      </c>
      <c r="D50" s="488">
        <f>D51</f>
        <v>30000000</v>
      </c>
      <c r="E50" s="1068">
        <v>0</v>
      </c>
      <c r="F50" s="550">
        <v>0</v>
      </c>
      <c r="J50" s="1055"/>
      <c r="K50" s="1055"/>
      <c r="L50" s="1055"/>
      <c r="M50" s="1055"/>
      <c r="N50" s="1055"/>
      <c r="O50" s="1055"/>
    </row>
    <row r="51" spans="1:16" ht="19.899999999999999" customHeight="1" x14ac:dyDescent="0.25">
      <c r="A51" s="166" t="s">
        <v>399</v>
      </c>
      <c r="B51" s="462">
        <v>9770</v>
      </c>
      <c r="C51" s="174" t="s">
        <v>398</v>
      </c>
      <c r="D51" s="1069">
        <f>0+30000000</f>
        <v>30000000</v>
      </c>
      <c r="E51" s="1068">
        <v>0</v>
      </c>
      <c r="F51" s="551">
        <v>0</v>
      </c>
      <c r="J51" s="1055"/>
      <c r="K51" s="1055"/>
      <c r="L51" s="1055"/>
      <c r="M51" s="1055"/>
      <c r="N51" s="1055"/>
      <c r="O51" s="1055"/>
    </row>
    <row r="52" spans="1:16" ht="19.899999999999999" customHeight="1" x14ac:dyDescent="0.2">
      <c r="A52" s="1051" t="s">
        <v>687</v>
      </c>
      <c r="B52" s="1051" t="s">
        <v>688</v>
      </c>
      <c r="C52" s="1052" t="s">
        <v>591</v>
      </c>
      <c r="D52" s="1068">
        <f>D53</f>
        <v>56019300</v>
      </c>
      <c r="E52" s="1068">
        <f>E53</f>
        <v>14004900</v>
      </c>
      <c r="F52" s="1062">
        <f t="shared" ref="F52:F56" si="3">E52/D52*100</f>
        <v>25.000133882429804</v>
      </c>
      <c r="J52" s="1055"/>
      <c r="K52" s="1055"/>
      <c r="L52" s="1055"/>
      <c r="M52" s="1055"/>
      <c r="N52" s="1055"/>
      <c r="O52" s="1055"/>
    </row>
    <row r="53" spans="1:16" ht="19.899999999999999" customHeight="1" x14ac:dyDescent="0.2">
      <c r="A53" s="1053" t="s">
        <v>396</v>
      </c>
      <c r="B53" s="1053" t="s">
        <v>688</v>
      </c>
      <c r="C53" s="1054" t="s">
        <v>397</v>
      </c>
      <c r="D53" s="1069">
        <v>56019300</v>
      </c>
      <c r="E53" s="1069">
        <v>14004900</v>
      </c>
      <c r="F53" s="1063">
        <f t="shared" si="3"/>
        <v>25.000133882429804</v>
      </c>
      <c r="J53" s="1055"/>
      <c r="K53" s="1055"/>
      <c r="L53" s="1055"/>
      <c r="M53" s="1055"/>
      <c r="N53" s="1055"/>
      <c r="O53" s="1055"/>
    </row>
    <row r="54" spans="1:16" ht="20.100000000000001" customHeight="1" x14ac:dyDescent="0.25">
      <c r="A54" s="1188" t="s">
        <v>407</v>
      </c>
      <c r="B54" s="1189"/>
      <c r="C54" s="1189"/>
      <c r="D54" s="1190"/>
      <c r="E54" s="469"/>
      <c r="F54" s="474"/>
    </row>
    <row r="55" spans="1:16" ht="15.75" x14ac:dyDescent="0.25">
      <c r="A55" s="175" t="s">
        <v>6</v>
      </c>
      <c r="B55" s="176" t="s">
        <v>6</v>
      </c>
      <c r="C55" s="168" t="s">
        <v>400</v>
      </c>
      <c r="D55" s="467">
        <v>86019300</v>
      </c>
      <c r="E55" s="1066">
        <v>14004900</v>
      </c>
      <c r="F55" s="1067">
        <f t="shared" si="3"/>
        <v>16.281113657051382</v>
      </c>
    </row>
    <row r="56" spans="1:16" ht="15.75" x14ac:dyDescent="0.25">
      <c r="A56" s="175" t="s">
        <v>6</v>
      </c>
      <c r="B56" s="176" t="s">
        <v>6</v>
      </c>
      <c r="C56" s="168" t="s">
        <v>390</v>
      </c>
      <c r="D56" s="468">
        <f>D50+D52</f>
        <v>86019300</v>
      </c>
      <c r="E56" s="468">
        <f t="shared" ref="E56" si="4">E50+E52</f>
        <v>14004900</v>
      </c>
      <c r="F56" s="1065">
        <f t="shared" si="3"/>
        <v>16.281113657051382</v>
      </c>
    </row>
    <row r="57" spans="1:16" ht="16.5" thickBot="1" x14ac:dyDescent="0.3">
      <c r="A57" s="177" t="s">
        <v>6</v>
      </c>
      <c r="B57" s="178" t="s">
        <v>6</v>
      </c>
      <c r="C57" s="179" t="s">
        <v>391</v>
      </c>
      <c r="D57" s="1064">
        <v>0</v>
      </c>
      <c r="E57" s="478">
        <v>0</v>
      </c>
      <c r="F57" s="479">
        <v>0</v>
      </c>
    </row>
    <row r="58" spans="1:16" ht="15.75" x14ac:dyDescent="0.25">
      <c r="A58" s="1"/>
      <c r="B58" s="1"/>
      <c r="C58" s="1"/>
      <c r="D58" s="1"/>
    </row>
    <row r="59" spans="1:16" s="80" customFormat="1" ht="42.6" customHeight="1" x14ac:dyDescent="0.25">
      <c r="A59" s="1191" t="s">
        <v>462</v>
      </c>
      <c r="B59" s="1191"/>
      <c r="C59" s="1191"/>
      <c r="D59" s="1191"/>
      <c r="E59" s="1191"/>
      <c r="F59" s="1191"/>
      <c r="G59" s="180"/>
      <c r="H59" s="180"/>
      <c r="I59" s="180"/>
      <c r="K59" s="180"/>
      <c r="L59" s="181"/>
      <c r="M59" s="180"/>
      <c r="N59" s="182"/>
      <c r="O59" s="183"/>
      <c r="P59" s="184"/>
    </row>
    <row r="60" spans="1:16" s="187" customFormat="1" ht="20.45" customHeight="1" x14ac:dyDescent="0.3">
      <c r="A60" s="185"/>
      <c r="B60" s="186"/>
      <c r="C60" s="1"/>
      <c r="D60" s="186"/>
    </row>
    <row r="61" spans="1:16" ht="15.75" x14ac:dyDescent="0.25">
      <c r="A61" s="1"/>
      <c r="B61" s="1"/>
      <c r="D61" s="1"/>
    </row>
  </sheetData>
  <mergeCells count="35">
    <mergeCell ref="A49:C49"/>
    <mergeCell ref="A54:D54"/>
    <mergeCell ref="A59:F59"/>
    <mergeCell ref="B38:C38"/>
    <mergeCell ref="A39:F39"/>
    <mergeCell ref="A40:D40"/>
    <mergeCell ref="B41:C41"/>
    <mergeCell ref="B42:C42"/>
    <mergeCell ref="B32:C32"/>
    <mergeCell ref="B31:C31"/>
    <mergeCell ref="B25:C25"/>
    <mergeCell ref="B26:C26"/>
    <mergeCell ref="B27:C27"/>
    <mergeCell ref="B28:C28"/>
    <mergeCell ref="B29:C29"/>
    <mergeCell ref="B30:C30"/>
    <mergeCell ref="B33:C33"/>
    <mergeCell ref="B34:C34"/>
    <mergeCell ref="B35:C35"/>
    <mergeCell ref="B36:C36"/>
    <mergeCell ref="B37:C37"/>
    <mergeCell ref="B24:C24"/>
    <mergeCell ref="A9:D9"/>
    <mergeCell ref="A10:D10"/>
    <mergeCell ref="A11:D11"/>
    <mergeCell ref="B14:C14"/>
    <mergeCell ref="B15:C15"/>
    <mergeCell ref="A16:D16"/>
    <mergeCell ref="B17:C17"/>
    <mergeCell ref="B18:C18"/>
    <mergeCell ref="B22:C22"/>
    <mergeCell ref="B23:C23"/>
    <mergeCell ref="B19:C19"/>
    <mergeCell ref="B20:C20"/>
    <mergeCell ref="B21:C21"/>
  </mergeCells>
  <pageMargins left="1.1811023622047245" right="0.39370078740157483" top="0.78740157480314965" bottom="0.78740157480314965" header="0.31496062992125984" footer="0.31496062992125984"/>
  <pageSetup paperSize="9" scale="62" orientation="portrait" r:id="rId1"/>
  <rowBreaks count="1" manualBreakCount="1">
    <brk id="45" max="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9"/>
  <sheetViews>
    <sheetView view="pageBreakPreview" topLeftCell="C1" zoomScale="60" zoomScaleNormal="50" workbookViewId="0">
      <selection activeCell="E7" sqref="E7"/>
    </sheetView>
  </sheetViews>
  <sheetFormatPr defaultColWidth="9.28515625" defaultRowHeight="15" x14ac:dyDescent="0.25"/>
  <cols>
    <col min="1" max="1" width="14.5703125" style="68" customWidth="1"/>
    <col min="2" max="2" width="15.140625" style="69" customWidth="1"/>
    <col min="3" max="3" width="11" style="70" customWidth="1"/>
    <col min="4" max="4" width="51.42578125" style="71" customWidth="1"/>
    <col min="5" max="5" width="60.140625" style="72" customWidth="1"/>
    <col min="6" max="6" width="15.28515625" style="70" customWidth="1"/>
    <col min="7" max="7" width="18" style="128" customWidth="1"/>
    <col min="8" max="8" width="22.28515625" style="128" customWidth="1"/>
    <col min="9" max="10" width="13.85546875" style="128" customWidth="1"/>
    <col min="11" max="11" width="29.5703125" style="74" customWidth="1"/>
    <col min="12" max="12" width="9.28515625" style="68"/>
    <col min="13" max="13" width="16.85546875" style="68" bestFit="1" customWidth="1"/>
    <col min="14" max="14" width="9.28515625" style="68"/>
    <col min="15" max="15" width="13.7109375" style="68" bestFit="1" customWidth="1"/>
    <col min="16" max="256" width="9.28515625" style="68"/>
    <col min="257" max="257" width="15" style="68" customWidth="1"/>
    <col min="258" max="258" width="12.7109375" style="68" customWidth="1"/>
    <col min="259" max="259" width="11.7109375" style="68" customWidth="1"/>
    <col min="260" max="260" width="44.85546875" style="68" customWidth="1"/>
    <col min="261" max="261" width="54.7109375" style="68" customWidth="1"/>
    <col min="262" max="262" width="15.28515625" style="68" customWidth="1"/>
    <col min="263" max="264" width="19.28515625" style="68" customWidth="1"/>
    <col min="265" max="265" width="13.85546875" style="68" customWidth="1"/>
    <col min="266" max="266" width="25.28515625" style="68" customWidth="1"/>
    <col min="267" max="267" width="16.28515625" style="68" customWidth="1"/>
    <col min="268" max="512" width="9.28515625" style="68"/>
    <col min="513" max="513" width="15" style="68" customWidth="1"/>
    <col min="514" max="514" width="12.7109375" style="68" customWidth="1"/>
    <col min="515" max="515" width="11.7109375" style="68" customWidth="1"/>
    <col min="516" max="516" width="44.85546875" style="68" customWidth="1"/>
    <col min="517" max="517" width="54.7109375" style="68" customWidth="1"/>
    <col min="518" max="518" width="15.28515625" style="68" customWidth="1"/>
    <col min="519" max="520" width="19.28515625" style="68" customWidth="1"/>
    <col min="521" max="521" width="13.85546875" style="68" customWidth="1"/>
    <col min="522" max="522" width="25.28515625" style="68" customWidth="1"/>
    <col min="523" max="523" width="16.28515625" style="68" customWidth="1"/>
    <col min="524" max="768" width="9.28515625" style="68"/>
    <col min="769" max="769" width="15" style="68" customWidth="1"/>
    <col min="770" max="770" width="12.7109375" style="68" customWidth="1"/>
    <col min="771" max="771" width="11.7109375" style="68" customWidth="1"/>
    <col min="772" max="772" width="44.85546875" style="68" customWidth="1"/>
    <col min="773" max="773" width="54.7109375" style="68" customWidth="1"/>
    <col min="774" max="774" width="15.28515625" style="68" customWidth="1"/>
    <col min="775" max="776" width="19.28515625" style="68" customWidth="1"/>
    <col min="777" max="777" width="13.85546875" style="68" customWidth="1"/>
    <col min="778" max="778" width="25.28515625" style="68" customWidth="1"/>
    <col min="779" max="779" width="16.28515625" style="68" customWidth="1"/>
    <col min="780" max="1024" width="9.28515625" style="68"/>
    <col min="1025" max="1025" width="15" style="68" customWidth="1"/>
    <col min="1026" max="1026" width="12.7109375" style="68" customWidth="1"/>
    <col min="1027" max="1027" width="11.7109375" style="68" customWidth="1"/>
    <col min="1028" max="1028" width="44.85546875" style="68" customWidth="1"/>
    <col min="1029" max="1029" width="54.7109375" style="68" customWidth="1"/>
    <col min="1030" max="1030" width="15.28515625" style="68" customWidth="1"/>
    <col min="1031" max="1032" width="19.28515625" style="68" customWidth="1"/>
    <col min="1033" max="1033" width="13.85546875" style="68" customWidth="1"/>
    <col min="1034" max="1034" width="25.28515625" style="68" customWidth="1"/>
    <col min="1035" max="1035" width="16.28515625" style="68" customWidth="1"/>
    <col min="1036" max="1280" width="9.28515625" style="68"/>
    <col min="1281" max="1281" width="15" style="68" customWidth="1"/>
    <col min="1282" max="1282" width="12.7109375" style="68" customWidth="1"/>
    <col min="1283" max="1283" width="11.7109375" style="68" customWidth="1"/>
    <col min="1284" max="1284" width="44.85546875" style="68" customWidth="1"/>
    <col min="1285" max="1285" width="54.7109375" style="68" customWidth="1"/>
    <col min="1286" max="1286" width="15.28515625" style="68" customWidth="1"/>
    <col min="1287" max="1288" width="19.28515625" style="68" customWidth="1"/>
    <col min="1289" max="1289" width="13.85546875" style="68" customWidth="1"/>
    <col min="1290" max="1290" width="25.28515625" style="68" customWidth="1"/>
    <col min="1291" max="1291" width="16.28515625" style="68" customWidth="1"/>
    <col min="1292" max="1536" width="9.28515625" style="68"/>
    <col min="1537" max="1537" width="15" style="68" customWidth="1"/>
    <col min="1538" max="1538" width="12.7109375" style="68" customWidth="1"/>
    <col min="1539" max="1539" width="11.7109375" style="68" customWidth="1"/>
    <col min="1540" max="1540" width="44.85546875" style="68" customWidth="1"/>
    <col min="1541" max="1541" width="54.7109375" style="68" customWidth="1"/>
    <col min="1542" max="1542" width="15.28515625" style="68" customWidth="1"/>
    <col min="1543" max="1544" width="19.28515625" style="68" customWidth="1"/>
    <col min="1545" max="1545" width="13.85546875" style="68" customWidth="1"/>
    <col min="1546" max="1546" width="25.28515625" style="68" customWidth="1"/>
    <col min="1547" max="1547" width="16.28515625" style="68" customWidth="1"/>
    <col min="1548" max="1792" width="9.28515625" style="68"/>
    <col min="1793" max="1793" width="15" style="68" customWidth="1"/>
    <col min="1794" max="1794" width="12.7109375" style="68" customWidth="1"/>
    <col min="1795" max="1795" width="11.7109375" style="68" customWidth="1"/>
    <col min="1796" max="1796" width="44.85546875" style="68" customWidth="1"/>
    <col min="1797" max="1797" width="54.7109375" style="68" customWidth="1"/>
    <col min="1798" max="1798" width="15.28515625" style="68" customWidth="1"/>
    <col min="1799" max="1800" width="19.28515625" style="68" customWidth="1"/>
    <col min="1801" max="1801" width="13.85546875" style="68" customWidth="1"/>
    <col min="1802" max="1802" width="25.28515625" style="68" customWidth="1"/>
    <col min="1803" max="1803" width="16.28515625" style="68" customWidth="1"/>
    <col min="1804" max="2048" width="9.28515625" style="68"/>
    <col min="2049" max="2049" width="15" style="68" customWidth="1"/>
    <col min="2050" max="2050" width="12.7109375" style="68" customWidth="1"/>
    <col min="2051" max="2051" width="11.7109375" style="68" customWidth="1"/>
    <col min="2052" max="2052" width="44.85546875" style="68" customWidth="1"/>
    <col min="2053" max="2053" width="54.7109375" style="68" customWidth="1"/>
    <col min="2054" max="2054" width="15.28515625" style="68" customWidth="1"/>
    <col min="2055" max="2056" width="19.28515625" style="68" customWidth="1"/>
    <col min="2057" max="2057" width="13.85546875" style="68" customWidth="1"/>
    <col min="2058" max="2058" width="25.28515625" style="68" customWidth="1"/>
    <col min="2059" max="2059" width="16.28515625" style="68" customWidth="1"/>
    <col min="2060" max="2304" width="9.28515625" style="68"/>
    <col min="2305" max="2305" width="15" style="68" customWidth="1"/>
    <col min="2306" max="2306" width="12.7109375" style="68" customWidth="1"/>
    <col min="2307" max="2307" width="11.7109375" style="68" customWidth="1"/>
    <col min="2308" max="2308" width="44.85546875" style="68" customWidth="1"/>
    <col min="2309" max="2309" width="54.7109375" style="68" customWidth="1"/>
    <col min="2310" max="2310" width="15.28515625" style="68" customWidth="1"/>
    <col min="2311" max="2312" width="19.28515625" style="68" customWidth="1"/>
    <col min="2313" max="2313" width="13.85546875" style="68" customWidth="1"/>
    <col min="2314" max="2314" width="25.28515625" style="68" customWidth="1"/>
    <col min="2315" max="2315" width="16.28515625" style="68" customWidth="1"/>
    <col min="2316" max="2560" width="9.28515625" style="68"/>
    <col min="2561" max="2561" width="15" style="68" customWidth="1"/>
    <col min="2562" max="2562" width="12.7109375" style="68" customWidth="1"/>
    <col min="2563" max="2563" width="11.7109375" style="68" customWidth="1"/>
    <col min="2564" max="2564" width="44.85546875" style="68" customWidth="1"/>
    <col min="2565" max="2565" width="54.7109375" style="68" customWidth="1"/>
    <col min="2566" max="2566" width="15.28515625" style="68" customWidth="1"/>
    <col min="2567" max="2568" width="19.28515625" style="68" customWidth="1"/>
    <col min="2569" max="2569" width="13.85546875" style="68" customWidth="1"/>
    <col min="2570" max="2570" width="25.28515625" style="68" customWidth="1"/>
    <col min="2571" max="2571" width="16.28515625" style="68" customWidth="1"/>
    <col min="2572" max="2816" width="9.28515625" style="68"/>
    <col min="2817" max="2817" width="15" style="68" customWidth="1"/>
    <col min="2818" max="2818" width="12.7109375" style="68" customWidth="1"/>
    <col min="2819" max="2819" width="11.7109375" style="68" customWidth="1"/>
    <col min="2820" max="2820" width="44.85546875" style="68" customWidth="1"/>
    <col min="2821" max="2821" width="54.7109375" style="68" customWidth="1"/>
    <col min="2822" max="2822" width="15.28515625" style="68" customWidth="1"/>
    <col min="2823" max="2824" width="19.28515625" style="68" customWidth="1"/>
    <col min="2825" max="2825" width="13.85546875" style="68" customWidth="1"/>
    <col min="2826" max="2826" width="25.28515625" style="68" customWidth="1"/>
    <col min="2827" max="2827" width="16.28515625" style="68" customWidth="1"/>
    <col min="2828" max="3072" width="9.28515625" style="68"/>
    <col min="3073" max="3073" width="15" style="68" customWidth="1"/>
    <col min="3074" max="3074" width="12.7109375" style="68" customWidth="1"/>
    <col min="3075" max="3075" width="11.7109375" style="68" customWidth="1"/>
    <col min="3076" max="3076" width="44.85546875" style="68" customWidth="1"/>
    <col min="3077" max="3077" width="54.7109375" style="68" customWidth="1"/>
    <col min="3078" max="3078" width="15.28515625" style="68" customWidth="1"/>
    <col min="3079" max="3080" width="19.28515625" style="68" customWidth="1"/>
    <col min="3081" max="3081" width="13.85546875" style="68" customWidth="1"/>
    <col min="3082" max="3082" width="25.28515625" style="68" customWidth="1"/>
    <col min="3083" max="3083" width="16.28515625" style="68" customWidth="1"/>
    <col min="3084" max="3328" width="9.28515625" style="68"/>
    <col min="3329" max="3329" width="15" style="68" customWidth="1"/>
    <col min="3330" max="3330" width="12.7109375" style="68" customWidth="1"/>
    <col min="3331" max="3331" width="11.7109375" style="68" customWidth="1"/>
    <col min="3332" max="3332" width="44.85546875" style="68" customWidth="1"/>
    <col min="3333" max="3333" width="54.7109375" style="68" customWidth="1"/>
    <col min="3334" max="3334" width="15.28515625" style="68" customWidth="1"/>
    <col min="3335" max="3336" width="19.28515625" style="68" customWidth="1"/>
    <col min="3337" max="3337" width="13.85546875" style="68" customWidth="1"/>
    <col min="3338" max="3338" width="25.28515625" style="68" customWidth="1"/>
    <col min="3339" max="3339" width="16.28515625" style="68" customWidth="1"/>
    <col min="3340" max="3584" width="9.28515625" style="68"/>
    <col min="3585" max="3585" width="15" style="68" customWidth="1"/>
    <col min="3586" max="3586" width="12.7109375" style="68" customWidth="1"/>
    <col min="3587" max="3587" width="11.7109375" style="68" customWidth="1"/>
    <col min="3588" max="3588" width="44.85546875" style="68" customWidth="1"/>
    <col min="3589" max="3589" width="54.7109375" style="68" customWidth="1"/>
    <col min="3590" max="3590" width="15.28515625" style="68" customWidth="1"/>
    <col min="3591" max="3592" width="19.28515625" style="68" customWidth="1"/>
    <col min="3593" max="3593" width="13.85546875" style="68" customWidth="1"/>
    <col min="3594" max="3594" width="25.28515625" style="68" customWidth="1"/>
    <col min="3595" max="3595" width="16.28515625" style="68" customWidth="1"/>
    <col min="3596" max="3840" width="9.28515625" style="68"/>
    <col min="3841" max="3841" width="15" style="68" customWidth="1"/>
    <col min="3842" max="3842" width="12.7109375" style="68" customWidth="1"/>
    <col min="3843" max="3843" width="11.7109375" style="68" customWidth="1"/>
    <col min="3844" max="3844" width="44.85546875" style="68" customWidth="1"/>
    <col min="3845" max="3845" width="54.7109375" style="68" customWidth="1"/>
    <col min="3846" max="3846" width="15.28515625" style="68" customWidth="1"/>
    <col min="3847" max="3848" width="19.28515625" style="68" customWidth="1"/>
    <col min="3849" max="3849" width="13.85546875" style="68" customWidth="1"/>
    <col min="3850" max="3850" width="25.28515625" style="68" customWidth="1"/>
    <col min="3851" max="3851" width="16.28515625" style="68" customWidth="1"/>
    <col min="3852" max="4096" width="9.28515625" style="68"/>
    <col min="4097" max="4097" width="15" style="68" customWidth="1"/>
    <col min="4098" max="4098" width="12.7109375" style="68" customWidth="1"/>
    <col min="4099" max="4099" width="11.7109375" style="68" customWidth="1"/>
    <col min="4100" max="4100" width="44.85546875" style="68" customWidth="1"/>
    <col min="4101" max="4101" width="54.7109375" style="68" customWidth="1"/>
    <col min="4102" max="4102" width="15.28515625" style="68" customWidth="1"/>
    <col min="4103" max="4104" width="19.28515625" style="68" customWidth="1"/>
    <col min="4105" max="4105" width="13.85546875" style="68" customWidth="1"/>
    <col min="4106" max="4106" width="25.28515625" style="68" customWidth="1"/>
    <col min="4107" max="4107" width="16.28515625" style="68" customWidth="1"/>
    <col min="4108" max="4352" width="9.28515625" style="68"/>
    <col min="4353" max="4353" width="15" style="68" customWidth="1"/>
    <col min="4354" max="4354" width="12.7109375" style="68" customWidth="1"/>
    <col min="4355" max="4355" width="11.7109375" style="68" customWidth="1"/>
    <col min="4356" max="4356" width="44.85546875" style="68" customWidth="1"/>
    <col min="4357" max="4357" width="54.7109375" style="68" customWidth="1"/>
    <col min="4358" max="4358" width="15.28515625" style="68" customWidth="1"/>
    <col min="4359" max="4360" width="19.28515625" style="68" customWidth="1"/>
    <col min="4361" max="4361" width="13.85546875" style="68" customWidth="1"/>
    <col min="4362" max="4362" width="25.28515625" style="68" customWidth="1"/>
    <col min="4363" max="4363" width="16.28515625" style="68" customWidth="1"/>
    <col min="4364" max="4608" width="9.28515625" style="68"/>
    <col min="4609" max="4609" width="15" style="68" customWidth="1"/>
    <col min="4610" max="4610" width="12.7109375" style="68" customWidth="1"/>
    <col min="4611" max="4611" width="11.7109375" style="68" customWidth="1"/>
    <col min="4612" max="4612" width="44.85546875" style="68" customWidth="1"/>
    <col min="4613" max="4613" width="54.7109375" style="68" customWidth="1"/>
    <col min="4614" max="4614" width="15.28515625" style="68" customWidth="1"/>
    <col min="4615" max="4616" width="19.28515625" style="68" customWidth="1"/>
    <col min="4617" max="4617" width="13.85546875" style="68" customWidth="1"/>
    <col min="4618" max="4618" width="25.28515625" style="68" customWidth="1"/>
    <col min="4619" max="4619" width="16.28515625" style="68" customWidth="1"/>
    <col min="4620" max="4864" width="9.28515625" style="68"/>
    <col min="4865" max="4865" width="15" style="68" customWidth="1"/>
    <col min="4866" max="4866" width="12.7109375" style="68" customWidth="1"/>
    <col min="4867" max="4867" width="11.7109375" style="68" customWidth="1"/>
    <col min="4868" max="4868" width="44.85546875" style="68" customWidth="1"/>
    <col min="4869" max="4869" width="54.7109375" style="68" customWidth="1"/>
    <col min="4870" max="4870" width="15.28515625" style="68" customWidth="1"/>
    <col min="4871" max="4872" width="19.28515625" style="68" customWidth="1"/>
    <col min="4873" max="4873" width="13.85546875" style="68" customWidth="1"/>
    <col min="4874" max="4874" width="25.28515625" style="68" customWidth="1"/>
    <col min="4875" max="4875" width="16.28515625" style="68" customWidth="1"/>
    <col min="4876" max="5120" width="9.28515625" style="68"/>
    <col min="5121" max="5121" width="15" style="68" customWidth="1"/>
    <col min="5122" max="5122" width="12.7109375" style="68" customWidth="1"/>
    <col min="5123" max="5123" width="11.7109375" style="68" customWidth="1"/>
    <col min="5124" max="5124" width="44.85546875" style="68" customWidth="1"/>
    <col min="5125" max="5125" width="54.7109375" style="68" customWidth="1"/>
    <col min="5126" max="5126" width="15.28515625" style="68" customWidth="1"/>
    <col min="5127" max="5128" width="19.28515625" style="68" customWidth="1"/>
    <col min="5129" max="5129" width="13.85546875" style="68" customWidth="1"/>
    <col min="5130" max="5130" width="25.28515625" style="68" customWidth="1"/>
    <col min="5131" max="5131" width="16.28515625" style="68" customWidth="1"/>
    <col min="5132" max="5376" width="9.28515625" style="68"/>
    <col min="5377" max="5377" width="15" style="68" customWidth="1"/>
    <col min="5378" max="5378" width="12.7109375" style="68" customWidth="1"/>
    <col min="5379" max="5379" width="11.7109375" style="68" customWidth="1"/>
    <col min="5380" max="5380" width="44.85546875" style="68" customWidth="1"/>
    <col min="5381" max="5381" width="54.7109375" style="68" customWidth="1"/>
    <col min="5382" max="5382" width="15.28515625" style="68" customWidth="1"/>
    <col min="5383" max="5384" width="19.28515625" style="68" customWidth="1"/>
    <col min="5385" max="5385" width="13.85546875" style="68" customWidth="1"/>
    <col min="5386" max="5386" width="25.28515625" style="68" customWidth="1"/>
    <col min="5387" max="5387" width="16.28515625" style="68" customWidth="1"/>
    <col min="5388" max="5632" width="9.28515625" style="68"/>
    <col min="5633" max="5633" width="15" style="68" customWidth="1"/>
    <col min="5634" max="5634" width="12.7109375" style="68" customWidth="1"/>
    <col min="5635" max="5635" width="11.7109375" style="68" customWidth="1"/>
    <col min="5636" max="5636" width="44.85546875" style="68" customWidth="1"/>
    <col min="5637" max="5637" width="54.7109375" style="68" customWidth="1"/>
    <col min="5638" max="5638" width="15.28515625" style="68" customWidth="1"/>
    <col min="5639" max="5640" width="19.28515625" style="68" customWidth="1"/>
    <col min="5641" max="5641" width="13.85546875" style="68" customWidth="1"/>
    <col min="5642" max="5642" width="25.28515625" style="68" customWidth="1"/>
    <col min="5643" max="5643" width="16.28515625" style="68" customWidth="1"/>
    <col min="5644" max="5888" width="9.28515625" style="68"/>
    <col min="5889" max="5889" width="15" style="68" customWidth="1"/>
    <col min="5890" max="5890" width="12.7109375" style="68" customWidth="1"/>
    <col min="5891" max="5891" width="11.7109375" style="68" customWidth="1"/>
    <col min="5892" max="5892" width="44.85546875" style="68" customWidth="1"/>
    <col min="5893" max="5893" width="54.7109375" style="68" customWidth="1"/>
    <col min="5894" max="5894" width="15.28515625" style="68" customWidth="1"/>
    <col min="5895" max="5896" width="19.28515625" style="68" customWidth="1"/>
    <col min="5897" max="5897" width="13.85546875" style="68" customWidth="1"/>
    <col min="5898" max="5898" width="25.28515625" style="68" customWidth="1"/>
    <col min="5899" max="5899" width="16.28515625" style="68" customWidth="1"/>
    <col min="5900" max="6144" width="9.28515625" style="68"/>
    <col min="6145" max="6145" width="15" style="68" customWidth="1"/>
    <col min="6146" max="6146" width="12.7109375" style="68" customWidth="1"/>
    <col min="6147" max="6147" width="11.7109375" style="68" customWidth="1"/>
    <col min="6148" max="6148" width="44.85546875" style="68" customWidth="1"/>
    <col min="6149" max="6149" width="54.7109375" style="68" customWidth="1"/>
    <col min="6150" max="6150" width="15.28515625" style="68" customWidth="1"/>
    <col min="6151" max="6152" width="19.28515625" style="68" customWidth="1"/>
    <col min="6153" max="6153" width="13.85546875" style="68" customWidth="1"/>
    <col min="6154" max="6154" width="25.28515625" style="68" customWidth="1"/>
    <col min="6155" max="6155" width="16.28515625" style="68" customWidth="1"/>
    <col min="6156" max="6400" width="9.28515625" style="68"/>
    <col min="6401" max="6401" width="15" style="68" customWidth="1"/>
    <col min="6402" max="6402" width="12.7109375" style="68" customWidth="1"/>
    <col min="6403" max="6403" width="11.7109375" style="68" customWidth="1"/>
    <col min="6404" max="6404" width="44.85546875" style="68" customWidth="1"/>
    <col min="6405" max="6405" width="54.7109375" style="68" customWidth="1"/>
    <col min="6406" max="6406" width="15.28515625" style="68" customWidth="1"/>
    <col min="6407" max="6408" width="19.28515625" style="68" customWidth="1"/>
    <col min="6409" max="6409" width="13.85546875" style="68" customWidth="1"/>
    <col min="6410" max="6410" width="25.28515625" style="68" customWidth="1"/>
    <col min="6411" max="6411" width="16.28515625" style="68" customWidth="1"/>
    <col min="6412" max="6656" width="9.28515625" style="68"/>
    <col min="6657" max="6657" width="15" style="68" customWidth="1"/>
    <col min="6658" max="6658" width="12.7109375" style="68" customWidth="1"/>
    <col min="6659" max="6659" width="11.7109375" style="68" customWidth="1"/>
    <col min="6660" max="6660" width="44.85546875" style="68" customWidth="1"/>
    <col min="6661" max="6661" width="54.7109375" style="68" customWidth="1"/>
    <col min="6662" max="6662" width="15.28515625" style="68" customWidth="1"/>
    <col min="6663" max="6664" width="19.28515625" style="68" customWidth="1"/>
    <col min="6665" max="6665" width="13.85546875" style="68" customWidth="1"/>
    <col min="6666" max="6666" width="25.28515625" style="68" customWidth="1"/>
    <col min="6667" max="6667" width="16.28515625" style="68" customWidth="1"/>
    <col min="6668" max="6912" width="9.28515625" style="68"/>
    <col min="6913" max="6913" width="15" style="68" customWidth="1"/>
    <col min="6914" max="6914" width="12.7109375" style="68" customWidth="1"/>
    <col min="6915" max="6915" width="11.7109375" style="68" customWidth="1"/>
    <col min="6916" max="6916" width="44.85546875" style="68" customWidth="1"/>
    <col min="6917" max="6917" width="54.7109375" style="68" customWidth="1"/>
    <col min="6918" max="6918" width="15.28515625" style="68" customWidth="1"/>
    <col min="6919" max="6920" width="19.28515625" style="68" customWidth="1"/>
    <col min="6921" max="6921" width="13.85546875" style="68" customWidth="1"/>
    <col min="6922" max="6922" width="25.28515625" style="68" customWidth="1"/>
    <col min="6923" max="6923" width="16.28515625" style="68" customWidth="1"/>
    <col min="6924" max="7168" width="9.28515625" style="68"/>
    <col min="7169" max="7169" width="15" style="68" customWidth="1"/>
    <col min="7170" max="7170" width="12.7109375" style="68" customWidth="1"/>
    <col min="7171" max="7171" width="11.7109375" style="68" customWidth="1"/>
    <col min="7172" max="7172" width="44.85546875" style="68" customWidth="1"/>
    <col min="7173" max="7173" width="54.7109375" style="68" customWidth="1"/>
    <col min="7174" max="7174" width="15.28515625" style="68" customWidth="1"/>
    <col min="7175" max="7176" width="19.28515625" style="68" customWidth="1"/>
    <col min="7177" max="7177" width="13.85546875" style="68" customWidth="1"/>
    <col min="7178" max="7178" width="25.28515625" style="68" customWidth="1"/>
    <col min="7179" max="7179" width="16.28515625" style="68" customWidth="1"/>
    <col min="7180" max="7424" width="9.28515625" style="68"/>
    <col min="7425" max="7425" width="15" style="68" customWidth="1"/>
    <col min="7426" max="7426" width="12.7109375" style="68" customWidth="1"/>
    <col min="7427" max="7427" width="11.7109375" style="68" customWidth="1"/>
    <col min="7428" max="7428" width="44.85546875" style="68" customWidth="1"/>
    <col min="7429" max="7429" width="54.7109375" style="68" customWidth="1"/>
    <col min="7430" max="7430" width="15.28515625" style="68" customWidth="1"/>
    <col min="7431" max="7432" width="19.28515625" style="68" customWidth="1"/>
    <col min="7433" max="7433" width="13.85546875" style="68" customWidth="1"/>
    <col min="7434" max="7434" width="25.28515625" style="68" customWidth="1"/>
    <col min="7435" max="7435" width="16.28515625" style="68" customWidth="1"/>
    <col min="7436" max="7680" width="9.28515625" style="68"/>
    <col min="7681" max="7681" width="15" style="68" customWidth="1"/>
    <col min="7682" max="7682" width="12.7109375" style="68" customWidth="1"/>
    <col min="7683" max="7683" width="11.7109375" style="68" customWidth="1"/>
    <col min="7684" max="7684" width="44.85546875" style="68" customWidth="1"/>
    <col min="7685" max="7685" width="54.7109375" style="68" customWidth="1"/>
    <col min="7686" max="7686" width="15.28515625" style="68" customWidth="1"/>
    <col min="7687" max="7688" width="19.28515625" style="68" customWidth="1"/>
    <col min="7689" max="7689" width="13.85546875" style="68" customWidth="1"/>
    <col min="7690" max="7690" width="25.28515625" style="68" customWidth="1"/>
    <col min="7691" max="7691" width="16.28515625" style="68" customWidth="1"/>
    <col min="7692" max="7936" width="9.28515625" style="68"/>
    <col min="7937" max="7937" width="15" style="68" customWidth="1"/>
    <col min="7938" max="7938" width="12.7109375" style="68" customWidth="1"/>
    <col min="7939" max="7939" width="11.7109375" style="68" customWidth="1"/>
    <col min="7940" max="7940" width="44.85546875" style="68" customWidth="1"/>
    <col min="7941" max="7941" width="54.7109375" style="68" customWidth="1"/>
    <col min="7942" max="7942" width="15.28515625" style="68" customWidth="1"/>
    <col min="7943" max="7944" width="19.28515625" style="68" customWidth="1"/>
    <col min="7945" max="7945" width="13.85546875" style="68" customWidth="1"/>
    <col min="7946" max="7946" width="25.28515625" style="68" customWidth="1"/>
    <col min="7947" max="7947" width="16.28515625" style="68" customWidth="1"/>
    <col min="7948" max="8192" width="9.28515625" style="68"/>
    <col min="8193" max="8193" width="15" style="68" customWidth="1"/>
    <col min="8194" max="8194" width="12.7109375" style="68" customWidth="1"/>
    <col min="8195" max="8195" width="11.7109375" style="68" customWidth="1"/>
    <col min="8196" max="8196" width="44.85546875" style="68" customWidth="1"/>
    <col min="8197" max="8197" width="54.7109375" style="68" customWidth="1"/>
    <col min="8198" max="8198" width="15.28515625" style="68" customWidth="1"/>
    <col min="8199" max="8200" width="19.28515625" style="68" customWidth="1"/>
    <col min="8201" max="8201" width="13.85546875" style="68" customWidth="1"/>
    <col min="8202" max="8202" width="25.28515625" style="68" customWidth="1"/>
    <col min="8203" max="8203" width="16.28515625" style="68" customWidth="1"/>
    <col min="8204" max="8448" width="9.28515625" style="68"/>
    <col min="8449" max="8449" width="15" style="68" customWidth="1"/>
    <col min="8450" max="8450" width="12.7109375" style="68" customWidth="1"/>
    <col min="8451" max="8451" width="11.7109375" style="68" customWidth="1"/>
    <col min="8452" max="8452" width="44.85546875" style="68" customWidth="1"/>
    <col min="8453" max="8453" width="54.7109375" style="68" customWidth="1"/>
    <col min="8454" max="8454" width="15.28515625" style="68" customWidth="1"/>
    <col min="8455" max="8456" width="19.28515625" style="68" customWidth="1"/>
    <col min="8457" max="8457" width="13.85546875" style="68" customWidth="1"/>
    <col min="8458" max="8458" width="25.28515625" style="68" customWidth="1"/>
    <col min="8459" max="8459" width="16.28515625" style="68" customWidth="1"/>
    <col min="8460" max="8704" width="9.28515625" style="68"/>
    <col min="8705" max="8705" width="15" style="68" customWidth="1"/>
    <col min="8706" max="8706" width="12.7109375" style="68" customWidth="1"/>
    <col min="8707" max="8707" width="11.7109375" style="68" customWidth="1"/>
    <col min="8708" max="8708" width="44.85546875" style="68" customWidth="1"/>
    <col min="8709" max="8709" width="54.7109375" style="68" customWidth="1"/>
    <col min="8710" max="8710" width="15.28515625" style="68" customWidth="1"/>
    <col min="8711" max="8712" width="19.28515625" style="68" customWidth="1"/>
    <col min="8713" max="8713" width="13.85546875" style="68" customWidth="1"/>
    <col min="8714" max="8714" width="25.28515625" style="68" customWidth="1"/>
    <col min="8715" max="8715" width="16.28515625" style="68" customWidth="1"/>
    <col min="8716" max="8960" width="9.28515625" style="68"/>
    <col min="8961" max="8961" width="15" style="68" customWidth="1"/>
    <col min="8962" max="8962" width="12.7109375" style="68" customWidth="1"/>
    <col min="8963" max="8963" width="11.7109375" style="68" customWidth="1"/>
    <col min="8964" max="8964" width="44.85546875" style="68" customWidth="1"/>
    <col min="8965" max="8965" width="54.7109375" style="68" customWidth="1"/>
    <col min="8966" max="8966" width="15.28515625" style="68" customWidth="1"/>
    <col min="8967" max="8968" width="19.28515625" style="68" customWidth="1"/>
    <col min="8969" max="8969" width="13.85546875" style="68" customWidth="1"/>
    <col min="8970" max="8970" width="25.28515625" style="68" customWidth="1"/>
    <col min="8971" max="8971" width="16.28515625" style="68" customWidth="1"/>
    <col min="8972" max="9216" width="9.28515625" style="68"/>
    <col min="9217" max="9217" width="15" style="68" customWidth="1"/>
    <col min="9218" max="9218" width="12.7109375" style="68" customWidth="1"/>
    <col min="9219" max="9219" width="11.7109375" style="68" customWidth="1"/>
    <col min="9220" max="9220" width="44.85546875" style="68" customWidth="1"/>
    <col min="9221" max="9221" width="54.7109375" style="68" customWidth="1"/>
    <col min="9222" max="9222" width="15.28515625" style="68" customWidth="1"/>
    <col min="9223" max="9224" width="19.28515625" style="68" customWidth="1"/>
    <col min="9225" max="9225" width="13.85546875" style="68" customWidth="1"/>
    <col min="9226" max="9226" width="25.28515625" style="68" customWidth="1"/>
    <col min="9227" max="9227" width="16.28515625" style="68" customWidth="1"/>
    <col min="9228" max="9472" width="9.28515625" style="68"/>
    <col min="9473" max="9473" width="15" style="68" customWidth="1"/>
    <col min="9474" max="9474" width="12.7109375" style="68" customWidth="1"/>
    <col min="9475" max="9475" width="11.7109375" style="68" customWidth="1"/>
    <col min="9476" max="9476" width="44.85546875" style="68" customWidth="1"/>
    <col min="9477" max="9477" width="54.7109375" style="68" customWidth="1"/>
    <col min="9478" max="9478" width="15.28515625" style="68" customWidth="1"/>
    <col min="9479" max="9480" width="19.28515625" style="68" customWidth="1"/>
    <col min="9481" max="9481" width="13.85546875" style="68" customWidth="1"/>
    <col min="9482" max="9482" width="25.28515625" style="68" customWidth="1"/>
    <col min="9483" max="9483" width="16.28515625" style="68" customWidth="1"/>
    <col min="9484" max="9728" width="9.28515625" style="68"/>
    <col min="9729" max="9729" width="15" style="68" customWidth="1"/>
    <col min="9730" max="9730" width="12.7109375" style="68" customWidth="1"/>
    <col min="9731" max="9731" width="11.7109375" style="68" customWidth="1"/>
    <col min="9732" max="9732" width="44.85546875" style="68" customWidth="1"/>
    <col min="9733" max="9733" width="54.7109375" style="68" customWidth="1"/>
    <col min="9734" max="9734" width="15.28515625" style="68" customWidth="1"/>
    <col min="9735" max="9736" width="19.28515625" style="68" customWidth="1"/>
    <col min="9737" max="9737" width="13.85546875" style="68" customWidth="1"/>
    <col min="9738" max="9738" width="25.28515625" style="68" customWidth="1"/>
    <col min="9739" max="9739" width="16.28515625" style="68" customWidth="1"/>
    <col min="9740" max="9984" width="9.28515625" style="68"/>
    <col min="9985" max="9985" width="15" style="68" customWidth="1"/>
    <col min="9986" max="9986" width="12.7109375" style="68" customWidth="1"/>
    <col min="9987" max="9987" width="11.7109375" style="68" customWidth="1"/>
    <col min="9988" max="9988" width="44.85546875" style="68" customWidth="1"/>
    <col min="9989" max="9989" width="54.7109375" style="68" customWidth="1"/>
    <col min="9990" max="9990" width="15.28515625" style="68" customWidth="1"/>
    <col min="9991" max="9992" width="19.28515625" style="68" customWidth="1"/>
    <col min="9993" max="9993" width="13.85546875" style="68" customWidth="1"/>
    <col min="9994" max="9994" width="25.28515625" style="68" customWidth="1"/>
    <col min="9995" max="9995" width="16.28515625" style="68" customWidth="1"/>
    <col min="9996" max="10240" width="9.28515625" style="68"/>
    <col min="10241" max="10241" width="15" style="68" customWidth="1"/>
    <col min="10242" max="10242" width="12.7109375" style="68" customWidth="1"/>
    <col min="10243" max="10243" width="11.7109375" style="68" customWidth="1"/>
    <col min="10244" max="10244" width="44.85546875" style="68" customWidth="1"/>
    <col min="10245" max="10245" width="54.7109375" style="68" customWidth="1"/>
    <col min="10246" max="10246" width="15.28515625" style="68" customWidth="1"/>
    <col min="10247" max="10248" width="19.28515625" style="68" customWidth="1"/>
    <col min="10249" max="10249" width="13.85546875" style="68" customWidth="1"/>
    <col min="10250" max="10250" width="25.28515625" style="68" customWidth="1"/>
    <col min="10251" max="10251" width="16.28515625" style="68" customWidth="1"/>
    <col min="10252" max="10496" width="9.28515625" style="68"/>
    <col min="10497" max="10497" width="15" style="68" customWidth="1"/>
    <col min="10498" max="10498" width="12.7109375" style="68" customWidth="1"/>
    <col min="10499" max="10499" width="11.7109375" style="68" customWidth="1"/>
    <col min="10500" max="10500" width="44.85546875" style="68" customWidth="1"/>
    <col min="10501" max="10501" width="54.7109375" style="68" customWidth="1"/>
    <col min="10502" max="10502" width="15.28515625" style="68" customWidth="1"/>
    <col min="10503" max="10504" width="19.28515625" style="68" customWidth="1"/>
    <col min="10505" max="10505" width="13.85546875" style="68" customWidth="1"/>
    <col min="10506" max="10506" width="25.28515625" style="68" customWidth="1"/>
    <col min="10507" max="10507" width="16.28515625" style="68" customWidth="1"/>
    <col min="10508" max="10752" width="9.28515625" style="68"/>
    <col min="10753" max="10753" width="15" style="68" customWidth="1"/>
    <col min="10754" max="10754" width="12.7109375" style="68" customWidth="1"/>
    <col min="10755" max="10755" width="11.7109375" style="68" customWidth="1"/>
    <col min="10756" max="10756" width="44.85546875" style="68" customWidth="1"/>
    <col min="10757" max="10757" width="54.7109375" style="68" customWidth="1"/>
    <col min="10758" max="10758" width="15.28515625" style="68" customWidth="1"/>
    <col min="10759" max="10760" width="19.28515625" style="68" customWidth="1"/>
    <col min="10761" max="10761" width="13.85546875" style="68" customWidth="1"/>
    <col min="10762" max="10762" width="25.28515625" style="68" customWidth="1"/>
    <col min="10763" max="10763" width="16.28515625" style="68" customWidth="1"/>
    <col min="10764" max="11008" width="9.28515625" style="68"/>
    <col min="11009" max="11009" width="15" style="68" customWidth="1"/>
    <col min="11010" max="11010" width="12.7109375" style="68" customWidth="1"/>
    <col min="11011" max="11011" width="11.7109375" style="68" customWidth="1"/>
    <col min="11012" max="11012" width="44.85546875" style="68" customWidth="1"/>
    <col min="11013" max="11013" width="54.7109375" style="68" customWidth="1"/>
    <col min="11014" max="11014" width="15.28515625" style="68" customWidth="1"/>
    <col min="11015" max="11016" width="19.28515625" style="68" customWidth="1"/>
    <col min="11017" max="11017" width="13.85546875" style="68" customWidth="1"/>
    <col min="11018" max="11018" width="25.28515625" style="68" customWidth="1"/>
    <col min="11019" max="11019" width="16.28515625" style="68" customWidth="1"/>
    <col min="11020" max="11264" width="9.28515625" style="68"/>
    <col min="11265" max="11265" width="15" style="68" customWidth="1"/>
    <col min="11266" max="11266" width="12.7109375" style="68" customWidth="1"/>
    <col min="11267" max="11267" width="11.7109375" style="68" customWidth="1"/>
    <col min="11268" max="11268" width="44.85546875" style="68" customWidth="1"/>
    <col min="11269" max="11269" width="54.7109375" style="68" customWidth="1"/>
    <col min="11270" max="11270" width="15.28515625" style="68" customWidth="1"/>
    <col min="11271" max="11272" width="19.28515625" style="68" customWidth="1"/>
    <col min="11273" max="11273" width="13.85546875" style="68" customWidth="1"/>
    <col min="11274" max="11274" width="25.28515625" style="68" customWidth="1"/>
    <col min="11275" max="11275" width="16.28515625" style="68" customWidth="1"/>
    <col min="11276" max="11520" width="9.28515625" style="68"/>
    <col min="11521" max="11521" width="15" style="68" customWidth="1"/>
    <col min="11522" max="11522" width="12.7109375" style="68" customWidth="1"/>
    <col min="11523" max="11523" width="11.7109375" style="68" customWidth="1"/>
    <col min="11524" max="11524" width="44.85546875" style="68" customWidth="1"/>
    <col min="11525" max="11525" width="54.7109375" style="68" customWidth="1"/>
    <col min="11526" max="11526" width="15.28515625" style="68" customWidth="1"/>
    <col min="11527" max="11528" width="19.28515625" style="68" customWidth="1"/>
    <col min="11529" max="11529" width="13.85546875" style="68" customWidth="1"/>
    <col min="11530" max="11530" width="25.28515625" style="68" customWidth="1"/>
    <col min="11531" max="11531" width="16.28515625" style="68" customWidth="1"/>
    <col min="11532" max="11776" width="9.28515625" style="68"/>
    <col min="11777" max="11777" width="15" style="68" customWidth="1"/>
    <col min="11778" max="11778" width="12.7109375" style="68" customWidth="1"/>
    <col min="11779" max="11779" width="11.7109375" style="68" customWidth="1"/>
    <col min="11780" max="11780" width="44.85546875" style="68" customWidth="1"/>
    <col min="11781" max="11781" width="54.7109375" style="68" customWidth="1"/>
    <col min="11782" max="11782" width="15.28515625" style="68" customWidth="1"/>
    <col min="11783" max="11784" width="19.28515625" style="68" customWidth="1"/>
    <col min="11785" max="11785" width="13.85546875" style="68" customWidth="1"/>
    <col min="11786" max="11786" width="25.28515625" style="68" customWidth="1"/>
    <col min="11787" max="11787" width="16.28515625" style="68" customWidth="1"/>
    <col min="11788" max="12032" width="9.28515625" style="68"/>
    <col min="12033" max="12033" width="15" style="68" customWidth="1"/>
    <col min="12034" max="12034" width="12.7109375" style="68" customWidth="1"/>
    <col min="12035" max="12035" width="11.7109375" style="68" customWidth="1"/>
    <col min="12036" max="12036" width="44.85546875" style="68" customWidth="1"/>
    <col min="12037" max="12037" width="54.7109375" style="68" customWidth="1"/>
    <col min="12038" max="12038" width="15.28515625" style="68" customWidth="1"/>
    <col min="12039" max="12040" width="19.28515625" style="68" customWidth="1"/>
    <col min="12041" max="12041" width="13.85546875" style="68" customWidth="1"/>
    <col min="12042" max="12042" width="25.28515625" style="68" customWidth="1"/>
    <col min="12043" max="12043" width="16.28515625" style="68" customWidth="1"/>
    <col min="12044" max="12288" width="9.28515625" style="68"/>
    <col min="12289" max="12289" width="15" style="68" customWidth="1"/>
    <col min="12290" max="12290" width="12.7109375" style="68" customWidth="1"/>
    <col min="12291" max="12291" width="11.7109375" style="68" customWidth="1"/>
    <col min="12292" max="12292" width="44.85546875" style="68" customWidth="1"/>
    <col min="12293" max="12293" width="54.7109375" style="68" customWidth="1"/>
    <col min="12294" max="12294" width="15.28515625" style="68" customWidth="1"/>
    <col min="12295" max="12296" width="19.28515625" style="68" customWidth="1"/>
    <col min="12297" max="12297" width="13.85546875" style="68" customWidth="1"/>
    <col min="12298" max="12298" width="25.28515625" style="68" customWidth="1"/>
    <col min="12299" max="12299" width="16.28515625" style="68" customWidth="1"/>
    <col min="12300" max="12544" width="9.28515625" style="68"/>
    <col min="12545" max="12545" width="15" style="68" customWidth="1"/>
    <col min="12546" max="12546" width="12.7109375" style="68" customWidth="1"/>
    <col min="12547" max="12547" width="11.7109375" style="68" customWidth="1"/>
    <col min="12548" max="12548" width="44.85546875" style="68" customWidth="1"/>
    <col min="12549" max="12549" width="54.7109375" style="68" customWidth="1"/>
    <col min="12550" max="12550" width="15.28515625" style="68" customWidth="1"/>
    <col min="12551" max="12552" width="19.28515625" style="68" customWidth="1"/>
    <col min="12553" max="12553" width="13.85546875" style="68" customWidth="1"/>
    <col min="12554" max="12554" width="25.28515625" style="68" customWidth="1"/>
    <col min="12555" max="12555" width="16.28515625" style="68" customWidth="1"/>
    <col min="12556" max="12800" width="9.28515625" style="68"/>
    <col min="12801" max="12801" width="15" style="68" customWidth="1"/>
    <col min="12802" max="12802" width="12.7109375" style="68" customWidth="1"/>
    <col min="12803" max="12803" width="11.7109375" style="68" customWidth="1"/>
    <col min="12804" max="12804" width="44.85546875" style="68" customWidth="1"/>
    <col min="12805" max="12805" width="54.7109375" style="68" customWidth="1"/>
    <col min="12806" max="12806" width="15.28515625" style="68" customWidth="1"/>
    <col min="12807" max="12808" width="19.28515625" style="68" customWidth="1"/>
    <col min="12809" max="12809" width="13.85546875" style="68" customWidth="1"/>
    <col min="12810" max="12810" width="25.28515625" style="68" customWidth="1"/>
    <col min="12811" max="12811" width="16.28515625" style="68" customWidth="1"/>
    <col min="12812" max="13056" width="9.28515625" style="68"/>
    <col min="13057" max="13057" width="15" style="68" customWidth="1"/>
    <col min="13058" max="13058" width="12.7109375" style="68" customWidth="1"/>
    <col min="13059" max="13059" width="11.7109375" style="68" customWidth="1"/>
    <col min="13060" max="13060" width="44.85546875" style="68" customWidth="1"/>
    <col min="13061" max="13061" width="54.7109375" style="68" customWidth="1"/>
    <col min="13062" max="13062" width="15.28515625" style="68" customWidth="1"/>
    <col min="13063" max="13064" width="19.28515625" style="68" customWidth="1"/>
    <col min="13065" max="13065" width="13.85546875" style="68" customWidth="1"/>
    <col min="13066" max="13066" width="25.28515625" style="68" customWidth="1"/>
    <col min="13067" max="13067" width="16.28515625" style="68" customWidth="1"/>
    <col min="13068" max="13312" width="9.28515625" style="68"/>
    <col min="13313" max="13313" width="15" style="68" customWidth="1"/>
    <col min="13314" max="13314" width="12.7109375" style="68" customWidth="1"/>
    <col min="13315" max="13315" width="11.7109375" style="68" customWidth="1"/>
    <col min="13316" max="13316" width="44.85546875" style="68" customWidth="1"/>
    <col min="13317" max="13317" width="54.7109375" style="68" customWidth="1"/>
    <col min="13318" max="13318" width="15.28515625" style="68" customWidth="1"/>
    <col min="13319" max="13320" width="19.28515625" style="68" customWidth="1"/>
    <col min="13321" max="13321" width="13.85546875" style="68" customWidth="1"/>
    <col min="13322" max="13322" width="25.28515625" style="68" customWidth="1"/>
    <col min="13323" max="13323" width="16.28515625" style="68" customWidth="1"/>
    <col min="13324" max="13568" width="9.28515625" style="68"/>
    <col min="13569" max="13569" width="15" style="68" customWidth="1"/>
    <col min="13570" max="13570" width="12.7109375" style="68" customWidth="1"/>
    <col min="13571" max="13571" width="11.7109375" style="68" customWidth="1"/>
    <col min="13572" max="13572" width="44.85546875" style="68" customWidth="1"/>
    <col min="13573" max="13573" width="54.7109375" style="68" customWidth="1"/>
    <col min="13574" max="13574" width="15.28515625" style="68" customWidth="1"/>
    <col min="13575" max="13576" width="19.28515625" style="68" customWidth="1"/>
    <col min="13577" max="13577" width="13.85546875" style="68" customWidth="1"/>
    <col min="13578" max="13578" width="25.28515625" style="68" customWidth="1"/>
    <col min="13579" max="13579" width="16.28515625" style="68" customWidth="1"/>
    <col min="13580" max="13824" width="9.28515625" style="68"/>
    <col min="13825" max="13825" width="15" style="68" customWidth="1"/>
    <col min="13826" max="13826" width="12.7109375" style="68" customWidth="1"/>
    <col min="13827" max="13827" width="11.7109375" style="68" customWidth="1"/>
    <col min="13828" max="13828" width="44.85546875" style="68" customWidth="1"/>
    <col min="13829" max="13829" width="54.7109375" style="68" customWidth="1"/>
    <col min="13830" max="13830" width="15.28515625" style="68" customWidth="1"/>
    <col min="13831" max="13832" width="19.28515625" style="68" customWidth="1"/>
    <col min="13833" max="13833" width="13.85546875" style="68" customWidth="1"/>
    <col min="13834" max="13834" width="25.28515625" style="68" customWidth="1"/>
    <col min="13835" max="13835" width="16.28515625" style="68" customWidth="1"/>
    <col min="13836" max="14080" width="9.28515625" style="68"/>
    <col min="14081" max="14081" width="15" style="68" customWidth="1"/>
    <col min="14082" max="14082" width="12.7109375" style="68" customWidth="1"/>
    <col min="14083" max="14083" width="11.7109375" style="68" customWidth="1"/>
    <col min="14084" max="14084" width="44.85546875" style="68" customWidth="1"/>
    <col min="14085" max="14085" width="54.7109375" style="68" customWidth="1"/>
    <col min="14086" max="14086" width="15.28515625" style="68" customWidth="1"/>
    <col min="14087" max="14088" width="19.28515625" style="68" customWidth="1"/>
    <col min="14089" max="14089" width="13.85546875" style="68" customWidth="1"/>
    <col min="14090" max="14090" width="25.28515625" style="68" customWidth="1"/>
    <col min="14091" max="14091" width="16.28515625" style="68" customWidth="1"/>
    <col min="14092" max="14336" width="9.28515625" style="68"/>
    <col min="14337" max="14337" width="15" style="68" customWidth="1"/>
    <col min="14338" max="14338" width="12.7109375" style="68" customWidth="1"/>
    <col min="14339" max="14339" width="11.7109375" style="68" customWidth="1"/>
    <col min="14340" max="14340" width="44.85546875" style="68" customWidth="1"/>
    <col min="14341" max="14341" width="54.7109375" style="68" customWidth="1"/>
    <col min="14342" max="14342" width="15.28515625" style="68" customWidth="1"/>
    <col min="14343" max="14344" width="19.28515625" style="68" customWidth="1"/>
    <col min="14345" max="14345" width="13.85546875" style="68" customWidth="1"/>
    <col min="14346" max="14346" width="25.28515625" style="68" customWidth="1"/>
    <col min="14347" max="14347" width="16.28515625" style="68" customWidth="1"/>
    <col min="14348" max="14592" width="9.28515625" style="68"/>
    <col min="14593" max="14593" width="15" style="68" customWidth="1"/>
    <col min="14594" max="14594" width="12.7109375" style="68" customWidth="1"/>
    <col min="14595" max="14595" width="11.7109375" style="68" customWidth="1"/>
    <col min="14596" max="14596" width="44.85546875" style="68" customWidth="1"/>
    <col min="14597" max="14597" width="54.7109375" style="68" customWidth="1"/>
    <col min="14598" max="14598" width="15.28515625" style="68" customWidth="1"/>
    <col min="14599" max="14600" width="19.28515625" style="68" customWidth="1"/>
    <col min="14601" max="14601" width="13.85546875" style="68" customWidth="1"/>
    <col min="14602" max="14602" width="25.28515625" style="68" customWidth="1"/>
    <col min="14603" max="14603" width="16.28515625" style="68" customWidth="1"/>
    <col min="14604" max="14848" width="9.28515625" style="68"/>
    <col min="14849" max="14849" width="15" style="68" customWidth="1"/>
    <col min="14850" max="14850" width="12.7109375" style="68" customWidth="1"/>
    <col min="14851" max="14851" width="11.7109375" style="68" customWidth="1"/>
    <col min="14852" max="14852" width="44.85546875" style="68" customWidth="1"/>
    <col min="14853" max="14853" width="54.7109375" style="68" customWidth="1"/>
    <col min="14854" max="14854" width="15.28515625" style="68" customWidth="1"/>
    <col min="14855" max="14856" width="19.28515625" style="68" customWidth="1"/>
    <col min="14857" max="14857" width="13.85546875" style="68" customWidth="1"/>
    <col min="14858" max="14858" width="25.28515625" style="68" customWidth="1"/>
    <col min="14859" max="14859" width="16.28515625" style="68" customWidth="1"/>
    <col min="14860" max="15104" width="9.28515625" style="68"/>
    <col min="15105" max="15105" width="15" style="68" customWidth="1"/>
    <col min="15106" max="15106" width="12.7109375" style="68" customWidth="1"/>
    <col min="15107" max="15107" width="11.7109375" style="68" customWidth="1"/>
    <col min="15108" max="15108" width="44.85546875" style="68" customWidth="1"/>
    <col min="15109" max="15109" width="54.7109375" style="68" customWidth="1"/>
    <col min="15110" max="15110" width="15.28515625" style="68" customWidth="1"/>
    <col min="15111" max="15112" width="19.28515625" style="68" customWidth="1"/>
    <col min="15113" max="15113" width="13.85546875" style="68" customWidth="1"/>
    <col min="15114" max="15114" width="25.28515625" style="68" customWidth="1"/>
    <col min="15115" max="15115" width="16.28515625" style="68" customWidth="1"/>
    <col min="15116" max="15360" width="9.28515625" style="68"/>
    <col min="15361" max="15361" width="15" style="68" customWidth="1"/>
    <col min="15362" max="15362" width="12.7109375" style="68" customWidth="1"/>
    <col min="15363" max="15363" width="11.7109375" style="68" customWidth="1"/>
    <col min="15364" max="15364" width="44.85546875" style="68" customWidth="1"/>
    <col min="15365" max="15365" width="54.7109375" style="68" customWidth="1"/>
    <col min="15366" max="15366" width="15.28515625" style="68" customWidth="1"/>
    <col min="15367" max="15368" width="19.28515625" style="68" customWidth="1"/>
    <col min="15369" max="15369" width="13.85546875" style="68" customWidth="1"/>
    <col min="15370" max="15370" width="25.28515625" style="68" customWidth="1"/>
    <col min="15371" max="15371" width="16.28515625" style="68" customWidth="1"/>
    <col min="15372" max="15616" width="9.28515625" style="68"/>
    <col min="15617" max="15617" width="15" style="68" customWidth="1"/>
    <col min="15618" max="15618" width="12.7109375" style="68" customWidth="1"/>
    <col min="15619" max="15619" width="11.7109375" style="68" customWidth="1"/>
    <col min="15620" max="15620" width="44.85546875" style="68" customWidth="1"/>
    <col min="15621" max="15621" width="54.7109375" style="68" customWidth="1"/>
    <col min="15622" max="15622" width="15.28515625" style="68" customWidth="1"/>
    <col min="15623" max="15624" width="19.28515625" style="68" customWidth="1"/>
    <col min="15625" max="15625" width="13.85546875" style="68" customWidth="1"/>
    <col min="15626" max="15626" width="25.28515625" style="68" customWidth="1"/>
    <col min="15627" max="15627" width="16.28515625" style="68" customWidth="1"/>
    <col min="15628" max="15872" width="9.28515625" style="68"/>
    <col min="15873" max="15873" width="15" style="68" customWidth="1"/>
    <col min="15874" max="15874" width="12.7109375" style="68" customWidth="1"/>
    <col min="15875" max="15875" width="11.7109375" style="68" customWidth="1"/>
    <col min="15876" max="15876" width="44.85546875" style="68" customWidth="1"/>
    <col min="15877" max="15877" width="54.7109375" style="68" customWidth="1"/>
    <col min="15878" max="15878" width="15.28515625" style="68" customWidth="1"/>
    <col min="15879" max="15880" width="19.28515625" style="68" customWidth="1"/>
    <col min="15881" max="15881" width="13.85546875" style="68" customWidth="1"/>
    <col min="15882" max="15882" width="25.28515625" style="68" customWidth="1"/>
    <col min="15883" max="15883" width="16.28515625" style="68" customWidth="1"/>
    <col min="15884" max="16128" width="9.28515625" style="68"/>
    <col min="16129" max="16129" width="15" style="68" customWidth="1"/>
    <col min="16130" max="16130" width="12.7109375" style="68" customWidth="1"/>
    <col min="16131" max="16131" width="11.7109375" style="68" customWidth="1"/>
    <col min="16132" max="16132" width="44.85546875" style="68" customWidth="1"/>
    <col min="16133" max="16133" width="54.7109375" style="68" customWidth="1"/>
    <col min="16134" max="16134" width="15.28515625" style="68" customWidth="1"/>
    <col min="16135" max="16136" width="19.28515625" style="68" customWidth="1"/>
    <col min="16137" max="16137" width="13.85546875" style="68" customWidth="1"/>
    <col min="16138" max="16138" width="25.28515625" style="68" customWidth="1"/>
    <col min="16139" max="16139" width="16.28515625" style="68" customWidth="1"/>
    <col min="16140" max="16384" width="9.28515625" style="68"/>
  </cols>
  <sheetData>
    <row r="2" spans="1:11" ht="15.75" x14ac:dyDescent="0.25">
      <c r="I2" s="826" t="s">
        <v>427</v>
      </c>
      <c r="J2" s="826"/>
      <c r="K2" s="4"/>
    </row>
    <row r="3" spans="1:11" ht="15.75" x14ac:dyDescent="0.25">
      <c r="I3" s="826" t="s">
        <v>603</v>
      </c>
      <c r="J3" s="826"/>
      <c r="K3" s="4"/>
    </row>
    <row r="4" spans="1:11" ht="15.75" x14ac:dyDescent="0.25">
      <c r="I4" s="375" t="s">
        <v>449</v>
      </c>
      <c r="J4" s="375"/>
      <c r="K4" s="375"/>
    </row>
    <row r="5" spans="1:11" ht="15.75" x14ac:dyDescent="0.25">
      <c r="I5" s="830" t="s">
        <v>453</v>
      </c>
      <c r="J5" s="830"/>
      <c r="K5" s="830"/>
    </row>
    <row r="6" spans="1:11" ht="15.75" x14ac:dyDescent="0.25">
      <c r="I6" s="831"/>
      <c r="J6" s="831"/>
      <c r="K6" s="832"/>
    </row>
    <row r="7" spans="1:11" ht="15.75" x14ac:dyDescent="0.25">
      <c r="I7" s="833"/>
      <c r="J7" s="833"/>
      <c r="K7" s="832"/>
    </row>
    <row r="8" spans="1:11" ht="15.75" x14ac:dyDescent="0.25">
      <c r="I8" s="1203"/>
      <c r="J8" s="1203"/>
      <c r="K8" s="1203"/>
    </row>
    <row r="9" spans="1:11" ht="14.1" customHeight="1" x14ac:dyDescent="0.25">
      <c r="G9" s="72"/>
      <c r="H9" s="72"/>
      <c r="I9" s="73"/>
      <c r="J9" s="73"/>
    </row>
    <row r="10" spans="1:11" ht="20.25" customHeight="1" x14ac:dyDescent="0.25">
      <c r="G10" s="72"/>
      <c r="H10" s="72"/>
      <c r="I10" s="73"/>
      <c r="J10" s="73"/>
    </row>
    <row r="11" spans="1:11" ht="15.75" x14ac:dyDescent="0.25">
      <c r="G11" s="72"/>
      <c r="H11" s="72"/>
      <c r="I11" s="129"/>
      <c r="J11" s="129"/>
    </row>
    <row r="12" spans="1:11" s="73" customFormat="1" ht="15.75" x14ac:dyDescent="0.25">
      <c r="A12" s="68"/>
      <c r="B12" s="69"/>
      <c r="C12" s="70"/>
      <c r="D12" s="71"/>
      <c r="E12" s="72"/>
      <c r="F12" s="70"/>
      <c r="G12" s="72"/>
      <c r="H12" s="72"/>
      <c r="I12" s="72"/>
      <c r="J12" s="72"/>
    </row>
    <row r="13" spans="1:11" ht="27" customHeight="1" x14ac:dyDescent="0.25">
      <c r="A13" s="1204" t="s">
        <v>604</v>
      </c>
      <c r="B13" s="1204"/>
      <c r="C13" s="1204"/>
      <c r="D13" s="1204"/>
      <c r="E13" s="1204"/>
      <c r="F13" s="1204"/>
      <c r="G13" s="1204"/>
      <c r="H13" s="1204"/>
      <c r="I13" s="1204"/>
      <c r="J13" s="1204"/>
      <c r="K13" s="1204"/>
    </row>
    <row r="14" spans="1:11" ht="28.35" customHeight="1" x14ac:dyDescent="0.25">
      <c r="A14" s="1205">
        <v>1559100000</v>
      </c>
      <c r="B14" s="1205"/>
      <c r="C14" s="1205"/>
      <c r="D14" s="1206"/>
      <c r="E14" s="1206"/>
      <c r="F14" s="1206"/>
      <c r="G14" s="1206"/>
      <c r="H14" s="1206"/>
      <c r="I14" s="1206"/>
      <c r="J14" s="1206"/>
      <c r="K14" s="1206"/>
    </row>
    <row r="15" spans="1:11" ht="22.15" customHeight="1" thickBot="1" x14ac:dyDescent="0.3">
      <c r="A15" s="1210" t="s">
        <v>0</v>
      </c>
      <c r="B15" s="1210"/>
      <c r="C15" s="1210"/>
      <c r="D15" s="828"/>
      <c r="E15" s="828"/>
      <c r="F15" s="77"/>
      <c r="G15" s="828"/>
      <c r="H15" s="828"/>
      <c r="I15" s="828"/>
      <c r="J15" s="828"/>
      <c r="K15" s="828"/>
    </row>
    <row r="16" spans="1:11" s="73" customFormat="1" ht="77.25" customHeight="1" x14ac:dyDescent="0.25">
      <c r="A16" s="1211" t="s">
        <v>8</v>
      </c>
      <c r="B16" s="1208" t="s">
        <v>9</v>
      </c>
      <c r="C16" s="1213" t="s">
        <v>245</v>
      </c>
      <c r="D16" s="1208" t="s">
        <v>246</v>
      </c>
      <c r="E16" s="1213" t="s">
        <v>605</v>
      </c>
      <c r="F16" s="1208" t="s">
        <v>606</v>
      </c>
      <c r="G16" s="1213" t="s">
        <v>607</v>
      </c>
      <c r="H16" s="1215" t="s">
        <v>608</v>
      </c>
      <c r="I16" s="1208" t="s">
        <v>609</v>
      </c>
      <c r="J16" s="1208" t="s">
        <v>484</v>
      </c>
      <c r="K16" s="1215" t="s">
        <v>610</v>
      </c>
    </row>
    <row r="17" spans="1:16" s="73" customFormat="1" ht="157.9" customHeight="1" thickBot="1" x14ac:dyDescent="0.3">
      <c r="A17" s="1212"/>
      <c r="B17" s="1209"/>
      <c r="C17" s="1214"/>
      <c r="D17" s="1209"/>
      <c r="E17" s="1214"/>
      <c r="F17" s="1209"/>
      <c r="G17" s="1214"/>
      <c r="H17" s="1216"/>
      <c r="I17" s="1209"/>
      <c r="J17" s="1209"/>
      <c r="K17" s="1216"/>
    </row>
    <row r="18" spans="1:16" s="80" customFormat="1" ht="24" customHeight="1" thickBot="1" x14ac:dyDescent="0.3">
      <c r="A18" s="566" t="s">
        <v>253</v>
      </c>
      <c r="B18" s="79" t="s">
        <v>254</v>
      </c>
      <c r="C18" s="567" t="s">
        <v>255</v>
      </c>
      <c r="D18" s="79" t="s">
        <v>411</v>
      </c>
      <c r="E18" s="79" t="s">
        <v>256</v>
      </c>
      <c r="F18" s="79" t="s">
        <v>257</v>
      </c>
      <c r="G18" s="79" t="s">
        <v>258</v>
      </c>
      <c r="H18" s="567" t="s">
        <v>259</v>
      </c>
      <c r="I18" s="567" t="s">
        <v>260</v>
      </c>
      <c r="J18" s="567"/>
      <c r="K18" s="568">
        <v>10</v>
      </c>
    </row>
    <row r="19" spans="1:16" s="80" customFormat="1" ht="21" thickBot="1" x14ac:dyDescent="0.3">
      <c r="A19" s="571"/>
      <c r="B19" s="572"/>
      <c r="C19" s="573"/>
      <c r="D19" s="295"/>
      <c r="E19" s="81"/>
      <c r="F19" s="82"/>
      <c r="G19" s="575"/>
      <c r="H19" s="576"/>
      <c r="I19" s="576"/>
      <c r="J19" s="576"/>
      <c r="K19" s="577"/>
    </row>
    <row r="20" spans="1:16" s="80" customFormat="1" ht="60" customHeight="1" thickBot="1" x14ac:dyDescent="0.3">
      <c r="A20" s="580"/>
      <c r="B20" s="581"/>
      <c r="C20" s="581"/>
      <c r="D20" s="829"/>
      <c r="E20" s="583"/>
      <c r="F20" s="584"/>
      <c r="G20" s="585"/>
      <c r="H20" s="586"/>
      <c r="I20" s="586"/>
      <c r="J20" s="586"/>
      <c r="K20" s="587"/>
    </row>
    <row r="21" spans="1:16" ht="21" thickBot="1" x14ac:dyDescent="0.3">
      <c r="A21" s="799" t="s">
        <v>266</v>
      </c>
      <c r="B21" s="82" t="s">
        <v>266</v>
      </c>
      <c r="C21" s="82" t="s">
        <v>266</v>
      </c>
      <c r="D21" s="81" t="s">
        <v>139</v>
      </c>
      <c r="E21" s="105" t="s">
        <v>266</v>
      </c>
      <c r="F21" s="106" t="s">
        <v>266</v>
      </c>
      <c r="G21" s="107" t="s">
        <v>266</v>
      </c>
      <c r="H21" s="107" t="s">
        <v>266</v>
      </c>
      <c r="I21" s="107" t="s">
        <v>266</v>
      </c>
      <c r="J21" s="107"/>
      <c r="K21" s="107" t="s">
        <v>266</v>
      </c>
      <c r="M21" s="109"/>
    </row>
    <row r="22" spans="1:16" ht="20.25" x14ac:dyDescent="0.25">
      <c r="A22" s="110"/>
      <c r="B22" s="111"/>
      <c r="C22" s="111"/>
      <c r="D22" s="112"/>
      <c r="E22" s="113"/>
      <c r="F22" s="114"/>
      <c r="G22" s="115"/>
      <c r="H22" s="115"/>
      <c r="I22" s="115"/>
      <c r="J22" s="115"/>
      <c r="K22" s="116"/>
    </row>
    <row r="23" spans="1:16" s="26" customFormat="1" ht="49.9" customHeight="1" x14ac:dyDescent="0.3">
      <c r="A23" s="1207" t="s">
        <v>611</v>
      </c>
      <c r="B23" s="1207"/>
      <c r="C23" s="1207"/>
      <c r="D23" s="1207"/>
      <c r="E23" s="1207"/>
      <c r="F23" s="1207"/>
      <c r="G23" s="1207"/>
      <c r="H23" s="1207"/>
      <c r="I23" s="1207"/>
      <c r="J23" s="1207"/>
      <c r="K23" s="1207"/>
      <c r="L23" s="23"/>
      <c r="M23" s="827"/>
      <c r="N23" s="827"/>
      <c r="O23" s="24"/>
      <c r="P23" s="25"/>
    </row>
    <row r="25" spans="1:16" s="19" customFormat="1" ht="20.25" x14ac:dyDescent="0.3">
      <c r="A25" s="118"/>
      <c r="B25" s="118"/>
      <c r="G25" s="119"/>
      <c r="K25" s="120"/>
    </row>
    <row r="26" spans="1:16" s="122" customFormat="1" ht="21" x14ac:dyDescent="0.35">
      <c r="A26" s="121"/>
      <c r="B26" s="121"/>
    </row>
    <row r="27" spans="1:16" s="123" customFormat="1" ht="20.25" x14ac:dyDescent="0.3">
      <c r="B27" s="124"/>
      <c r="C27" s="125"/>
      <c r="E27" s="126"/>
      <c r="F27" s="125"/>
      <c r="G27" s="119"/>
      <c r="H27" s="119"/>
      <c r="I27" s="119"/>
      <c r="J27" s="119"/>
      <c r="K27" s="802"/>
    </row>
    <row r="28" spans="1:16" x14ac:dyDescent="0.25">
      <c r="B28" s="68"/>
      <c r="C28" s="68"/>
      <c r="D28" s="68"/>
      <c r="E28" s="68"/>
      <c r="F28" s="68"/>
      <c r="G28" s="68"/>
      <c r="H28" s="68"/>
      <c r="I28" s="68"/>
      <c r="J28" s="68"/>
      <c r="K28" s="68"/>
    </row>
    <row r="29" spans="1:16" x14ac:dyDescent="0.25">
      <c r="B29" s="68"/>
      <c r="C29" s="68"/>
      <c r="D29" s="68"/>
      <c r="E29" s="68"/>
      <c r="F29" s="68"/>
      <c r="G29" s="68"/>
      <c r="H29" s="68"/>
      <c r="I29" s="68"/>
      <c r="J29" s="68"/>
      <c r="K29" s="68"/>
    </row>
  </sheetData>
  <mergeCells count="17">
    <mergeCell ref="K16:K17"/>
    <mergeCell ref="I8:K8"/>
    <mergeCell ref="A13:K13"/>
    <mergeCell ref="A14:C14"/>
    <mergeCell ref="D14:K14"/>
    <mergeCell ref="A23:K23"/>
    <mergeCell ref="J16:J17"/>
    <mergeCell ref="A15:C15"/>
    <mergeCell ref="A16:A17"/>
    <mergeCell ref="B16:B17"/>
    <mergeCell ref="C16:C17"/>
    <mergeCell ref="D16:D17"/>
    <mergeCell ref="E16:E17"/>
    <mergeCell ref="F16:F17"/>
    <mergeCell ref="G16:G17"/>
    <mergeCell ref="H16:H17"/>
    <mergeCell ref="I16:I17"/>
  </mergeCells>
  <pageMargins left="0.78740157480314965" right="0.78740157480314965" top="1.1811023622047245" bottom="0.3937007874015748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V114"/>
  <sheetViews>
    <sheetView view="pageBreakPreview" topLeftCell="A100" zoomScale="70" zoomScaleNormal="100" zoomScaleSheetLayoutView="70" workbookViewId="0">
      <selection activeCell="N18" sqref="N18"/>
    </sheetView>
  </sheetViews>
  <sheetFormatPr defaultColWidth="8.85546875" defaultRowHeight="15.75" x14ac:dyDescent="0.2"/>
  <cols>
    <col min="1" max="1" width="12" style="11" customWidth="1"/>
    <col min="2" max="2" width="8.5703125" style="11" customWidth="1"/>
    <col min="3" max="3" width="9" style="272" customWidth="1"/>
    <col min="4" max="4" width="33.140625" style="11" customWidth="1"/>
    <col min="5" max="5" width="34.85546875" style="11" customWidth="1"/>
    <col min="6" max="6" width="23.5703125" style="5" customWidth="1"/>
    <col min="7" max="7" width="15.7109375" style="20" customWidth="1"/>
    <col min="8" max="8" width="14.7109375" style="273" customWidth="1"/>
    <col min="9" max="9" width="16.5703125" style="280" customWidth="1"/>
    <col min="10" max="10" width="14.5703125" style="273" customWidth="1"/>
    <col min="11" max="11" width="15" style="273" customWidth="1"/>
    <col min="12" max="12" width="14.28515625" style="273" customWidth="1"/>
    <col min="13" max="13" width="15.42578125" style="273" customWidth="1"/>
    <col min="14" max="14" width="15.28515625" style="273" customWidth="1"/>
    <col min="15" max="15" width="11.5703125" style="275" customWidth="1"/>
    <col min="16" max="256" width="8.85546875" style="11"/>
    <col min="257" max="257" width="12.5703125" style="11" customWidth="1"/>
    <col min="258" max="258" width="9.85546875" style="11" customWidth="1"/>
    <col min="259" max="259" width="9.5703125" style="11" customWidth="1"/>
    <col min="260" max="260" width="30.5703125" style="11" customWidth="1"/>
    <col min="261" max="261" width="28.85546875" style="11" customWidth="1"/>
    <col min="262" max="262" width="21.42578125" style="11" customWidth="1"/>
    <col min="263" max="263" width="18" style="11" customWidth="1"/>
    <col min="264" max="264" width="15.85546875" style="11" customWidth="1"/>
    <col min="265" max="265" width="16.5703125" style="11" customWidth="1"/>
    <col min="266" max="266" width="18.85546875" style="11" customWidth="1"/>
    <col min="267" max="267" width="16.42578125" style="11" customWidth="1"/>
    <col min="268" max="268" width="16.140625" style="11" customWidth="1"/>
    <col min="269" max="269" width="19.7109375" style="11" customWidth="1"/>
    <col min="270" max="270" width="14.85546875" style="11" customWidth="1"/>
    <col min="271" max="271" width="11.5703125" style="11" customWidth="1"/>
    <col min="272" max="512" width="8.85546875" style="11"/>
    <col min="513" max="513" width="12.5703125" style="11" customWidth="1"/>
    <col min="514" max="514" width="9.85546875" style="11" customWidth="1"/>
    <col min="515" max="515" width="9.5703125" style="11" customWidth="1"/>
    <col min="516" max="516" width="30.5703125" style="11" customWidth="1"/>
    <col min="517" max="517" width="28.85546875" style="11" customWidth="1"/>
    <col min="518" max="518" width="21.42578125" style="11" customWidth="1"/>
    <col min="519" max="519" width="18" style="11" customWidth="1"/>
    <col min="520" max="520" width="15.85546875" style="11" customWidth="1"/>
    <col min="521" max="521" width="16.5703125" style="11" customWidth="1"/>
    <col min="522" max="522" width="18.85546875" style="11" customWidth="1"/>
    <col min="523" max="523" width="16.42578125" style="11" customWidth="1"/>
    <col min="524" max="524" width="16.140625" style="11" customWidth="1"/>
    <col min="525" max="525" width="19.7109375" style="11" customWidth="1"/>
    <col min="526" max="526" width="14.85546875" style="11" customWidth="1"/>
    <col min="527" max="527" width="11.5703125" style="11" customWidth="1"/>
    <col min="528" max="768" width="8.85546875" style="11"/>
    <col min="769" max="769" width="12.5703125" style="11" customWidth="1"/>
    <col min="770" max="770" width="9.85546875" style="11" customWidth="1"/>
    <col min="771" max="771" width="9.5703125" style="11" customWidth="1"/>
    <col min="772" max="772" width="30.5703125" style="11" customWidth="1"/>
    <col min="773" max="773" width="28.85546875" style="11" customWidth="1"/>
    <col min="774" max="774" width="21.42578125" style="11" customWidth="1"/>
    <col min="775" max="775" width="18" style="11" customWidth="1"/>
    <col min="776" max="776" width="15.85546875" style="11" customWidth="1"/>
    <col min="777" max="777" width="16.5703125" style="11" customWidth="1"/>
    <col min="778" max="778" width="18.85546875" style="11" customWidth="1"/>
    <col min="779" max="779" width="16.42578125" style="11" customWidth="1"/>
    <col min="780" max="780" width="16.140625" style="11" customWidth="1"/>
    <col min="781" max="781" width="19.7109375" style="11" customWidth="1"/>
    <col min="782" max="782" width="14.85546875" style="11" customWidth="1"/>
    <col min="783" max="783" width="11.5703125" style="11" customWidth="1"/>
    <col min="784" max="1024" width="8.85546875" style="11"/>
    <col min="1025" max="1025" width="12.5703125" style="11" customWidth="1"/>
    <col min="1026" max="1026" width="9.85546875" style="11" customWidth="1"/>
    <col min="1027" max="1027" width="9.5703125" style="11" customWidth="1"/>
    <col min="1028" max="1028" width="30.5703125" style="11" customWidth="1"/>
    <col min="1029" max="1029" width="28.85546875" style="11" customWidth="1"/>
    <col min="1030" max="1030" width="21.42578125" style="11" customWidth="1"/>
    <col min="1031" max="1031" width="18" style="11" customWidth="1"/>
    <col min="1032" max="1032" width="15.85546875" style="11" customWidth="1"/>
    <col min="1033" max="1033" width="16.5703125" style="11" customWidth="1"/>
    <col min="1034" max="1034" width="18.85546875" style="11" customWidth="1"/>
    <col min="1035" max="1035" width="16.42578125" style="11" customWidth="1"/>
    <col min="1036" max="1036" width="16.140625" style="11" customWidth="1"/>
    <col min="1037" max="1037" width="19.7109375" style="11" customWidth="1"/>
    <col min="1038" max="1038" width="14.85546875" style="11" customWidth="1"/>
    <col min="1039" max="1039" width="11.5703125" style="11" customWidth="1"/>
    <col min="1040" max="1280" width="8.85546875" style="11"/>
    <col min="1281" max="1281" width="12.5703125" style="11" customWidth="1"/>
    <col min="1282" max="1282" width="9.85546875" style="11" customWidth="1"/>
    <col min="1283" max="1283" width="9.5703125" style="11" customWidth="1"/>
    <col min="1284" max="1284" width="30.5703125" style="11" customWidth="1"/>
    <col min="1285" max="1285" width="28.85546875" style="11" customWidth="1"/>
    <col min="1286" max="1286" width="21.42578125" style="11" customWidth="1"/>
    <col min="1287" max="1287" width="18" style="11" customWidth="1"/>
    <col min="1288" max="1288" width="15.85546875" style="11" customWidth="1"/>
    <col min="1289" max="1289" width="16.5703125" style="11" customWidth="1"/>
    <col min="1290" max="1290" width="18.85546875" style="11" customWidth="1"/>
    <col min="1291" max="1291" width="16.42578125" style="11" customWidth="1"/>
    <col min="1292" max="1292" width="16.140625" style="11" customWidth="1"/>
    <col min="1293" max="1293" width="19.7109375" style="11" customWidth="1"/>
    <col min="1294" max="1294" width="14.85546875" style="11" customWidth="1"/>
    <col min="1295" max="1295" width="11.5703125" style="11" customWidth="1"/>
    <col min="1296" max="1536" width="8.85546875" style="11"/>
    <col min="1537" max="1537" width="12.5703125" style="11" customWidth="1"/>
    <col min="1538" max="1538" width="9.85546875" style="11" customWidth="1"/>
    <col min="1539" max="1539" width="9.5703125" style="11" customWidth="1"/>
    <col min="1540" max="1540" width="30.5703125" style="11" customWidth="1"/>
    <col min="1541" max="1541" width="28.85546875" style="11" customWidth="1"/>
    <col min="1542" max="1542" width="21.42578125" style="11" customWidth="1"/>
    <col min="1543" max="1543" width="18" style="11" customWidth="1"/>
    <col min="1544" max="1544" width="15.85546875" style="11" customWidth="1"/>
    <col min="1545" max="1545" width="16.5703125" style="11" customWidth="1"/>
    <col min="1546" max="1546" width="18.85546875" style="11" customWidth="1"/>
    <col min="1547" max="1547" width="16.42578125" style="11" customWidth="1"/>
    <col min="1548" max="1548" width="16.140625" style="11" customWidth="1"/>
    <col min="1549" max="1549" width="19.7109375" style="11" customWidth="1"/>
    <col min="1550" max="1550" width="14.85546875" style="11" customWidth="1"/>
    <col min="1551" max="1551" width="11.5703125" style="11" customWidth="1"/>
    <col min="1552" max="1792" width="8.85546875" style="11"/>
    <col min="1793" max="1793" width="12.5703125" style="11" customWidth="1"/>
    <col min="1794" max="1794" width="9.85546875" style="11" customWidth="1"/>
    <col min="1795" max="1795" width="9.5703125" style="11" customWidth="1"/>
    <col min="1796" max="1796" width="30.5703125" style="11" customWidth="1"/>
    <col min="1797" max="1797" width="28.85546875" style="11" customWidth="1"/>
    <col min="1798" max="1798" width="21.42578125" style="11" customWidth="1"/>
    <col min="1799" max="1799" width="18" style="11" customWidth="1"/>
    <col min="1800" max="1800" width="15.85546875" style="11" customWidth="1"/>
    <col min="1801" max="1801" width="16.5703125" style="11" customWidth="1"/>
    <col min="1802" max="1802" width="18.85546875" style="11" customWidth="1"/>
    <col min="1803" max="1803" width="16.42578125" style="11" customWidth="1"/>
    <col min="1804" max="1804" width="16.140625" style="11" customWidth="1"/>
    <col min="1805" max="1805" width="19.7109375" style="11" customWidth="1"/>
    <col min="1806" max="1806" width="14.85546875" style="11" customWidth="1"/>
    <col min="1807" max="1807" width="11.5703125" style="11" customWidth="1"/>
    <col min="1808" max="2048" width="8.85546875" style="11"/>
    <col min="2049" max="2049" width="12.5703125" style="11" customWidth="1"/>
    <col min="2050" max="2050" width="9.85546875" style="11" customWidth="1"/>
    <col min="2051" max="2051" width="9.5703125" style="11" customWidth="1"/>
    <col min="2052" max="2052" width="30.5703125" style="11" customWidth="1"/>
    <col min="2053" max="2053" width="28.85546875" style="11" customWidth="1"/>
    <col min="2054" max="2054" width="21.42578125" style="11" customWidth="1"/>
    <col min="2055" max="2055" width="18" style="11" customWidth="1"/>
    <col min="2056" max="2056" width="15.85546875" style="11" customWidth="1"/>
    <col min="2057" max="2057" width="16.5703125" style="11" customWidth="1"/>
    <col min="2058" max="2058" width="18.85546875" style="11" customWidth="1"/>
    <col min="2059" max="2059" width="16.42578125" style="11" customWidth="1"/>
    <col min="2060" max="2060" width="16.140625" style="11" customWidth="1"/>
    <col min="2061" max="2061" width="19.7109375" style="11" customWidth="1"/>
    <col min="2062" max="2062" width="14.85546875" style="11" customWidth="1"/>
    <col min="2063" max="2063" width="11.5703125" style="11" customWidth="1"/>
    <col min="2064" max="2304" width="8.85546875" style="11"/>
    <col min="2305" max="2305" width="12.5703125" style="11" customWidth="1"/>
    <col min="2306" max="2306" width="9.85546875" style="11" customWidth="1"/>
    <col min="2307" max="2307" width="9.5703125" style="11" customWidth="1"/>
    <col min="2308" max="2308" width="30.5703125" style="11" customWidth="1"/>
    <col min="2309" max="2309" width="28.85546875" style="11" customWidth="1"/>
    <col min="2310" max="2310" width="21.42578125" style="11" customWidth="1"/>
    <col min="2311" max="2311" width="18" style="11" customWidth="1"/>
    <col min="2312" max="2312" width="15.85546875" style="11" customWidth="1"/>
    <col min="2313" max="2313" width="16.5703125" style="11" customWidth="1"/>
    <col min="2314" max="2314" width="18.85546875" style="11" customWidth="1"/>
    <col min="2315" max="2315" width="16.42578125" style="11" customWidth="1"/>
    <col min="2316" max="2316" width="16.140625" style="11" customWidth="1"/>
    <col min="2317" max="2317" width="19.7109375" style="11" customWidth="1"/>
    <col min="2318" max="2318" width="14.85546875" style="11" customWidth="1"/>
    <col min="2319" max="2319" width="11.5703125" style="11" customWidth="1"/>
    <col min="2320" max="2560" width="8.85546875" style="11"/>
    <col min="2561" max="2561" width="12.5703125" style="11" customWidth="1"/>
    <col min="2562" max="2562" width="9.85546875" style="11" customWidth="1"/>
    <col min="2563" max="2563" width="9.5703125" style="11" customWidth="1"/>
    <col min="2564" max="2564" width="30.5703125" style="11" customWidth="1"/>
    <col min="2565" max="2565" width="28.85546875" style="11" customWidth="1"/>
    <col min="2566" max="2566" width="21.42578125" style="11" customWidth="1"/>
    <col min="2567" max="2567" width="18" style="11" customWidth="1"/>
    <col min="2568" max="2568" width="15.85546875" style="11" customWidth="1"/>
    <col min="2569" max="2569" width="16.5703125" style="11" customWidth="1"/>
    <col min="2570" max="2570" width="18.85546875" style="11" customWidth="1"/>
    <col min="2571" max="2571" width="16.42578125" style="11" customWidth="1"/>
    <col min="2572" max="2572" width="16.140625" style="11" customWidth="1"/>
    <col min="2573" max="2573" width="19.7109375" style="11" customWidth="1"/>
    <col min="2574" max="2574" width="14.85546875" style="11" customWidth="1"/>
    <col min="2575" max="2575" width="11.5703125" style="11" customWidth="1"/>
    <col min="2576" max="2816" width="8.85546875" style="11"/>
    <col min="2817" max="2817" width="12.5703125" style="11" customWidth="1"/>
    <col min="2818" max="2818" width="9.85546875" style="11" customWidth="1"/>
    <col min="2819" max="2819" width="9.5703125" style="11" customWidth="1"/>
    <col min="2820" max="2820" width="30.5703125" style="11" customWidth="1"/>
    <col min="2821" max="2821" width="28.85546875" style="11" customWidth="1"/>
    <col min="2822" max="2822" width="21.42578125" style="11" customWidth="1"/>
    <col min="2823" max="2823" width="18" style="11" customWidth="1"/>
    <col min="2824" max="2824" width="15.85546875" style="11" customWidth="1"/>
    <col min="2825" max="2825" width="16.5703125" style="11" customWidth="1"/>
    <col min="2826" max="2826" width="18.85546875" style="11" customWidth="1"/>
    <col min="2827" max="2827" width="16.42578125" style="11" customWidth="1"/>
    <col min="2828" max="2828" width="16.140625" style="11" customWidth="1"/>
    <col min="2829" max="2829" width="19.7109375" style="11" customWidth="1"/>
    <col min="2830" max="2830" width="14.85546875" style="11" customWidth="1"/>
    <col min="2831" max="2831" width="11.5703125" style="11" customWidth="1"/>
    <col min="2832" max="3072" width="8.85546875" style="11"/>
    <col min="3073" max="3073" width="12.5703125" style="11" customWidth="1"/>
    <col min="3074" max="3074" width="9.85546875" style="11" customWidth="1"/>
    <col min="3075" max="3075" width="9.5703125" style="11" customWidth="1"/>
    <col min="3076" max="3076" width="30.5703125" style="11" customWidth="1"/>
    <col min="3077" max="3077" width="28.85546875" style="11" customWidth="1"/>
    <col min="3078" max="3078" width="21.42578125" style="11" customWidth="1"/>
    <col min="3079" max="3079" width="18" style="11" customWidth="1"/>
    <col min="3080" max="3080" width="15.85546875" style="11" customWidth="1"/>
    <col min="3081" max="3081" width="16.5703125" style="11" customWidth="1"/>
    <col min="3082" max="3082" width="18.85546875" style="11" customWidth="1"/>
    <col min="3083" max="3083" width="16.42578125" style="11" customWidth="1"/>
    <col min="3084" max="3084" width="16.140625" style="11" customWidth="1"/>
    <col min="3085" max="3085" width="19.7109375" style="11" customWidth="1"/>
    <col min="3086" max="3086" width="14.85546875" style="11" customWidth="1"/>
    <col min="3087" max="3087" width="11.5703125" style="11" customWidth="1"/>
    <col min="3088" max="3328" width="8.85546875" style="11"/>
    <col min="3329" max="3329" width="12.5703125" style="11" customWidth="1"/>
    <col min="3330" max="3330" width="9.85546875" style="11" customWidth="1"/>
    <col min="3331" max="3331" width="9.5703125" style="11" customWidth="1"/>
    <col min="3332" max="3332" width="30.5703125" style="11" customWidth="1"/>
    <col min="3333" max="3333" width="28.85546875" style="11" customWidth="1"/>
    <col min="3334" max="3334" width="21.42578125" style="11" customWidth="1"/>
    <col min="3335" max="3335" width="18" style="11" customWidth="1"/>
    <col min="3336" max="3336" width="15.85546875" style="11" customWidth="1"/>
    <col min="3337" max="3337" width="16.5703125" style="11" customWidth="1"/>
    <col min="3338" max="3338" width="18.85546875" style="11" customWidth="1"/>
    <col min="3339" max="3339" width="16.42578125" style="11" customWidth="1"/>
    <col min="3340" max="3340" width="16.140625" style="11" customWidth="1"/>
    <col min="3341" max="3341" width="19.7109375" style="11" customWidth="1"/>
    <col min="3342" max="3342" width="14.85546875" style="11" customWidth="1"/>
    <col min="3343" max="3343" width="11.5703125" style="11" customWidth="1"/>
    <col min="3344" max="3584" width="8.85546875" style="11"/>
    <col min="3585" max="3585" width="12.5703125" style="11" customWidth="1"/>
    <col min="3586" max="3586" width="9.85546875" style="11" customWidth="1"/>
    <col min="3587" max="3587" width="9.5703125" style="11" customWidth="1"/>
    <col min="3588" max="3588" width="30.5703125" style="11" customWidth="1"/>
    <col min="3589" max="3589" width="28.85546875" style="11" customWidth="1"/>
    <col min="3590" max="3590" width="21.42578125" style="11" customWidth="1"/>
    <col min="3591" max="3591" width="18" style="11" customWidth="1"/>
    <col min="3592" max="3592" width="15.85546875" style="11" customWidth="1"/>
    <col min="3593" max="3593" width="16.5703125" style="11" customWidth="1"/>
    <col min="3594" max="3594" width="18.85546875" style="11" customWidth="1"/>
    <col min="3595" max="3595" width="16.42578125" style="11" customWidth="1"/>
    <col min="3596" max="3596" width="16.140625" style="11" customWidth="1"/>
    <col min="3597" max="3597" width="19.7109375" style="11" customWidth="1"/>
    <col min="3598" max="3598" width="14.85546875" style="11" customWidth="1"/>
    <col min="3599" max="3599" width="11.5703125" style="11" customWidth="1"/>
    <col min="3600" max="3840" width="8.85546875" style="11"/>
    <col min="3841" max="3841" width="12.5703125" style="11" customWidth="1"/>
    <col min="3842" max="3842" width="9.85546875" style="11" customWidth="1"/>
    <col min="3843" max="3843" width="9.5703125" style="11" customWidth="1"/>
    <col min="3844" max="3844" width="30.5703125" style="11" customWidth="1"/>
    <col min="3845" max="3845" width="28.85546875" style="11" customWidth="1"/>
    <col min="3846" max="3846" width="21.42578125" style="11" customWidth="1"/>
    <col min="3847" max="3847" width="18" style="11" customWidth="1"/>
    <col min="3848" max="3848" width="15.85546875" style="11" customWidth="1"/>
    <col min="3849" max="3849" width="16.5703125" style="11" customWidth="1"/>
    <col min="3850" max="3850" width="18.85546875" style="11" customWidth="1"/>
    <col min="3851" max="3851" width="16.42578125" style="11" customWidth="1"/>
    <col min="3852" max="3852" width="16.140625" style="11" customWidth="1"/>
    <col min="3853" max="3853" width="19.7109375" style="11" customWidth="1"/>
    <col min="3854" max="3854" width="14.85546875" style="11" customWidth="1"/>
    <col min="3855" max="3855" width="11.5703125" style="11" customWidth="1"/>
    <col min="3856" max="4096" width="8.85546875" style="11"/>
    <col min="4097" max="4097" width="12.5703125" style="11" customWidth="1"/>
    <col min="4098" max="4098" width="9.85546875" style="11" customWidth="1"/>
    <col min="4099" max="4099" width="9.5703125" style="11" customWidth="1"/>
    <col min="4100" max="4100" width="30.5703125" style="11" customWidth="1"/>
    <col min="4101" max="4101" width="28.85546875" style="11" customWidth="1"/>
    <col min="4102" max="4102" width="21.42578125" style="11" customWidth="1"/>
    <col min="4103" max="4103" width="18" style="11" customWidth="1"/>
    <col min="4104" max="4104" width="15.85546875" style="11" customWidth="1"/>
    <col min="4105" max="4105" width="16.5703125" style="11" customWidth="1"/>
    <col min="4106" max="4106" width="18.85546875" style="11" customWidth="1"/>
    <col min="4107" max="4107" width="16.42578125" style="11" customWidth="1"/>
    <col min="4108" max="4108" width="16.140625" style="11" customWidth="1"/>
    <col min="4109" max="4109" width="19.7109375" style="11" customWidth="1"/>
    <col min="4110" max="4110" width="14.85546875" style="11" customWidth="1"/>
    <col min="4111" max="4111" width="11.5703125" style="11" customWidth="1"/>
    <col min="4112" max="4352" width="8.85546875" style="11"/>
    <col min="4353" max="4353" width="12.5703125" style="11" customWidth="1"/>
    <col min="4354" max="4354" width="9.85546875" style="11" customWidth="1"/>
    <col min="4355" max="4355" width="9.5703125" style="11" customWidth="1"/>
    <col min="4356" max="4356" width="30.5703125" style="11" customWidth="1"/>
    <col min="4357" max="4357" width="28.85546875" style="11" customWidth="1"/>
    <col min="4358" max="4358" width="21.42578125" style="11" customWidth="1"/>
    <col min="4359" max="4359" width="18" style="11" customWidth="1"/>
    <col min="4360" max="4360" width="15.85546875" style="11" customWidth="1"/>
    <col min="4361" max="4361" width="16.5703125" style="11" customWidth="1"/>
    <col min="4362" max="4362" width="18.85546875" style="11" customWidth="1"/>
    <col min="4363" max="4363" width="16.42578125" style="11" customWidth="1"/>
    <col min="4364" max="4364" width="16.140625" style="11" customWidth="1"/>
    <col min="4365" max="4365" width="19.7109375" style="11" customWidth="1"/>
    <col min="4366" max="4366" width="14.85546875" style="11" customWidth="1"/>
    <col min="4367" max="4367" width="11.5703125" style="11" customWidth="1"/>
    <col min="4368" max="4608" width="8.85546875" style="11"/>
    <col min="4609" max="4609" width="12.5703125" style="11" customWidth="1"/>
    <col min="4610" max="4610" width="9.85546875" style="11" customWidth="1"/>
    <col min="4611" max="4611" width="9.5703125" style="11" customWidth="1"/>
    <col min="4612" max="4612" width="30.5703125" style="11" customWidth="1"/>
    <col min="4613" max="4613" width="28.85546875" style="11" customWidth="1"/>
    <col min="4614" max="4614" width="21.42578125" style="11" customWidth="1"/>
    <col min="4615" max="4615" width="18" style="11" customWidth="1"/>
    <col min="4616" max="4616" width="15.85546875" style="11" customWidth="1"/>
    <col min="4617" max="4617" width="16.5703125" style="11" customWidth="1"/>
    <col min="4618" max="4618" width="18.85546875" style="11" customWidth="1"/>
    <col min="4619" max="4619" width="16.42578125" style="11" customWidth="1"/>
    <col min="4620" max="4620" width="16.140625" style="11" customWidth="1"/>
    <col min="4621" max="4621" width="19.7109375" style="11" customWidth="1"/>
    <col min="4622" max="4622" width="14.85546875" style="11" customWidth="1"/>
    <col min="4623" max="4623" width="11.5703125" style="11" customWidth="1"/>
    <col min="4624" max="4864" width="8.85546875" style="11"/>
    <col min="4865" max="4865" width="12.5703125" style="11" customWidth="1"/>
    <col min="4866" max="4866" width="9.85546875" style="11" customWidth="1"/>
    <col min="4867" max="4867" width="9.5703125" style="11" customWidth="1"/>
    <col min="4868" max="4868" width="30.5703125" style="11" customWidth="1"/>
    <col min="4869" max="4869" width="28.85546875" style="11" customWidth="1"/>
    <col min="4870" max="4870" width="21.42578125" style="11" customWidth="1"/>
    <col min="4871" max="4871" width="18" style="11" customWidth="1"/>
    <col min="4872" max="4872" width="15.85546875" style="11" customWidth="1"/>
    <col min="4873" max="4873" width="16.5703125" style="11" customWidth="1"/>
    <col min="4874" max="4874" width="18.85546875" style="11" customWidth="1"/>
    <col min="4875" max="4875" width="16.42578125" style="11" customWidth="1"/>
    <col min="4876" max="4876" width="16.140625" style="11" customWidth="1"/>
    <col min="4877" max="4877" width="19.7109375" style="11" customWidth="1"/>
    <col min="4878" max="4878" width="14.85546875" style="11" customWidth="1"/>
    <col min="4879" max="4879" width="11.5703125" style="11" customWidth="1"/>
    <col min="4880" max="5120" width="8.85546875" style="11"/>
    <col min="5121" max="5121" width="12.5703125" style="11" customWidth="1"/>
    <col min="5122" max="5122" width="9.85546875" style="11" customWidth="1"/>
    <col min="5123" max="5123" width="9.5703125" style="11" customWidth="1"/>
    <col min="5124" max="5124" width="30.5703125" style="11" customWidth="1"/>
    <col min="5125" max="5125" width="28.85546875" style="11" customWidth="1"/>
    <col min="5126" max="5126" width="21.42578125" style="11" customWidth="1"/>
    <col min="5127" max="5127" width="18" style="11" customWidth="1"/>
    <col min="5128" max="5128" width="15.85546875" style="11" customWidth="1"/>
    <col min="5129" max="5129" width="16.5703125" style="11" customWidth="1"/>
    <col min="5130" max="5130" width="18.85546875" style="11" customWidth="1"/>
    <col min="5131" max="5131" width="16.42578125" style="11" customWidth="1"/>
    <col min="5132" max="5132" width="16.140625" style="11" customWidth="1"/>
    <col min="5133" max="5133" width="19.7109375" style="11" customWidth="1"/>
    <col min="5134" max="5134" width="14.85546875" style="11" customWidth="1"/>
    <col min="5135" max="5135" width="11.5703125" style="11" customWidth="1"/>
    <col min="5136" max="5376" width="8.85546875" style="11"/>
    <col min="5377" max="5377" width="12.5703125" style="11" customWidth="1"/>
    <col min="5378" max="5378" width="9.85546875" style="11" customWidth="1"/>
    <col min="5379" max="5379" width="9.5703125" style="11" customWidth="1"/>
    <col min="5380" max="5380" width="30.5703125" style="11" customWidth="1"/>
    <col min="5381" max="5381" width="28.85546875" style="11" customWidth="1"/>
    <col min="5382" max="5382" width="21.42578125" style="11" customWidth="1"/>
    <col min="5383" max="5383" width="18" style="11" customWidth="1"/>
    <col min="5384" max="5384" width="15.85546875" style="11" customWidth="1"/>
    <col min="5385" max="5385" width="16.5703125" style="11" customWidth="1"/>
    <col min="5386" max="5386" width="18.85546875" style="11" customWidth="1"/>
    <col min="5387" max="5387" width="16.42578125" style="11" customWidth="1"/>
    <col min="5388" max="5388" width="16.140625" style="11" customWidth="1"/>
    <col min="5389" max="5389" width="19.7109375" style="11" customWidth="1"/>
    <col min="5390" max="5390" width="14.85546875" style="11" customWidth="1"/>
    <col min="5391" max="5391" width="11.5703125" style="11" customWidth="1"/>
    <col min="5392" max="5632" width="8.85546875" style="11"/>
    <col min="5633" max="5633" width="12.5703125" style="11" customWidth="1"/>
    <col min="5634" max="5634" width="9.85546875" style="11" customWidth="1"/>
    <col min="5635" max="5635" width="9.5703125" style="11" customWidth="1"/>
    <col min="5636" max="5636" width="30.5703125" style="11" customWidth="1"/>
    <col min="5637" max="5637" width="28.85546875" style="11" customWidth="1"/>
    <col min="5638" max="5638" width="21.42578125" style="11" customWidth="1"/>
    <col min="5639" max="5639" width="18" style="11" customWidth="1"/>
    <col min="5640" max="5640" width="15.85546875" style="11" customWidth="1"/>
    <col min="5641" max="5641" width="16.5703125" style="11" customWidth="1"/>
    <col min="5642" max="5642" width="18.85546875" style="11" customWidth="1"/>
    <col min="5643" max="5643" width="16.42578125" style="11" customWidth="1"/>
    <col min="5644" max="5644" width="16.140625" style="11" customWidth="1"/>
    <col min="5645" max="5645" width="19.7109375" style="11" customWidth="1"/>
    <col min="5646" max="5646" width="14.85546875" style="11" customWidth="1"/>
    <col min="5647" max="5647" width="11.5703125" style="11" customWidth="1"/>
    <col min="5648" max="5888" width="8.85546875" style="11"/>
    <col min="5889" max="5889" width="12.5703125" style="11" customWidth="1"/>
    <col min="5890" max="5890" width="9.85546875" style="11" customWidth="1"/>
    <col min="5891" max="5891" width="9.5703125" style="11" customWidth="1"/>
    <col min="5892" max="5892" width="30.5703125" style="11" customWidth="1"/>
    <col min="5893" max="5893" width="28.85546875" style="11" customWidth="1"/>
    <col min="5894" max="5894" width="21.42578125" style="11" customWidth="1"/>
    <col min="5895" max="5895" width="18" style="11" customWidth="1"/>
    <col min="5896" max="5896" width="15.85546875" style="11" customWidth="1"/>
    <col min="5897" max="5897" width="16.5703125" style="11" customWidth="1"/>
    <col min="5898" max="5898" width="18.85546875" style="11" customWidth="1"/>
    <col min="5899" max="5899" width="16.42578125" style="11" customWidth="1"/>
    <col min="5900" max="5900" width="16.140625" style="11" customWidth="1"/>
    <col min="5901" max="5901" width="19.7109375" style="11" customWidth="1"/>
    <col min="5902" max="5902" width="14.85546875" style="11" customWidth="1"/>
    <col min="5903" max="5903" width="11.5703125" style="11" customWidth="1"/>
    <col min="5904" max="6144" width="8.85546875" style="11"/>
    <col min="6145" max="6145" width="12.5703125" style="11" customWidth="1"/>
    <col min="6146" max="6146" width="9.85546875" style="11" customWidth="1"/>
    <col min="6147" max="6147" width="9.5703125" style="11" customWidth="1"/>
    <col min="6148" max="6148" width="30.5703125" style="11" customWidth="1"/>
    <col min="6149" max="6149" width="28.85546875" style="11" customWidth="1"/>
    <col min="6150" max="6150" width="21.42578125" style="11" customWidth="1"/>
    <col min="6151" max="6151" width="18" style="11" customWidth="1"/>
    <col min="6152" max="6152" width="15.85546875" style="11" customWidth="1"/>
    <col min="6153" max="6153" width="16.5703125" style="11" customWidth="1"/>
    <col min="6154" max="6154" width="18.85546875" style="11" customWidth="1"/>
    <col min="6155" max="6155" width="16.42578125" style="11" customWidth="1"/>
    <col min="6156" max="6156" width="16.140625" style="11" customWidth="1"/>
    <col min="6157" max="6157" width="19.7109375" style="11" customWidth="1"/>
    <col min="6158" max="6158" width="14.85546875" style="11" customWidth="1"/>
    <col min="6159" max="6159" width="11.5703125" style="11" customWidth="1"/>
    <col min="6160" max="6400" width="8.85546875" style="11"/>
    <col min="6401" max="6401" width="12.5703125" style="11" customWidth="1"/>
    <col min="6402" max="6402" width="9.85546875" style="11" customWidth="1"/>
    <col min="6403" max="6403" width="9.5703125" style="11" customWidth="1"/>
    <col min="6404" max="6404" width="30.5703125" style="11" customWidth="1"/>
    <col min="6405" max="6405" width="28.85546875" style="11" customWidth="1"/>
    <col min="6406" max="6406" width="21.42578125" style="11" customWidth="1"/>
    <col min="6407" max="6407" width="18" style="11" customWidth="1"/>
    <col min="6408" max="6408" width="15.85546875" style="11" customWidth="1"/>
    <col min="6409" max="6409" width="16.5703125" style="11" customWidth="1"/>
    <col min="6410" max="6410" width="18.85546875" style="11" customWidth="1"/>
    <col min="6411" max="6411" width="16.42578125" style="11" customWidth="1"/>
    <col min="6412" max="6412" width="16.140625" style="11" customWidth="1"/>
    <col min="6413" max="6413" width="19.7109375" style="11" customWidth="1"/>
    <col min="6414" max="6414" width="14.85546875" style="11" customWidth="1"/>
    <col min="6415" max="6415" width="11.5703125" style="11" customWidth="1"/>
    <col min="6416" max="6656" width="8.85546875" style="11"/>
    <col min="6657" max="6657" width="12.5703125" style="11" customWidth="1"/>
    <col min="6658" max="6658" width="9.85546875" style="11" customWidth="1"/>
    <col min="6659" max="6659" width="9.5703125" style="11" customWidth="1"/>
    <col min="6660" max="6660" width="30.5703125" style="11" customWidth="1"/>
    <col min="6661" max="6661" width="28.85546875" style="11" customWidth="1"/>
    <col min="6662" max="6662" width="21.42578125" style="11" customWidth="1"/>
    <col min="6663" max="6663" width="18" style="11" customWidth="1"/>
    <col min="6664" max="6664" width="15.85546875" style="11" customWidth="1"/>
    <col min="6665" max="6665" width="16.5703125" style="11" customWidth="1"/>
    <col min="6666" max="6666" width="18.85546875" style="11" customWidth="1"/>
    <col min="6667" max="6667" width="16.42578125" style="11" customWidth="1"/>
    <col min="6668" max="6668" width="16.140625" style="11" customWidth="1"/>
    <col min="6669" max="6669" width="19.7109375" style="11" customWidth="1"/>
    <col min="6670" max="6670" width="14.85546875" style="11" customWidth="1"/>
    <col min="6671" max="6671" width="11.5703125" style="11" customWidth="1"/>
    <col min="6672" max="6912" width="8.85546875" style="11"/>
    <col min="6913" max="6913" width="12.5703125" style="11" customWidth="1"/>
    <col min="6914" max="6914" width="9.85546875" style="11" customWidth="1"/>
    <col min="6915" max="6915" width="9.5703125" style="11" customWidth="1"/>
    <col min="6916" max="6916" width="30.5703125" style="11" customWidth="1"/>
    <col min="6917" max="6917" width="28.85546875" style="11" customWidth="1"/>
    <col min="6918" max="6918" width="21.42578125" style="11" customWidth="1"/>
    <col min="6919" max="6919" width="18" style="11" customWidth="1"/>
    <col min="6920" max="6920" width="15.85546875" style="11" customWidth="1"/>
    <col min="6921" max="6921" width="16.5703125" style="11" customWidth="1"/>
    <col min="6922" max="6922" width="18.85546875" style="11" customWidth="1"/>
    <col min="6923" max="6923" width="16.42578125" style="11" customWidth="1"/>
    <col min="6924" max="6924" width="16.140625" style="11" customWidth="1"/>
    <col min="6925" max="6925" width="19.7109375" style="11" customWidth="1"/>
    <col min="6926" max="6926" width="14.85546875" style="11" customWidth="1"/>
    <col min="6927" max="6927" width="11.5703125" style="11" customWidth="1"/>
    <col min="6928" max="7168" width="8.85546875" style="11"/>
    <col min="7169" max="7169" width="12.5703125" style="11" customWidth="1"/>
    <col min="7170" max="7170" width="9.85546875" style="11" customWidth="1"/>
    <col min="7171" max="7171" width="9.5703125" style="11" customWidth="1"/>
    <col min="7172" max="7172" width="30.5703125" style="11" customWidth="1"/>
    <col min="7173" max="7173" width="28.85546875" style="11" customWidth="1"/>
    <col min="7174" max="7174" width="21.42578125" style="11" customWidth="1"/>
    <col min="7175" max="7175" width="18" style="11" customWidth="1"/>
    <col min="7176" max="7176" width="15.85546875" style="11" customWidth="1"/>
    <col min="7177" max="7177" width="16.5703125" style="11" customWidth="1"/>
    <col min="7178" max="7178" width="18.85546875" style="11" customWidth="1"/>
    <col min="7179" max="7179" width="16.42578125" style="11" customWidth="1"/>
    <col min="7180" max="7180" width="16.140625" style="11" customWidth="1"/>
    <col min="7181" max="7181" width="19.7109375" style="11" customWidth="1"/>
    <col min="7182" max="7182" width="14.85546875" style="11" customWidth="1"/>
    <col min="7183" max="7183" width="11.5703125" style="11" customWidth="1"/>
    <col min="7184" max="7424" width="8.85546875" style="11"/>
    <col min="7425" max="7425" width="12.5703125" style="11" customWidth="1"/>
    <col min="7426" max="7426" width="9.85546875" style="11" customWidth="1"/>
    <col min="7427" max="7427" width="9.5703125" style="11" customWidth="1"/>
    <col min="7428" max="7428" width="30.5703125" style="11" customWidth="1"/>
    <col min="7429" max="7429" width="28.85546875" style="11" customWidth="1"/>
    <col min="7430" max="7430" width="21.42578125" style="11" customWidth="1"/>
    <col min="7431" max="7431" width="18" style="11" customWidth="1"/>
    <col min="7432" max="7432" width="15.85546875" style="11" customWidth="1"/>
    <col min="7433" max="7433" width="16.5703125" style="11" customWidth="1"/>
    <col min="7434" max="7434" width="18.85546875" style="11" customWidth="1"/>
    <col min="7435" max="7435" width="16.42578125" style="11" customWidth="1"/>
    <col min="7436" max="7436" width="16.140625" style="11" customWidth="1"/>
    <col min="7437" max="7437" width="19.7109375" style="11" customWidth="1"/>
    <col min="7438" max="7438" width="14.85546875" style="11" customWidth="1"/>
    <col min="7439" max="7439" width="11.5703125" style="11" customWidth="1"/>
    <col min="7440" max="7680" width="8.85546875" style="11"/>
    <col min="7681" max="7681" width="12.5703125" style="11" customWidth="1"/>
    <col min="7682" max="7682" width="9.85546875" style="11" customWidth="1"/>
    <col min="7683" max="7683" width="9.5703125" style="11" customWidth="1"/>
    <col min="7684" max="7684" width="30.5703125" style="11" customWidth="1"/>
    <col min="7685" max="7685" width="28.85546875" style="11" customWidth="1"/>
    <col min="7686" max="7686" width="21.42578125" style="11" customWidth="1"/>
    <col min="7687" max="7687" width="18" style="11" customWidth="1"/>
    <col min="7688" max="7688" width="15.85546875" style="11" customWidth="1"/>
    <col min="7689" max="7689" width="16.5703125" style="11" customWidth="1"/>
    <col min="7690" max="7690" width="18.85546875" style="11" customWidth="1"/>
    <col min="7691" max="7691" width="16.42578125" style="11" customWidth="1"/>
    <col min="7692" max="7692" width="16.140625" style="11" customWidth="1"/>
    <col min="7693" max="7693" width="19.7109375" style="11" customWidth="1"/>
    <col min="7694" max="7694" width="14.85546875" style="11" customWidth="1"/>
    <col min="7695" max="7695" width="11.5703125" style="11" customWidth="1"/>
    <col min="7696" max="7936" width="8.85546875" style="11"/>
    <col min="7937" max="7937" width="12.5703125" style="11" customWidth="1"/>
    <col min="7938" max="7938" width="9.85546875" style="11" customWidth="1"/>
    <col min="7939" max="7939" width="9.5703125" style="11" customWidth="1"/>
    <col min="7940" max="7940" width="30.5703125" style="11" customWidth="1"/>
    <col min="7941" max="7941" width="28.85546875" style="11" customWidth="1"/>
    <col min="7942" max="7942" width="21.42578125" style="11" customWidth="1"/>
    <col min="7943" max="7943" width="18" style="11" customWidth="1"/>
    <col min="7944" max="7944" width="15.85546875" style="11" customWidth="1"/>
    <col min="7945" max="7945" width="16.5703125" style="11" customWidth="1"/>
    <col min="7946" max="7946" width="18.85546875" style="11" customWidth="1"/>
    <col min="7947" max="7947" width="16.42578125" style="11" customWidth="1"/>
    <col min="7948" max="7948" width="16.140625" style="11" customWidth="1"/>
    <col min="7949" max="7949" width="19.7109375" style="11" customWidth="1"/>
    <col min="7950" max="7950" width="14.85546875" style="11" customWidth="1"/>
    <col min="7951" max="7951" width="11.5703125" style="11" customWidth="1"/>
    <col min="7952" max="8192" width="8.85546875" style="11"/>
    <col min="8193" max="8193" width="12.5703125" style="11" customWidth="1"/>
    <col min="8194" max="8194" width="9.85546875" style="11" customWidth="1"/>
    <col min="8195" max="8195" width="9.5703125" style="11" customWidth="1"/>
    <col min="8196" max="8196" width="30.5703125" style="11" customWidth="1"/>
    <col min="8197" max="8197" width="28.85546875" style="11" customWidth="1"/>
    <col min="8198" max="8198" width="21.42578125" style="11" customWidth="1"/>
    <col min="8199" max="8199" width="18" style="11" customWidth="1"/>
    <col min="8200" max="8200" width="15.85546875" style="11" customWidth="1"/>
    <col min="8201" max="8201" width="16.5703125" style="11" customWidth="1"/>
    <col min="8202" max="8202" width="18.85546875" style="11" customWidth="1"/>
    <col min="8203" max="8203" width="16.42578125" style="11" customWidth="1"/>
    <col min="8204" max="8204" width="16.140625" style="11" customWidth="1"/>
    <col min="8205" max="8205" width="19.7109375" style="11" customWidth="1"/>
    <col min="8206" max="8206" width="14.85546875" style="11" customWidth="1"/>
    <col min="8207" max="8207" width="11.5703125" style="11" customWidth="1"/>
    <col min="8208" max="8448" width="8.85546875" style="11"/>
    <col min="8449" max="8449" width="12.5703125" style="11" customWidth="1"/>
    <col min="8450" max="8450" width="9.85546875" style="11" customWidth="1"/>
    <col min="8451" max="8451" width="9.5703125" style="11" customWidth="1"/>
    <col min="8452" max="8452" width="30.5703125" style="11" customWidth="1"/>
    <col min="8453" max="8453" width="28.85546875" style="11" customWidth="1"/>
    <col min="8454" max="8454" width="21.42578125" style="11" customWidth="1"/>
    <col min="8455" max="8455" width="18" style="11" customWidth="1"/>
    <col min="8456" max="8456" width="15.85546875" style="11" customWidth="1"/>
    <col min="8457" max="8457" width="16.5703125" style="11" customWidth="1"/>
    <col min="8458" max="8458" width="18.85546875" style="11" customWidth="1"/>
    <col min="8459" max="8459" width="16.42578125" style="11" customWidth="1"/>
    <col min="8460" max="8460" width="16.140625" style="11" customWidth="1"/>
    <col min="8461" max="8461" width="19.7109375" style="11" customWidth="1"/>
    <col min="8462" max="8462" width="14.85546875" style="11" customWidth="1"/>
    <col min="8463" max="8463" width="11.5703125" style="11" customWidth="1"/>
    <col min="8464" max="8704" width="8.85546875" style="11"/>
    <col min="8705" max="8705" width="12.5703125" style="11" customWidth="1"/>
    <col min="8706" max="8706" width="9.85546875" style="11" customWidth="1"/>
    <col min="8707" max="8707" width="9.5703125" style="11" customWidth="1"/>
    <col min="8708" max="8708" width="30.5703125" style="11" customWidth="1"/>
    <col min="8709" max="8709" width="28.85546875" style="11" customWidth="1"/>
    <col min="8710" max="8710" width="21.42578125" style="11" customWidth="1"/>
    <col min="8711" max="8711" width="18" style="11" customWidth="1"/>
    <col min="8712" max="8712" width="15.85546875" style="11" customWidth="1"/>
    <col min="8713" max="8713" width="16.5703125" style="11" customWidth="1"/>
    <col min="8714" max="8714" width="18.85546875" style="11" customWidth="1"/>
    <col min="8715" max="8715" width="16.42578125" style="11" customWidth="1"/>
    <col min="8716" max="8716" width="16.140625" style="11" customWidth="1"/>
    <col min="8717" max="8717" width="19.7109375" style="11" customWidth="1"/>
    <col min="8718" max="8718" width="14.85546875" style="11" customWidth="1"/>
    <col min="8719" max="8719" width="11.5703125" style="11" customWidth="1"/>
    <col min="8720" max="8960" width="8.85546875" style="11"/>
    <col min="8961" max="8961" width="12.5703125" style="11" customWidth="1"/>
    <col min="8962" max="8962" width="9.85546875" style="11" customWidth="1"/>
    <col min="8963" max="8963" width="9.5703125" style="11" customWidth="1"/>
    <col min="8964" max="8964" width="30.5703125" style="11" customWidth="1"/>
    <col min="8965" max="8965" width="28.85546875" style="11" customWidth="1"/>
    <col min="8966" max="8966" width="21.42578125" style="11" customWidth="1"/>
    <col min="8967" max="8967" width="18" style="11" customWidth="1"/>
    <col min="8968" max="8968" width="15.85546875" style="11" customWidth="1"/>
    <col min="8969" max="8969" width="16.5703125" style="11" customWidth="1"/>
    <col min="8970" max="8970" width="18.85546875" style="11" customWidth="1"/>
    <col min="8971" max="8971" width="16.42578125" style="11" customWidth="1"/>
    <col min="8972" max="8972" width="16.140625" style="11" customWidth="1"/>
    <col min="8973" max="8973" width="19.7109375" style="11" customWidth="1"/>
    <col min="8974" max="8974" width="14.85546875" style="11" customWidth="1"/>
    <col min="8975" max="8975" width="11.5703125" style="11" customWidth="1"/>
    <col min="8976" max="9216" width="8.85546875" style="11"/>
    <col min="9217" max="9217" width="12.5703125" style="11" customWidth="1"/>
    <col min="9218" max="9218" width="9.85546875" style="11" customWidth="1"/>
    <col min="9219" max="9219" width="9.5703125" style="11" customWidth="1"/>
    <col min="9220" max="9220" width="30.5703125" style="11" customWidth="1"/>
    <col min="9221" max="9221" width="28.85546875" style="11" customWidth="1"/>
    <col min="9222" max="9222" width="21.42578125" style="11" customWidth="1"/>
    <col min="9223" max="9223" width="18" style="11" customWidth="1"/>
    <col min="9224" max="9224" width="15.85546875" style="11" customWidth="1"/>
    <col min="9225" max="9225" width="16.5703125" style="11" customWidth="1"/>
    <col min="9226" max="9226" width="18.85546875" style="11" customWidth="1"/>
    <col min="9227" max="9227" width="16.42578125" style="11" customWidth="1"/>
    <col min="9228" max="9228" width="16.140625" style="11" customWidth="1"/>
    <col min="9229" max="9229" width="19.7109375" style="11" customWidth="1"/>
    <col min="9230" max="9230" width="14.85546875" style="11" customWidth="1"/>
    <col min="9231" max="9231" width="11.5703125" style="11" customWidth="1"/>
    <col min="9232" max="9472" width="8.85546875" style="11"/>
    <col min="9473" max="9473" width="12.5703125" style="11" customWidth="1"/>
    <col min="9474" max="9474" width="9.85546875" style="11" customWidth="1"/>
    <col min="9475" max="9475" width="9.5703125" style="11" customWidth="1"/>
    <col min="9476" max="9476" width="30.5703125" style="11" customWidth="1"/>
    <col min="9477" max="9477" width="28.85546875" style="11" customWidth="1"/>
    <col min="9478" max="9478" width="21.42578125" style="11" customWidth="1"/>
    <col min="9479" max="9479" width="18" style="11" customWidth="1"/>
    <col min="9480" max="9480" width="15.85546875" style="11" customWidth="1"/>
    <col min="9481" max="9481" width="16.5703125" style="11" customWidth="1"/>
    <col min="9482" max="9482" width="18.85546875" style="11" customWidth="1"/>
    <col min="9483" max="9483" width="16.42578125" style="11" customWidth="1"/>
    <col min="9484" max="9484" width="16.140625" style="11" customWidth="1"/>
    <col min="9485" max="9485" width="19.7109375" style="11" customWidth="1"/>
    <col min="9486" max="9486" width="14.85546875" style="11" customWidth="1"/>
    <col min="9487" max="9487" width="11.5703125" style="11" customWidth="1"/>
    <col min="9488" max="9728" width="8.85546875" style="11"/>
    <col min="9729" max="9729" width="12.5703125" style="11" customWidth="1"/>
    <col min="9730" max="9730" width="9.85546875" style="11" customWidth="1"/>
    <col min="9731" max="9731" width="9.5703125" style="11" customWidth="1"/>
    <col min="9732" max="9732" width="30.5703125" style="11" customWidth="1"/>
    <col min="9733" max="9733" width="28.85546875" style="11" customWidth="1"/>
    <col min="9734" max="9734" width="21.42578125" style="11" customWidth="1"/>
    <col min="9735" max="9735" width="18" style="11" customWidth="1"/>
    <col min="9736" max="9736" width="15.85546875" style="11" customWidth="1"/>
    <col min="9737" max="9737" width="16.5703125" style="11" customWidth="1"/>
    <col min="9738" max="9738" width="18.85546875" style="11" customWidth="1"/>
    <col min="9739" max="9739" width="16.42578125" style="11" customWidth="1"/>
    <col min="9740" max="9740" width="16.140625" style="11" customWidth="1"/>
    <col min="9741" max="9741" width="19.7109375" style="11" customWidth="1"/>
    <col min="9742" max="9742" width="14.85546875" style="11" customWidth="1"/>
    <col min="9743" max="9743" width="11.5703125" style="11" customWidth="1"/>
    <col min="9744" max="9984" width="8.85546875" style="11"/>
    <col min="9985" max="9985" width="12.5703125" style="11" customWidth="1"/>
    <col min="9986" max="9986" width="9.85546875" style="11" customWidth="1"/>
    <col min="9987" max="9987" width="9.5703125" style="11" customWidth="1"/>
    <col min="9988" max="9988" width="30.5703125" style="11" customWidth="1"/>
    <col min="9989" max="9989" width="28.85546875" style="11" customWidth="1"/>
    <col min="9990" max="9990" width="21.42578125" style="11" customWidth="1"/>
    <col min="9991" max="9991" width="18" style="11" customWidth="1"/>
    <col min="9992" max="9992" width="15.85546875" style="11" customWidth="1"/>
    <col min="9993" max="9993" width="16.5703125" style="11" customWidth="1"/>
    <col min="9994" max="9994" width="18.85546875" style="11" customWidth="1"/>
    <col min="9995" max="9995" width="16.42578125" style="11" customWidth="1"/>
    <col min="9996" max="9996" width="16.140625" style="11" customWidth="1"/>
    <col min="9997" max="9997" width="19.7109375" style="11" customWidth="1"/>
    <col min="9998" max="9998" width="14.85546875" style="11" customWidth="1"/>
    <col min="9999" max="9999" width="11.5703125" style="11" customWidth="1"/>
    <col min="10000" max="10240" width="8.85546875" style="11"/>
    <col min="10241" max="10241" width="12.5703125" style="11" customWidth="1"/>
    <col min="10242" max="10242" width="9.85546875" style="11" customWidth="1"/>
    <col min="10243" max="10243" width="9.5703125" style="11" customWidth="1"/>
    <col min="10244" max="10244" width="30.5703125" style="11" customWidth="1"/>
    <col min="10245" max="10245" width="28.85546875" style="11" customWidth="1"/>
    <col min="10246" max="10246" width="21.42578125" style="11" customWidth="1"/>
    <col min="10247" max="10247" width="18" style="11" customWidth="1"/>
    <col min="10248" max="10248" width="15.85546875" style="11" customWidth="1"/>
    <col min="10249" max="10249" width="16.5703125" style="11" customWidth="1"/>
    <col min="10250" max="10250" width="18.85546875" style="11" customWidth="1"/>
    <col min="10251" max="10251" width="16.42578125" style="11" customWidth="1"/>
    <col min="10252" max="10252" width="16.140625" style="11" customWidth="1"/>
    <col min="10253" max="10253" width="19.7109375" style="11" customWidth="1"/>
    <col min="10254" max="10254" width="14.85546875" style="11" customWidth="1"/>
    <col min="10255" max="10255" width="11.5703125" style="11" customWidth="1"/>
    <col min="10256" max="10496" width="8.85546875" style="11"/>
    <col min="10497" max="10497" width="12.5703125" style="11" customWidth="1"/>
    <col min="10498" max="10498" width="9.85546875" style="11" customWidth="1"/>
    <col min="10499" max="10499" width="9.5703125" style="11" customWidth="1"/>
    <col min="10500" max="10500" width="30.5703125" style="11" customWidth="1"/>
    <col min="10501" max="10501" width="28.85546875" style="11" customWidth="1"/>
    <col min="10502" max="10502" width="21.42578125" style="11" customWidth="1"/>
    <col min="10503" max="10503" width="18" style="11" customWidth="1"/>
    <col min="10504" max="10504" width="15.85546875" style="11" customWidth="1"/>
    <col min="10505" max="10505" width="16.5703125" style="11" customWidth="1"/>
    <col min="10506" max="10506" width="18.85546875" style="11" customWidth="1"/>
    <col min="10507" max="10507" width="16.42578125" style="11" customWidth="1"/>
    <col min="10508" max="10508" width="16.140625" style="11" customWidth="1"/>
    <col min="10509" max="10509" width="19.7109375" style="11" customWidth="1"/>
    <col min="10510" max="10510" width="14.85546875" style="11" customWidth="1"/>
    <col min="10511" max="10511" width="11.5703125" style="11" customWidth="1"/>
    <col min="10512" max="10752" width="8.85546875" style="11"/>
    <col min="10753" max="10753" width="12.5703125" style="11" customWidth="1"/>
    <col min="10754" max="10754" width="9.85546875" style="11" customWidth="1"/>
    <col min="10755" max="10755" width="9.5703125" style="11" customWidth="1"/>
    <col min="10756" max="10756" width="30.5703125" style="11" customWidth="1"/>
    <col min="10757" max="10757" width="28.85546875" style="11" customWidth="1"/>
    <col min="10758" max="10758" width="21.42578125" style="11" customWidth="1"/>
    <col min="10759" max="10759" width="18" style="11" customWidth="1"/>
    <col min="10760" max="10760" width="15.85546875" style="11" customWidth="1"/>
    <col min="10761" max="10761" width="16.5703125" style="11" customWidth="1"/>
    <col min="10762" max="10762" width="18.85546875" style="11" customWidth="1"/>
    <col min="10763" max="10763" width="16.42578125" style="11" customWidth="1"/>
    <col min="10764" max="10764" width="16.140625" style="11" customWidth="1"/>
    <col min="10765" max="10765" width="19.7109375" style="11" customWidth="1"/>
    <col min="10766" max="10766" width="14.85546875" style="11" customWidth="1"/>
    <col min="10767" max="10767" width="11.5703125" style="11" customWidth="1"/>
    <col min="10768" max="11008" width="8.85546875" style="11"/>
    <col min="11009" max="11009" width="12.5703125" style="11" customWidth="1"/>
    <col min="11010" max="11010" width="9.85546875" style="11" customWidth="1"/>
    <col min="11011" max="11011" width="9.5703125" style="11" customWidth="1"/>
    <col min="11012" max="11012" width="30.5703125" style="11" customWidth="1"/>
    <col min="11013" max="11013" width="28.85546875" style="11" customWidth="1"/>
    <col min="11014" max="11014" width="21.42578125" style="11" customWidth="1"/>
    <col min="11015" max="11015" width="18" style="11" customWidth="1"/>
    <col min="11016" max="11016" width="15.85546875" style="11" customWidth="1"/>
    <col min="11017" max="11017" width="16.5703125" style="11" customWidth="1"/>
    <col min="11018" max="11018" width="18.85546875" style="11" customWidth="1"/>
    <col min="11019" max="11019" width="16.42578125" style="11" customWidth="1"/>
    <col min="11020" max="11020" width="16.140625" style="11" customWidth="1"/>
    <col min="11021" max="11021" width="19.7109375" style="11" customWidth="1"/>
    <col min="11022" max="11022" width="14.85546875" style="11" customWidth="1"/>
    <col min="11023" max="11023" width="11.5703125" style="11" customWidth="1"/>
    <col min="11024" max="11264" width="8.85546875" style="11"/>
    <col min="11265" max="11265" width="12.5703125" style="11" customWidth="1"/>
    <col min="11266" max="11266" width="9.85546875" style="11" customWidth="1"/>
    <col min="11267" max="11267" width="9.5703125" style="11" customWidth="1"/>
    <col min="11268" max="11268" width="30.5703125" style="11" customWidth="1"/>
    <col min="11269" max="11269" width="28.85546875" style="11" customWidth="1"/>
    <col min="11270" max="11270" width="21.42578125" style="11" customWidth="1"/>
    <col min="11271" max="11271" width="18" style="11" customWidth="1"/>
    <col min="11272" max="11272" width="15.85546875" style="11" customWidth="1"/>
    <col min="11273" max="11273" width="16.5703125" style="11" customWidth="1"/>
    <col min="11274" max="11274" width="18.85546875" style="11" customWidth="1"/>
    <col min="11275" max="11275" width="16.42578125" style="11" customWidth="1"/>
    <col min="11276" max="11276" width="16.140625" style="11" customWidth="1"/>
    <col min="11277" max="11277" width="19.7109375" style="11" customWidth="1"/>
    <col min="11278" max="11278" width="14.85546875" style="11" customWidth="1"/>
    <col min="11279" max="11279" width="11.5703125" style="11" customWidth="1"/>
    <col min="11280" max="11520" width="8.85546875" style="11"/>
    <col min="11521" max="11521" width="12.5703125" style="11" customWidth="1"/>
    <col min="11522" max="11522" width="9.85546875" style="11" customWidth="1"/>
    <col min="11523" max="11523" width="9.5703125" style="11" customWidth="1"/>
    <col min="11524" max="11524" width="30.5703125" style="11" customWidth="1"/>
    <col min="11525" max="11525" width="28.85546875" style="11" customWidth="1"/>
    <col min="11526" max="11526" width="21.42578125" style="11" customWidth="1"/>
    <col min="11527" max="11527" width="18" style="11" customWidth="1"/>
    <col min="11528" max="11528" width="15.85546875" style="11" customWidth="1"/>
    <col min="11529" max="11529" width="16.5703125" style="11" customWidth="1"/>
    <col min="11530" max="11530" width="18.85546875" style="11" customWidth="1"/>
    <col min="11531" max="11531" width="16.42578125" style="11" customWidth="1"/>
    <col min="11532" max="11532" width="16.140625" style="11" customWidth="1"/>
    <col min="11533" max="11533" width="19.7109375" style="11" customWidth="1"/>
    <col min="11534" max="11534" width="14.85546875" style="11" customWidth="1"/>
    <col min="11535" max="11535" width="11.5703125" style="11" customWidth="1"/>
    <col min="11536" max="11776" width="8.85546875" style="11"/>
    <col min="11777" max="11777" width="12.5703125" style="11" customWidth="1"/>
    <col min="11778" max="11778" width="9.85546875" style="11" customWidth="1"/>
    <col min="11779" max="11779" width="9.5703125" style="11" customWidth="1"/>
    <col min="11780" max="11780" width="30.5703125" style="11" customWidth="1"/>
    <col min="11781" max="11781" width="28.85546875" style="11" customWidth="1"/>
    <col min="11782" max="11782" width="21.42578125" style="11" customWidth="1"/>
    <col min="11783" max="11783" width="18" style="11" customWidth="1"/>
    <col min="11784" max="11784" width="15.85546875" style="11" customWidth="1"/>
    <col min="11785" max="11785" width="16.5703125" style="11" customWidth="1"/>
    <col min="11786" max="11786" width="18.85546875" style="11" customWidth="1"/>
    <col min="11787" max="11787" width="16.42578125" style="11" customWidth="1"/>
    <col min="11788" max="11788" width="16.140625" style="11" customWidth="1"/>
    <col min="11789" max="11789" width="19.7109375" style="11" customWidth="1"/>
    <col min="11790" max="11790" width="14.85546875" style="11" customWidth="1"/>
    <col min="11791" max="11791" width="11.5703125" style="11" customWidth="1"/>
    <col min="11792" max="12032" width="8.85546875" style="11"/>
    <col min="12033" max="12033" width="12.5703125" style="11" customWidth="1"/>
    <col min="12034" max="12034" width="9.85546875" style="11" customWidth="1"/>
    <col min="12035" max="12035" width="9.5703125" style="11" customWidth="1"/>
    <col min="12036" max="12036" width="30.5703125" style="11" customWidth="1"/>
    <col min="12037" max="12037" width="28.85546875" style="11" customWidth="1"/>
    <col min="12038" max="12038" width="21.42578125" style="11" customWidth="1"/>
    <col min="12039" max="12039" width="18" style="11" customWidth="1"/>
    <col min="12040" max="12040" width="15.85546875" style="11" customWidth="1"/>
    <col min="12041" max="12041" width="16.5703125" style="11" customWidth="1"/>
    <col min="12042" max="12042" width="18.85546875" style="11" customWidth="1"/>
    <col min="12043" max="12043" width="16.42578125" style="11" customWidth="1"/>
    <col min="12044" max="12044" width="16.140625" style="11" customWidth="1"/>
    <col min="12045" max="12045" width="19.7109375" style="11" customWidth="1"/>
    <col min="12046" max="12046" width="14.85546875" style="11" customWidth="1"/>
    <col min="12047" max="12047" width="11.5703125" style="11" customWidth="1"/>
    <col min="12048" max="12288" width="8.85546875" style="11"/>
    <col min="12289" max="12289" width="12.5703125" style="11" customWidth="1"/>
    <col min="12290" max="12290" width="9.85546875" style="11" customWidth="1"/>
    <col min="12291" max="12291" width="9.5703125" style="11" customWidth="1"/>
    <col min="12292" max="12292" width="30.5703125" style="11" customWidth="1"/>
    <col min="12293" max="12293" width="28.85546875" style="11" customWidth="1"/>
    <col min="12294" max="12294" width="21.42578125" style="11" customWidth="1"/>
    <col min="12295" max="12295" width="18" style="11" customWidth="1"/>
    <col min="12296" max="12296" width="15.85546875" style="11" customWidth="1"/>
    <col min="12297" max="12297" width="16.5703125" style="11" customWidth="1"/>
    <col min="12298" max="12298" width="18.85546875" style="11" customWidth="1"/>
    <col min="12299" max="12299" width="16.42578125" style="11" customWidth="1"/>
    <col min="12300" max="12300" width="16.140625" style="11" customWidth="1"/>
    <col min="12301" max="12301" width="19.7109375" style="11" customWidth="1"/>
    <col min="12302" max="12302" width="14.85546875" style="11" customWidth="1"/>
    <col min="12303" max="12303" width="11.5703125" style="11" customWidth="1"/>
    <col min="12304" max="12544" width="8.85546875" style="11"/>
    <col min="12545" max="12545" width="12.5703125" style="11" customWidth="1"/>
    <col min="12546" max="12546" width="9.85546875" style="11" customWidth="1"/>
    <col min="12547" max="12547" width="9.5703125" style="11" customWidth="1"/>
    <col min="12548" max="12548" width="30.5703125" style="11" customWidth="1"/>
    <col min="12549" max="12549" width="28.85546875" style="11" customWidth="1"/>
    <col min="12550" max="12550" width="21.42578125" style="11" customWidth="1"/>
    <col min="12551" max="12551" width="18" style="11" customWidth="1"/>
    <col min="12552" max="12552" width="15.85546875" style="11" customWidth="1"/>
    <col min="12553" max="12553" width="16.5703125" style="11" customWidth="1"/>
    <col min="12554" max="12554" width="18.85546875" style="11" customWidth="1"/>
    <col min="12555" max="12555" width="16.42578125" style="11" customWidth="1"/>
    <col min="12556" max="12556" width="16.140625" style="11" customWidth="1"/>
    <col min="12557" max="12557" width="19.7109375" style="11" customWidth="1"/>
    <col min="12558" max="12558" width="14.85546875" style="11" customWidth="1"/>
    <col min="12559" max="12559" width="11.5703125" style="11" customWidth="1"/>
    <col min="12560" max="12800" width="8.85546875" style="11"/>
    <col min="12801" max="12801" width="12.5703125" style="11" customWidth="1"/>
    <col min="12802" max="12802" width="9.85546875" style="11" customWidth="1"/>
    <col min="12803" max="12803" width="9.5703125" style="11" customWidth="1"/>
    <col min="12804" max="12804" width="30.5703125" style="11" customWidth="1"/>
    <col min="12805" max="12805" width="28.85546875" style="11" customWidth="1"/>
    <col min="12806" max="12806" width="21.42578125" style="11" customWidth="1"/>
    <col min="12807" max="12807" width="18" style="11" customWidth="1"/>
    <col min="12808" max="12808" width="15.85546875" style="11" customWidth="1"/>
    <col min="12809" max="12809" width="16.5703125" style="11" customWidth="1"/>
    <col min="12810" max="12810" width="18.85546875" style="11" customWidth="1"/>
    <col min="12811" max="12811" width="16.42578125" style="11" customWidth="1"/>
    <col min="12812" max="12812" width="16.140625" style="11" customWidth="1"/>
    <col min="12813" max="12813" width="19.7109375" style="11" customWidth="1"/>
    <col min="12814" max="12814" width="14.85546875" style="11" customWidth="1"/>
    <col min="12815" max="12815" width="11.5703125" style="11" customWidth="1"/>
    <col min="12816" max="13056" width="8.85546875" style="11"/>
    <col min="13057" max="13057" width="12.5703125" style="11" customWidth="1"/>
    <col min="13058" max="13058" width="9.85546875" style="11" customWidth="1"/>
    <col min="13059" max="13059" width="9.5703125" style="11" customWidth="1"/>
    <col min="13060" max="13060" width="30.5703125" style="11" customWidth="1"/>
    <col min="13061" max="13061" width="28.85546875" style="11" customWidth="1"/>
    <col min="13062" max="13062" width="21.42578125" style="11" customWidth="1"/>
    <col min="13063" max="13063" width="18" style="11" customWidth="1"/>
    <col min="13064" max="13064" width="15.85546875" style="11" customWidth="1"/>
    <col min="13065" max="13065" width="16.5703125" style="11" customWidth="1"/>
    <col min="13066" max="13066" width="18.85546875" style="11" customWidth="1"/>
    <col min="13067" max="13067" width="16.42578125" style="11" customWidth="1"/>
    <col min="13068" max="13068" width="16.140625" style="11" customWidth="1"/>
    <col min="13069" max="13069" width="19.7109375" style="11" customWidth="1"/>
    <col min="13070" max="13070" width="14.85546875" style="11" customWidth="1"/>
    <col min="13071" max="13071" width="11.5703125" style="11" customWidth="1"/>
    <col min="13072" max="13312" width="8.85546875" style="11"/>
    <col min="13313" max="13313" width="12.5703125" style="11" customWidth="1"/>
    <col min="13314" max="13314" width="9.85546875" style="11" customWidth="1"/>
    <col min="13315" max="13315" width="9.5703125" style="11" customWidth="1"/>
    <col min="13316" max="13316" width="30.5703125" style="11" customWidth="1"/>
    <col min="13317" max="13317" width="28.85546875" style="11" customWidth="1"/>
    <col min="13318" max="13318" width="21.42578125" style="11" customWidth="1"/>
    <col min="13319" max="13319" width="18" style="11" customWidth="1"/>
    <col min="13320" max="13320" width="15.85546875" style="11" customWidth="1"/>
    <col min="13321" max="13321" width="16.5703125" style="11" customWidth="1"/>
    <col min="13322" max="13322" width="18.85546875" style="11" customWidth="1"/>
    <col min="13323" max="13323" width="16.42578125" style="11" customWidth="1"/>
    <col min="13324" max="13324" width="16.140625" style="11" customWidth="1"/>
    <col min="13325" max="13325" width="19.7109375" style="11" customWidth="1"/>
    <col min="13326" max="13326" width="14.85546875" style="11" customWidth="1"/>
    <col min="13327" max="13327" width="11.5703125" style="11" customWidth="1"/>
    <col min="13328" max="13568" width="8.85546875" style="11"/>
    <col min="13569" max="13569" width="12.5703125" style="11" customWidth="1"/>
    <col min="13570" max="13570" width="9.85546875" style="11" customWidth="1"/>
    <col min="13571" max="13571" width="9.5703125" style="11" customWidth="1"/>
    <col min="13572" max="13572" width="30.5703125" style="11" customWidth="1"/>
    <col min="13573" max="13573" width="28.85546875" style="11" customWidth="1"/>
    <col min="13574" max="13574" width="21.42578125" style="11" customWidth="1"/>
    <col min="13575" max="13575" width="18" style="11" customWidth="1"/>
    <col min="13576" max="13576" width="15.85546875" style="11" customWidth="1"/>
    <col min="13577" max="13577" width="16.5703125" style="11" customWidth="1"/>
    <col min="13578" max="13578" width="18.85546875" style="11" customWidth="1"/>
    <col min="13579" max="13579" width="16.42578125" style="11" customWidth="1"/>
    <col min="13580" max="13580" width="16.140625" style="11" customWidth="1"/>
    <col min="13581" max="13581" width="19.7109375" style="11" customWidth="1"/>
    <col min="13582" max="13582" width="14.85546875" style="11" customWidth="1"/>
    <col min="13583" max="13583" width="11.5703125" style="11" customWidth="1"/>
    <col min="13584" max="13824" width="8.85546875" style="11"/>
    <col min="13825" max="13825" width="12.5703125" style="11" customWidth="1"/>
    <col min="13826" max="13826" width="9.85546875" style="11" customWidth="1"/>
    <col min="13827" max="13827" width="9.5703125" style="11" customWidth="1"/>
    <col min="13828" max="13828" width="30.5703125" style="11" customWidth="1"/>
    <col min="13829" max="13829" width="28.85546875" style="11" customWidth="1"/>
    <col min="13830" max="13830" width="21.42578125" style="11" customWidth="1"/>
    <col min="13831" max="13831" width="18" style="11" customWidth="1"/>
    <col min="13832" max="13832" width="15.85546875" style="11" customWidth="1"/>
    <col min="13833" max="13833" width="16.5703125" style="11" customWidth="1"/>
    <col min="13834" max="13834" width="18.85546875" style="11" customWidth="1"/>
    <col min="13835" max="13835" width="16.42578125" style="11" customWidth="1"/>
    <col min="13836" max="13836" width="16.140625" style="11" customWidth="1"/>
    <col min="13837" max="13837" width="19.7109375" style="11" customWidth="1"/>
    <col min="13838" max="13838" width="14.85546875" style="11" customWidth="1"/>
    <col min="13839" max="13839" width="11.5703125" style="11" customWidth="1"/>
    <col min="13840" max="14080" width="8.85546875" style="11"/>
    <col min="14081" max="14081" width="12.5703125" style="11" customWidth="1"/>
    <col min="14082" max="14082" width="9.85546875" style="11" customWidth="1"/>
    <col min="14083" max="14083" width="9.5703125" style="11" customWidth="1"/>
    <col min="14084" max="14084" width="30.5703125" style="11" customWidth="1"/>
    <col min="14085" max="14085" width="28.85546875" style="11" customWidth="1"/>
    <col min="14086" max="14086" width="21.42578125" style="11" customWidth="1"/>
    <col min="14087" max="14087" width="18" style="11" customWidth="1"/>
    <col min="14088" max="14088" width="15.85546875" style="11" customWidth="1"/>
    <col min="14089" max="14089" width="16.5703125" style="11" customWidth="1"/>
    <col min="14090" max="14090" width="18.85546875" style="11" customWidth="1"/>
    <col min="14091" max="14091" width="16.42578125" style="11" customWidth="1"/>
    <col min="14092" max="14092" width="16.140625" style="11" customWidth="1"/>
    <col min="14093" max="14093" width="19.7109375" style="11" customWidth="1"/>
    <col min="14094" max="14094" width="14.85546875" style="11" customWidth="1"/>
    <col min="14095" max="14095" width="11.5703125" style="11" customWidth="1"/>
    <col min="14096" max="14336" width="8.85546875" style="11"/>
    <col min="14337" max="14337" width="12.5703125" style="11" customWidth="1"/>
    <col min="14338" max="14338" width="9.85546875" style="11" customWidth="1"/>
    <col min="14339" max="14339" width="9.5703125" style="11" customWidth="1"/>
    <col min="14340" max="14340" width="30.5703125" style="11" customWidth="1"/>
    <col min="14341" max="14341" width="28.85546875" style="11" customWidth="1"/>
    <col min="14342" max="14342" width="21.42578125" style="11" customWidth="1"/>
    <col min="14343" max="14343" width="18" style="11" customWidth="1"/>
    <col min="14344" max="14344" width="15.85546875" style="11" customWidth="1"/>
    <col min="14345" max="14345" width="16.5703125" style="11" customWidth="1"/>
    <col min="14346" max="14346" width="18.85546875" style="11" customWidth="1"/>
    <col min="14347" max="14347" width="16.42578125" style="11" customWidth="1"/>
    <col min="14348" max="14348" width="16.140625" style="11" customWidth="1"/>
    <col min="14349" max="14349" width="19.7109375" style="11" customWidth="1"/>
    <col min="14350" max="14350" width="14.85546875" style="11" customWidth="1"/>
    <col min="14351" max="14351" width="11.5703125" style="11" customWidth="1"/>
    <col min="14352" max="14592" width="8.85546875" style="11"/>
    <col min="14593" max="14593" width="12.5703125" style="11" customWidth="1"/>
    <col min="14594" max="14594" width="9.85546875" style="11" customWidth="1"/>
    <col min="14595" max="14595" width="9.5703125" style="11" customWidth="1"/>
    <col min="14596" max="14596" width="30.5703125" style="11" customWidth="1"/>
    <col min="14597" max="14597" width="28.85546875" style="11" customWidth="1"/>
    <col min="14598" max="14598" width="21.42578125" style="11" customWidth="1"/>
    <col min="14599" max="14599" width="18" style="11" customWidth="1"/>
    <col min="14600" max="14600" width="15.85546875" style="11" customWidth="1"/>
    <col min="14601" max="14601" width="16.5703125" style="11" customWidth="1"/>
    <col min="14602" max="14602" width="18.85546875" style="11" customWidth="1"/>
    <col min="14603" max="14603" width="16.42578125" style="11" customWidth="1"/>
    <col min="14604" max="14604" width="16.140625" style="11" customWidth="1"/>
    <col min="14605" max="14605" width="19.7109375" style="11" customWidth="1"/>
    <col min="14606" max="14606" width="14.85546875" style="11" customWidth="1"/>
    <col min="14607" max="14607" width="11.5703125" style="11" customWidth="1"/>
    <col min="14608" max="14848" width="8.85546875" style="11"/>
    <col min="14849" max="14849" width="12.5703125" style="11" customWidth="1"/>
    <col min="14850" max="14850" width="9.85546875" style="11" customWidth="1"/>
    <col min="14851" max="14851" width="9.5703125" style="11" customWidth="1"/>
    <col min="14852" max="14852" width="30.5703125" style="11" customWidth="1"/>
    <col min="14853" max="14853" width="28.85546875" style="11" customWidth="1"/>
    <col min="14854" max="14854" width="21.42578125" style="11" customWidth="1"/>
    <col min="14855" max="14855" width="18" style="11" customWidth="1"/>
    <col min="14856" max="14856" width="15.85546875" style="11" customWidth="1"/>
    <col min="14857" max="14857" width="16.5703125" style="11" customWidth="1"/>
    <col min="14858" max="14858" width="18.85546875" style="11" customWidth="1"/>
    <col min="14859" max="14859" width="16.42578125" style="11" customWidth="1"/>
    <col min="14860" max="14860" width="16.140625" style="11" customWidth="1"/>
    <col min="14861" max="14861" width="19.7109375" style="11" customWidth="1"/>
    <col min="14862" max="14862" width="14.85546875" style="11" customWidth="1"/>
    <col min="14863" max="14863" width="11.5703125" style="11" customWidth="1"/>
    <col min="14864" max="15104" width="8.85546875" style="11"/>
    <col min="15105" max="15105" width="12.5703125" style="11" customWidth="1"/>
    <col min="15106" max="15106" width="9.85546875" style="11" customWidth="1"/>
    <col min="15107" max="15107" width="9.5703125" style="11" customWidth="1"/>
    <col min="15108" max="15108" width="30.5703125" style="11" customWidth="1"/>
    <col min="15109" max="15109" width="28.85546875" style="11" customWidth="1"/>
    <col min="15110" max="15110" width="21.42578125" style="11" customWidth="1"/>
    <col min="15111" max="15111" width="18" style="11" customWidth="1"/>
    <col min="15112" max="15112" width="15.85546875" style="11" customWidth="1"/>
    <col min="15113" max="15113" width="16.5703125" style="11" customWidth="1"/>
    <col min="15114" max="15114" width="18.85546875" style="11" customWidth="1"/>
    <col min="15115" max="15115" width="16.42578125" style="11" customWidth="1"/>
    <col min="15116" max="15116" width="16.140625" style="11" customWidth="1"/>
    <col min="15117" max="15117" width="19.7109375" style="11" customWidth="1"/>
    <col min="15118" max="15118" width="14.85546875" style="11" customWidth="1"/>
    <col min="15119" max="15119" width="11.5703125" style="11" customWidth="1"/>
    <col min="15120" max="15360" width="8.85546875" style="11"/>
    <col min="15361" max="15361" width="12.5703125" style="11" customWidth="1"/>
    <col min="15362" max="15362" width="9.85546875" style="11" customWidth="1"/>
    <col min="15363" max="15363" width="9.5703125" style="11" customWidth="1"/>
    <col min="15364" max="15364" width="30.5703125" style="11" customWidth="1"/>
    <col min="15365" max="15365" width="28.85546875" style="11" customWidth="1"/>
    <col min="15366" max="15366" width="21.42578125" style="11" customWidth="1"/>
    <col min="15367" max="15367" width="18" style="11" customWidth="1"/>
    <col min="15368" max="15368" width="15.85546875" style="11" customWidth="1"/>
    <col min="15369" max="15369" width="16.5703125" style="11" customWidth="1"/>
    <col min="15370" max="15370" width="18.85546875" style="11" customWidth="1"/>
    <col min="15371" max="15371" width="16.42578125" style="11" customWidth="1"/>
    <col min="15372" max="15372" width="16.140625" style="11" customWidth="1"/>
    <col min="15373" max="15373" width="19.7109375" style="11" customWidth="1"/>
    <col min="15374" max="15374" width="14.85546875" style="11" customWidth="1"/>
    <col min="15375" max="15375" width="11.5703125" style="11" customWidth="1"/>
    <col min="15376" max="15616" width="8.85546875" style="11"/>
    <col min="15617" max="15617" width="12.5703125" style="11" customWidth="1"/>
    <col min="15618" max="15618" width="9.85546875" style="11" customWidth="1"/>
    <col min="15619" max="15619" width="9.5703125" style="11" customWidth="1"/>
    <col min="15620" max="15620" width="30.5703125" style="11" customWidth="1"/>
    <col min="15621" max="15621" width="28.85546875" style="11" customWidth="1"/>
    <col min="15622" max="15622" width="21.42578125" style="11" customWidth="1"/>
    <col min="15623" max="15623" width="18" style="11" customWidth="1"/>
    <col min="15624" max="15624" width="15.85546875" style="11" customWidth="1"/>
    <col min="15625" max="15625" width="16.5703125" style="11" customWidth="1"/>
    <col min="15626" max="15626" width="18.85546875" style="11" customWidth="1"/>
    <col min="15627" max="15627" width="16.42578125" style="11" customWidth="1"/>
    <col min="15628" max="15628" width="16.140625" style="11" customWidth="1"/>
    <col min="15629" max="15629" width="19.7109375" style="11" customWidth="1"/>
    <col min="15630" max="15630" width="14.85546875" style="11" customWidth="1"/>
    <col min="15631" max="15631" width="11.5703125" style="11" customWidth="1"/>
    <col min="15632" max="15872" width="8.85546875" style="11"/>
    <col min="15873" max="15873" width="12.5703125" style="11" customWidth="1"/>
    <col min="15874" max="15874" width="9.85546875" style="11" customWidth="1"/>
    <col min="15875" max="15875" width="9.5703125" style="11" customWidth="1"/>
    <col min="15876" max="15876" width="30.5703125" style="11" customWidth="1"/>
    <col min="15877" max="15877" width="28.85546875" style="11" customWidth="1"/>
    <col min="15878" max="15878" width="21.42578125" style="11" customWidth="1"/>
    <col min="15879" max="15879" width="18" style="11" customWidth="1"/>
    <col min="15880" max="15880" width="15.85546875" style="11" customWidth="1"/>
    <col min="15881" max="15881" width="16.5703125" style="11" customWidth="1"/>
    <col min="15882" max="15882" width="18.85546875" style="11" customWidth="1"/>
    <col min="15883" max="15883" width="16.42578125" style="11" customWidth="1"/>
    <col min="15884" max="15884" width="16.140625" style="11" customWidth="1"/>
    <col min="15885" max="15885" width="19.7109375" style="11" customWidth="1"/>
    <col min="15886" max="15886" width="14.85546875" style="11" customWidth="1"/>
    <col min="15887" max="15887" width="11.5703125" style="11" customWidth="1"/>
    <col min="15888" max="16128" width="8.85546875" style="11"/>
    <col min="16129" max="16129" width="12.5703125" style="11" customWidth="1"/>
    <col min="16130" max="16130" width="9.85546875" style="11" customWidth="1"/>
    <col min="16131" max="16131" width="9.5703125" style="11" customWidth="1"/>
    <col min="16132" max="16132" width="30.5703125" style="11" customWidth="1"/>
    <col min="16133" max="16133" width="28.85546875" style="11" customWidth="1"/>
    <col min="16134" max="16134" width="21.42578125" style="11" customWidth="1"/>
    <col min="16135" max="16135" width="18" style="11" customWidth="1"/>
    <col min="16136" max="16136" width="15.85546875" style="11" customWidth="1"/>
    <col min="16137" max="16137" width="16.5703125" style="11" customWidth="1"/>
    <col min="16138" max="16138" width="18.85546875" style="11" customWidth="1"/>
    <col min="16139" max="16139" width="16.42578125" style="11" customWidth="1"/>
    <col min="16140" max="16140" width="16.140625" style="11" customWidth="1"/>
    <col min="16141" max="16141" width="19.7109375" style="11" customWidth="1"/>
    <col min="16142" max="16142" width="14.85546875" style="11" customWidth="1"/>
    <col min="16143" max="16143" width="11.5703125" style="11" customWidth="1"/>
    <col min="16144" max="16384" width="8.85546875" style="11"/>
  </cols>
  <sheetData>
    <row r="1" spans="1:15" ht="15.75" hidden="1" customHeight="1" x14ac:dyDescent="0.2">
      <c r="I1" s="274" t="s">
        <v>423</v>
      </c>
      <c r="J1" s="274"/>
      <c r="L1" s="1085" t="s">
        <v>612</v>
      </c>
      <c r="M1" s="1085"/>
    </row>
    <row r="2" spans="1:15" ht="15.75" hidden="1" customHeight="1" x14ac:dyDescent="0.2">
      <c r="I2" s="20" t="s">
        <v>424</v>
      </c>
      <c r="J2" s="274"/>
      <c r="L2" s="1085"/>
      <c r="M2" s="1085"/>
    </row>
    <row r="3" spans="1:15" ht="15.75" hidden="1" customHeight="1" x14ac:dyDescent="0.2">
      <c r="I3" s="276" t="s">
        <v>425</v>
      </c>
      <c r="J3" s="277"/>
      <c r="L3" s="1085"/>
      <c r="M3" s="1085"/>
    </row>
    <row r="4" spans="1:15" ht="15.75" hidden="1" customHeight="1" x14ac:dyDescent="0.2">
      <c r="I4" s="278" t="s">
        <v>426</v>
      </c>
      <c r="J4" s="279"/>
      <c r="L4" s="1085"/>
      <c r="M4" s="1085"/>
    </row>
    <row r="5" spans="1:15" ht="15.75" hidden="1" customHeight="1" x14ac:dyDescent="0.2">
      <c r="I5" s="273"/>
      <c r="J5" s="280"/>
      <c r="L5" s="1085"/>
      <c r="M5" s="1085"/>
    </row>
    <row r="6" spans="1:15" x14ac:dyDescent="0.25">
      <c r="I6" s="273"/>
      <c r="L6" s="1085"/>
      <c r="M6" s="1085"/>
      <c r="N6" s="281"/>
    </row>
    <row r="7" spans="1:15" x14ac:dyDescent="0.25">
      <c r="I7" s="273"/>
      <c r="L7" s="1085" t="s">
        <v>459</v>
      </c>
      <c r="M7" s="1085"/>
      <c r="N7" s="1085"/>
      <c r="O7" s="1085"/>
    </row>
    <row r="8" spans="1:15" x14ac:dyDescent="0.25">
      <c r="I8" s="273"/>
      <c r="L8" s="1085" t="s">
        <v>455</v>
      </c>
      <c r="M8" s="1085"/>
      <c r="N8" s="1085"/>
      <c r="O8" s="1085"/>
    </row>
    <row r="9" spans="1:15" x14ac:dyDescent="0.25">
      <c r="I9" s="273"/>
      <c r="L9" s="1085" t="s">
        <v>456</v>
      </c>
      <c r="M9" s="1085"/>
      <c r="N9" s="1085"/>
      <c r="O9" s="1085"/>
    </row>
    <row r="10" spans="1:15" ht="15.75" customHeight="1" x14ac:dyDescent="0.25">
      <c r="G10" s="1218"/>
      <c r="H10" s="1218"/>
      <c r="I10" s="1218"/>
    </row>
    <row r="11" spans="1:15" ht="8.25" customHeight="1" x14ac:dyDescent="0.2">
      <c r="I11" s="273"/>
    </row>
    <row r="12" spans="1:15" s="282" customFormat="1" ht="25.5" customHeight="1" x14ac:dyDescent="0.2">
      <c r="C12" s="26" t="s">
        <v>480</v>
      </c>
      <c r="D12" s="26"/>
      <c r="E12" s="26"/>
      <c r="F12" s="26"/>
      <c r="G12" s="142"/>
      <c r="H12" s="142"/>
      <c r="I12" s="142"/>
      <c r="J12" s="142"/>
      <c r="K12" s="142"/>
      <c r="L12" s="142"/>
      <c r="M12" s="283"/>
      <c r="N12" s="283"/>
      <c r="O12" s="284"/>
    </row>
    <row r="13" spans="1:15" s="282" customFormat="1" ht="21.75" customHeight="1" x14ac:dyDescent="0.2">
      <c r="A13" s="1205">
        <v>15591000000</v>
      </c>
      <c r="B13" s="1205"/>
      <c r="C13" s="1205"/>
      <c r="D13" s="204"/>
      <c r="E13" s="204"/>
      <c r="F13" s="204"/>
      <c r="G13" s="285"/>
      <c r="H13" s="142"/>
      <c r="I13" s="142"/>
      <c r="J13" s="142"/>
      <c r="K13" s="142"/>
      <c r="L13" s="283"/>
      <c r="M13" s="283"/>
      <c r="N13" s="283"/>
      <c r="O13" s="284"/>
    </row>
    <row r="14" spans="1:15" s="282" customFormat="1" ht="22.5" customHeight="1" thickBot="1" x14ac:dyDescent="0.25">
      <c r="A14" s="1210" t="s">
        <v>0</v>
      </c>
      <c r="B14" s="1210"/>
      <c r="C14" s="1210"/>
      <c r="D14" s="204"/>
      <c r="E14" s="204"/>
      <c r="F14" s="204"/>
      <c r="G14" s="285"/>
      <c r="H14" s="142"/>
      <c r="I14" s="142"/>
      <c r="J14" s="142"/>
      <c r="K14" s="142"/>
      <c r="L14" s="283"/>
      <c r="M14" s="283"/>
      <c r="N14" s="283" t="s">
        <v>244</v>
      </c>
      <c r="O14" s="284"/>
    </row>
    <row r="15" spans="1:15" s="282" customFormat="1" ht="21.75" customHeight="1" x14ac:dyDescent="0.2">
      <c r="A15" s="1219" t="s">
        <v>8</v>
      </c>
      <c r="B15" s="1221" t="s">
        <v>9</v>
      </c>
      <c r="C15" s="1213" t="s">
        <v>245</v>
      </c>
      <c r="D15" s="1224" t="s">
        <v>428</v>
      </c>
      <c r="E15" s="1224" t="s">
        <v>429</v>
      </c>
      <c r="F15" s="1224" t="s">
        <v>430</v>
      </c>
      <c r="G15" s="1224" t="s">
        <v>431</v>
      </c>
      <c r="H15" s="1224"/>
      <c r="I15" s="1226" t="s">
        <v>3</v>
      </c>
      <c r="J15" s="1226"/>
      <c r="K15" s="1226"/>
      <c r="L15" s="1226"/>
      <c r="M15" s="1227" t="s">
        <v>432</v>
      </c>
      <c r="N15" s="1227"/>
      <c r="O15" s="1228"/>
    </row>
    <row r="16" spans="1:15" s="282" customFormat="1" ht="157.5" customHeight="1" thickBot="1" x14ac:dyDescent="0.25">
      <c r="A16" s="1220"/>
      <c r="B16" s="1222"/>
      <c r="C16" s="1223"/>
      <c r="D16" s="1225"/>
      <c r="E16" s="1225"/>
      <c r="F16" s="1225"/>
      <c r="G16" s="852" t="s">
        <v>485</v>
      </c>
      <c r="H16" s="852" t="s">
        <v>486</v>
      </c>
      <c r="I16" s="852" t="s">
        <v>485</v>
      </c>
      <c r="J16" s="852" t="s">
        <v>5</v>
      </c>
      <c r="K16" s="961" t="s">
        <v>486</v>
      </c>
      <c r="L16" s="852" t="s">
        <v>5</v>
      </c>
      <c r="M16" s="852" t="s">
        <v>485</v>
      </c>
      <c r="N16" s="852" t="s">
        <v>486</v>
      </c>
      <c r="O16" s="962" t="s">
        <v>414</v>
      </c>
    </row>
    <row r="17" spans="1:15" s="282" customFormat="1" ht="13.5" customHeight="1" thickBot="1" x14ac:dyDescent="0.25">
      <c r="A17" s="286">
        <v>1</v>
      </c>
      <c r="B17" s="287">
        <v>2</v>
      </c>
      <c r="C17" s="194" t="s">
        <v>255</v>
      </c>
      <c r="D17" s="288">
        <v>4</v>
      </c>
      <c r="E17" s="288">
        <v>5</v>
      </c>
      <c r="F17" s="288">
        <v>6</v>
      </c>
      <c r="G17" s="288">
        <v>7</v>
      </c>
      <c r="H17" s="288">
        <v>8</v>
      </c>
      <c r="I17" s="289">
        <v>9</v>
      </c>
      <c r="J17" s="290">
        <v>10</v>
      </c>
      <c r="K17" s="290">
        <v>11</v>
      </c>
      <c r="L17" s="291">
        <v>12</v>
      </c>
      <c r="M17" s="291">
        <v>13</v>
      </c>
      <c r="N17" s="291">
        <v>14</v>
      </c>
      <c r="O17" s="292">
        <v>15</v>
      </c>
    </row>
    <row r="18" spans="1:15" s="282" customFormat="1" ht="91.5" customHeight="1" thickBot="1" x14ac:dyDescent="0.25">
      <c r="A18" s="293" t="s">
        <v>13</v>
      </c>
      <c r="B18" s="294"/>
      <c r="C18" s="294"/>
      <c r="D18" s="934" t="s">
        <v>473</v>
      </c>
      <c r="E18" s="935"/>
      <c r="F18" s="935"/>
      <c r="G18" s="885">
        <f t="shared" ref="G18:L18" si="0">G19</f>
        <v>82863467</v>
      </c>
      <c r="H18" s="885">
        <f t="shared" si="0"/>
        <v>12569545.109999999</v>
      </c>
      <c r="I18" s="885">
        <f t="shared" si="0"/>
        <v>1949131</v>
      </c>
      <c r="J18" s="885">
        <f t="shared" si="0"/>
        <v>1949131</v>
      </c>
      <c r="K18" s="885">
        <f t="shared" si="0"/>
        <v>0</v>
      </c>
      <c r="L18" s="885">
        <f t="shared" si="0"/>
        <v>0</v>
      </c>
      <c r="M18" s="885">
        <f>G18+I18</f>
        <v>84812598</v>
      </c>
      <c r="N18" s="885">
        <f>H18+K18</f>
        <v>12569545.109999999</v>
      </c>
      <c r="O18" s="886">
        <f>N18/M18</f>
        <v>0.14820375046169437</v>
      </c>
    </row>
    <row r="19" spans="1:15" s="282" customFormat="1" ht="77.25" customHeight="1" thickBot="1" x14ac:dyDescent="0.25">
      <c r="A19" s="887" t="s">
        <v>15</v>
      </c>
      <c r="B19" s="888"/>
      <c r="C19" s="888"/>
      <c r="D19" s="936" t="s">
        <v>476</v>
      </c>
      <c r="E19" s="937"/>
      <c r="F19" s="938"/>
      <c r="G19" s="300">
        <f>SUM(G20:G33)</f>
        <v>82863467</v>
      </c>
      <c r="H19" s="300">
        <f>SUM(H20:H33)</f>
        <v>12569545.109999999</v>
      </c>
      <c r="I19" s="300">
        <f>SUM(I20:I33)</f>
        <v>1949131</v>
      </c>
      <c r="J19" s="300">
        <f>SUM(J20:J33)</f>
        <v>1949131</v>
      </c>
      <c r="K19" s="300">
        <f t="shared" ref="K19" si="1">SUM(K20:K33)</f>
        <v>0</v>
      </c>
      <c r="L19" s="300">
        <f t="shared" ref="L19" si="2">SUM(L20:L33)</f>
        <v>0</v>
      </c>
      <c r="M19" s="300">
        <f>G19+I19</f>
        <v>84812598</v>
      </c>
      <c r="N19" s="300">
        <f>H19+K19</f>
        <v>12569545.109999999</v>
      </c>
      <c r="O19" s="301">
        <f>N19/M19</f>
        <v>0.14820375046169437</v>
      </c>
    </row>
    <row r="20" spans="1:15" s="282" customFormat="1" ht="158.25" customHeight="1" x14ac:dyDescent="0.2">
      <c r="A20" s="895" t="s">
        <v>152</v>
      </c>
      <c r="B20" s="896" t="s">
        <v>153</v>
      </c>
      <c r="C20" s="896" t="s">
        <v>16</v>
      </c>
      <c r="D20" s="894" t="s">
        <v>154</v>
      </c>
      <c r="E20" s="894" t="s">
        <v>229</v>
      </c>
      <c r="F20" s="883" t="s">
        <v>650</v>
      </c>
      <c r="G20" s="304">
        <v>234240</v>
      </c>
      <c r="H20" s="304">
        <v>58560</v>
      </c>
      <c r="I20" s="304">
        <v>0</v>
      </c>
      <c r="J20" s="304">
        <v>0</v>
      </c>
      <c r="K20" s="871">
        <v>0</v>
      </c>
      <c r="L20" s="323">
        <v>0</v>
      </c>
      <c r="M20" s="304">
        <f>G20+I20</f>
        <v>234240</v>
      </c>
      <c r="N20" s="304">
        <f>H20+K20</f>
        <v>58560</v>
      </c>
      <c r="O20" s="305">
        <f>N20/M20</f>
        <v>0.25</v>
      </c>
    </row>
    <row r="21" spans="1:15" s="282" customFormat="1" ht="270" customHeight="1" x14ac:dyDescent="0.2">
      <c r="A21" s="891" t="s">
        <v>415</v>
      </c>
      <c r="B21" s="892" t="s">
        <v>202</v>
      </c>
      <c r="C21" s="892" t="s">
        <v>200</v>
      </c>
      <c r="D21" s="893" t="s">
        <v>203</v>
      </c>
      <c r="E21" s="946" t="s">
        <v>614</v>
      </c>
      <c r="F21" s="867" t="s">
        <v>615</v>
      </c>
      <c r="G21" s="308">
        <v>89400</v>
      </c>
      <c r="H21" s="308">
        <v>5200</v>
      </c>
      <c r="I21" s="308">
        <v>0</v>
      </c>
      <c r="J21" s="308">
        <v>0</v>
      </c>
      <c r="K21" s="872">
        <v>0</v>
      </c>
      <c r="L21" s="309">
        <v>0</v>
      </c>
      <c r="M21" s="308">
        <f t="shared" ref="M21:M85" si="3">G21+I21</f>
        <v>89400</v>
      </c>
      <c r="N21" s="308">
        <f t="shared" ref="N21:N85" si="4">H21+K21</f>
        <v>5200</v>
      </c>
      <c r="O21" s="314">
        <f>N21/M21</f>
        <v>5.8165548098434001E-2</v>
      </c>
    </row>
    <row r="22" spans="1:15" s="282" customFormat="1" ht="273" customHeight="1" x14ac:dyDescent="0.2">
      <c r="A22" s="891" t="s">
        <v>415</v>
      </c>
      <c r="B22" s="892" t="s">
        <v>202</v>
      </c>
      <c r="C22" s="892" t="s">
        <v>200</v>
      </c>
      <c r="D22" s="893" t="s">
        <v>203</v>
      </c>
      <c r="E22" s="899" t="s">
        <v>616</v>
      </c>
      <c r="F22" s="870" t="s">
        <v>617</v>
      </c>
      <c r="G22" s="308">
        <v>76500</v>
      </c>
      <c r="H22" s="308">
        <v>0</v>
      </c>
      <c r="I22" s="308">
        <v>0</v>
      </c>
      <c r="J22" s="308">
        <v>0</v>
      </c>
      <c r="K22" s="872">
        <v>0</v>
      </c>
      <c r="L22" s="309">
        <v>0</v>
      </c>
      <c r="M22" s="308">
        <f t="shared" si="3"/>
        <v>76500</v>
      </c>
      <c r="N22" s="308">
        <f t="shared" si="4"/>
        <v>0</v>
      </c>
      <c r="O22" s="314">
        <f>N22/M22</f>
        <v>0</v>
      </c>
    </row>
    <row r="23" spans="1:15" s="5" customFormat="1" ht="156.75" customHeight="1" x14ac:dyDescent="0.2">
      <c r="A23" s="897" t="s">
        <v>17</v>
      </c>
      <c r="B23" s="898" t="s">
        <v>18</v>
      </c>
      <c r="C23" s="898" t="s">
        <v>19</v>
      </c>
      <c r="D23" s="899" t="s">
        <v>20</v>
      </c>
      <c r="E23" s="899" t="s">
        <v>145</v>
      </c>
      <c r="F23" s="870" t="s">
        <v>666</v>
      </c>
      <c r="G23" s="308">
        <v>10094100</v>
      </c>
      <c r="H23" s="308">
        <v>1732055.13</v>
      </c>
      <c r="I23" s="420">
        <v>0</v>
      </c>
      <c r="J23" s="420">
        <v>0</v>
      </c>
      <c r="K23" s="308">
        <v>0</v>
      </c>
      <c r="L23" s="308">
        <v>0</v>
      </c>
      <c r="M23" s="308">
        <f t="shared" si="3"/>
        <v>10094100</v>
      </c>
      <c r="N23" s="308">
        <f t="shared" si="4"/>
        <v>1732055.13</v>
      </c>
      <c r="O23" s="314">
        <f t="shared" ref="O23:O104" si="5">N23/M23</f>
        <v>0.17159084316580972</v>
      </c>
    </row>
    <row r="24" spans="1:15" s="310" customFormat="1" ht="155.25" customHeight="1" x14ac:dyDescent="0.2">
      <c r="A24" s="897" t="s">
        <v>17</v>
      </c>
      <c r="B24" s="898" t="s">
        <v>18</v>
      </c>
      <c r="C24" s="898" t="s">
        <v>19</v>
      </c>
      <c r="D24" s="899" t="s">
        <v>20</v>
      </c>
      <c r="E24" s="899" t="s">
        <v>144</v>
      </c>
      <c r="F24" s="307" t="s">
        <v>651</v>
      </c>
      <c r="G24" s="308">
        <v>14362702</v>
      </c>
      <c r="H24" s="308">
        <v>5207735.6399999997</v>
      </c>
      <c r="I24" s="308">
        <v>0</v>
      </c>
      <c r="J24" s="308">
        <v>0</v>
      </c>
      <c r="K24" s="308">
        <v>0</v>
      </c>
      <c r="L24" s="309">
        <v>0</v>
      </c>
      <c r="M24" s="308">
        <f t="shared" si="3"/>
        <v>14362702</v>
      </c>
      <c r="N24" s="308">
        <f t="shared" si="4"/>
        <v>5207735.6399999997</v>
      </c>
      <c r="O24" s="314">
        <f t="shared" si="5"/>
        <v>0.36258746021465876</v>
      </c>
    </row>
    <row r="25" spans="1:15" s="310" customFormat="1" ht="156.75" customHeight="1" x14ac:dyDescent="0.2">
      <c r="A25" s="869" t="s">
        <v>17</v>
      </c>
      <c r="B25" s="311" t="s">
        <v>18</v>
      </c>
      <c r="C25" s="311" t="s">
        <v>19</v>
      </c>
      <c r="D25" s="302" t="s">
        <v>20</v>
      </c>
      <c r="E25" s="302" t="s">
        <v>633</v>
      </c>
      <c r="F25" s="302" t="s">
        <v>649</v>
      </c>
      <c r="G25" s="308">
        <v>0</v>
      </c>
      <c r="H25" s="308">
        <v>0</v>
      </c>
      <c r="I25" s="308">
        <v>1548687</v>
      </c>
      <c r="J25" s="308">
        <f>I25</f>
        <v>1548687</v>
      </c>
      <c r="K25" s="308">
        <v>0</v>
      </c>
      <c r="L25" s="308">
        <f>K25</f>
        <v>0</v>
      </c>
      <c r="M25" s="308">
        <f t="shared" si="3"/>
        <v>1548687</v>
      </c>
      <c r="N25" s="308">
        <f t="shared" si="4"/>
        <v>0</v>
      </c>
      <c r="O25" s="314">
        <f t="shared" si="5"/>
        <v>0</v>
      </c>
    </row>
    <row r="26" spans="1:15" s="310" customFormat="1" ht="158.25" customHeight="1" x14ac:dyDescent="0.2">
      <c r="A26" s="897" t="s">
        <v>21</v>
      </c>
      <c r="B26" s="898" t="s">
        <v>22</v>
      </c>
      <c r="C26" s="898" t="s">
        <v>23</v>
      </c>
      <c r="D26" s="899" t="s">
        <v>24</v>
      </c>
      <c r="E26" s="899" t="s">
        <v>205</v>
      </c>
      <c r="F26" s="307" t="s">
        <v>652</v>
      </c>
      <c r="G26" s="308">
        <v>829404</v>
      </c>
      <c r="H26" s="308">
        <v>187666.31</v>
      </c>
      <c r="I26" s="420">
        <v>0</v>
      </c>
      <c r="J26" s="308">
        <v>0</v>
      </c>
      <c r="K26" s="308">
        <v>0</v>
      </c>
      <c r="L26" s="308">
        <v>0</v>
      </c>
      <c r="M26" s="308">
        <f t="shared" si="3"/>
        <v>829404</v>
      </c>
      <c r="N26" s="308">
        <f t="shared" si="4"/>
        <v>187666.31</v>
      </c>
      <c r="O26" s="314">
        <f t="shared" si="5"/>
        <v>0.22626646362930489</v>
      </c>
    </row>
    <row r="27" spans="1:15" s="310" customFormat="1" ht="155.25" customHeight="1" x14ac:dyDescent="0.2">
      <c r="A27" s="891" t="s">
        <v>211</v>
      </c>
      <c r="B27" s="900">
        <v>2152</v>
      </c>
      <c r="C27" s="892" t="s">
        <v>212</v>
      </c>
      <c r="D27" s="899" t="s">
        <v>24</v>
      </c>
      <c r="E27" s="899" t="s">
        <v>206</v>
      </c>
      <c r="F27" s="307" t="s">
        <v>653</v>
      </c>
      <c r="G27" s="308">
        <v>2932512</v>
      </c>
      <c r="H27" s="308">
        <v>203564.25</v>
      </c>
      <c r="I27" s="420">
        <v>0</v>
      </c>
      <c r="J27" s="308">
        <f>I27</f>
        <v>0</v>
      </c>
      <c r="K27" s="308">
        <v>0</v>
      </c>
      <c r="L27" s="308">
        <f>K27</f>
        <v>0</v>
      </c>
      <c r="M27" s="308">
        <f t="shared" si="3"/>
        <v>2932512</v>
      </c>
      <c r="N27" s="308">
        <f t="shared" si="4"/>
        <v>203564.25</v>
      </c>
      <c r="O27" s="314">
        <f t="shared" si="5"/>
        <v>6.9416339984286507E-2</v>
      </c>
    </row>
    <row r="28" spans="1:15" s="310" customFormat="1" ht="75.75" customHeight="1" x14ac:dyDescent="0.2">
      <c r="A28" s="901" t="s">
        <v>28</v>
      </c>
      <c r="B28" s="900" t="s">
        <v>29</v>
      </c>
      <c r="C28" s="900" t="s">
        <v>30</v>
      </c>
      <c r="D28" s="899" t="s">
        <v>31</v>
      </c>
      <c r="E28" s="899" t="s">
        <v>207</v>
      </c>
      <c r="F28" s="307" t="s">
        <v>654</v>
      </c>
      <c r="G28" s="308">
        <v>155496</v>
      </c>
      <c r="H28" s="308">
        <v>0</v>
      </c>
      <c r="I28" s="420">
        <v>0</v>
      </c>
      <c r="J28" s="308">
        <v>0</v>
      </c>
      <c r="K28" s="308">
        <v>0</v>
      </c>
      <c r="L28" s="308">
        <v>0</v>
      </c>
      <c r="M28" s="308">
        <f t="shared" si="3"/>
        <v>155496</v>
      </c>
      <c r="N28" s="308">
        <f t="shared" si="4"/>
        <v>0</v>
      </c>
      <c r="O28" s="322">
        <f t="shared" si="5"/>
        <v>0</v>
      </c>
    </row>
    <row r="29" spans="1:15" s="310" customFormat="1" ht="99" customHeight="1" x14ac:dyDescent="0.2">
      <c r="A29" s="901" t="s">
        <v>32</v>
      </c>
      <c r="B29" s="900" t="s">
        <v>33</v>
      </c>
      <c r="C29" s="900" t="s">
        <v>34</v>
      </c>
      <c r="D29" s="899" t="s">
        <v>35</v>
      </c>
      <c r="E29" s="899" t="s">
        <v>140</v>
      </c>
      <c r="F29" s="307" t="s">
        <v>655</v>
      </c>
      <c r="G29" s="308">
        <v>347700</v>
      </c>
      <c r="H29" s="308">
        <v>0</v>
      </c>
      <c r="I29" s="420">
        <v>0</v>
      </c>
      <c r="J29" s="308">
        <v>0</v>
      </c>
      <c r="K29" s="308">
        <v>0</v>
      </c>
      <c r="L29" s="308">
        <v>0</v>
      </c>
      <c r="M29" s="308">
        <f t="shared" si="3"/>
        <v>347700</v>
      </c>
      <c r="N29" s="308">
        <f t="shared" si="4"/>
        <v>0</v>
      </c>
      <c r="O29" s="322">
        <f t="shared" si="5"/>
        <v>0</v>
      </c>
    </row>
    <row r="30" spans="1:15" s="5" customFormat="1" ht="100.5" customHeight="1" x14ac:dyDescent="0.2">
      <c r="A30" s="897" t="s">
        <v>141</v>
      </c>
      <c r="B30" s="900">
        <v>8230</v>
      </c>
      <c r="C30" s="900" t="s">
        <v>34</v>
      </c>
      <c r="D30" s="899" t="s">
        <v>142</v>
      </c>
      <c r="E30" s="899" t="s">
        <v>146</v>
      </c>
      <c r="F30" s="307" t="s">
        <v>656</v>
      </c>
      <c r="G30" s="308">
        <v>20158706</v>
      </c>
      <c r="H30" s="308">
        <v>4328630.5999999996</v>
      </c>
      <c r="I30" s="308">
        <v>0</v>
      </c>
      <c r="J30" s="308">
        <v>0</v>
      </c>
      <c r="K30" s="308">
        <v>0</v>
      </c>
      <c r="L30" s="309">
        <v>0</v>
      </c>
      <c r="M30" s="308">
        <f t="shared" si="3"/>
        <v>20158706</v>
      </c>
      <c r="N30" s="308">
        <f t="shared" si="4"/>
        <v>4328630.5999999996</v>
      </c>
      <c r="O30" s="314">
        <f>N30/M30</f>
        <v>0.21472760205937819</v>
      </c>
    </row>
    <row r="31" spans="1:15" s="5" customFormat="1" ht="197.25" customHeight="1" x14ac:dyDescent="0.2">
      <c r="A31" s="897" t="s">
        <v>504</v>
      </c>
      <c r="B31" s="900">
        <v>8240</v>
      </c>
      <c r="C31" s="900" t="s">
        <v>34</v>
      </c>
      <c r="D31" s="899" t="s">
        <v>506</v>
      </c>
      <c r="E31" s="899" t="s">
        <v>618</v>
      </c>
      <c r="F31" s="307" t="s">
        <v>619</v>
      </c>
      <c r="G31" s="308">
        <v>0</v>
      </c>
      <c r="H31" s="308">
        <v>0</v>
      </c>
      <c r="I31" s="308">
        <v>400444</v>
      </c>
      <c r="J31" s="308">
        <v>400444</v>
      </c>
      <c r="K31" s="308">
        <v>0</v>
      </c>
      <c r="L31" s="309">
        <v>0</v>
      </c>
      <c r="M31" s="308">
        <f t="shared" si="3"/>
        <v>400444</v>
      </c>
      <c r="N31" s="308">
        <f t="shared" si="4"/>
        <v>0</v>
      </c>
      <c r="O31" s="314">
        <f>N31/M31</f>
        <v>0</v>
      </c>
    </row>
    <row r="32" spans="1:15" s="5" customFormat="1" ht="190.5" customHeight="1" x14ac:dyDescent="0.2">
      <c r="A32" s="901" t="s">
        <v>36</v>
      </c>
      <c r="B32" s="900" t="s">
        <v>37</v>
      </c>
      <c r="C32" s="900" t="s">
        <v>38</v>
      </c>
      <c r="D32" s="899" t="s">
        <v>39</v>
      </c>
      <c r="E32" s="899" t="s">
        <v>208</v>
      </c>
      <c r="F32" s="307" t="s">
        <v>657</v>
      </c>
      <c r="G32" s="308">
        <v>3582707</v>
      </c>
      <c r="H32" s="308">
        <v>846133.18</v>
      </c>
      <c r="I32" s="308">
        <v>0</v>
      </c>
      <c r="J32" s="308">
        <v>0</v>
      </c>
      <c r="K32" s="308">
        <v>0</v>
      </c>
      <c r="L32" s="309">
        <v>0</v>
      </c>
      <c r="M32" s="308">
        <f t="shared" si="3"/>
        <v>3582707</v>
      </c>
      <c r="N32" s="308">
        <f t="shared" si="4"/>
        <v>846133.18</v>
      </c>
      <c r="O32" s="314">
        <f t="shared" si="5"/>
        <v>0.23617147034351402</v>
      </c>
    </row>
    <row r="33" spans="1:15" s="5" customFormat="1" ht="194.25" customHeight="1" thickBot="1" x14ac:dyDescent="0.25">
      <c r="A33" s="927" t="s">
        <v>571</v>
      </c>
      <c r="B33" s="928">
        <v>9770</v>
      </c>
      <c r="C33" s="926" t="s">
        <v>202</v>
      </c>
      <c r="D33" s="929" t="s">
        <v>544</v>
      </c>
      <c r="E33" s="929" t="s">
        <v>618</v>
      </c>
      <c r="F33" s="930" t="s">
        <v>619</v>
      </c>
      <c r="G33" s="555">
        <v>30000000</v>
      </c>
      <c r="H33" s="555">
        <v>0</v>
      </c>
      <c r="I33" s="555">
        <v>0</v>
      </c>
      <c r="J33" s="555">
        <v>0</v>
      </c>
      <c r="K33" s="555">
        <v>0</v>
      </c>
      <c r="L33" s="873">
        <v>0</v>
      </c>
      <c r="M33" s="555">
        <f t="shared" si="3"/>
        <v>30000000</v>
      </c>
      <c r="N33" s="555">
        <f t="shared" si="4"/>
        <v>0</v>
      </c>
      <c r="O33" s="834">
        <f t="shared" si="5"/>
        <v>0</v>
      </c>
    </row>
    <row r="34" spans="1:15" s="5" customFormat="1" ht="78.75" customHeight="1" thickBot="1" x14ac:dyDescent="0.25">
      <c r="A34" s="904" t="s">
        <v>40</v>
      </c>
      <c r="B34" s="905"/>
      <c r="C34" s="906"/>
      <c r="D34" s="907" t="s">
        <v>474</v>
      </c>
      <c r="E34" s="908"/>
      <c r="F34" s="295"/>
      <c r="G34" s="296">
        <f t="shared" ref="G34:L34" si="6">G35</f>
        <v>7797897</v>
      </c>
      <c r="H34" s="296">
        <f t="shared" si="6"/>
        <v>1222361.03</v>
      </c>
      <c r="I34" s="296">
        <f t="shared" si="6"/>
        <v>5432743</v>
      </c>
      <c r="J34" s="296">
        <f t="shared" si="6"/>
        <v>1932143</v>
      </c>
      <c r="K34" s="296">
        <f t="shared" si="6"/>
        <v>593849.56999999995</v>
      </c>
      <c r="L34" s="296">
        <f t="shared" si="6"/>
        <v>0</v>
      </c>
      <c r="M34" s="354">
        <f t="shared" si="3"/>
        <v>13230640</v>
      </c>
      <c r="N34" s="354">
        <f t="shared" si="4"/>
        <v>1816210.6</v>
      </c>
      <c r="O34" s="326">
        <f t="shared" si="5"/>
        <v>0.13727307220210058</v>
      </c>
    </row>
    <row r="35" spans="1:15" s="5" customFormat="1" ht="80.25" customHeight="1" thickBot="1" x14ac:dyDescent="0.25">
      <c r="A35" s="909" t="s">
        <v>41</v>
      </c>
      <c r="B35" s="910"/>
      <c r="C35" s="910"/>
      <c r="D35" s="889" t="s">
        <v>474</v>
      </c>
      <c r="E35" s="911"/>
      <c r="F35" s="315"/>
      <c r="G35" s="300">
        <f>G36+G37+G38+G39+G40+G41+G42+G43+G44+G45+G46</f>
        <v>7797897</v>
      </c>
      <c r="H35" s="300">
        <f>H36+H37+H38+H39+H40+H41+H42+H43+H44+H45+H46</f>
        <v>1222361.03</v>
      </c>
      <c r="I35" s="300">
        <f>I36+I37+I38+I39+I40+I41+I42+I43+I44+I45+I46</f>
        <v>5432743</v>
      </c>
      <c r="J35" s="300">
        <f>J36+J37+J38+J39+J40+J41+J42+J43+J44+J45+J46</f>
        <v>1932143</v>
      </c>
      <c r="K35" s="300">
        <f t="shared" ref="K35:L35" si="7">K36+K37+K38+K39+K40+K41+K42+K43+K44+K45+K46</f>
        <v>593849.56999999995</v>
      </c>
      <c r="L35" s="300">
        <f t="shared" si="7"/>
        <v>0</v>
      </c>
      <c r="M35" s="941">
        <f t="shared" si="3"/>
        <v>13230640</v>
      </c>
      <c r="N35" s="941">
        <f t="shared" si="4"/>
        <v>1816210.6</v>
      </c>
      <c r="O35" s="316">
        <f t="shared" si="5"/>
        <v>0.13727307220210058</v>
      </c>
    </row>
    <row r="36" spans="1:15" s="5" customFormat="1" ht="159" customHeight="1" x14ac:dyDescent="0.2">
      <c r="A36" s="902" t="s">
        <v>43</v>
      </c>
      <c r="B36" s="903" t="s">
        <v>44</v>
      </c>
      <c r="C36" s="903" t="s">
        <v>45</v>
      </c>
      <c r="D36" s="894" t="s">
        <v>46</v>
      </c>
      <c r="E36" s="303" t="s">
        <v>620</v>
      </c>
      <c r="F36" s="303" t="s">
        <v>621</v>
      </c>
      <c r="G36" s="324">
        <v>1158523</v>
      </c>
      <c r="H36" s="324">
        <v>162543.60999999999</v>
      </c>
      <c r="I36" s="324">
        <v>0</v>
      </c>
      <c r="J36" s="324">
        <v>0</v>
      </c>
      <c r="K36" s="324">
        <v>0</v>
      </c>
      <c r="L36" s="866">
        <v>0</v>
      </c>
      <c r="M36" s="304">
        <f t="shared" si="3"/>
        <v>1158523</v>
      </c>
      <c r="N36" s="304">
        <f t="shared" si="4"/>
        <v>162543.60999999999</v>
      </c>
      <c r="O36" s="313">
        <f t="shared" si="5"/>
        <v>0.14030244544130757</v>
      </c>
    </row>
    <row r="37" spans="1:15" s="157" customFormat="1" ht="156.75" customHeight="1" x14ac:dyDescent="0.2">
      <c r="A37" s="901" t="s">
        <v>47</v>
      </c>
      <c r="B37" s="900" t="s">
        <v>48</v>
      </c>
      <c r="C37" s="900" t="s">
        <v>49</v>
      </c>
      <c r="D37" s="899" t="s">
        <v>50</v>
      </c>
      <c r="E37" s="302" t="s">
        <v>620</v>
      </c>
      <c r="F37" s="302" t="s">
        <v>621</v>
      </c>
      <c r="G37" s="320">
        <v>5433929</v>
      </c>
      <c r="H37" s="321">
        <v>1004536.42</v>
      </c>
      <c r="I37" s="347">
        <v>0</v>
      </c>
      <c r="J37" s="320">
        <v>0</v>
      </c>
      <c r="K37" s="320">
        <v>0</v>
      </c>
      <c r="L37" s="947">
        <v>0</v>
      </c>
      <c r="M37" s="308">
        <f t="shared" si="3"/>
        <v>5433929</v>
      </c>
      <c r="N37" s="308">
        <f t="shared" si="4"/>
        <v>1004536.42</v>
      </c>
      <c r="O37" s="314">
        <f t="shared" si="5"/>
        <v>0.18486373671794387</v>
      </c>
    </row>
    <row r="38" spans="1:15" s="3" customFormat="1" ht="157.5" customHeight="1" x14ac:dyDescent="0.2">
      <c r="A38" s="901" t="s">
        <v>51</v>
      </c>
      <c r="B38" s="900" t="s">
        <v>52</v>
      </c>
      <c r="C38" s="900" t="s">
        <v>53</v>
      </c>
      <c r="D38" s="899" t="s">
        <v>54</v>
      </c>
      <c r="E38" s="302" t="s">
        <v>620</v>
      </c>
      <c r="F38" s="302" t="s">
        <v>621</v>
      </c>
      <c r="G38" s="308">
        <v>40159</v>
      </c>
      <c r="H38" s="320">
        <v>0</v>
      </c>
      <c r="I38" s="308">
        <v>0</v>
      </c>
      <c r="J38" s="308">
        <v>0</v>
      </c>
      <c r="K38" s="308">
        <v>0</v>
      </c>
      <c r="L38" s="309">
        <v>0</v>
      </c>
      <c r="M38" s="308">
        <f t="shared" si="3"/>
        <v>40159</v>
      </c>
      <c r="N38" s="308">
        <f t="shared" si="4"/>
        <v>0</v>
      </c>
      <c r="O38" s="322">
        <f t="shared" si="5"/>
        <v>0</v>
      </c>
    </row>
    <row r="39" spans="1:15" s="5" customFormat="1" ht="159.75" customHeight="1" x14ac:dyDescent="0.2">
      <c r="A39" s="901" t="s">
        <v>56</v>
      </c>
      <c r="B39" s="900" t="s">
        <v>57</v>
      </c>
      <c r="C39" s="900" t="s">
        <v>55</v>
      </c>
      <c r="D39" s="899" t="s">
        <v>58</v>
      </c>
      <c r="E39" s="302" t="s">
        <v>620</v>
      </c>
      <c r="F39" s="302" t="s">
        <v>621</v>
      </c>
      <c r="G39" s="308">
        <v>113122</v>
      </c>
      <c r="H39" s="308">
        <v>21790</v>
      </c>
      <c r="I39" s="309">
        <v>0</v>
      </c>
      <c r="J39" s="308">
        <v>0</v>
      </c>
      <c r="K39" s="308">
        <v>0</v>
      </c>
      <c r="L39" s="309">
        <v>0</v>
      </c>
      <c r="M39" s="308">
        <f t="shared" si="3"/>
        <v>113122</v>
      </c>
      <c r="N39" s="308">
        <f t="shared" si="4"/>
        <v>21790</v>
      </c>
      <c r="O39" s="314">
        <f t="shared" si="5"/>
        <v>0.19262389278831704</v>
      </c>
    </row>
    <row r="40" spans="1:15" s="5" customFormat="1" ht="156.75" customHeight="1" x14ac:dyDescent="0.2">
      <c r="A40" s="901" t="s">
        <v>59</v>
      </c>
      <c r="B40" s="900" t="s">
        <v>60</v>
      </c>
      <c r="C40" s="900" t="s">
        <v>55</v>
      </c>
      <c r="D40" s="899" t="s">
        <v>61</v>
      </c>
      <c r="E40" s="302" t="s">
        <v>620</v>
      </c>
      <c r="F40" s="302" t="s">
        <v>621</v>
      </c>
      <c r="G40" s="308">
        <v>11754</v>
      </c>
      <c r="H40" s="308">
        <v>0</v>
      </c>
      <c r="I40" s="309">
        <v>0</v>
      </c>
      <c r="J40" s="308">
        <v>0</v>
      </c>
      <c r="K40" s="308">
        <v>0</v>
      </c>
      <c r="L40" s="309">
        <v>0</v>
      </c>
      <c r="M40" s="308">
        <f t="shared" si="3"/>
        <v>11754</v>
      </c>
      <c r="N40" s="308">
        <f t="shared" si="4"/>
        <v>0</v>
      </c>
      <c r="O40" s="322">
        <f t="shared" si="5"/>
        <v>0</v>
      </c>
    </row>
    <row r="41" spans="1:15" s="5" customFormat="1" ht="158.25" customHeight="1" x14ac:dyDescent="0.2">
      <c r="A41" s="901" t="s">
        <v>62</v>
      </c>
      <c r="B41" s="900" t="s">
        <v>63</v>
      </c>
      <c r="C41" s="900" t="s">
        <v>55</v>
      </c>
      <c r="D41" s="899" t="s">
        <v>64</v>
      </c>
      <c r="E41" s="302" t="s">
        <v>620</v>
      </c>
      <c r="F41" s="302" t="s">
        <v>621</v>
      </c>
      <c r="G41" s="308">
        <v>5919</v>
      </c>
      <c r="H41" s="308">
        <v>0</v>
      </c>
      <c r="I41" s="309">
        <v>0</v>
      </c>
      <c r="J41" s="308">
        <v>0</v>
      </c>
      <c r="K41" s="308">
        <v>0</v>
      </c>
      <c r="L41" s="309">
        <v>0</v>
      </c>
      <c r="M41" s="308">
        <f t="shared" si="3"/>
        <v>5919</v>
      </c>
      <c r="N41" s="308">
        <f t="shared" si="4"/>
        <v>0</v>
      </c>
      <c r="O41" s="322">
        <f t="shared" si="5"/>
        <v>0</v>
      </c>
    </row>
    <row r="42" spans="1:15" s="5" customFormat="1" ht="99.75" customHeight="1" x14ac:dyDescent="0.2">
      <c r="A42" s="901" t="s">
        <v>62</v>
      </c>
      <c r="B42" s="900" t="s">
        <v>63</v>
      </c>
      <c r="C42" s="900" t="s">
        <v>55</v>
      </c>
      <c r="D42" s="899" t="s">
        <v>64</v>
      </c>
      <c r="E42" s="302" t="s">
        <v>622</v>
      </c>
      <c r="F42" s="302" t="s">
        <v>242</v>
      </c>
      <c r="G42" s="308">
        <v>33491</v>
      </c>
      <c r="H42" s="308">
        <v>33491</v>
      </c>
      <c r="I42" s="309">
        <v>0</v>
      </c>
      <c r="J42" s="308">
        <v>0</v>
      </c>
      <c r="K42" s="308">
        <v>0</v>
      </c>
      <c r="L42" s="309">
        <v>0</v>
      </c>
      <c r="M42" s="308">
        <f t="shared" si="3"/>
        <v>33491</v>
      </c>
      <c r="N42" s="308">
        <f t="shared" si="4"/>
        <v>33491</v>
      </c>
      <c r="O42" s="322">
        <f t="shared" si="5"/>
        <v>1</v>
      </c>
    </row>
    <row r="43" spans="1:15" s="5" customFormat="1" ht="207" customHeight="1" x14ac:dyDescent="0.2">
      <c r="A43" s="891" t="s">
        <v>508</v>
      </c>
      <c r="B43" s="900">
        <v>1183</v>
      </c>
      <c r="C43" s="900" t="s">
        <v>55</v>
      </c>
      <c r="D43" s="899" t="s">
        <v>510</v>
      </c>
      <c r="E43" s="899" t="s">
        <v>620</v>
      </c>
      <c r="F43" s="302" t="s">
        <v>621</v>
      </c>
      <c r="G43" s="308">
        <v>0</v>
      </c>
      <c r="H43" s="308">
        <v>0</v>
      </c>
      <c r="I43" s="308">
        <v>579643</v>
      </c>
      <c r="J43" s="308">
        <v>579643</v>
      </c>
      <c r="K43" s="308">
        <v>0</v>
      </c>
      <c r="L43" s="309">
        <v>0</v>
      </c>
      <c r="M43" s="308">
        <f t="shared" si="3"/>
        <v>579643</v>
      </c>
      <c r="N43" s="308">
        <f t="shared" si="4"/>
        <v>0</v>
      </c>
      <c r="O43" s="322">
        <f t="shared" si="5"/>
        <v>0</v>
      </c>
    </row>
    <row r="44" spans="1:15" s="5" customFormat="1" ht="213" customHeight="1" x14ac:dyDescent="0.2">
      <c r="A44" s="891" t="s">
        <v>511</v>
      </c>
      <c r="B44" s="900">
        <v>1184</v>
      </c>
      <c r="C44" s="900" t="s">
        <v>55</v>
      </c>
      <c r="D44" s="899" t="s">
        <v>513</v>
      </c>
      <c r="E44" s="302" t="s">
        <v>620</v>
      </c>
      <c r="F44" s="302" t="s">
        <v>621</v>
      </c>
      <c r="G44" s="308">
        <v>0</v>
      </c>
      <c r="H44" s="308">
        <v>0</v>
      </c>
      <c r="I44" s="308">
        <v>1352500</v>
      </c>
      <c r="J44" s="308">
        <v>1352500</v>
      </c>
      <c r="K44" s="308">
        <v>0</v>
      </c>
      <c r="L44" s="309">
        <v>0</v>
      </c>
      <c r="M44" s="308">
        <f t="shared" si="3"/>
        <v>1352500</v>
      </c>
      <c r="N44" s="308">
        <f t="shared" si="4"/>
        <v>0</v>
      </c>
      <c r="O44" s="322">
        <f t="shared" si="5"/>
        <v>0</v>
      </c>
    </row>
    <row r="45" spans="1:15" s="5" customFormat="1" ht="154.5" customHeight="1" x14ac:dyDescent="0.2">
      <c r="A45" s="891" t="s">
        <v>592</v>
      </c>
      <c r="B45" s="900">
        <v>1403</v>
      </c>
      <c r="C45" s="900" t="s">
        <v>55</v>
      </c>
      <c r="D45" s="899" t="s">
        <v>596</v>
      </c>
      <c r="E45" s="302" t="s">
        <v>620</v>
      </c>
      <c r="F45" s="302" t="s">
        <v>621</v>
      </c>
      <c r="G45" s="308">
        <v>0</v>
      </c>
      <c r="H45" s="308">
        <v>0</v>
      </c>
      <c r="I45" s="308">
        <v>3500600</v>
      </c>
      <c r="J45" s="308">
        <v>0</v>
      </c>
      <c r="K45" s="308">
        <v>593849.56999999995</v>
      </c>
      <c r="L45" s="309">
        <v>0</v>
      </c>
      <c r="M45" s="308">
        <f t="shared" si="3"/>
        <v>3500600</v>
      </c>
      <c r="N45" s="308">
        <f t="shared" si="4"/>
        <v>593849.56999999995</v>
      </c>
      <c r="O45" s="322">
        <f t="shared" si="5"/>
        <v>0.16964222419013883</v>
      </c>
    </row>
    <row r="46" spans="1:15" s="5" customFormat="1" ht="179.25" customHeight="1" thickBot="1" x14ac:dyDescent="0.25">
      <c r="A46" s="955" t="s">
        <v>580</v>
      </c>
      <c r="B46" s="948">
        <v>3140</v>
      </c>
      <c r="C46" s="948">
        <v>1040</v>
      </c>
      <c r="D46" s="949" t="s">
        <v>578</v>
      </c>
      <c r="E46" s="950" t="s">
        <v>623</v>
      </c>
      <c r="F46" s="552" t="s">
        <v>624</v>
      </c>
      <c r="G46" s="555">
        <v>1001000</v>
      </c>
      <c r="H46" s="555">
        <v>0</v>
      </c>
      <c r="I46" s="873">
        <v>0</v>
      </c>
      <c r="J46" s="555">
        <v>0</v>
      </c>
      <c r="K46" s="555">
        <v>0</v>
      </c>
      <c r="L46" s="873">
        <v>0</v>
      </c>
      <c r="M46" s="555">
        <f t="shared" si="3"/>
        <v>1001000</v>
      </c>
      <c r="N46" s="555">
        <f t="shared" si="4"/>
        <v>0</v>
      </c>
      <c r="O46" s="557">
        <f t="shared" si="5"/>
        <v>0</v>
      </c>
    </row>
    <row r="47" spans="1:15" s="5" customFormat="1" ht="78.75" customHeight="1" thickBot="1" x14ac:dyDescent="0.25">
      <c r="A47" s="904" t="s">
        <v>66</v>
      </c>
      <c r="B47" s="913"/>
      <c r="C47" s="913"/>
      <c r="D47" s="908" t="s">
        <v>475</v>
      </c>
      <c r="E47" s="908"/>
      <c r="F47" s="295"/>
      <c r="G47" s="296">
        <f>G48</f>
        <v>46135934</v>
      </c>
      <c r="H47" s="296">
        <f>H48</f>
        <v>4085179.65</v>
      </c>
      <c r="I47" s="296">
        <f t="shared" ref="I47:L47" si="8">I48</f>
        <v>0</v>
      </c>
      <c r="J47" s="296">
        <f t="shared" si="8"/>
        <v>0</v>
      </c>
      <c r="K47" s="296">
        <f t="shared" si="8"/>
        <v>0</v>
      </c>
      <c r="L47" s="296">
        <f t="shared" si="8"/>
        <v>0</v>
      </c>
      <c r="M47" s="422">
        <f t="shared" si="3"/>
        <v>46135934</v>
      </c>
      <c r="N47" s="422">
        <f t="shared" si="4"/>
        <v>4085179.65</v>
      </c>
      <c r="O47" s="326">
        <f t="shared" si="5"/>
        <v>8.8546590386573726E-2</v>
      </c>
    </row>
    <row r="48" spans="1:15" s="5" customFormat="1" ht="102" customHeight="1" thickBot="1" x14ac:dyDescent="0.25">
      <c r="A48" s="909" t="s">
        <v>67</v>
      </c>
      <c r="B48" s="914"/>
      <c r="C48" s="914"/>
      <c r="D48" s="915" t="s">
        <v>477</v>
      </c>
      <c r="E48" s="890"/>
      <c r="F48" s="299"/>
      <c r="G48" s="327">
        <f>SUM(G49:G54)</f>
        <v>46135934</v>
      </c>
      <c r="H48" s="327">
        <f t="shared" ref="H48:L48" si="9">SUM(H49:H54)</f>
        <v>4085179.65</v>
      </c>
      <c r="I48" s="327">
        <f t="shared" si="9"/>
        <v>0</v>
      </c>
      <c r="J48" s="327">
        <f t="shared" si="9"/>
        <v>0</v>
      </c>
      <c r="K48" s="327">
        <f t="shared" si="9"/>
        <v>0</v>
      </c>
      <c r="L48" s="327">
        <f t="shared" si="9"/>
        <v>0</v>
      </c>
      <c r="M48" s="941">
        <f t="shared" si="3"/>
        <v>46135934</v>
      </c>
      <c r="N48" s="941">
        <f t="shared" si="4"/>
        <v>4085179.65</v>
      </c>
      <c r="O48" s="316">
        <f t="shared" si="5"/>
        <v>8.8546590386573726E-2</v>
      </c>
    </row>
    <row r="49" spans="1:15" s="310" customFormat="1" ht="175.5" customHeight="1" x14ac:dyDescent="0.2">
      <c r="A49" s="902" t="s">
        <v>69</v>
      </c>
      <c r="B49" s="903" t="s">
        <v>70</v>
      </c>
      <c r="C49" s="903" t="s">
        <v>52</v>
      </c>
      <c r="D49" s="894" t="s">
        <v>71</v>
      </c>
      <c r="E49" s="306" t="s">
        <v>658</v>
      </c>
      <c r="F49" s="306" t="s">
        <v>659</v>
      </c>
      <c r="G49" s="324">
        <v>9420</v>
      </c>
      <c r="H49" s="324">
        <v>1579.65</v>
      </c>
      <c r="I49" s="865">
        <v>0</v>
      </c>
      <c r="J49" s="324">
        <v>0</v>
      </c>
      <c r="K49" s="324">
        <v>0</v>
      </c>
      <c r="L49" s="866">
        <v>0</v>
      </c>
      <c r="M49" s="304">
        <f t="shared" si="3"/>
        <v>9420</v>
      </c>
      <c r="N49" s="304">
        <f t="shared" si="4"/>
        <v>1579.65</v>
      </c>
      <c r="O49" s="305">
        <f t="shared" si="5"/>
        <v>0.16769108280254777</v>
      </c>
    </row>
    <row r="50" spans="1:15" s="310" customFormat="1" ht="174.75" customHeight="1" x14ac:dyDescent="0.2">
      <c r="A50" s="916" t="s">
        <v>168</v>
      </c>
      <c r="B50" s="917">
        <v>3105</v>
      </c>
      <c r="C50" s="917">
        <v>1010</v>
      </c>
      <c r="D50" s="918" t="s">
        <v>170</v>
      </c>
      <c r="E50" s="867" t="s">
        <v>625</v>
      </c>
      <c r="F50" s="867" t="s">
        <v>626</v>
      </c>
      <c r="G50" s="320">
        <v>14952</v>
      </c>
      <c r="H50" s="320">
        <v>0</v>
      </c>
      <c r="I50" s="328">
        <v>0</v>
      </c>
      <c r="J50" s="320">
        <v>0</v>
      </c>
      <c r="K50" s="320">
        <v>0</v>
      </c>
      <c r="L50" s="329">
        <v>0</v>
      </c>
      <c r="M50" s="308">
        <f t="shared" si="3"/>
        <v>14952</v>
      </c>
      <c r="N50" s="308">
        <f t="shared" si="4"/>
        <v>0</v>
      </c>
      <c r="O50" s="314">
        <f t="shared" si="5"/>
        <v>0</v>
      </c>
    </row>
    <row r="51" spans="1:15" s="310" customFormat="1" ht="118.5" customHeight="1" x14ac:dyDescent="0.2">
      <c r="A51" s="901">
        <v>813241</v>
      </c>
      <c r="B51" s="900">
        <v>3241</v>
      </c>
      <c r="C51" s="900">
        <v>1090</v>
      </c>
      <c r="D51" s="899" t="s">
        <v>627</v>
      </c>
      <c r="E51" s="307" t="s">
        <v>628</v>
      </c>
      <c r="F51" s="307" t="s">
        <v>629</v>
      </c>
      <c r="G51" s="320">
        <v>58300</v>
      </c>
      <c r="H51" s="320">
        <v>14100</v>
      </c>
      <c r="I51" s="328">
        <v>0</v>
      </c>
      <c r="J51" s="320">
        <v>0</v>
      </c>
      <c r="K51" s="320">
        <v>0</v>
      </c>
      <c r="L51" s="329">
        <v>0</v>
      </c>
      <c r="M51" s="308">
        <f t="shared" si="3"/>
        <v>58300</v>
      </c>
      <c r="N51" s="308">
        <f t="shared" si="4"/>
        <v>14100</v>
      </c>
      <c r="O51" s="314">
        <f t="shared" si="5"/>
        <v>0.241852487135506</v>
      </c>
    </row>
    <row r="52" spans="1:15" s="310" customFormat="1" ht="196.5" customHeight="1" x14ac:dyDescent="0.2">
      <c r="A52" s="901" t="s">
        <v>73</v>
      </c>
      <c r="B52" s="900" t="s">
        <v>74</v>
      </c>
      <c r="C52" s="900" t="s">
        <v>72</v>
      </c>
      <c r="D52" s="899" t="s">
        <v>75</v>
      </c>
      <c r="E52" s="899" t="s">
        <v>630</v>
      </c>
      <c r="F52" s="307" t="s">
        <v>631</v>
      </c>
      <c r="G52" s="320">
        <v>83862</v>
      </c>
      <c r="H52" s="320">
        <v>0</v>
      </c>
      <c r="I52" s="328">
        <v>0</v>
      </c>
      <c r="J52" s="320">
        <v>0</v>
      </c>
      <c r="K52" s="320">
        <v>0</v>
      </c>
      <c r="L52" s="329">
        <v>0</v>
      </c>
      <c r="M52" s="308">
        <f t="shared" si="3"/>
        <v>83862</v>
      </c>
      <c r="N52" s="308">
        <f t="shared" si="4"/>
        <v>0</v>
      </c>
      <c r="O52" s="314">
        <f t="shared" si="5"/>
        <v>0</v>
      </c>
    </row>
    <row r="53" spans="1:15" s="310" customFormat="1" ht="153.75" customHeight="1" x14ac:dyDescent="0.2">
      <c r="A53" s="901" t="s">
        <v>73</v>
      </c>
      <c r="B53" s="900" t="s">
        <v>74</v>
      </c>
      <c r="C53" s="900" t="s">
        <v>72</v>
      </c>
      <c r="D53" s="899" t="s">
        <v>75</v>
      </c>
      <c r="E53" s="307" t="s">
        <v>220</v>
      </c>
      <c r="F53" s="870" t="s">
        <v>660</v>
      </c>
      <c r="G53" s="320">
        <v>42969400</v>
      </c>
      <c r="H53" s="320">
        <v>3364500</v>
      </c>
      <c r="I53" s="309">
        <v>0</v>
      </c>
      <c r="J53" s="320">
        <v>0</v>
      </c>
      <c r="K53" s="320">
        <v>0</v>
      </c>
      <c r="L53" s="329">
        <v>0</v>
      </c>
      <c r="M53" s="308">
        <f t="shared" si="3"/>
        <v>42969400</v>
      </c>
      <c r="N53" s="308">
        <f t="shared" si="4"/>
        <v>3364500</v>
      </c>
      <c r="O53" s="314">
        <f t="shared" si="5"/>
        <v>7.8299906445051595E-2</v>
      </c>
    </row>
    <row r="54" spans="1:15" s="310" customFormat="1" ht="270.75" customHeight="1" thickBot="1" x14ac:dyDescent="0.25">
      <c r="A54" s="956" t="s">
        <v>73</v>
      </c>
      <c r="B54" s="928" t="s">
        <v>74</v>
      </c>
      <c r="C54" s="928" t="s">
        <v>72</v>
      </c>
      <c r="D54" s="929" t="s">
        <v>75</v>
      </c>
      <c r="E54" s="552" t="s">
        <v>204</v>
      </c>
      <c r="F54" s="950" t="s">
        <v>617</v>
      </c>
      <c r="G54" s="330">
        <v>3000000</v>
      </c>
      <c r="H54" s="330">
        <v>705000</v>
      </c>
      <c r="I54" s="873">
        <v>0</v>
      </c>
      <c r="J54" s="330">
        <v>0</v>
      </c>
      <c r="K54" s="330">
        <v>0</v>
      </c>
      <c r="L54" s="331">
        <v>0</v>
      </c>
      <c r="M54" s="555">
        <f t="shared" si="3"/>
        <v>3000000</v>
      </c>
      <c r="N54" s="555">
        <f t="shared" si="4"/>
        <v>705000</v>
      </c>
      <c r="O54" s="834">
        <f t="shared" si="5"/>
        <v>0.23499999999999999</v>
      </c>
    </row>
    <row r="55" spans="1:15" s="310" customFormat="1" ht="78.75" customHeight="1" thickBot="1" x14ac:dyDescent="0.25">
      <c r="A55" s="904" t="s">
        <v>76</v>
      </c>
      <c r="B55" s="919" t="s">
        <v>14</v>
      </c>
      <c r="C55" s="919" t="s">
        <v>14</v>
      </c>
      <c r="D55" s="920" t="s">
        <v>468</v>
      </c>
      <c r="E55" s="920" t="s">
        <v>14</v>
      </c>
      <c r="F55" s="334" t="s">
        <v>14</v>
      </c>
      <c r="G55" s="335">
        <f t="shared" ref="G55:L56" si="10">G56</f>
        <v>34000</v>
      </c>
      <c r="H55" s="335">
        <f t="shared" si="10"/>
        <v>0</v>
      </c>
      <c r="I55" s="335">
        <f t="shared" si="10"/>
        <v>0</v>
      </c>
      <c r="J55" s="335">
        <f t="shared" si="10"/>
        <v>0</v>
      </c>
      <c r="K55" s="335">
        <f t="shared" si="10"/>
        <v>0</v>
      </c>
      <c r="L55" s="335">
        <f t="shared" si="10"/>
        <v>0</v>
      </c>
      <c r="M55" s="422">
        <f t="shared" si="3"/>
        <v>34000</v>
      </c>
      <c r="N55" s="422">
        <f t="shared" si="4"/>
        <v>0</v>
      </c>
      <c r="O55" s="336">
        <f t="shared" si="5"/>
        <v>0</v>
      </c>
    </row>
    <row r="56" spans="1:15" s="5" customFormat="1" ht="82.5" customHeight="1" thickBot="1" x14ac:dyDescent="0.25">
      <c r="A56" s="909" t="s">
        <v>77</v>
      </c>
      <c r="B56" s="921" t="s">
        <v>14</v>
      </c>
      <c r="C56" s="921" t="s">
        <v>14</v>
      </c>
      <c r="D56" s="922" t="s">
        <v>468</v>
      </c>
      <c r="E56" s="922" t="s">
        <v>14</v>
      </c>
      <c r="F56" s="338" t="s">
        <v>14</v>
      </c>
      <c r="G56" s="339">
        <f>G57</f>
        <v>34000</v>
      </c>
      <c r="H56" s="339">
        <f>H57</f>
        <v>0</v>
      </c>
      <c r="I56" s="339">
        <f t="shared" si="10"/>
        <v>0</v>
      </c>
      <c r="J56" s="339">
        <f t="shared" si="10"/>
        <v>0</v>
      </c>
      <c r="K56" s="339">
        <f t="shared" si="10"/>
        <v>0</v>
      </c>
      <c r="L56" s="339">
        <f t="shared" si="10"/>
        <v>0</v>
      </c>
      <c r="M56" s="941">
        <f t="shared" si="3"/>
        <v>34000</v>
      </c>
      <c r="N56" s="941">
        <f t="shared" si="4"/>
        <v>0</v>
      </c>
      <c r="O56" s="340">
        <f t="shared" si="5"/>
        <v>0</v>
      </c>
    </row>
    <row r="57" spans="1:15" s="343" customFormat="1" ht="95.25" customHeight="1" thickBot="1" x14ac:dyDescent="0.25">
      <c r="A57" s="923" t="s">
        <v>78</v>
      </c>
      <c r="B57" s="924" t="s">
        <v>79</v>
      </c>
      <c r="C57" s="924" t="s">
        <v>65</v>
      </c>
      <c r="D57" s="951" t="s">
        <v>80</v>
      </c>
      <c r="E57" s="849" t="s">
        <v>209</v>
      </c>
      <c r="F57" s="849" t="s">
        <v>210</v>
      </c>
      <c r="G57" s="318">
        <v>34000</v>
      </c>
      <c r="H57" s="341">
        <v>0</v>
      </c>
      <c r="I57" s="332">
        <v>0</v>
      </c>
      <c r="J57" s="318">
        <v>0</v>
      </c>
      <c r="K57" s="318">
        <v>0</v>
      </c>
      <c r="L57" s="319">
        <v>0</v>
      </c>
      <c r="M57" s="838">
        <f t="shared" si="3"/>
        <v>34000</v>
      </c>
      <c r="N57" s="838">
        <f t="shared" si="4"/>
        <v>0</v>
      </c>
      <c r="O57" s="342">
        <f t="shared" si="5"/>
        <v>0</v>
      </c>
    </row>
    <row r="58" spans="1:15" s="5" customFormat="1" ht="98.25" customHeight="1" thickBot="1" x14ac:dyDescent="0.25">
      <c r="A58" s="904" t="s">
        <v>81</v>
      </c>
      <c r="B58" s="919" t="s">
        <v>14</v>
      </c>
      <c r="C58" s="919" t="s">
        <v>14</v>
      </c>
      <c r="D58" s="920" t="s">
        <v>469</v>
      </c>
      <c r="E58" s="920" t="s">
        <v>14</v>
      </c>
      <c r="F58" s="334" t="s">
        <v>14</v>
      </c>
      <c r="G58" s="345">
        <f>G59</f>
        <v>40222838</v>
      </c>
      <c r="H58" s="345">
        <f t="shared" ref="H58:L58" si="11">H59</f>
        <v>8281025.6399999997</v>
      </c>
      <c r="I58" s="345">
        <f t="shared" si="11"/>
        <v>0</v>
      </c>
      <c r="J58" s="345">
        <f t="shared" si="11"/>
        <v>0</v>
      </c>
      <c r="K58" s="345">
        <f t="shared" si="11"/>
        <v>0</v>
      </c>
      <c r="L58" s="345">
        <f t="shared" si="11"/>
        <v>0</v>
      </c>
      <c r="M58" s="422">
        <f t="shared" si="3"/>
        <v>40222838</v>
      </c>
      <c r="N58" s="422">
        <f t="shared" si="4"/>
        <v>8281025.6399999997</v>
      </c>
      <c r="O58" s="326">
        <f t="shared" si="5"/>
        <v>0.20587870105038336</v>
      </c>
    </row>
    <row r="59" spans="1:15" s="157" customFormat="1" ht="98.25" customHeight="1" thickBot="1" x14ac:dyDescent="0.25">
      <c r="A59" s="909" t="s">
        <v>82</v>
      </c>
      <c r="B59" s="921" t="s">
        <v>14</v>
      </c>
      <c r="C59" s="921" t="s">
        <v>14</v>
      </c>
      <c r="D59" s="922" t="s">
        <v>469</v>
      </c>
      <c r="E59" s="922" t="s">
        <v>14</v>
      </c>
      <c r="F59" s="338" t="s">
        <v>14</v>
      </c>
      <c r="G59" s="300">
        <f>G60+G61+G62+G63+G64+G65+G66+G67+G68+G69+G70+G71</f>
        <v>40222838</v>
      </c>
      <c r="H59" s="300">
        <f t="shared" ref="H59:L59" si="12">H60+H61+H62+H63+H64+H65+H66+H67+H68+H69+H70+H71</f>
        <v>8281025.6399999997</v>
      </c>
      <c r="I59" s="300">
        <f t="shared" si="12"/>
        <v>0</v>
      </c>
      <c r="J59" s="300">
        <f t="shared" si="12"/>
        <v>0</v>
      </c>
      <c r="K59" s="300">
        <f t="shared" si="12"/>
        <v>0</v>
      </c>
      <c r="L59" s="300">
        <f t="shared" si="12"/>
        <v>0</v>
      </c>
      <c r="M59" s="941">
        <f t="shared" si="3"/>
        <v>40222838</v>
      </c>
      <c r="N59" s="941">
        <f t="shared" si="4"/>
        <v>8281025.6399999997</v>
      </c>
      <c r="O59" s="316">
        <f t="shared" si="5"/>
        <v>0.20587870105038336</v>
      </c>
    </row>
    <row r="60" spans="1:15" s="157" customFormat="1" ht="153.75" customHeight="1" x14ac:dyDescent="0.2">
      <c r="A60" s="902" t="s">
        <v>83</v>
      </c>
      <c r="B60" s="903" t="s">
        <v>84</v>
      </c>
      <c r="C60" s="903" t="s">
        <v>53</v>
      </c>
      <c r="D60" s="894" t="s">
        <v>85</v>
      </c>
      <c r="E60" s="306" t="s">
        <v>661</v>
      </c>
      <c r="F60" s="306" t="s">
        <v>662</v>
      </c>
      <c r="G60" s="346">
        <v>27060</v>
      </c>
      <c r="H60" s="346">
        <v>0</v>
      </c>
      <c r="I60" s="346">
        <v>0</v>
      </c>
      <c r="J60" s="346">
        <v>0</v>
      </c>
      <c r="K60" s="346">
        <v>0</v>
      </c>
      <c r="L60" s="346">
        <v>0</v>
      </c>
      <c r="M60" s="304">
        <f t="shared" si="3"/>
        <v>27060</v>
      </c>
      <c r="N60" s="304">
        <f t="shared" si="4"/>
        <v>0</v>
      </c>
      <c r="O60" s="313">
        <f t="shared" si="5"/>
        <v>0</v>
      </c>
    </row>
    <row r="61" spans="1:15" s="157" customFormat="1" ht="98.25" customHeight="1" x14ac:dyDescent="0.2">
      <c r="A61" s="901" t="s">
        <v>86</v>
      </c>
      <c r="B61" s="900" t="s">
        <v>87</v>
      </c>
      <c r="C61" s="900" t="s">
        <v>65</v>
      </c>
      <c r="D61" s="899" t="s">
        <v>88</v>
      </c>
      <c r="E61" s="302" t="s">
        <v>228</v>
      </c>
      <c r="F61" s="302" t="s">
        <v>663</v>
      </c>
      <c r="G61" s="321">
        <v>41035</v>
      </c>
      <c r="H61" s="321">
        <v>0</v>
      </c>
      <c r="I61" s="321">
        <v>0</v>
      </c>
      <c r="J61" s="321">
        <v>0</v>
      </c>
      <c r="K61" s="321">
        <v>0</v>
      </c>
      <c r="L61" s="321">
        <v>0</v>
      </c>
      <c r="M61" s="308">
        <f t="shared" si="3"/>
        <v>41035</v>
      </c>
      <c r="N61" s="308">
        <f t="shared" si="4"/>
        <v>0</v>
      </c>
      <c r="O61" s="322">
        <f t="shared" si="5"/>
        <v>0</v>
      </c>
    </row>
    <row r="62" spans="1:15" s="157" customFormat="1" ht="78.75" customHeight="1" x14ac:dyDescent="0.2">
      <c r="A62" s="901" t="s">
        <v>86</v>
      </c>
      <c r="B62" s="900" t="s">
        <v>87</v>
      </c>
      <c r="C62" s="900" t="s">
        <v>65</v>
      </c>
      <c r="D62" s="899" t="s">
        <v>88</v>
      </c>
      <c r="E62" s="307" t="s">
        <v>628</v>
      </c>
      <c r="F62" s="307" t="s">
        <v>629</v>
      </c>
      <c r="G62" s="321">
        <v>299728</v>
      </c>
      <c r="H62" s="321">
        <v>52182</v>
      </c>
      <c r="I62" s="321">
        <v>0</v>
      </c>
      <c r="J62" s="321">
        <v>0</v>
      </c>
      <c r="K62" s="321">
        <v>0</v>
      </c>
      <c r="L62" s="321">
        <v>0</v>
      </c>
      <c r="M62" s="308">
        <f t="shared" si="3"/>
        <v>299728</v>
      </c>
      <c r="N62" s="308">
        <f t="shared" si="4"/>
        <v>52182</v>
      </c>
      <c r="O62" s="322">
        <f t="shared" si="5"/>
        <v>0.17409784871616932</v>
      </c>
    </row>
    <row r="63" spans="1:15" s="157" customFormat="1" ht="153.75" customHeight="1" x14ac:dyDescent="0.2">
      <c r="A63" s="901" t="s">
        <v>89</v>
      </c>
      <c r="B63" s="900" t="s">
        <v>90</v>
      </c>
      <c r="C63" s="900" t="s">
        <v>91</v>
      </c>
      <c r="D63" s="899" t="s">
        <v>92</v>
      </c>
      <c r="E63" s="307" t="s">
        <v>661</v>
      </c>
      <c r="F63" s="307" t="s">
        <v>662</v>
      </c>
      <c r="G63" s="321">
        <v>5760</v>
      </c>
      <c r="H63" s="321">
        <v>0</v>
      </c>
      <c r="I63" s="321">
        <v>0</v>
      </c>
      <c r="J63" s="321">
        <v>0</v>
      </c>
      <c r="K63" s="321">
        <v>0</v>
      </c>
      <c r="L63" s="321">
        <v>0</v>
      </c>
      <c r="M63" s="308">
        <f t="shared" si="3"/>
        <v>5760</v>
      </c>
      <c r="N63" s="308">
        <f t="shared" si="4"/>
        <v>0</v>
      </c>
      <c r="O63" s="322">
        <f t="shared" si="5"/>
        <v>0</v>
      </c>
    </row>
    <row r="64" spans="1:15" s="157" customFormat="1" ht="156.75" customHeight="1" x14ac:dyDescent="0.2">
      <c r="A64" s="901" t="s">
        <v>93</v>
      </c>
      <c r="B64" s="900" t="s">
        <v>94</v>
      </c>
      <c r="C64" s="900" t="s">
        <v>91</v>
      </c>
      <c r="D64" s="899" t="s">
        <v>95</v>
      </c>
      <c r="E64" s="307" t="s">
        <v>661</v>
      </c>
      <c r="F64" s="307" t="s">
        <v>662</v>
      </c>
      <c r="G64" s="321">
        <v>1920</v>
      </c>
      <c r="H64" s="321">
        <v>0</v>
      </c>
      <c r="I64" s="321">
        <v>0</v>
      </c>
      <c r="J64" s="321">
        <v>0</v>
      </c>
      <c r="K64" s="321">
        <v>0</v>
      </c>
      <c r="L64" s="321">
        <v>0</v>
      </c>
      <c r="M64" s="308">
        <f t="shared" si="3"/>
        <v>1920</v>
      </c>
      <c r="N64" s="308">
        <f t="shared" si="4"/>
        <v>0</v>
      </c>
      <c r="O64" s="322">
        <f t="shared" si="5"/>
        <v>0</v>
      </c>
    </row>
    <row r="65" spans="1:15" s="157" customFormat="1" ht="155.25" customHeight="1" x14ac:dyDescent="0.2">
      <c r="A65" s="901" t="s">
        <v>96</v>
      </c>
      <c r="B65" s="900" t="s">
        <v>97</v>
      </c>
      <c r="C65" s="900" t="s">
        <v>98</v>
      </c>
      <c r="D65" s="899" t="s">
        <v>99</v>
      </c>
      <c r="E65" s="307" t="s">
        <v>661</v>
      </c>
      <c r="F65" s="307" t="s">
        <v>662</v>
      </c>
      <c r="G65" s="321">
        <v>25600</v>
      </c>
      <c r="H65" s="321">
        <v>0</v>
      </c>
      <c r="I65" s="321">
        <v>0</v>
      </c>
      <c r="J65" s="321">
        <v>0</v>
      </c>
      <c r="K65" s="321">
        <v>0</v>
      </c>
      <c r="L65" s="321">
        <v>0</v>
      </c>
      <c r="M65" s="308">
        <f t="shared" si="3"/>
        <v>25600</v>
      </c>
      <c r="N65" s="308">
        <f t="shared" si="4"/>
        <v>0</v>
      </c>
      <c r="O65" s="322">
        <f t="shared" si="5"/>
        <v>0</v>
      </c>
    </row>
    <row r="66" spans="1:15" s="157" customFormat="1" ht="153" customHeight="1" x14ac:dyDescent="0.2">
      <c r="A66" s="901" t="s">
        <v>101</v>
      </c>
      <c r="B66" s="900" t="s">
        <v>102</v>
      </c>
      <c r="C66" s="900" t="s">
        <v>100</v>
      </c>
      <c r="D66" s="899" t="s">
        <v>103</v>
      </c>
      <c r="E66" s="307" t="s">
        <v>661</v>
      </c>
      <c r="F66" s="307" t="s">
        <v>662</v>
      </c>
      <c r="G66" s="321">
        <v>316106</v>
      </c>
      <c r="H66" s="321">
        <v>56540</v>
      </c>
      <c r="I66" s="321">
        <v>0</v>
      </c>
      <c r="J66" s="321">
        <v>0</v>
      </c>
      <c r="K66" s="321">
        <v>0</v>
      </c>
      <c r="L66" s="321">
        <v>0</v>
      </c>
      <c r="M66" s="308">
        <f t="shared" si="3"/>
        <v>316106</v>
      </c>
      <c r="N66" s="308">
        <f t="shared" si="4"/>
        <v>56540</v>
      </c>
      <c r="O66" s="322">
        <f t="shared" si="5"/>
        <v>0.17886405193194688</v>
      </c>
    </row>
    <row r="67" spans="1:15" s="157" customFormat="1" ht="154.5" customHeight="1" x14ac:dyDescent="0.2">
      <c r="A67" s="901" t="s">
        <v>104</v>
      </c>
      <c r="B67" s="900" t="s">
        <v>105</v>
      </c>
      <c r="C67" s="900" t="s">
        <v>106</v>
      </c>
      <c r="D67" s="899" t="s">
        <v>107</v>
      </c>
      <c r="E67" s="302" t="s">
        <v>213</v>
      </c>
      <c r="F67" s="302" t="s">
        <v>667</v>
      </c>
      <c r="G67" s="321">
        <v>90000</v>
      </c>
      <c r="H67" s="321">
        <v>19980</v>
      </c>
      <c r="I67" s="321">
        <v>0</v>
      </c>
      <c r="J67" s="321">
        <v>0</v>
      </c>
      <c r="K67" s="321">
        <v>0</v>
      </c>
      <c r="L67" s="321">
        <v>0</v>
      </c>
      <c r="M67" s="308">
        <f t="shared" si="3"/>
        <v>90000</v>
      </c>
      <c r="N67" s="308">
        <f t="shared" si="4"/>
        <v>19980</v>
      </c>
      <c r="O67" s="314">
        <f t="shared" si="5"/>
        <v>0.222</v>
      </c>
    </row>
    <row r="68" spans="1:15" s="157" customFormat="1" ht="154.5" customHeight="1" x14ac:dyDescent="0.2">
      <c r="A68" s="901" t="s">
        <v>108</v>
      </c>
      <c r="B68" s="900" t="s">
        <v>109</v>
      </c>
      <c r="C68" s="900" t="s">
        <v>106</v>
      </c>
      <c r="D68" s="899" t="s">
        <v>110</v>
      </c>
      <c r="E68" s="302" t="s">
        <v>213</v>
      </c>
      <c r="F68" s="302" t="s">
        <v>668</v>
      </c>
      <c r="G68" s="321">
        <v>3426774</v>
      </c>
      <c r="H68" s="321">
        <v>366522.83</v>
      </c>
      <c r="I68" s="321">
        <v>0</v>
      </c>
      <c r="J68" s="321">
        <v>0</v>
      </c>
      <c r="K68" s="321">
        <v>0</v>
      </c>
      <c r="L68" s="321">
        <v>0</v>
      </c>
      <c r="M68" s="308">
        <f t="shared" si="3"/>
        <v>3426774</v>
      </c>
      <c r="N68" s="308">
        <f t="shared" si="4"/>
        <v>366522.83</v>
      </c>
      <c r="O68" s="314">
        <f t="shared" si="5"/>
        <v>0.10695856511109283</v>
      </c>
    </row>
    <row r="69" spans="1:15" s="157" customFormat="1" ht="155.25" customHeight="1" x14ac:dyDescent="0.2">
      <c r="A69" s="901">
        <v>1015041</v>
      </c>
      <c r="B69" s="900">
        <v>5041</v>
      </c>
      <c r="C69" s="900" t="s">
        <v>106</v>
      </c>
      <c r="D69" s="899" t="s">
        <v>143</v>
      </c>
      <c r="E69" s="302" t="s">
        <v>213</v>
      </c>
      <c r="F69" s="302" t="s">
        <v>667</v>
      </c>
      <c r="G69" s="321">
        <v>33652119</v>
      </c>
      <c r="H69" s="321">
        <v>7523861.21</v>
      </c>
      <c r="I69" s="321">
        <v>0</v>
      </c>
      <c r="J69" s="321">
        <v>0</v>
      </c>
      <c r="K69" s="321">
        <v>0</v>
      </c>
      <c r="L69" s="321">
        <v>0</v>
      </c>
      <c r="M69" s="308">
        <f t="shared" si="3"/>
        <v>33652119</v>
      </c>
      <c r="N69" s="308">
        <f t="shared" si="4"/>
        <v>7523861.21</v>
      </c>
      <c r="O69" s="314">
        <f t="shared" si="5"/>
        <v>0.22357763592836458</v>
      </c>
    </row>
    <row r="70" spans="1:15" s="157" customFormat="1" ht="155.25" customHeight="1" x14ac:dyDescent="0.2">
      <c r="A70" s="901" t="s">
        <v>111</v>
      </c>
      <c r="B70" s="900" t="s">
        <v>112</v>
      </c>
      <c r="C70" s="900" t="s">
        <v>106</v>
      </c>
      <c r="D70" s="899" t="s">
        <v>113</v>
      </c>
      <c r="E70" s="302" t="s">
        <v>213</v>
      </c>
      <c r="F70" s="302" t="s">
        <v>668</v>
      </c>
      <c r="G70" s="321">
        <v>1808736</v>
      </c>
      <c r="H70" s="321">
        <v>129939.6</v>
      </c>
      <c r="I70" s="321">
        <v>0</v>
      </c>
      <c r="J70" s="321">
        <v>0</v>
      </c>
      <c r="K70" s="321">
        <v>0</v>
      </c>
      <c r="L70" s="321">
        <v>0</v>
      </c>
      <c r="M70" s="308">
        <f t="shared" si="3"/>
        <v>1808736</v>
      </c>
      <c r="N70" s="308">
        <f t="shared" si="4"/>
        <v>129939.6</v>
      </c>
      <c r="O70" s="314">
        <f t="shared" si="5"/>
        <v>7.1840003184544352E-2</v>
      </c>
    </row>
    <row r="71" spans="1:15" s="157" customFormat="1" ht="154.5" customHeight="1" thickBot="1" x14ac:dyDescent="0.25">
      <c r="A71" s="956" t="s">
        <v>114</v>
      </c>
      <c r="B71" s="928" t="s">
        <v>115</v>
      </c>
      <c r="C71" s="928" t="s">
        <v>106</v>
      </c>
      <c r="D71" s="929" t="s">
        <v>116</v>
      </c>
      <c r="E71" s="552" t="s">
        <v>213</v>
      </c>
      <c r="F71" s="552" t="s">
        <v>667</v>
      </c>
      <c r="G71" s="556">
        <v>528000</v>
      </c>
      <c r="H71" s="556">
        <v>132000</v>
      </c>
      <c r="I71" s="556">
        <v>0</v>
      </c>
      <c r="J71" s="556">
        <v>0</v>
      </c>
      <c r="K71" s="556">
        <v>0</v>
      </c>
      <c r="L71" s="556">
        <v>0</v>
      </c>
      <c r="M71" s="555">
        <f t="shared" si="3"/>
        <v>528000</v>
      </c>
      <c r="N71" s="555">
        <f t="shared" si="4"/>
        <v>132000</v>
      </c>
      <c r="O71" s="557">
        <f t="shared" si="5"/>
        <v>0.25</v>
      </c>
    </row>
    <row r="72" spans="1:15" s="157" customFormat="1" ht="116.25" customHeight="1" thickBot="1" x14ac:dyDescent="0.25">
      <c r="A72" s="904" t="s">
        <v>117</v>
      </c>
      <c r="B72" s="919" t="s">
        <v>14</v>
      </c>
      <c r="C72" s="919" t="s">
        <v>14</v>
      </c>
      <c r="D72" s="920" t="s">
        <v>118</v>
      </c>
      <c r="E72" s="920" t="s">
        <v>14</v>
      </c>
      <c r="F72" s="334" t="s">
        <v>14</v>
      </c>
      <c r="G72" s="296">
        <f>G73</f>
        <v>55015941</v>
      </c>
      <c r="H72" s="296">
        <f t="shared" ref="H72:L72" si="13">H73</f>
        <v>12446085.83</v>
      </c>
      <c r="I72" s="296">
        <f t="shared" si="13"/>
        <v>2755726</v>
      </c>
      <c r="J72" s="296">
        <f t="shared" si="13"/>
        <v>461390</v>
      </c>
      <c r="K72" s="296">
        <f t="shared" si="13"/>
        <v>0</v>
      </c>
      <c r="L72" s="296">
        <f t="shared" si="13"/>
        <v>0</v>
      </c>
      <c r="M72" s="354">
        <f t="shared" si="3"/>
        <v>57771667</v>
      </c>
      <c r="N72" s="354">
        <f t="shared" si="4"/>
        <v>12446085.83</v>
      </c>
      <c r="O72" s="326">
        <f t="shared" si="5"/>
        <v>0.21543580921769143</v>
      </c>
    </row>
    <row r="73" spans="1:15" s="157" customFormat="1" ht="121.5" customHeight="1" thickBot="1" x14ac:dyDescent="0.25">
      <c r="A73" s="925">
        <v>1210000</v>
      </c>
      <c r="B73" s="921" t="s">
        <v>14</v>
      </c>
      <c r="C73" s="921" t="s">
        <v>14</v>
      </c>
      <c r="D73" s="922" t="s">
        <v>118</v>
      </c>
      <c r="E73" s="922" t="s">
        <v>14</v>
      </c>
      <c r="F73" s="338" t="s">
        <v>14</v>
      </c>
      <c r="G73" s="300">
        <f>G74+G75+G76+G77+G79+G80+G81+G82+G83</f>
        <v>55015941</v>
      </c>
      <c r="H73" s="300">
        <f>H74+H75+H76+H77+H79+H80+H81+H82+H83</f>
        <v>12446085.83</v>
      </c>
      <c r="I73" s="300">
        <f>I74+I75+I76+I77+I79+I80+I81+I82+I83</f>
        <v>2755726</v>
      </c>
      <c r="J73" s="300">
        <f t="shared" ref="J73:L73" si="14">J74+J75+J77+J80+J81+J83</f>
        <v>461390</v>
      </c>
      <c r="K73" s="300">
        <f t="shared" si="14"/>
        <v>0</v>
      </c>
      <c r="L73" s="300">
        <f t="shared" si="14"/>
        <v>0</v>
      </c>
      <c r="M73" s="941">
        <f t="shared" si="3"/>
        <v>57771667</v>
      </c>
      <c r="N73" s="941">
        <f t="shared" si="4"/>
        <v>12446085.83</v>
      </c>
      <c r="O73" s="316">
        <f t="shared" si="5"/>
        <v>0.21543580921769143</v>
      </c>
    </row>
    <row r="74" spans="1:15" s="5" customFormat="1" ht="156" customHeight="1" x14ac:dyDescent="0.2">
      <c r="A74" s="902" t="s">
        <v>121</v>
      </c>
      <c r="B74" s="903" t="s">
        <v>122</v>
      </c>
      <c r="C74" s="903" t="s">
        <v>123</v>
      </c>
      <c r="D74" s="894" t="s">
        <v>124</v>
      </c>
      <c r="E74" s="303" t="s">
        <v>643</v>
      </c>
      <c r="F74" s="303" t="s">
        <v>669</v>
      </c>
      <c r="G74" s="324">
        <v>9760</v>
      </c>
      <c r="H74" s="952">
        <v>0</v>
      </c>
      <c r="I74" s="324">
        <v>0</v>
      </c>
      <c r="J74" s="324">
        <f>I74</f>
        <v>0</v>
      </c>
      <c r="K74" s="324">
        <v>0</v>
      </c>
      <c r="L74" s="866">
        <v>0</v>
      </c>
      <c r="M74" s="304">
        <f t="shared" si="3"/>
        <v>9760</v>
      </c>
      <c r="N74" s="304">
        <f t="shared" si="4"/>
        <v>0</v>
      </c>
      <c r="O74" s="313">
        <f>N74/M74</f>
        <v>0</v>
      </c>
    </row>
    <row r="75" spans="1:15" s="157" customFormat="1" ht="155.25" customHeight="1" x14ac:dyDescent="0.2">
      <c r="A75" s="901" t="s">
        <v>125</v>
      </c>
      <c r="B75" s="900" t="s">
        <v>126</v>
      </c>
      <c r="C75" s="900" t="s">
        <v>26</v>
      </c>
      <c r="D75" s="899" t="s">
        <v>127</v>
      </c>
      <c r="E75" s="302" t="s">
        <v>643</v>
      </c>
      <c r="F75" s="302" t="s">
        <v>670</v>
      </c>
      <c r="G75" s="320">
        <v>1597918</v>
      </c>
      <c r="H75" s="321">
        <v>59338.84</v>
      </c>
      <c r="I75" s="320">
        <v>0</v>
      </c>
      <c r="J75" s="320">
        <f t="shared" ref="J75:J82" si="15">I75</f>
        <v>0</v>
      </c>
      <c r="K75" s="320">
        <v>0</v>
      </c>
      <c r="L75" s="320">
        <v>0</v>
      </c>
      <c r="M75" s="308">
        <f t="shared" si="3"/>
        <v>1597918</v>
      </c>
      <c r="N75" s="308">
        <f t="shared" si="4"/>
        <v>59338.84</v>
      </c>
      <c r="O75" s="314">
        <f t="shared" ref="O75:O87" si="16">N75/M75</f>
        <v>3.713509704502984E-2</v>
      </c>
    </row>
    <row r="76" spans="1:15" s="157" customFormat="1" ht="154.5" customHeight="1" x14ac:dyDescent="0.2">
      <c r="A76" s="901">
        <v>1216015</v>
      </c>
      <c r="B76" s="900">
        <v>6015</v>
      </c>
      <c r="C76" s="892" t="s">
        <v>26</v>
      </c>
      <c r="D76" s="899" t="s">
        <v>518</v>
      </c>
      <c r="E76" s="302" t="s">
        <v>633</v>
      </c>
      <c r="F76" s="302" t="s">
        <v>671</v>
      </c>
      <c r="G76" s="320">
        <v>0</v>
      </c>
      <c r="H76" s="321">
        <v>0</v>
      </c>
      <c r="I76" s="320">
        <v>1835036</v>
      </c>
      <c r="J76" s="320">
        <f t="shared" si="15"/>
        <v>1835036</v>
      </c>
      <c r="K76" s="320">
        <v>0</v>
      </c>
      <c r="L76" s="320">
        <v>0</v>
      </c>
      <c r="M76" s="308">
        <f t="shared" si="3"/>
        <v>1835036</v>
      </c>
      <c r="N76" s="308">
        <f t="shared" si="4"/>
        <v>0</v>
      </c>
      <c r="O76" s="314">
        <f t="shared" si="16"/>
        <v>0</v>
      </c>
    </row>
    <row r="77" spans="1:15" s="5" customFormat="1" ht="154.5" customHeight="1" x14ac:dyDescent="0.2">
      <c r="A77" s="901" t="s">
        <v>128</v>
      </c>
      <c r="B77" s="900" t="s">
        <v>25</v>
      </c>
      <c r="C77" s="900" t="s">
        <v>26</v>
      </c>
      <c r="D77" s="899" t="s">
        <v>27</v>
      </c>
      <c r="E77" s="302" t="s">
        <v>643</v>
      </c>
      <c r="F77" s="302" t="s">
        <v>670</v>
      </c>
      <c r="G77" s="320">
        <v>45677519</v>
      </c>
      <c r="H77" s="320">
        <v>10499865.75</v>
      </c>
      <c r="I77" s="320">
        <v>461390</v>
      </c>
      <c r="J77" s="320">
        <f t="shared" si="15"/>
        <v>461390</v>
      </c>
      <c r="K77" s="320">
        <v>0</v>
      </c>
      <c r="L77" s="320">
        <v>0</v>
      </c>
      <c r="M77" s="308">
        <f t="shared" si="3"/>
        <v>46138909</v>
      </c>
      <c r="N77" s="308">
        <f t="shared" si="4"/>
        <v>10499865.75</v>
      </c>
      <c r="O77" s="314">
        <f t="shared" si="16"/>
        <v>0.22757074186561282</v>
      </c>
    </row>
    <row r="78" spans="1:15" s="5" customFormat="1" ht="70.5" hidden="1" customHeight="1" x14ac:dyDescent="0.2">
      <c r="A78" s="901" t="s">
        <v>636</v>
      </c>
      <c r="B78" s="900" t="s">
        <v>637</v>
      </c>
      <c r="C78" s="900" t="s">
        <v>638</v>
      </c>
      <c r="D78" s="899" t="s">
        <v>27</v>
      </c>
      <c r="E78" s="899" t="s">
        <v>433</v>
      </c>
      <c r="F78" s="302" t="s">
        <v>434</v>
      </c>
      <c r="G78" s="320"/>
      <c r="H78" s="320"/>
      <c r="I78" s="347"/>
      <c r="J78" s="320">
        <f t="shared" si="15"/>
        <v>0</v>
      </c>
      <c r="K78" s="320"/>
      <c r="L78" s="320"/>
      <c r="M78" s="308">
        <f t="shared" si="3"/>
        <v>0</v>
      </c>
      <c r="N78" s="308">
        <f t="shared" si="4"/>
        <v>0</v>
      </c>
      <c r="O78" s="314" t="e">
        <f t="shared" si="16"/>
        <v>#DIV/0!</v>
      </c>
    </row>
    <row r="79" spans="1:15" s="5" customFormat="1" ht="114" customHeight="1" x14ac:dyDescent="0.2">
      <c r="A79" s="901">
        <v>1216030</v>
      </c>
      <c r="B79" s="900">
        <v>6030</v>
      </c>
      <c r="C79" s="900">
        <v>620</v>
      </c>
      <c r="D79" s="899" t="s">
        <v>27</v>
      </c>
      <c r="E79" s="867" t="s">
        <v>634</v>
      </c>
      <c r="F79" s="867" t="s">
        <v>635</v>
      </c>
      <c r="G79" s="320">
        <v>175102</v>
      </c>
      <c r="H79" s="320">
        <v>36974.32</v>
      </c>
      <c r="I79" s="347">
        <v>0</v>
      </c>
      <c r="J79" s="320">
        <f t="shared" si="15"/>
        <v>0</v>
      </c>
      <c r="K79" s="320">
        <v>0</v>
      </c>
      <c r="L79" s="320">
        <v>0</v>
      </c>
      <c r="M79" s="308">
        <f t="shared" si="3"/>
        <v>175102</v>
      </c>
      <c r="N79" s="308">
        <f t="shared" si="4"/>
        <v>36974.32</v>
      </c>
      <c r="O79" s="314">
        <f t="shared" si="16"/>
        <v>0.21115875318385854</v>
      </c>
    </row>
    <row r="80" spans="1:15" s="5" customFormat="1" ht="294" customHeight="1" x14ac:dyDescent="0.2">
      <c r="A80" s="901">
        <v>1216071</v>
      </c>
      <c r="B80" s="900">
        <v>6071</v>
      </c>
      <c r="C80" s="892" t="s">
        <v>243</v>
      </c>
      <c r="D80" s="899" t="s">
        <v>241</v>
      </c>
      <c r="E80" s="302" t="s">
        <v>643</v>
      </c>
      <c r="F80" s="302" t="s">
        <v>670</v>
      </c>
      <c r="G80" s="320">
        <v>4380000</v>
      </c>
      <c r="H80" s="320">
        <v>1066449.3600000001</v>
      </c>
      <c r="I80" s="308">
        <v>0</v>
      </c>
      <c r="J80" s="320">
        <f t="shared" si="15"/>
        <v>0</v>
      </c>
      <c r="K80" s="320">
        <v>0</v>
      </c>
      <c r="L80" s="320">
        <v>0</v>
      </c>
      <c r="M80" s="308">
        <f t="shared" si="3"/>
        <v>4380000</v>
      </c>
      <c r="N80" s="308">
        <f t="shared" si="4"/>
        <v>1066449.3600000001</v>
      </c>
      <c r="O80" s="314">
        <f t="shared" si="16"/>
        <v>0.2434815890410959</v>
      </c>
    </row>
    <row r="81" spans="1:15" s="5" customFormat="1" ht="156" customHeight="1" x14ac:dyDescent="0.2">
      <c r="A81" s="901" t="s">
        <v>129</v>
      </c>
      <c r="B81" s="900" t="s">
        <v>130</v>
      </c>
      <c r="C81" s="900" t="s">
        <v>131</v>
      </c>
      <c r="D81" s="899" t="s">
        <v>132</v>
      </c>
      <c r="E81" s="302" t="s">
        <v>643</v>
      </c>
      <c r="F81" s="302" t="s">
        <v>670</v>
      </c>
      <c r="G81" s="320">
        <v>2968087</v>
      </c>
      <c r="H81" s="320">
        <v>576469.56000000006</v>
      </c>
      <c r="I81" s="328">
        <v>0</v>
      </c>
      <c r="J81" s="320">
        <f t="shared" si="15"/>
        <v>0</v>
      </c>
      <c r="K81" s="320">
        <v>0</v>
      </c>
      <c r="L81" s="329">
        <v>0</v>
      </c>
      <c r="M81" s="308">
        <f t="shared" si="3"/>
        <v>2968087</v>
      </c>
      <c r="N81" s="308">
        <f t="shared" si="4"/>
        <v>576469.56000000006</v>
      </c>
      <c r="O81" s="314">
        <f t="shared" si="16"/>
        <v>0.19422259522716148</v>
      </c>
    </row>
    <row r="82" spans="1:15" s="5" customFormat="1" ht="157.5" customHeight="1" x14ac:dyDescent="0.2">
      <c r="A82" s="901">
        <v>1218110</v>
      </c>
      <c r="B82" s="900">
        <v>8110</v>
      </c>
      <c r="C82" s="900">
        <v>320</v>
      </c>
      <c r="D82" s="899" t="s">
        <v>215</v>
      </c>
      <c r="E82" s="302" t="s">
        <v>632</v>
      </c>
      <c r="F82" s="302" t="s">
        <v>672</v>
      </c>
      <c r="G82" s="320">
        <v>207555</v>
      </c>
      <c r="H82" s="320">
        <v>206988</v>
      </c>
      <c r="I82" s="328">
        <v>0</v>
      </c>
      <c r="J82" s="320">
        <f t="shared" si="15"/>
        <v>0</v>
      </c>
      <c r="K82" s="320">
        <v>0</v>
      </c>
      <c r="L82" s="329">
        <v>0</v>
      </c>
      <c r="M82" s="308">
        <f t="shared" si="3"/>
        <v>207555</v>
      </c>
      <c r="N82" s="308">
        <f t="shared" si="4"/>
        <v>206988</v>
      </c>
      <c r="O82" s="314">
        <f t="shared" si="16"/>
        <v>0.99726819397268196</v>
      </c>
    </row>
    <row r="83" spans="1:15" s="310" customFormat="1" ht="159.75" customHeight="1" thickBot="1" x14ac:dyDescent="0.25">
      <c r="A83" s="956" t="s">
        <v>133</v>
      </c>
      <c r="B83" s="928" t="s">
        <v>134</v>
      </c>
      <c r="C83" s="928" t="s">
        <v>135</v>
      </c>
      <c r="D83" s="929" t="s">
        <v>136</v>
      </c>
      <c r="E83" s="552" t="s">
        <v>664</v>
      </c>
      <c r="F83" s="953" t="s">
        <v>665</v>
      </c>
      <c r="G83" s="330">
        <v>0</v>
      </c>
      <c r="H83" s="330">
        <v>0</v>
      </c>
      <c r="I83" s="330">
        <v>459300</v>
      </c>
      <c r="J83" s="330">
        <v>0</v>
      </c>
      <c r="K83" s="330">
        <v>0</v>
      </c>
      <c r="L83" s="331">
        <v>0</v>
      </c>
      <c r="M83" s="555">
        <f t="shared" si="3"/>
        <v>459300</v>
      </c>
      <c r="N83" s="555">
        <f t="shared" si="4"/>
        <v>0</v>
      </c>
      <c r="O83" s="557">
        <f t="shared" si="16"/>
        <v>0</v>
      </c>
    </row>
    <row r="84" spans="1:15" s="310" customFormat="1" ht="100.5" customHeight="1" thickBot="1" x14ac:dyDescent="0.25">
      <c r="A84" s="904" t="s">
        <v>137</v>
      </c>
      <c r="B84" s="919" t="s">
        <v>14</v>
      </c>
      <c r="C84" s="919" t="s">
        <v>14</v>
      </c>
      <c r="D84" s="920" t="s">
        <v>470</v>
      </c>
      <c r="E84" s="920" t="s">
        <v>14</v>
      </c>
      <c r="F84" s="334" t="s">
        <v>14</v>
      </c>
      <c r="G84" s="296">
        <v>0</v>
      </c>
      <c r="H84" s="335">
        <v>0</v>
      </c>
      <c r="I84" s="335">
        <f>I85</f>
        <v>36289935</v>
      </c>
      <c r="J84" s="335">
        <f>J85</f>
        <v>36289935</v>
      </c>
      <c r="K84" s="335">
        <f>K85</f>
        <v>4451435.71</v>
      </c>
      <c r="L84" s="335">
        <f>L85</f>
        <v>4451435.71</v>
      </c>
      <c r="M84" s="354">
        <f t="shared" si="3"/>
        <v>36289935</v>
      </c>
      <c r="N84" s="354">
        <f t="shared" si="4"/>
        <v>4451435.71</v>
      </c>
      <c r="O84" s="326">
        <f t="shared" si="16"/>
        <v>0.12266309405073335</v>
      </c>
    </row>
    <row r="85" spans="1:15" s="5" customFormat="1" ht="98.25" customHeight="1" thickBot="1" x14ac:dyDescent="0.25">
      <c r="A85" s="925">
        <v>1510000</v>
      </c>
      <c r="B85" s="921" t="s">
        <v>14</v>
      </c>
      <c r="C85" s="921" t="s">
        <v>14</v>
      </c>
      <c r="D85" s="922" t="s">
        <v>470</v>
      </c>
      <c r="E85" s="922" t="s">
        <v>14</v>
      </c>
      <c r="F85" s="338" t="s">
        <v>14</v>
      </c>
      <c r="G85" s="300">
        <v>0</v>
      </c>
      <c r="H85" s="327">
        <v>0</v>
      </c>
      <c r="I85" s="300">
        <f>SUM(I86:I92)</f>
        <v>36289935</v>
      </c>
      <c r="J85" s="300">
        <f>SUM(J86:J92)</f>
        <v>36289935</v>
      </c>
      <c r="K85" s="300">
        <f>SUM(K86:K92)</f>
        <v>4451435.71</v>
      </c>
      <c r="L85" s="300">
        <f>SUM(L86:L92)</f>
        <v>4451435.71</v>
      </c>
      <c r="M85" s="941">
        <f t="shared" si="3"/>
        <v>36289935</v>
      </c>
      <c r="N85" s="941">
        <f t="shared" si="4"/>
        <v>4451435.71</v>
      </c>
      <c r="O85" s="316">
        <f t="shared" si="16"/>
        <v>0.12266309405073335</v>
      </c>
    </row>
    <row r="86" spans="1:15" s="5" customFormat="1" ht="154.5" customHeight="1" x14ac:dyDescent="0.2">
      <c r="A86" s="895">
        <v>1511021</v>
      </c>
      <c r="B86" s="896">
        <v>1021</v>
      </c>
      <c r="C86" s="912" t="s">
        <v>49</v>
      </c>
      <c r="D86" s="894" t="s">
        <v>520</v>
      </c>
      <c r="E86" s="303" t="s">
        <v>639</v>
      </c>
      <c r="F86" s="303" t="s">
        <v>640</v>
      </c>
      <c r="G86" s="346">
        <v>0</v>
      </c>
      <c r="H86" s="324">
        <v>0</v>
      </c>
      <c r="I86" s="346">
        <v>19544392</v>
      </c>
      <c r="J86" s="346">
        <f t="shared" ref="J86:J92" si="17">I86</f>
        <v>19544392</v>
      </c>
      <c r="K86" s="346">
        <v>4451435.71</v>
      </c>
      <c r="L86" s="346">
        <f>K86</f>
        <v>4451435.71</v>
      </c>
      <c r="M86" s="304">
        <f t="shared" ref="M86:M103" si="18">G86+I86</f>
        <v>19544392</v>
      </c>
      <c r="N86" s="304">
        <f t="shared" ref="N86:N103" si="19">H86+K86</f>
        <v>4451435.71</v>
      </c>
      <c r="O86" s="305">
        <f t="shared" si="16"/>
        <v>0.22776025521796739</v>
      </c>
    </row>
    <row r="87" spans="1:15" s="5" customFormat="1" ht="155.25" customHeight="1" x14ac:dyDescent="0.2">
      <c r="A87" s="897" t="s">
        <v>529</v>
      </c>
      <c r="B87" s="898" t="s">
        <v>530</v>
      </c>
      <c r="C87" s="892" t="s">
        <v>212</v>
      </c>
      <c r="D87" s="899" t="s">
        <v>673</v>
      </c>
      <c r="E87" s="302" t="s">
        <v>641</v>
      </c>
      <c r="F87" s="302" t="s">
        <v>642</v>
      </c>
      <c r="G87" s="321">
        <v>0</v>
      </c>
      <c r="H87" s="320">
        <v>0</v>
      </c>
      <c r="I87" s="321">
        <v>173444</v>
      </c>
      <c r="J87" s="321">
        <f t="shared" si="17"/>
        <v>173444</v>
      </c>
      <c r="K87" s="321">
        <v>0</v>
      </c>
      <c r="L87" s="321">
        <f>K87</f>
        <v>0</v>
      </c>
      <c r="M87" s="308">
        <f t="shared" si="18"/>
        <v>173444</v>
      </c>
      <c r="N87" s="308">
        <f t="shared" si="19"/>
        <v>0</v>
      </c>
      <c r="O87" s="314">
        <f t="shared" si="16"/>
        <v>0</v>
      </c>
    </row>
    <row r="88" spans="1:15" s="5" customFormat="1" ht="155.25" customHeight="1" x14ac:dyDescent="0.2">
      <c r="A88" s="957" t="s">
        <v>537</v>
      </c>
      <c r="B88" s="847" t="s">
        <v>538</v>
      </c>
      <c r="C88" s="847" t="s">
        <v>26</v>
      </c>
      <c r="D88" s="932" t="s">
        <v>216</v>
      </c>
      <c r="E88" s="302" t="s">
        <v>643</v>
      </c>
      <c r="F88" s="302" t="s">
        <v>644</v>
      </c>
      <c r="G88" s="350">
        <v>0</v>
      </c>
      <c r="H88" s="321">
        <v>0</v>
      </c>
      <c r="I88" s="321">
        <v>10430435</v>
      </c>
      <c r="J88" s="321">
        <f t="shared" si="17"/>
        <v>10430435</v>
      </c>
      <c r="K88" s="321">
        <v>0</v>
      </c>
      <c r="L88" s="321">
        <f t="shared" ref="L88:L89" si="20">K88</f>
        <v>0</v>
      </c>
      <c r="M88" s="308">
        <f t="shared" si="18"/>
        <v>10430435</v>
      </c>
      <c r="N88" s="308">
        <f t="shared" si="19"/>
        <v>0</v>
      </c>
      <c r="O88" s="322">
        <f t="shared" si="5"/>
        <v>0</v>
      </c>
    </row>
    <row r="89" spans="1:15" s="5" customFormat="1" ht="153" customHeight="1" x14ac:dyDescent="0.2">
      <c r="A89" s="957" t="s">
        <v>598</v>
      </c>
      <c r="B89" s="847" t="s">
        <v>126</v>
      </c>
      <c r="C89" s="944" t="s">
        <v>26</v>
      </c>
      <c r="D89" s="870" t="s">
        <v>127</v>
      </c>
      <c r="E89" s="302" t="s">
        <v>643</v>
      </c>
      <c r="F89" s="302" t="s">
        <v>644</v>
      </c>
      <c r="G89" s="350">
        <v>0</v>
      </c>
      <c r="H89" s="321">
        <v>0</v>
      </c>
      <c r="I89" s="321">
        <v>258440</v>
      </c>
      <c r="J89" s="321">
        <f t="shared" si="17"/>
        <v>258440</v>
      </c>
      <c r="K89" s="321">
        <v>0</v>
      </c>
      <c r="L89" s="321">
        <f t="shared" si="20"/>
        <v>0</v>
      </c>
      <c r="M89" s="308">
        <f t="shared" si="18"/>
        <v>258440</v>
      </c>
      <c r="N89" s="308">
        <f t="shared" si="19"/>
        <v>0</v>
      </c>
      <c r="O89" s="322">
        <f t="shared" si="5"/>
        <v>0</v>
      </c>
    </row>
    <row r="90" spans="1:15" s="5" customFormat="1" ht="155.25" customHeight="1" x14ac:dyDescent="0.2">
      <c r="A90" s="349" t="s">
        <v>435</v>
      </c>
      <c r="B90" s="312" t="s">
        <v>25</v>
      </c>
      <c r="C90" s="312" t="s">
        <v>26</v>
      </c>
      <c r="D90" s="307" t="s">
        <v>127</v>
      </c>
      <c r="E90" s="302" t="s">
        <v>643</v>
      </c>
      <c r="F90" s="302" t="s">
        <v>644</v>
      </c>
      <c r="G90" s="939">
        <v>0</v>
      </c>
      <c r="H90" s="864">
        <v>0</v>
      </c>
      <c r="I90" s="864">
        <v>149831</v>
      </c>
      <c r="J90" s="864">
        <f t="shared" si="17"/>
        <v>149831</v>
      </c>
      <c r="K90" s="864">
        <v>0</v>
      </c>
      <c r="L90" s="308">
        <f>K90</f>
        <v>0</v>
      </c>
      <c r="M90" s="308">
        <f t="shared" si="18"/>
        <v>149831</v>
      </c>
      <c r="N90" s="308">
        <f t="shared" si="19"/>
        <v>0</v>
      </c>
      <c r="O90" s="322">
        <f t="shared" si="5"/>
        <v>0</v>
      </c>
    </row>
    <row r="91" spans="1:15" s="5" customFormat="1" ht="153" customHeight="1" x14ac:dyDescent="0.2">
      <c r="A91" s="957" t="s">
        <v>435</v>
      </c>
      <c r="B91" s="847" t="s">
        <v>25</v>
      </c>
      <c r="C91" s="944" t="s">
        <v>26</v>
      </c>
      <c r="D91" s="870" t="s">
        <v>27</v>
      </c>
      <c r="E91" s="302" t="s">
        <v>639</v>
      </c>
      <c r="F91" s="302" t="s">
        <v>640</v>
      </c>
      <c r="G91" s="939">
        <v>0</v>
      </c>
      <c r="H91" s="864">
        <v>0</v>
      </c>
      <c r="I91" s="864">
        <v>251111</v>
      </c>
      <c r="J91" s="864">
        <f t="shared" si="17"/>
        <v>251111</v>
      </c>
      <c r="K91" s="864">
        <v>0</v>
      </c>
      <c r="L91" s="308">
        <v>0</v>
      </c>
      <c r="M91" s="308">
        <f t="shared" si="18"/>
        <v>251111</v>
      </c>
      <c r="N91" s="308">
        <f t="shared" si="19"/>
        <v>0</v>
      </c>
      <c r="O91" s="322">
        <f t="shared" si="5"/>
        <v>0</v>
      </c>
    </row>
    <row r="92" spans="1:15" s="5" customFormat="1" ht="154.5" customHeight="1" thickBot="1" x14ac:dyDescent="0.25">
      <c r="A92" s="958">
        <v>1517461</v>
      </c>
      <c r="B92" s="836">
        <v>7461</v>
      </c>
      <c r="C92" s="836" t="s">
        <v>131</v>
      </c>
      <c r="D92" s="950" t="s">
        <v>132</v>
      </c>
      <c r="E92" s="552" t="s">
        <v>643</v>
      </c>
      <c r="F92" s="552" t="s">
        <v>644</v>
      </c>
      <c r="G92" s="553">
        <v>0</v>
      </c>
      <c r="H92" s="554">
        <v>0</v>
      </c>
      <c r="I92" s="554">
        <v>5482282</v>
      </c>
      <c r="J92" s="554">
        <f t="shared" si="17"/>
        <v>5482282</v>
      </c>
      <c r="K92" s="554">
        <v>0</v>
      </c>
      <c r="L92" s="555">
        <f>K92</f>
        <v>0</v>
      </c>
      <c r="M92" s="555">
        <f t="shared" si="18"/>
        <v>5482282</v>
      </c>
      <c r="N92" s="555">
        <f t="shared" si="19"/>
        <v>0</v>
      </c>
      <c r="O92" s="557">
        <f t="shared" si="5"/>
        <v>0</v>
      </c>
    </row>
    <row r="93" spans="1:15" s="5" customFormat="1" ht="96.75" customHeight="1" thickBot="1" x14ac:dyDescent="0.25">
      <c r="A93" s="344">
        <v>1600000</v>
      </c>
      <c r="B93" s="333" t="s">
        <v>14</v>
      </c>
      <c r="C93" s="333" t="s">
        <v>14</v>
      </c>
      <c r="D93" s="334" t="s">
        <v>185</v>
      </c>
      <c r="E93" s="334" t="s">
        <v>14</v>
      </c>
      <c r="F93" s="334" t="s">
        <v>14</v>
      </c>
      <c r="G93" s="353">
        <f>G94</f>
        <v>0</v>
      </c>
      <c r="H93" s="353">
        <f t="shared" ref="H93:L94" si="21">H94</f>
        <v>0</v>
      </c>
      <c r="I93" s="859">
        <f t="shared" si="21"/>
        <v>1238282</v>
      </c>
      <c r="J93" s="859">
        <f t="shared" si="21"/>
        <v>1238282</v>
      </c>
      <c r="K93" s="859">
        <f t="shared" si="21"/>
        <v>0</v>
      </c>
      <c r="L93" s="859">
        <f t="shared" si="21"/>
        <v>0</v>
      </c>
      <c r="M93" s="422">
        <f t="shared" si="18"/>
        <v>1238282</v>
      </c>
      <c r="N93" s="422">
        <f t="shared" si="19"/>
        <v>0</v>
      </c>
      <c r="O93" s="336">
        <f t="shared" si="5"/>
        <v>0</v>
      </c>
    </row>
    <row r="94" spans="1:15" s="5" customFormat="1" ht="99.75" customHeight="1" thickBot="1" x14ac:dyDescent="0.25">
      <c r="A94" s="348">
        <v>1610000</v>
      </c>
      <c r="B94" s="337" t="s">
        <v>14</v>
      </c>
      <c r="C94" s="337" t="s">
        <v>14</v>
      </c>
      <c r="D94" s="338" t="s">
        <v>185</v>
      </c>
      <c r="E94" s="338" t="s">
        <v>14</v>
      </c>
      <c r="F94" s="338" t="s">
        <v>14</v>
      </c>
      <c r="G94" s="942">
        <f>G95</f>
        <v>0</v>
      </c>
      <c r="H94" s="942">
        <f t="shared" si="21"/>
        <v>0</v>
      </c>
      <c r="I94" s="943">
        <f t="shared" si="21"/>
        <v>1238282</v>
      </c>
      <c r="J94" s="943">
        <f t="shared" si="21"/>
        <v>1238282</v>
      </c>
      <c r="K94" s="943">
        <f t="shared" si="21"/>
        <v>0</v>
      </c>
      <c r="L94" s="943">
        <f t="shared" si="21"/>
        <v>0</v>
      </c>
      <c r="M94" s="941">
        <f t="shared" si="18"/>
        <v>1238282</v>
      </c>
      <c r="N94" s="941">
        <f t="shared" si="19"/>
        <v>0</v>
      </c>
      <c r="O94" s="340">
        <f t="shared" si="5"/>
        <v>0</v>
      </c>
    </row>
    <row r="95" spans="1:15" s="5" customFormat="1" ht="192.75" customHeight="1" thickBot="1" x14ac:dyDescent="0.25">
      <c r="A95" s="856" t="s">
        <v>565</v>
      </c>
      <c r="B95" s="848" t="s">
        <v>566</v>
      </c>
      <c r="C95" s="853" t="s">
        <v>267</v>
      </c>
      <c r="D95" s="854" t="s">
        <v>567</v>
      </c>
      <c r="E95" s="855" t="s">
        <v>645</v>
      </c>
      <c r="F95" s="855" t="s">
        <v>646</v>
      </c>
      <c r="G95" s="850">
        <v>0</v>
      </c>
      <c r="H95" s="851">
        <v>0</v>
      </c>
      <c r="I95" s="851">
        <v>1238282</v>
      </c>
      <c r="J95" s="851">
        <f>I95</f>
        <v>1238282</v>
      </c>
      <c r="K95" s="851">
        <v>0</v>
      </c>
      <c r="L95" s="838">
        <f>K95</f>
        <v>0</v>
      </c>
      <c r="M95" s="838">
        <f t="shared" si="18"/>
        <v>1238282</v>
      </c>
      <c r="N95" s="838">
        <f t="shared" si="19"/>
        <v>0</v>
      </c>
      <c r="O95" s="342">
        <f t="shared" si="5"/>
        <v>0</v>
      </c>
    </row>
    <row r="96" spans="1:15" s="5" customFormat="1" ht="78" customHeight="1" thickBot="1" x14ac:dyDescent="0.25">
      <c r="A96" s="351">
        <v>2700000</v>
      </c>
      <c r="B96" s="352"/>
      <c r="C96" s="352"/>
      <c r="D96" s="940" t="s">
        <v>189</v>
      </c>
      <c r="E96" s="334"/>
      <c r="F96" s="334"/>
      <c r="G96" s="859">
        <f>G97</f>
        <v>5387040</v>
      </c>
      <c r="H96" s="859">
        <f t="shared" ref="H96:K96" si="22">H97</f>
        <v>1059240</v>
      </c>
      <c r="I96" s="353">
        <f t="shared" si="22"/>
        <v>0</v>
      </c>
      <c r="J96" s="353">
        <f t="shared" si="22"/>
        <v>0</v>
      </c>
      <c r="K96" s="353">
        <f t="shared" si="22"/>
        <v>0</v>
      </c>
      <c r="L96" s="354">
        <f>K96</f>
        <v>0</v>
      </c>
      <c r="M96" s="354">
        <f t="shared" si="18"/>
        <v>5387040</v>
      </c>
      <c r="N96" s="354">
        <f t="shared" si="19"/>
        <v>1059240</v>
      </c>
      <c r="O96" s="336">
        <f t="shared" si="5"/>
        <v>0.19662746146306692</v>
      </c>
    </row>
    <row r="97" spans="1:256" s="5" customFormat="1" ht="81" customHeight="1" thickBot="1" x14ac:dyDescent="0.25">
      <c r="A97" s="875">
        <v>2710000</v>
      </c>
      <c r="B97" s="876"/>
      <c r="C97" s="876"/>
      <c r="D97" s="877" t="s">
        <v>189</v>
      </c>
      <c r="E97" s="421"/>
      <c r="F97" s="421"/>
      <c r="G97" s="943">
        <f>G98</f>
        <v>5387040</v>
      </c>
      <c r="H97" s="943">
        <f>H98</f>
        <v>1059240</v>
      </c>
      <c r="I97" s="942">
        <f>I98</f>
        <v>0</v>
      </c>
      <c r="J97" s="942">
        <f>J98</f>
        <v>0</v>
      </c>
      <c r="K97" s="942">
        <f>K98</f>
        <v>0</v>
      </c>
      <c r="L97" s="941">
        <f>K97</f>
        <v>0</v>
      </c>
      <c r="M97" s="941">
        <f t="shared" si="18"/>
        <v>5387040</v>
      </c>
      <c r="N97" s="941">
        <f t="shared" si="19"/>
        <v>1059240</v>
      </c>
      <c r="O97" s="340">
        <f t="shared" si="5"/>
        <v>0.19662746146306692</v>
      </c>
    </row>
    <row r="98" spans="1:256" s="5" customFormat="1" ht="192.75" customHeight="1" thickBot="1" x14ac:dyDescent="0.25">
      <c r="A98" s="862">
        <v>2717413</v>
      </c>
      <c r="B98" s="317">
        <v>7413</v>
      </c>
      <c r="C98" s="848" t="s">
        <v>219</v>
      </c>
      <c r="D98" s="849" t="s">
        <v>218</v>
      </c>
      <c r="E98" s="849" t="s">
        <v>217</v>
      </c>
      <c r="F98" s="849" t="s">
        <v>240</v>
      </c>
      <c r="G98" s="861">
        <v>5387040</v>
      </c>
      <c r="H98" s="861">
        <v>1059240</v>
      </c>
      <c r="I98" s="851">
        <v>0</v>
      </c>
      <c r="J98" s="851">
        <f>I98</f>
        <v>0</v>
      </c>
      <c r="K98" s="851">
        <v>0</v>
      </c>
      <c r="L98" s="838">
        <f>K98</f>
        <v>0</v>
      </c>
      <c r="M98" s="838">
        <f t="shared" si="18"/>
        <v>5387040</v>
      </c>
      <c r="N98" s="838">
        <f t="shared" si="19"/>
        <v>1059240</v>
      </c>
      <c r="O98" s="342">
        <f t="shared" si="5"/>
        <v>0.19662746146306692</v>
      </c>
    </row>
    <row r="99" spans="1:256" s="5" customFormat="1" ht="79.5" customHeight="1" thickBot="1" x14ac:dyDescent="0.25">
      <c r="A99" s="325">
        <v>3100000</v>
      </c>
      <c r="B99" s="333"/>
      <c r="C99" s="931"/>
      <c r="D99" s="334" t="s">
        <v>471</v>
      </c>
      <c r="E99" s="334"/>
      <c r="F99" s="334"/>
      <c r="G99" s="859">
        <f>G100</f>
        <v>798472</v>
      </c>
      <c r="H99" s="859">
        <f>H100</f>
        <v>14800</v>
      </c>
      <c r="I99" s="859">
        <f t="shared" ref="I99:L99" si="23">I100</f>
        <v>0</v>
      </c>
      <c r="J99" s="859">
        <f t="shared" si="23"/>
        <v>0</v>
      </c>
      <c r="K99" s="859">
        <f t="shared" si="23"/>
        <v>0</v>
      </c>
      <c r="L99" s="859">
        <f t="shared" si="23"/>
        <v>0</v>
      </c>
      <c r="M99" s="354">
        <f t="shared" si="18"/>
        <v>798472</v>
      </c>
      <c r="N99" s="354">
        <f t="shared" si="19"/>
        <v>14800</v>
      </c>
      <c r="O99" s="336">
        <f t="shared" si="5"/>
        <v>1.8535402619002293E-2</v>
      </c>
    </row>
    <row r="100" spans="1:256" s="5" customFormat="1" ht="80.25" customHeight="1" thickBot="1" x14ac:dyDescent="0.25">
      <c r="A100" s="878">
        <v>3110000</v>
      </c>
      <c r="B100" s="879"/>
      <c r="C100" s="880"/>
      <c r="D100" s="298" t="s">
        <v>647</v>
      </c>
      <c r="E100" s="881"/>
      <c r="F100" s="881"/>
      <c r="G100" s="943">
        <f>G101+G102+G103</f>
        <v>798472</v>
      </c>
      <c r="H100" s="943">
        <f t="shared" ref="H100:L100" si="24">H101+H102+H103</f>
        <v>14800</v>
      </c>
      <c r="I100" s="943">
        <f t="shared" si="24"/>
        <v>0</v>
      </c>
      <c r="J100" s="943">
        <f t="shared" si="24"/>
        <v>0</v>
      </c>
      <c r="K100" s="943">
        <f t="shared" si="24"/>
        <v>0</v>
      </c>
      <c r="L100" s="943">
        <f t="shared" si="24"/>
        <v>0</v>
      </c>
      <c r="M100" s="941">
        <f t="shared" si="18"/>
        <v>798472</v>
      </c>
      <c r="N100" s="941">
        <f t="shared" si="19"/>
        <v>14800</v>
      </c>
      <c r="O100" s="340">
        <f t="shared" si="5"/>
        <v>1.8535402619002293E-2</v>
      </c>
    </row>
    <row r="101" spans="1:256" s="5" customFormat="1" ht="271.5" customHeight="1" x14ac:dyDescent="0.2">
      <c r="A101" s="959">
        <v>3117693</v>
      </c>
      <c r="B101" s="837">
        <v>7693</v>
      </c>
      <c r="C101" s="882" t="s">
        <v>157</v>
      </c>
      <c r="D101" s="883" t="s">
        <v>552</v>
      </c>
      <c r="E101" s="303" t="s">
        <v>204</v>
      </c>
      <c r="F101" s="883" t="s">
        <v>648</v>
      </c>
      <c r="G101" s="860">
        <v>177000</v>
      </c>
      <c r="H101" s="860">
        <v>0</v>
      </c>
      <c r="I101" s="874">
        <v>0</v>
      </c>
      <c r="J101" s="874">
        <v>0</v>
      </c>
      <c r="K101" s="874">
        <v>0</v>
      </c>
      <c r="L101" s="304">
        <f t="shared" ref="L101:L103" si="25">K101</f>
        <v>0</v>
      </c>
      <c r="M101" s="304">
        <f t="shared" si="18"/>
        <v>177000</v>
      </c>
      <c r="N101" s="304">
        <f t="shared" si="19"/>
        <v>0</v>
      </c>
      <c r="O101" s="313">
        <f t="shared" si="5"/>
        <v>0</v>
      </c>
    </row>
    <row r="102" spans="1:256" s="5" customFormat="1" ht="154.5" customHeight="1" x14ac:dyDescent="0.2">
      <c r="A102" s="960">
        <v>3117693</v>
      </c>
      <c r="B102" s="868">
        <v>7693</v>
      </c>
      <c r="C102" s="884" t="s">
        <v>157</v>
      </c>
      <c r="D102" s="867" t="s">
        <v>552</v>
      </c>
      <c r="E102" s="302" t="s">
        <v>643</v>
      </c>
      <c r="F102" s="302" t="s">
        <v>644</v>
      </c>
      <c r="G102" s="863">
        <v>500000</v>
      </c>
      <c r="H102" s="863">
        <v>14800</v>
      </c>
      <c r="I102" s="864">
        <v>0</v>
      </c>
      <c r="J102" s="864">
        <v>0</v>
      </c>
      <c r="K102" s="864">
        <v>0</v>
      </c>
      <c r="L102" s="308">
        <f t="shared" si="25"/>
        <v>0</v>
      </c>
      <c r="M102" s="308">
        <f t="shared" si="18"/>
        <v>500000</v>
      </c>
      <c r="N102" s="308">
        <f t="shared" si="19"/>
        <v>14800</v>
      </c>
      <c r="O102" s="322">
        <f t="shared" si="5"/>
        <v>2.9600000000000001E-2</v>
      </c>
    </row>
    <row r="103" spans="1:256" s="5" customFormat="1" ht="155.25" customHeight="1" thickBot="1" x14ac:dyDescent="0.25">
      <c r="A103" s="958">
        <v>3118110</v>
      </c>
      <c r="B103" s="836">
        <v>8110</v>
      </c>
      <c r="C103" s="954" t="s">
        <v>214</v>
      </c>
      <c r="D103" s="950" t="s">
        <v>215</v>
      </c>
      <c r="E103" s="552" t="s">
        <v>643</v>
      </c>
      <c r="F103" s="552" t="s">
        <v>644</v>
      </c>
      <c r="G103" s="857">
        <v>121472</v>
      </c>
      <c r="H103" s="857">
        <v>0</v>
      </c>
      <c r="I103" s="554">
        <v>0</v>
      </c>
      <c r="J103" s="554">
        <v>0</v>
      </c>
      <c r="K103" s="554">
        <v>0</v>
      </c>
      <c r="L103" s="555">
        <f t="shared" si="25"/>
        <v>0</v>
      </c>
      <c r="M103" s="555">
        <f t="shared" si="18"/>
        <v>121472</v>
      </c>
      <c r="N103" s="555">
        <f t="shared" si="19"/>
        <v>0</v>
      </c>
      <c r="O103" s="557">
        <f t="shared" si="5"/>
        <v>0</v>
      </c>
    </row>
    <row r="104" spans="1:256" s="355" customFormat="1" ht="24" customHeight="1" thickBot="1" x14ac:dyDescent="0.25">
      <c r="A104" s="297" t="s">
        <v>193</v>
      </c>
      <c r="B104" s="291" t="s">
        <v>266</v>
      </c>
      <c r="C104" s="294" t="s">
        <v>266</v>
      </c>
      <c r="D104" s="294" t="s">
        <v>139</v>
      </c>
      <c r="E104" s="558" t="s">
        <v>266</v>
      </c>
      <c r="F104" s="558" t="s">
        <v>266</v>
      </c>
      <c r="G104" s="354">
        <f>G18+G34+G47+G55+G58+G72+G84+G96+G99</f>
        <v>238255589</v>
      </c>
      <c r="H104" s="354">
        <f t="shared" ref="H104" si="26">H18+H34+H47+H55+H58+H72+H84+H96+H99</f>
        <v>39678237.259999998</v>
      </c>
      <c r="I104" s="354">
        <f>I18+I34+I47+I55+I58+I72+I84+I93+I96+I99</f>
        <v>47665817</v>
      </c>
      <c r="J104" s="354">
        <f t="shared" ref="J104:L104" si="27">J18+J34+J47+J55+J58+J72+J84+J93+J96+J99</f>
        <v>41870881</v>
      </c>
      <c r="K104" s="354">
        <f t="shared" si="27"/>
        <v>5045285.28</v>
      </c>
      <c r="L104" s="354">
        <f t="shared" si="27"/>
        <v>4451435.71</v>
      </c>
      <c r="M104" s="354">
        <f>G104+I104</f>
        <v>285921406</v>
      </c>
      <c r="N104" s="335">
        <f>H104+K104</f>
        <v>44723522.539999999</v>
      </c>
      <c r="O104" s="326">
        <f t="shared" si="5"/>
        <v>0.15641893751739594</v>
      </c>
    </row>
    <row r="105" spans="1:256" s="5" customFormat="1" ht="15" customHeight="1" x14ac:dyDescent="0.2">
      <c r="A105" s="356"/>
      <c r="B105" s="282"/>
      <c r="C105" s="141"/>
      <c r="D105" s="141"/>
      <c r="E105" s="26"/>
      <c r="F105" s="26"/>
      <c r="G105" s="933"/>
      <c r="H105" s="945"/>
      <c r="I105" s="933"/>
      <c r="J105" s="933"/>
      <c r="K105" s="358"/>
      <c r="L105" s="283"/>
      <c r="M105" s="283"/>
      <c r="N105" s="283"/>
      <c r="O105" s="284"/>
    </row>
    <row r="106" spans="1:256" s="362" customFormat="1" ht="49.5" customHeight="1" x14ac:dyDescent="0.3">
      <c r="A106" s="1217" t="s">
        <v>461</v>
      </c>
      <c r="B106" s="1217"/>
      <c r="C106" s="1217"/>
      <c r="D106" s="1217"/>
      <c r="E106" s="835"/>
      <c r="F106" s="835"/>
      <c r="G106" s="835"/>
      <c r="H106" s="858"/>
      <c r="I106" s="835"/>
      <c r="J106" s="835" t="s">
        <v>422</v>
      </c>
      <c r="K106" s="835"/>
      <c r="L106" s="361"/>
      <c r="M106" s="23"/>
      <c r="N106" s="835"/>
      <c r="O106" s="835"/>
      <c r="P106" s="24"/>
      <c r="Q106" s="25"/>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c r="DV106" s="26"/>
      <c r="DW106" s="26"/>
      <c r="DX106" s="26"/>
      <c r="DY106" s="26"/>
      <c r="DZ106" s="26"/>
      <c r="EA106" s="26"/>
      <c r="EB106" s="26"/>
      <c r="EC106" s="26"/>
      <c r="ED106" s="26"/>
      <c r="EE106" s="26"/>
      <c r="EF106" s="26"/>
      <c r="EG106" s="26"/>
      <c r="EH106" s="26"/>
      <c r="EI106" s="26"/>
      <c r="EJ106" s="26"/>
      <c r="EK106" s="26"/>
      <c r="EL106" s="26"/>
      <c r="EM106" s="26"/>
      <c r="EN106" s="26"/>
      <c r="EO106" s="26"/>
      <c r="EP106" s="26"/>
      <c r="EQ106" s="26"/>
      <c r="ER106" s="26"/>
      <c r="ES106" s="26"/>
      <c r="ET106" s="26"/>
      <c r="EU106" s="26"/>
      <c r="EV106" s="26"/>
      <c r="EW106" s="26"/>
      <c r="EX106" s="26"/>
      <c r="EY106" s="26"/>
      <c r="EZ106" s="26"/>
      <c r="FA106" s="26"/>
      <c r="FB106" s="26"/>
      <c r="FC106" s="26"/>
      <c r="FD106" s="26"/>
      <c r="FE106" s="26"/>
      <c r="FF106" s="26"/>
      <c r="FG106" s="26"/>
      <c r="FH106" s="26"/>
      <c r="FI106" s="26"/>
      <c r="FJ106" s="26"/>
      <c r="FK106" s="26"/>
      <c r="FL106" s="26"/>
      <c r="FM106" s="26"/>
      <c r="FN106" s="26"/>
      <c r="FO106" s="26"/>
      <c r="FP106" s="26"/>
      <c r="FQ106" s="26"/>
      <c r="FR106" s="26"/>
      <c r="FS106" s="26"/>
      <c r="FT106" s="26"/>
      <c r="FU106" s="26"/>
      <c r="FV106" s="26"/>
      <c r="FW106" s="26"/>
      <c r="FX106" s="26"/>
      <c r="FY106" s="26"/>
      <c r="FZ106" s="26"/>
      <c r="GA106" s="26"/>
      <c r="GB106" s="26"/>
      <c r="GC106" s="26"/>
      <c r="GD106" s="26"/>
      <c r="GE106" s="26"/>
      <c r="GF106" s="26"/>
      <c r="GG106" s="26"/>
      <c r="GH106" s="26"/>
      <c r="GI106" s="26"/>
      <c r="GJ106" s="26"/>
      <c r="GK106" s="26"/>
      <c r="GL106" s="26"/>
      <c r="GM106" s="26"/>
      <c r="GN106" s="26"/>
      <c r="GO106" s="26"/>
      <c r="GP106" s="26"/>
      <c r="GQ106" s="26"/>
      <c r="GR106" s="26"/>
      <c r="GS106" s="26"/>
      <c r="GT106" s="26"/>
      <c r="GU106" s="26"/>
      <c r="GV106" s="26"/>
      <c r="GW106" s="26"/>
      <c r="GX106" s="26"/>
      <c r="GY106" s="26"/>
      <c r="GZ106" s="26"/>
      <c r="HA106" s="26"/>
      <c r="HB106" s="26"/>
      <c r="HC106" s="26"/>
      <c r="HD106" s="26"/>
      <c r="HE106" s="26"/>
      <c r="HF106" s="26"/>
      <c r="HG106" s="26"/>
      <c r="HH106" s="26"/>
      <c r="HI106" s="26"/>
      <c r="HJ106" s="26"/>
      <c r="HK106" s="26"/>
      <c r="HL106" s="26"/>
      <c r="HM106" s="26"/>
      <c r="HN106" s="26"/>
      <c r="HO106" s="26"/>
      <c r="HP106" s="26"/>
      <c r="HQ106" s="26"/>
      <c r="HR106" s="26"/>
      <c r="HS106" s="26"/>
      <c r="HT106" s="26"/>
      <c r="HU106" s="26"/>
      <c r="HV106" s="26"/>
      <c r="HW106" s="26"/>
      <c r="HX106" s="26"/>
      <c r="HY106" s="26"/>
      <c r="HZ106" s="26"/>
      <c r="IA106" s="26"/>
      <c r="IB106" s="26"/>
      <c r="IC106" s="26"/>
      <c r="ID106" s="26"/>
      <c r="IE106" s="26"/>
      <c r="IF106" s="26"/>
      <c r="IG106" s="26"/>
      <c r="IH106" s="26"/>
      <c r="II106" s="26"/>
      <c r="IJ106" s="26"/>
      <c r="IK106" s="26"/>
      <c r="IL106" s="26"/>
      <c r="IM106" s="26"/>
      <c r="IN106" s="26"/>
      <c r="IO106" s="26"/>
      <c r="IP106" s="26"/>
      <c r="IQ106" s="26"/>
      <c r="IR106" s="26"/>
      <c r="IS106" s="26"/>
      <c r="IT106" s="26"/>
      <c r="IU106" s="26"/>
      <c r="IV106" s="26"/>
    </row>
    <row r="107" spans="1:256" s="5" customFormat="1" ht="33" customHeight="1" x14ac:dyDescent="0.3">
      <c r="C107" s="207"/>
      <c r="D107" s="363"/>
      <c r="E107" s="22"/>
      <c r="F107" s="22"/>
      <c r="H107" s="22"/>
      <c r="I107" s="285"/>
      <c r="J107" s="357"/>
      <c r="K107" s="357"/>
      <c r="L107" s="364"/>
      <c r="M107" s="364"/>
      <c r="N107" s="20"/>
      <c r="O107" s="360"/>
    </row>
    <row r="108" spans="1:256" s="5" customFormat="1" ht="33" customHeight="1" x14ac:dyDescent="0.3">
      <c r="C108" s="207"/>
      <c r="D108" s="363"/>
      <c r="E108" s="22"/>
      <c r="F108" s="22"/>
      <c r="H108" s="357"/>
      <c r="I108" s="285"/>
      <c r="J108" s="357"/>
      <c r="K108" s="357"/>
      <c r="L108" s="364"/>
      <c r="M108" s="364"/>
      <c r="N108" s="20"/>
      <c r="O108" s="360"/>
    </row>
    <row r="109" spans="1:256" s="5" customFormat="1" x14ac:dyDescent="0.2">
      <c r="C109" s="4"/>
      <c r="G109" s="365"/>
      <c r="H109" s="285"/>
      <c r="I109" s="365"/>
      <c r="J109" s="365"/>
      <c r="K109" s="366"/>
      <c r="L109" s="365"/>
      <c r="M109" s="365"/>
      <c r="N109" s="359"/>
      <c r="O109" s="360"/>
    </row>
    <row r="110" spans="1:256" x14ac:dyDescent="0.2">
      <c r="A110" s="5"/>
      <c r="H110" s="285"/>
    </row>
    <row r="111" spans="1:256" x14ac:dyDescent="0.2">
      <c r="A111" s="5"/>
      <c r="G111" s="367"/>
      <c r="H111" s="285"/>
      <c r="I111" s="367"/>
      <c r="J111" s="367"/>
      <c r="K111" s="367"/>
      <c r="L111" s="367"/>
      <c r="N111" s="367"/>
    </row>
    <row r="112" spans="1:256" x14ac:dyDescent="0.2">
      <c r="H112" s="365"/>
    </row>
    <row r="113" spans="7:9" x14ac:dyDescent="0.2">
      <c r="G113" s="365"/>
      <c r="I113" s="368"/>
    </row>
    <row r="114" spans="7:9" x14ac:dyDescent="0.2">
      <c r="H114" s="367"/>
      <c r="I114" s="368"/>
    </row>
  </sheetData>
  <mergeCells count="17">
    <mergeCell ref="L1:M6"/>
    <mergeCell ref="L7:O7"/>
    <mergeCell ref="L8:O8"/>
    <mergeCell ref="L9:O9"/>
    <mergeCell ref="I15:L15"/>
    <mergeCell ref="M15:O15"/>
    <mergeCell ref="A106:D106"/>
    <mergeCell ref="G10:I10"/>
    <mergeCell ref="A13:C13"/>
    <mergeCell ref="A14:C14"/>
    <mergeCell ref="A15:A16"/>
    <mergeCell ref="B15:B16"/>
    <mergeCell ref="C15:C16"/>
    <mergeCell ref="D15:D16"/>
    <mergeCell ref="E15:E16"/>
    <mergeCell ref="F15:F16"/>
    <mergeCell ref="G15:H15"/>
  </mergeCells>
  <hyperlinks>
    <hyperlink ref="D43" r:id="rId1" location="n8" display="https://zakon.rada.gov.ua/rada/show/988-2016-%D1%80 - n8"/>
    <hyperlink ref="D44" r:id="rId2" location="n8" display="https://zakon.rada.gov.ua/rada/show/988-2016-%D1%80 - n8"/>
  </hyperlinks>
  <pageMargins left="0.78740157480314965" right="0.78740157480314965" top="1.1811023622047245" bottom="0.39370078740157483" header="0.31496062992125984" footer="0.31496062992125984"/>
  <pageSetup paperSize="9" scale="55"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91"/>
  <sheetViews>
    <sheetView tabSelected="1" view="pageBreakPreview" topLeftCell="A65" zoomScale="60" zoomScaleNormal="50" workbookViewId="0">
      <selection activeCell="O17" sqref="O17"/>
    </sheetView>
  </sheetViews>
  <sheetFormatPr defaultColWidth="9.28515625" defaultRowHeight="15" x14ac:dyDescent="0.25"/>
  <cols>
    <col min="1" max="1" width="14.5703125" style="68" customWidth="1"/>
    <col min="2" max="2" width="15.140625" style="69" customWidth="1"/>
    <col min="3" max="3" width="11" style="70" customWidth="1"/>
    <col min="4" max="4" width="51.42578125" style="71" customWidth="1"/>
    <col min="5" max="5" width="60.140625" style="72" customWidth="1"/>
    <col min="6" max="6" width="15.28515625" style="70" customWidth="1"/>
    <col min="7" max="7" width="18" style="128" customWidth="1"/>
    <col min="8" max="8" width="22.28515625" style="128" customWidth="1"/>
    <col min="9" max="9" width="13.85546875" style="128" customWidth="1"/>
    <col min="10" max="11" width="28.140625" style="74" customWidth="1"/>
    <col min="12" max="12" width="13.85546875" style="74" customWidth="1"/>
    <col min="13" max="13" width="9.28515625" style="68"/>
    <col min="14" max="14" width="16.85546875" style="68" bestFit="1" customWidth="1"/>
    <col min="15" max="15" width="9.28515625" style="68"/>
    <col min="16" max="16" width="13.7109375" style="68" bestFit="1" customWidth="1"/>
    <col min="17" max="257" width="9.28515625" style="68"/>
    <col min="258" max="258" width="15" style="68" customWidth="1"/>
    <col min="259" max="259" width="12.7109375" style="68" customWidth="1"/>
    <col min="260" max="260" width="11.7109375" style="68" customWidth="1"/>
    <col min="261" max="261" width="44.85546875" style="68" customWidth="1"/>
    <col min="262" max="262" width="54.7109375" style="68" customWidth="1"/>
    <col min="263" max="263" width="15.28515625" style="68" customWidth="1"/>
    <col min="264" max="265" width="19.28515625" style="68" customWidth="1"/>
    <col min="266" max="266" width="13.85546875" style="68" customWidth="1"/>
    <col min="267" max="267" width="25.28515625" style="68" customWidth="1"/>
    <col min="268" max="268" width="16.28515625" style="68" customWidth="1"/>
    <col min="269" max="513" width="9.28515625" style="68"/>
    <col min="514" max="514" width="15" style="68" customWidth="1"/>
    <col min="515" max="515" width="12.7109375" style="68" customWidth="1"/>
    <col min="516" max="516" width="11.7109375" style="68" customWidth="1"/>
    <col min="517" max="517" width="44.85546875" style="68" customWidth="1"/>
    <col min="518" max="518" width="54.7109375" style="68" customWidth="1"/>
    <col min="519" max="519" width="15.28515625" style="68" customWidth="1"/>
    <col min="520" max="521" width="19.28515625" style="68" customWidth="1"/>
    <col min="522" max="522" width="13.85546875" style="68" customWidth="1"/>
    <col min="523" max="523" width="25.28515625" style="68" customWidth="1"/>
    <col min="524" max="524" width="16.28515625" style="68" customWidth="1"/>
    <col min="525" max="769" width="9.28515625" style="68"/>
    <col min="770" max="770" width="15" style="68" customWidth="1"/>
    <col min="771" max="771" width="12.7109375" style="68" customWidth="1"/>
    <col min="772" max="772" width="11.7109375" style="68" customWidth="1"/>
    <col min="773" max="773" width="44.85546875" style="68" customWidth="1"/>
    <col min="774" max="774" width="54.7109375" style="68" customWidth="1"/>
    <col min="775" max="775" width="15.28515625" style="68" customWidth="1"/>
    <col min="776" max="777" width="19.28515625" style="68" customWidth="1"/>
    <col min="778" max="778" width="13.85546875" style="68" customWidth="1"/>
    <col min="779" max="779" width="25.28515625" style="68" customWidth="1"/>
    <col min="780" max="780" width="16.28515625" style="68" customWidth="1"/>
    <col min="781" max="1025" width="9.28515625" style="68"/>
    <col min="1026" max="1026" width="15" style="68" customWidth="1"/>
    <col min="1027" max="1027" width="12.7109375" style="68" customWidth="1"/>
    <col min="1028" max="1028" width="11.7109375" style="68" customWidth="1"/>
    <col min="1029" max="1029" width="44.85546875" style="68" customWidth="1"/>
    <col min="1030" max="1030" width="54.7109375" style="68" customWidth="1"/>
    <col min="1031" max="1031" width="15.28515625" style="68" customWidth="1"/>
    <col min="1032" max="1033" width="19.28515625" style="68" customWidth="1"/>
    <col min="1034" max="1034" width="13.85546875" style="68" customWidth="1"/>
    <col min="1035" max="1035" width="25.28515625" style="68" customWidth="1"/>
    <col min="1036" max="1036" width="16.28515625" style="68" customWidth="1"/>
    <col min="1037" max="1281" width="9.28515625" style="68"/>
    <col min="1282" max="1282" width="15" style="68" customWidth="1"/>
    <col min="1283" max="1283" width="12.7109375" style="68" customWidth="1"/>
    <col min="1284" max="1284" width="11.7109375" style="68" customWidth="1"/>
    <col min="1285" max="1285" width="44.85546875" style="68" customWidth="1"/>
    <col min="1286" max="1286" width="54.7109375" style="68" customWidth="1"/>
    <col min="1287" max="1287" width="15.28515625" style="68" customWidth="1"/>
    <col min="1288" max="1289" width="19.28515625" style="68" customWidth="1"/>
    <col min="1290" max="1290" width="13.85546875" style="68" customWidth="1"/>
    <col min="1291" max="1291" width="25.28515625" style="68" customWidth="1"/>
    <col min="1292" max="1292" width="16.28515625" style="68" customWidth="1"/>
    <col min="1293" max="1537" width="9.28515625" style="68"/>
    <col min="1538" max="1538" width="15" style="68" customWidth="1"/>
    <col min="1539" max="1539" width="12.7109375" style="68" customWidth="1"/>
    <col min="1540" max="1540" width="11.7109375" style="68" customWidth="1"/>
    <col min="1541" max="1541" width="44.85546875" style="68" customWidth="1"/>
    <col min="1542" max="1542" width="54.7109375" style="68" customWidth="1"/>
    <col min="1543" max="1543" width="15.28515625" style="68" customWidth="1"/>
    <col min="1544" max="1545" width="19.28515625" style="68" customWidth="1"/>
    <col min="1546" max="1546" width="13.85546875" style="68" customWidth="1"/>
    <col min="1547" max="1547" width="25.28515625" style="68" customWidth="1"/>
    <col min="1548" max="1548" width="16.28515625" style="68" customWidth="1"/>
    <col min="1549" max="1793" width="9.28515625" style="68"/>
    <col min="1794" max="1794" width="15" style="68" customWidth="1"/>
    <col min="1795" max="1795" width="12.7109375" style="68" customWidth="1"/>
    <col min="1796" max="1796" width="11.7109375" style="68" customWidth="1"/>
    <col min="1797" max="1797" width="44.85546875" style="68" customWidth="1"/>
    <col min="1798" max="1798" width="54.7109375" style="68" customWidth="1"/>
    <col min="1799" max="1799" width="15.28515625" style="68" customWidth="1"/>
    <col min="1800" max="1801" width="19.28515625" style="68" customWidth="1"/>
    <col min="1802" max="1802" width="13.85546875" style="68" customWidth="1"/>
    <col min="1803" max="1803" width="25.28515625" style="68" customWidth="1"/>
    <col min="1804" max="1804" width="16.28515625" style="68" customWidth="1"/>
    <col min="1805" max="2049" width="9.28515625" style="68"/>
    <col min="2050" max="2050" width="15" style="68" customWidth="1"/>
    <col min="2051" max="2051" width="12.7109375" style="68" customWidth="1"/>
    <col min="2052" max="2052" width="11.7109375" style="68" customWidth="1"/>
    <col min="2053" max="2053" width="44.85546875" style="68" customWidth="1"/>
    <col min="2054" max="2054" width="54.7109375" style="68" customWidth="1"/>
    <col min="2055" max="2055" width="15.28515625" style="68" customWidth="1"/>
    <col min="2056" max="2057" width="19.28515625" style="68" customWidth="1"/>
    <col min="2058" max="2058" width="13.85546875" style="68" customWidth="1"/>
    <col min="2059" max="2059" width="25.28515625" style="68" customWidth="1"/>
    <col min="2060" max="2060" width="16.28515625" style="68" customWidth="1"/>
    <col min="2061" max="2305" width="9.28515625" style="68"/>
    <col min="2306" max="2306" width="15" style="68" customWidth="1"/>
    <col min="2307" max="2307" width="12.7109375" style="68" customWidth="1"/>
    <col min="2308" max="2308" width="11.7109375" style="68" customWidth="1"/>
    <col min="2309" max="2309" width="44.85546875" style="68" customWidth="1"/>
    <col min="2310" max="2310" width="54.7109375" style="68" customWidth="1"/>
    <col min="2311" max="2311" width="15.28515625" style="68" customWidth="1"/>
    <col min="2312" max="2313" width="19.28515625" style="68" customWidth="1"/>
    <col min="2314" max="2314" width="13.85546875" style="68" customWidth="1"/>
    <col min="2315" max="2315" width="25.28515625" style="68" customWidth="1"/>
    <col min="2316" max="2316" width="16.28515625" style="68" customWidth="1"/>
    <col min="2317" max="2561" width="9.28515625" style="68"/>
    <col min="2562" max="2562" width="15" style="68" customWidth="1"/>
    <col min="2563" max="2563" width="12.7109375" style="68" customWidth="1"/>
    <col min="2564" max="2564" width="11.7109375" style="68" customWidth="1"/>
    <col min="2565" max="2565" width="44.85546875" style="68" customWidth="1"/>
    <col min="2566" max="2566" width="54.7109375" style="68" customWidth="1"/>
    <col min="2567" max="2567" width="15.28515625" style="68" customWidth="1"/>
    <col min="2568" max="2569" width="19.28515625" style="68" customWidth="1"/>
    <col min="2570" max="2570" width="13.85546875" style="68" customWidth="1"/>
    <col min="2571" max="2571" width="25.28515625" style="68" customWidth="1"/>
    <col min="2572" max="2572" width="16.28515625" style="68" customWidth="1"/>
    <col min="2573" max="2817" width="9.28515625" style="68"/>
    <col min="2818" max="2818" width="15" style="68" customWidth="1"/>
    <col min="2819" max="2819" width="12.7109375" style="68" customWidth="1"/>
    <col min="2820" max="2820" width="11.7109375" style="68" customWidth="1"/>
    <col min="2821" max="2821" width="44.85546875" style="68" customWidth="1"/>
    <col min="2822" max="2822" width="54.7109375" style="68" customWidth="1"/>
    <col min="2823" max="2823" width="15.28515625" style="68" customWidth="1"/>
    <col min="2824" max="2825" width="19.28515625" style="68" customWidth="1"/>
    <col min="2826" max="2826" width="13.85546875" style="68" customWidth="1"/>
    <col min="2827" max="2827" width="25.28515625" style="68" customWidth="1"/>
    <col min="2828" max="2828" width="16.28515625" style="68" customWidth="1"/>
    <col min="2829" max="3073" width="9.28515625" style="68"/>
    <col min="3074" max="3074" width="15" style="68" customWidth="1"/>
    <col min="3075" max="3075" width="12.7109375" style="68" customWidth="1"/>
    <col min="3076" max="3076" width="11.7109375" style="68" customWidth="1"/>
    <col min="3077" max="3077" width="44.85546875" style="68" customWidth="1"/>
    <col min="3078" max="3078" width="54.7109375" style="68" customWidth="1"/>
    <col min="3079" max="3079" width="15.28515625" style="68" customWidth="1"/>
    <col min="3080" max="3081" width="19.28515625" style="68" customWidth="1"/>
    <col min="3082" max="3082" width="13.85546875" style="68" customWidth="1"/>
    <col min="3083" max="3083" width="25.28515625" style="68" customWidth="1"/>
    <col min="3084" max="3084" width="16.28515625" style="68" customWidth="1"/>
    <col min="3085" max="3329" width="9.28515625" style="68"/>
    <col min="3330" max="3330" width="15" style="68" customWidth="1"/>
    <col min="3331" max="3331" width="12.7109375" style="68" customWidth="1"/>
    <col min="3332" max="3332" width="11.7109375" style="68" customWidth="1"/>
    <col min="3333" max="3333" width="44.85546875" style="68" customWidth="1"/>
    <col min="3334" max="3334" width="54.7109375" style="68" customWidth="1"/>
    <col min="3335" max="3335" width="15.28515625" style="68" customWidth="1"/>
    <col min="3336" max="3337" width="19.28515625" style="68" customWidth="1"/>
    <col min="3338" max="3338" width="13.85546875" style="68" customWidth="1"/>
    <col min="3339" max="3339" width="25.28515625" style="68" customWidth="1"/>
    <col min="3340" max="3340" width="16.28515625" style="68" customWidth="1"/>
    <col min="3341" max="3585" width="9.28515625" style="68"/>
    <col min="3586" max="3586" width="15" style="68" customWidth="1"/>
    <col min="3587" max="3587" width="12.7109375" style="68" customWidth="1"/>
    <col min="3588" max="3588" width="11.7109375" style="68" customWidth="1"/>
    <col min="3589" max="3589" width="44.85546875" style="68" customWidth="1"/>
    <col min="3590" max="3590" width="54.7109375" style="68" customWidth="1"/>
    <col min="3591" max="3591" width="15.28515625" style="68" customWidth="1"/>
    <col min="3592" max="3593" width="19.28515625" style="68" customWidth="1"/>
    <col min="3594" max="3594" width="13.85546875" style="68" customWidth="1"/>
    <col min="3595" max="3595" width="25.28515625" style="68" customWidth="1"/>
    <col min="3596" max="3596" width="16.28515625" style="68" customWidth="1"/>
    <col min="3597" max="3841" width="9.28515625" style="68"/>
    <col min="3842" max="3842" width="15" style="68" customWidth="1"/>
    <col min="3843" max="3843" width="12.7109375" style="68" customWidth="1"/>
    <col min="3844" max="3844" width="11.7109375" style="68" customWidth="1"/>
    <col min="3845" max="3845" width="44.85546875" style="68" customWidth="1"/>
    <col min="3846" max="3846" width="54.7109375" style="68" customWidth="1"/>
    <col min="3847" max="3847" width="15.28515625" style="68" customWidth="1"/>
    <col min="3848" max="3849" width="19.28515625" style="68" customWidth="1"/>
    <col min="3850" max="3850" width="13.85546875" style="68" customWidth="1"/>
    <col min="3851" max="3851" width="25.28515625" style="68" customWidth="1"/>
    <col min="3852" max="3852" width="16.28515625" style="68" customWidth="1"/>
    <col min="3853" max="4097" width="9.28515625" style="68"/>
    <col min="4098" max="4098" width="15" style="68" customWidth="1"/>
    <col min="4099" max="4099" width="12.7109375" style="68" customWidth="1"/>
    <col min="4100" max="4100" width="11.7109375" style="68" customWidth="1"/>
    <col min="4101" max="4101" width="44.85546875" style="68" customWidth="1"/>
    <col min="4102" max="4102" width="54.7109375" style="68" customWidth="1"/>
    <col min="4103" max="4103" width="15.28515625" style="68" customWidth="1"/>
    <col min="4104" max="4105" width="19.28515625" style="68" customWidth="1"/>
    <col min="4106" max="4106" width="13.85546875" style="68" customWidth="1"/>
    <col min="4107" max="4107" width="25.28515625" style="68" customWidth="1"/>
    <col min="4108" max="4108" width="16.28515625" style="68" customWidth="1"/>
    <col min="4109" max="4353" width="9.28515625" style="68"/>
    <col min="4354" max="4354" width="15" style="68" customWidth="1"/>
    <col min="4355" max="4355" width="12.7109375" style="68" customWidth="1"/>
    <col min="4356" max="4356" width="11.7109375" style="68" customWidth="1"/>
    <col min="4357" max="4357" width="44.85546875" style="68" customWidth="1"/>
    <col min="4358" max="4358" width="54.7109375" style="68" customWidth="1"/>
    <col min="4359" max="4359" width="15.28515625" style="68" customWidth="1"/>
    <col min="4360" max="4361" width="19.28515625" style="68" customWidth="1"/>
    <col min="4362" max="4362" width="13.85546875" style="68" customWidth="1"/>
    <col min="4363" max="4363" width="25.28515625" style="68" customWidth="1"/>
    <col min="4364" max="4364" width="16.28515625" style="68" customWidth="1"/>
    <col min="4365" max="4609" width="9.28515625" style="68"/>
    <col min="4610" max="4610" width="15" style="68" customWidth="1"/>
    <col min="4611" max="4611" width="12.7109375" style="68" customWidth="1"/>
    <col min="4612" max="4612" width="11.7109375" style="68" customWidth="1"/>
    <col min="4613" max="4613" width="44.85546875" style="68" customWidth="1"/>
    <col min="4614" max="4614" width="54.7109375" style="68" customWidth="1"/>
    <col min="4615" max="4615" width="15.28515625" style="68" customWidth="1"/>
    <col min="4616" max="4617" width="19.28515625" style="68" customWidth="1"/>
    <col min="4618" max="4618" width="13.85546875" style="68" customWidth="1"/>
    <col min="4619" max="4619" width="25.28515625" style="68" customWidth="1"/>
    <col min="4620" max="4620" width="16.28515625" style="68" customWidth="1"/>
    <col min="4621" max="4865" width="9.28515625" style="68"/>
    <col min="4866" max="4866" width="15" style="68" customWidth="1"/>
    <col min="4867" max="4867" width="12.7109375" style="68" customWidth="1"/>
    <col min="4868" max="4868" width="11.7109375" style="68" customWidth="1"/>
    <col min="4869" max="4869" width="44.85546875" style="68" customWidth="1"/>
    <col min="4870" max="4870" width="54.7109375" style="68" customWidth="1"/>
    <col min="4871" max="4871" width="15.28515625" style="68" customWidth="1"/>
    <col min="4872" max="4873" width="19.28515625" style="68" customWidth="1"/>
    <col min="4874" max="4874" width="13.85546875" style="68" customWidth="1"/>
    <col min="4875" max="4875" width="25.28515625" style="68" customWidth="1"/>
    <col min="4876" max="4876" width="16.28515625" style="68" customWidth="1"/>
    <col min="4877" max="5121" width="9.28515625" style="68"/>
    <col min="5122" max="5122" width="15" style="68" customWidth="1"/>
    <col min="5123" max="5123" width="12.7109375" style="68" customWidth="1"/>
    <col min="5124" max="5124" width="11.7109375" style="68" customWidth="1"/>
    <col min="5125" max="5125" width="44.85546875" style="68" customWidth="1"/>
    <col min="5126" max="5126" width="54.7109375" style="68" customWidth="1"/>
    <col min="5127" max="5127" width="15.28515625" style="68" customWidth="1"/>
    <col min="5128" max="5129" width="19.28515625" style="68" customWidth="1"/>
    <col min="5130" max="5130" width="13.85546875" style="68" customWidth="1"/>
    <col min="5131" max="5131" width="25.28515625" style="68" customWidth="1"/>
    <col min="5132" max="5132" width="16.28515625" style="68" customWidth="1"/>
    <col min="5133" max="5377" width="9.28515625" style="68"/>
    <col min="5378" max="5378" width="15" style="68" customWidth="1"/>
    <col min="5379" max="5379" width="12.7109375" style="68" customWidth="1"/>
    <col min="5380" max="5380" width="11.7109375" style="68" customWidth="1"/>
    <col min="5381" max="5381" width="44.85546875" style="68" customWidth="1"/>
    <col min="5382" max="5382" width="54.7109375" style="68" customWidth="1"/>
    <col min="5383" max="5383" width="15.28515625" style="68" customWidth="1"/>
    <col min="5384" max="5385" width="19.28515625" style="68" customWidth="1"/>
    <col min="5386" max="5386" width="13.85546875" style="68" customWidth="1"/>
    <col min="5387" max="5387" width="25.28515625" style="68" customWidth="1"/>
    <col min="5388" max="5388" width="16.28515625" style="68" customWidth="1"/>
    <col min="5389" max="5633" width="9.28515625" style="68"/>
    <col min="5634" max="5634" width="15" style="68" customWidth="1"/>
    <col min="5635" max="5635" width="12.7109375" style="68" customWidth="1"/>
    <col min="5636" max="5636" width="11.7109375" style="68" customWidth="1"/>
    <col min="5637" max="5637" width="44.85546875" style="68" customWidth="1"/>
    <col min="5638" max="5638" width="54.7109375" style="68" customWidth="1"/>
    <col min="5639" max="5639" width="15.28515625" style="68" customWidth="1"/>
    <col min="5640" max="5641" width="19.28515625" style="68" customWidth="1"/>
    <col min="5642" max="5642" width="13.85546875" style="68" customWidth="1"/>
    <col min="5643" max="5643" width="25.28515625" style="68" customWidth="1"/>
    <col min="5644" max="5644" width="16.28515625" style="68" customWidth="1"/>
    <col min="5645" max="5889" width="9.28515625" style="68"/>
    <col min="5890" max="5890" width="15" style="68" customWidth="1"/>
    <col min="5891" max="5891" width="12.7109375" style="68" customWidth="1"/>
    <col min="5892" max="5892" width="11.7109375" style="68" customWidth="1"/>
    <col min="5893" max="5893" width="44.85546875" style="68" customWidth="1"/>
    <col min="5894" max="5894" width="54.7109375" style="68" customWidth="1"/>
    <col min="5895" max="5895" width="15.28515625" style="68" customWidth="1"/>
    <col min="5896" max="5897" width="19.28515625" style="68" customWidth="1"/>
    <col min="5898" max="5898" width="13.85546875" style="68" customWidth="1"/>
    <col min="5899" max="5899" width="25.28515625" style="68" customWidth="1"/>
    <col min="5900" max="5900" width="16.28515625" style="68" customWidth="1"/>
    <col min="5901" max="6145" width="9.28515625" style="68"/>
    <col min="6146" max="6146" width="15" style="68" customWidth="1"/>
    <col min="6147" max="6147" width="12.7109375" style="68" customWidth="1"/>
    <col min="6148" max="6148" width="11.7109375" style="68" customWidth="1"/>
    <col min="6149" max="6149" width="44.85546875" style="68" customWidth="1"/>
    <col min="6150" max="6150" width="54.7109375" style="68" customWidth="1"/>
    <col min="6151" max="6151" width="15.28515625" style="68" customWidth="1"/>
    <col min="6152" max="6153" width="19.28515625" style="68" customWidth="1"/>
    <col min="6154" max="6154" width="13.85546875" style="68" customWidth="1"/>
    <col min="6155" max="6155" width="25.28515625" style="68" customWidth="1"/>
    <col min="6156" max="6156" width="16.28515625" style="68" customWidth="1"/>
    <col min="6157" max="6401" width="9.28515625" style="68"/>
    <col min="6402" max="6402" width="15" style="68" customWidth="1"/>
    <col min="6403" max="6403" width="12.7109375" style="68" customWidth="1"/>
    <col min="6404" max="6404" width="11.7109375" style="68" customWidth="1"/>
    <col min="6405" max="6405" width="44.85546875" style="68" customWidth="1"/>
    <col min="6406" max="6406" width="54.7109375" style="68" customWidth="1"/>
    <col min="6407" max="6407" width="15.28515625" style="68" customWidth="1"/>
    <col min="6408" max="6409" width="19.28515625" style="68" customWidth="1"/>
    <col min="6410" max="6410" width="13.85546875" style="68" customWidth="1"/>
    <col min="6411" max="6411" width="25.28515625" style="68" customWidth="1"/>
    <col min="6412" max="6412" width="16.28515625" style="68" customWidth="1"/>
    <col min="6413" max="6657" width="9.28515625" style="68"/>
    <col min="6658" max="6658" width="15" style="68" customWidth="1"/>
    <col min="6659" max="6659" width="12.7109375" style="68" customWidth="1"/>
    <col min="6660" max="6660" width="11.7109375" style="68" customWidth="1"/>
    <col min="6661" max="6661" width="44.85546875" style="68" customWidth="1"/>
    <col min="6662" max="6662" width="54.7109375" style="68" customWidth="1"/>
    <col min="6663" max="6663" width="15.28515625" style="68" customWidth="1"/>
    <col min="6664" max="6665" width="19.28515625" style="68" customWidth="1"/>
    <col min="6666" max="6666" width="13.85546875" style="68" customWidth="1"/>
    <col min="6667" max="6667" width="25.28515625" style="68" customWidth="1"/>
    <col min="6668" max="6668" width="16.28515625" style="68" customWidth="1"/>
    <col min="6669" max="6913" width="9.28515625" style="68"/>
    <col min="6914" max="6914" width="15" style="68" customWidth="1"/>
    <col min="6915" max="6915" width="12.7109375" style="68" customWidth="1"/>
    <col min="6916" max="6916" width="11.7109375" style="68" customWidth="1"/>
    <col min="6917" max="6917" width="44.85546875" style="68" customWidth="1"/>
    <col min="6918" max="6918" width="54.7109375" style="68" customWidth="1"/>
    <col min="6919" max="6919" width="15.28515625" style="68" customWidth="1"/>
    <col min="6920" max="6921" width="19.28515625" style="68" customWidth="1"/>
    <col min="6922" max="6922" width="13.85546875" style="68" customWidth="1"/>
    <col min="6923" max="6923" width="25.28515625" style="68" customWidth="1"/>
    <col min="6924" max="6924" width="16.28515625" style="68" customWidth="1"/>
    <col min="6925" max="7169" width="9.28515625" style="68"/>
    <col min="7170" max="7170" width="15" style="68" customWidth="1"/>
    <col min="7171" max="7171" width="12.7109375" style="68" customWidth="1"/>
    <col min="7172" max="7172" width="11.7109375" style="68" customWidth="1"/>
    <col min="7173" max="7173" width="44.85546875" style="68" customWidth="1"/>
    <col min="7174" max="7174" width="54.7109375" style="68" customWidth="1"/>
    <col min="7175" max="7175" width="15.28515625" style="68" customWidth="1"/>
    <col min="7176" max="7177" width="19.28515625" style="68" customWidth="1"/>
    <col min="7178" max="7178" width="13.85546875" style="68" customWidth="1"/>
    <col min="7179" max="7179" width="25.28515625" style="68" customWidth="1"/>
    <col min="7180" max="7180" width="16.28515625" style="68" customWidth="1"/>
    <col min="7181" max="7425" width="9.28515625" style="68"/>
    <col min="7426" max="7426" width="15" style="68" customWidth="1"/>
    <col min="7427" max="7427" width="12.7109375" style="68" customWidth="1"/>
    <col min="7428" max="7428" width="11.7109375" style="68" customWidth="1"/>
    <col min="7429" max="7429" width="44.85546875" style="68" customWidth="1"/>
    <col min="7430" max="7430" width="54.7109375" style="68" customWidth="1"/>
    <col min="7431" max="7431" width="15.28515625" style="68" customWidth="1"/>
    <col min="7432" max="7433" width="19.28515625" style="68" customWidth="1"/>
    <col min="7434" max="7434" width="13.85546875" style="68" customWidth="1"/>
    <col min="7435" max="7435" width="25.28515625" style="68" customWidth="1"/>
    <col min="7436" max="7436" width="16.28515625" style="68" customWidth="1"/>
    <col min="7437" max="7681" width="9.28515625" style="68"/>
    <col min="7682" max="7682" width="15" style="68" customWidth="1"/>
    <col min="7683" max="7683" width="12.7109375" style="68" customWidth="1"/>
    <col min="7684" max="7684" width="11.7109375" style="68" customWidth="1"/>
    <col min="7685" max="7685" width="44.85546875" style="68" customWidth="1"/>
    <col min="7686" max="7686" width="54.7109375" style="68" customWidth="1"/>
    <col min="7687" max="7687" width="15.28515625" style="68" customWidth="1"/>
    <col min="7688" max="7689" width="19.28515625" style="68" customWidth="1"/>
    <col min="7690" max="7690" width="13.85546875" style="68" customWidth="1"/>
    <col min="7691" max="7691" width="25.28515625" style="68" customWidth="1"/>
    <col min="7692" max="7692" width="16.28515625" style="68" customWidth="1"/>
    <col min="7693" max="7937" width="9.28515625" style="68"/>
    <col min="7938" max="7938" width="15" style="68" customWidth="1"/>
    <col min="7939" max="7939" width="12.7109375" style="68" customWidth="1"/>
    <col min="7940" max="7940" width="11.7109375" style="68" customWidth="1"/>
    <col min="7941" max="7941" width="44.85546875" style="68" customWidth="1"/>
    <col min="7942" max="7942" width="54.7109375" style="68" customWidth="1"/>
    <col min="7943" max="7943" width="15.28515625" style="68" customWidth="1"/>
    <col min="7944" max="7945" width="19.28515625" style="68" customWidth="1"/>
    <col min="7946" max="7946" width="13.85546875" style="68" customWidth="1"/>
    <col min="7947" max="7947" width="25.28515625" style="68" customWidth="1"/>
    <col min="7948" max="7948" width="16.28515625" style="68" customWidth="1"/>
    <col min="7949" max="8193" width="9.28515625" style="68"/>
    <col min="8194" max="8194" width="15" style="68" customWidth="1"/>
    <col min="8195" max="8195" width="12.7109375" style="68" customWidth="1"/>
    <col min="8196" max="8196" width="11.7109375" style="68" customWidth="1"/>
    <col min="8197" max="8197" width="44.85546875" style="68" customWidth="1"/>
    <col min="8198" max="8198" width="54.7109375" style="68" customWidth="1"/>
    <col min="8199" max="8199" width="15.28515625" style="68" customWidth="1"/>
    <col min="8200" max="8201" width="19.28515625" style="68" customWidth="1"/>
    <col min="8202" max="8202" width="13.85546875" style="68" customWidth="1"/>
    <col min="8203" max="8203" width="25.28515625" style="68" customWidth="1"/>
    <col min="8204" max="8204" width="16.28515625" style="68" customWidth="1"/>
    <col min="8205" max="8449" width="9.28515625" style="68"/>
    <col min="8450" max="8450" width="15" style="68" customWidth="1"/>
    <col min="8451" max="8451" width="12.7109375" style="68" customWidth="1"/>
    <col min="8452" max="8452" width="11.7109375" style="68" customWidth="1"/>
    <col min="8453" max="8453" width="44.85546875" style="68" customWidth="1"/>
    <col min="8454" max="8454" width="54.7109375" style="68" customWidth="1"/>
    <col min="8455" max="8455" width="15.28515625" style="68" customWidth="1"/>
    <col min="8456" max="8457" width="19.28515625" style="68" customWidth="1"/>
    <col min="8458" max="8458" width="13.85546875" style="68" customWidth="1"/>
    <col min="8459" max="8459" width="25.28515625" style="68" customWidth="1"/>
    <col min="8460" max="8460" width="16.28515625" style="68" customWidth="1"/>
    <col min="8461" max="8705" width="9.28515625" style="68"/>
    <col min="8706" max="8706" width="15" style="68" customWidth="1"/>
    <col min="8707" max="8707" width="12.7109375" style="68" customWidth="1"/>
    <col min="8708" max="8708" width="11.7109375" style="68" customWidth="1"/>
    <col min="8709" max="8709" width="44.85546875" style="68" customWidth="1"/>
    <col min="8710" max="8710" width="54.7109375" style="68" customWidth="1"/>
    <col min="8711" max="8711" width="15.28515625" style="68" customWidth="1"/>
    <col min="8712" max="8713" width="19.28515625" style="68" customWidth="1"/>
    <col min="8714" max="8714" width="13.85546875" style="68" customWidth="1"/>
    <col min="8715" max="8715" width="25.28515625" style="68" customWidth="1"/>
    <col min="8716" max="8716" width="16.28515625" style="68" customWidth="1"/>
    <col min="8717" max="8961" width="9.28515625" style="68"/>
    <col min="8962" max="8962" width="15" style="68" customWidth="1"/>
    <col min="8963" max="8963" width="12.7109375" style="68" customWidth="1"/>
    <col min="8964" max="8964" width="11.7109375" style="68" customWidth="1"/>
    <col min="8965" max="8965" width="44.85546875" style="68" customWidth="1"/>
    <col min="8966" max="8966" width="54.7109375" style="68" customWidth="1"/>
    <col min="8967" max="8967" width="15.28515625" style="68" customWidth="1"/>
    <col min="8968" max="8969" width="19.28515625" style="68" customWidth="1"/>
    <col min="8970" max="8970" width="13.85546875" style="68" customWidth="1"/>
    <col min="8971" max="8971" width="25.28515625" style="68" customWidth="1"/>
    <col min="8972" max="8972" width="16.28515625" style="68" customWidth="1"/>
    <col min="8973" max="9217" width="9.28515625" style="68"/>
    <col min="9218" max="9218" width="15" style="68" customWidth="1"/>
    <col min="9219" max="9219" width="12.7109375" style="68" customWidth="1"/>
    <col min="9220" max="9220" width="11.7109375" style="68" customWidth="1"/>
    <col min="9221" max="9221" width="44.85546875" style="68" customWidth="1"/>
    <col min="9222" max="9222" width="54.7109375" style="68" customWidth="1"/>
    <col min="9223" max="9223" width="15.28515625" style="68" customWidth="1"/>
    <col min="9224" max="9225" width="19.28515625" style="68" customWidth="1"/>
    <col min="9226" max="9226" width="13.85546875" style="68" customWidth="1"/>
    <col min="9227" max="9227" width="25.28515625" style="68" customWidth="1"/>
    <col min="9228" max="9228" width="16.28515625" style="68" customWidth="1"/>
    <col min="9229" max="9473" width="9.28515625" style="68"/>
    <col min="9474" max="9474" width="15" style="68" customWidth="1"/>
    <col min="9475" max="9475" width="12.7109375" style="68" customWidth="1"/>
    <col min="9476" max="9476" width="11.7109375" style="68" customWidth="1"/>
    <col min="9477" max="9477" width="44.85546875" style="68" customWidth="1"/>
    <col min="9478" max="9478" width="54.7109375" style="68" customWidth="1"/>
    <col min="9479" max="9479" width="15.28515625" style="68" customWidth="1"/>
    <col min="9480" max="9481" width="19.28515625" style="68" customWidth="1"/>
    <col min="9482" max="9482" width="13.85546875" style="68" customWidth="1"/>
    <col min="9483" max="9483" width="25.28515625" style="68" customWidth="1"/>
    <col min="9484" max="9484" width="16.28515625" style="68" customWidth="1"/>
    <col min="9485" max="9729" width="9.28515625" style="68"/>
    <col min="9730" max="9730" width="15" style="68" customWidth="1"/>
    <col min="9731" max="9731" width="12.7109375" style="68" customWidth="1"/>
    <col min="9732" max="9732" width="11.7109375" style="68" customWidth="1"/>
    <col min="9733" max="9733" width="44.85546875" style="68" customWidth="1"/>
    <col min="9734" max="9734" width="54.7109375" style="68" customWidth="1"/>
    <col min="9735" max="9735" width="15.28515625" style="68" customWidth="1"/>
    <col min="9736" max="9737" width="19.28515625" style="68" customWidth="1"/>
    <col min="9738" max="9738" width="13.85546875" style="68" customWidth="1"/>
    <col min="9739" max="9739" width="25.28515625" style="68" customWidth="1"/>
    <col min="9740" max="9740" width="16.28515625" style="68" customWidth="1"/>
    <col min="9741" max="9985" width="9.28515625" style="68"/>
    <col min="9986" max="9986" width="15" style="68" customWidth="1"/>
    <col min="9987" max="9987" width="12.7109375" style="68" customWidth="1"/>
    <col min="9988" max="9988" width="11.7109375" style="68" customWidth="1"/>
    <col min="9989" max="9989" width="44.85546875" style="68" customWidth="1"/>
    <col min="9990" max="9990" width="54.7109375" style="68" customWidth="1"/>
    <col min="9991" max="9991" width="15.28515625" style="68" customWidth="1"/>
    <col min="9992" max="9993" width="19.28515625" style="68" customWidth="1"/>
    <col min="9994" max="9994" width="13.85546875" style="68" customWidth="1"/>
    <col min="9995" max="9995" width="25.28515625" style="68" customWidth="1"/>
    <col min="9996" max="9996" width="16.28515625" style="68" customWidth="1"/>
    <col min="9997" max="10241" width="9.28515625" style="68"/>
    <col min="10242" max="10242" width="15" style="68" customWidth="1"/>
    <col min="10243" max="10243" width="12.7109375" style="68" customWidth="1"/>
    <col min="10244" max="10244" width="11.7109375" style="68" customWidth="1"/>
    <col min="10245" max="10245" width="44.85546875" style="68" customWidth="1"/>
    <col min="10246" max="10246" width="54.7109375" style="68" customWidth="1"/>
    <col min="10247" max="10247" width="15.28515625" style="68" customWidth="1"/>
    <col min="10248" max="10249" width="19.28515625" style="68" customWidth="1"/>
    <col min="10250" max="10250" width="13.85546875" style="68" customWidth="1"/>
    <col min="10251" max="10251" width="25.28515625" style="68" customWidth="1"/>
    <col min="10252" max="10252" width="16.28515625" style="68" customWidth="1"/>
    <col min="10253" max="10497" width="9.28515625" style="68"/>
    <col min="10498" max="10498" width="15" style="68" customWidth="1"/>
    <col min="10499" max="10499" width="12.7109375" style="68" customWidth="1"/>
    <col min="10500" max="10500" width="11.7109375" style="68" customWidth="1"/>
    <col min="10501" max="10501" width="44.85546875" style="68" customWidth="1"/>
    <col min="10502" max="10502" width="54.7109375" style="68" customWidth="1"/>
    <col min="10503" max="10503" width="15.28515625" style="68" customWidth="1"/>
    <col min="10504" max="10505" width="19.28515625" style="68" customWidth="1"/>
    <col min="10506" max="10506" width="13.85546875" style="68" customWidth="1"/>
    <col min="10507" max="10507" width="25.28515625" style="68" customWidth="1"/>
    <col min="10508" max="10508" width="16.28515625" style="68" customWidth="1"/>
    <col min="10509" max="10753" width="9.28515625" style="68"/>
    <col min="10754" max="10754" width="15" style="68" customWidth="1"/>
    <col min="10755" max="10755" width="12.7109375" style="68" customWidth="1"/>
    <col min="10756" max="10756" width="11.7109375" style="68" customWidth="1"/>
    <col min="10757" max="10757" width="44.85546875" style="68" customWidth="1"/>
    <col min="10758" max="10758" width="54.7109375" style="68" customWidth="1"/>
    <col min="10759" max="10759" width="15.28515625" style="68" customWidth="1"/>
    <col min="10760" max="10761" width="19.28515625" style="68" customWidth="1"/>
    <col min="10762" max="10762" width="13.85546875" style="68" customWidth="1"/>
    <col min="10763" max="10763" width="25.28515625" style="68" customWidth="1"/>
    <col min="10764" max="10764" width="16.28515625" style="68" customWidth="1"/>
    <col min="10765" max="11009" width="9.28515625" style="68"/>
    <col min="11010" max="11010" width="15" style="68" customWidth="1"/>
    <col min="11011" max="11011" width="12.7109375" style="68" customWidth="1"/>
    <col min="11012" max="11012" width="11.7109375" style="68" customWidth="1"/>
    <col min="11013" max="11013" width="44.85546875" style="68" customWidth="1"/>
    <col min="11014" max="11014" width="54.7109375" style="68" customWidth="1"/>
    <col min="11015" max="11015" width="15.28515625" style="68" customWidth="1"/>
    <col min="11016" max="11017" width="19.28515625" style="68" customWidth="1"/>
    <col min="11018" max="11018" width="13.85546875" style="68" customWidth="1"/>
    <col min="11019" max="11019" width="25.28515625" style="68" customWidth="1"/>
    <col min="11020" max="11020" width="16.28515625" style="68" customWidth="1"/>
    <col min="11021" max="11265" width="9.28515625" style="68"/>
    <col min="11266" max="11266" width="15" style="68" customWidth="1"/>
    <col min="11267" max="11267" width="12.7109375" style="68" customWidth="1"/>
    <col min="11268" max="11268" width="11.7109375" style="68" customWidth="1"/>
    <col min="11269" max="11269" width="44.85546875" style="68" customWidth="1"/>
    <col min="11270" max="11270" width="54.7109375" style="68" customWidth="1"/>
    <col min="11271" max="11271" width="15.28515625" style="68" customWidth="1"/>
    <col min="11272" max="11273" width="19.28515625" style="68" customWidth="1"/>
    <col min="11274" max="11274" width="13.85546875" style="68" customWidth="1"/>
    <col min="11275" max="11275" width="25.28515625" style="68" customWidth="1"/>
    <col min="11276" max="11276" width="16.28515625" style="68" customWidth="1"/>
    <col min="11277" max="11521" width="9.28515625" style="68"/>
    <col min="11522" max="11522" width="15" style="68" customWidth="1"/>
    <col min="11523" max="11523" width="12.7109375" style="68" customWidth="1"/>
    <col min="11524" max="11524" width="11.7109375" style="68" customWidth="1"/>
    <col min="11525" max="11525" width="44.85546875" style="68" customWidth="1"/>
    <col min="11526" max="11526" width="54.7109375" style="68" customWidth="1"/>
    <col min="11527" max="11527" width="15.28515625" style="68" customWidth="1"/>
    <col min="11528" max="11529" width="19.28515625" style="68" customWidth="1"/>
    <col min="11530" max="11530" width="13.85546875" style="68" customWidth="1"/>
    <col min="11531" max="11531" width="25.28515625" style="68" customWidth="1"/>
    <col min="11532" max="11532" width="16.28515625" style="68" customWidth="1"/>
    <col min="11533" max="11777" width="9.28515625" style="68"/>
    <col min="11778" max="11778" width="15" style="68" customWidth="1"/>
    <col min="11779" max="11779" width="12.7109375" style="68" customWidth="1"/>
    <col min="11780" max="11780" width="11.7109375" style="68" customWidth="1"/>
    <col min="11781" max="11781" width="44.85546875" style="68" customWidth="1"/>
    <col min="11782" max="11782" width="54.7109375" style="68" customWidth="1"/>
    <col min="11783" max="11783" width="15.28515625" style="68" customWidth="1"/>
    <col min="11784" max="11785" width="19.28515625" style="68" customWidth="1"/>
    <col min="11786" max="11786" width="13.85546875" style="68" customWidth="1"/>
    <col min="11787" max="11787" width="25.28515625" style="68" customWidth="1"/>
    <col min="11788" max="11788" width="16.28515625" style="68" customWidth="1"/>
    <col min="11789" max="12033" width="9.28515625" style="68"/>
    <col min="12034" max="12034" width="15" style="68" customWidth="1"/>
    <col min="12035" max="12035" width="12.7109375" style="68" customWidth="1"/>
    <col min="12036" max="12036" width="11.7109375" style="68" customWidth="1"/>
    <col min="12037" max="12037" width="44.85546875" style="68" customWidth="1"/>
    <col min="12038" max="12038" width="54.7109375" style="68" customWidth="1"/>
    <col min="12039" max="12039" width="15.28515625" style="68" customWidth="1"/>
    <col min="12040" max="12041" width="19.28515625" style="68" customWidth="1"/>
    <col min="12042" max="12042" width="13.85546875" style="68" customWidth="1"/>
    <col min="12043" max="12043" width="25.28515625" style="68" customWidth="1"/>
    <col min="12044" max="12044" width="16.28515625" style="68" customWidth="1"/>
    <col min="12045" max="12289" width="9.28515625" style="68"/>
    <col min="12290" max="12290" width="15" style="68" customWidth="1"/>
    <col min="12291" max="12291" width="12.7109375" style="68" customWidth="1"/>
    <col min="12292" max="12292" width="11.7109375" style="68" customWidth="1"/>
    <col min="12293" max="12293" width="44.85546875" style="68" customWidth="1"/>
    <col min="12294" max="12294" width="54.7109375" style="68" customWidth="1"/>
    <col min="12295" max="12295" width="15.28515625" style="68" customWidth="1"/>
    <col min="12296" max="12297" width="19.28515625" style="68" customWidth="1"/>
    <col min="12298" max="12298" width="13.85546875" style="68" customWidth="1"/>
    <col min="12299" max="12299" width="25.28515625" style="68" customWidth="1"/>
    <col min="12300" max="12300" width="16.28515625" style="68" customWidth="1"/>
    <col min="12301" max="12545" width="9.28515625" style="68"/>
    <col min="12546" max="12546" width="15" style="68" customWidth="1"/>
    <col min="12547" max="12547" width="12.7109375" style="68" customWidth="1"/>
    <col min="12548" max="12548" width="11.7109375" style="68" customWidth="1"/>
    <col min="12549" max="12549" width="44.85546875" style="68" customWidth="1"/>
    <col min="12550" max="12550" width="54.7109375" style="68" customWidth="1"/>
    <col min="12551" max="12551" width="15.28515625" style="68" customWidth="1"/>
    <col min="12552" max="12553" width="19.28515625" style="68" customWidth="1"/>
    <col min="12554" max="12554" width="13.85546875" style="68" customWidth="1"/>
    <col min="12555" max="12555" width="25.28515625" style="68" customWidth="1"/>
    <col min="12556" max="12556" width="16.28515625" style="68" customWidth="1"/>
    <col min="12557" max="12801" width="9.28515625" style="68"/>
    <col min="12802" max="12802" width="15" style="68" customWidth="1"/>
    <col min="12803" max="12803" width="12.7109375" style="68" customWidth="1"/>
    <col min="12804" max="12804" width="11.7109375" style="68" customWidth="1"/>
    <col min="12805" max="12805" width="44.85546875" style="68" customWidth="1"/>
    <col min="12806" max="12806" width="54.7109375" style="68" customWidth="1"/>
    <col min="12807" max="12807" width="15.28515625" style="68" customWidth="1"/>
    <col min="12808" max="12809" width="19.28515625" style="68" customWidth="1"/>
    <col min="12810" max="12810" width="13.85546875" style="68" customWidth="1"/>
    <col min="12811" max="12811" width="25.28515625" style="68" customWidth="1"/>
    <col min="12812" max="12812" width="16.28515625" style="68" customWidth="1"/>
    <col min="12813" max="13057" width="9.28515625" style="68"/>
    <col min="13058" max="13058" width="15" style="68" customWidth="1"/>
    <col min="13059" max="13059" width="12.7109375" style="68" customWidth="1"/>
    <col min="13060" max="13060" width="11.7109375" style="68" customWidth="1"/>
    <col min="13061" max="13061" width="44.85546875" style="68" customWidth="1"/>
    <col min="13062" max="13062" width="54.7109375" style="68" customWidth="1"/>
    <col min="13063" max="13063" width="15.28515625" style="68" customWidth="1"/>
    <col min="13064" max="13065" width="19.28515625" style="68" customWidth="1"/>
    <col min="13066" max="13066" width="13.85546875" style="68" customWidth="1"/>
    <col min="13067" max="13067" width="25.28515625" style="68" customWidth="1"/>
    <col min="13068" max="13068" width="16.28515625" style="68" customWidth="1"/>
    <col min="13069" max="13313" width="9.28515625" style="68"/>
    <col min="13314" max="13314" width="15" style="68" customWidth="1"/>
    <col min="13315" max="13315" width="12.7109375" style="68" customWidth="1"/>
    <col min="13316" max="13316" width="11.7109375" style="68" customWidth="1"/>
    <col min="13317" max="13317" width="44.85546875" style="68" customWidth="1"/>
    <col min="13318" max="13318" width="54.7109375" style="68" customWidth="1"/>
    <col min="13319" max="13319" width="15.28515625" style="68" customWidth="1"/>
    <col min="13320" max="13321" width="19.28515625" style="68" customWidth="1"/>
    <col min="13322" max="13322" width="13.85546875" style="68" customWidth="1"/>
    <col min="13323" max="13323" width="25.28515625" style="68" customWidth="1"/>
    <col min="13324" max="13324" width="16.28515625" style="68" customWidth="1"/>
    <col min="13325" max="13569" width="9.28515625" style="68"/>
    <col min="13570" max="13570" width="15" style="68" customWidth="1"/>
    <col min="13571" max="13571" width="12.7109375" style="68" customWidth="1"/>
    <col min="13572" max="13572" width="11.7109375" style="68" customWidth="1"/>
    <col min="13573" max="13573" width="44.85546875" style="68" customWidth="1"/>
    <col min="13574" max="13574" width="54.7109375" style="68" customWidth="1"/>
    <col min="13575" max="13575" width="15.28515625" style="68" customWidth="1"/>
    <col min="13576" max="13577" width="19.28515625" style="68" customWidth="1"/>
    <col min="13578" max="13578" width="13.85546875" style="68" customWidth="1"/>
    <col min="13579" max="13579" width="25.28515625" style="68" customWidth="1"/>
    <col min="13580" max="13580" width="16.28515625" style="68" customWidth="1"/>
    <col min="13581" max="13825" width="9.28515625" style="68"/>
    <col min="13826" max="13826" width="15" style="68" customWidth="1"/>
    <col min="13827" max="13827" width="12.7109375" style="68" customWidth="1"/>
    <col min="13828" max="13828" width="11.7109375" style="68" customWidth="1"/>
    <col min="13829" max="13829" width="44.85546875" style="68" customWidth="1"/>
    <col min="13830" max="13830" width="54.7109375" style="68" customWidth="1"/>
    <col min="13831" max="13831" width="15.28515625" style="68" customWidth="1"/>
    <col min="13832" max="13833" width="19.28515625" style="68" customWidth="1"/>
    <col min="13834" max="13834" width="13.85546875" style="68" customWidth="1"/>
    <col min="13835" max="13835" width="25.28515625" style="68" customWidth="1"/>
    <col min="13836" max="13836" width="16.28515625" style="68" customWidth="1"/>
    <col min="13837" max="14081" width="9.28515625" style="68"/>
    <col min="14082" max="14082" width="15" style="68" customWidth="1"/>
    <col min="14083" max="14083" width="12.7109375" style="68" customWidth="1"/>
    <col min="14084" max="14084" width="11.7109375" style="68" customWidth="1"/>
    <col min="14085" max="14085" width="44.85546875" style="68" customWidth="1"/>
    <col min="14086" max="14086" width="54.7109375" style="68" customWidth="1"/>
    <col min="14087" max="14087" width="15.28515625" style="68" customWidth="1"/>
    <col min="14088" max="14089" width="19.28515625" style="68" customWidth="1"/>
    <col min="14090" max="14090" width="13.85546875" style="68" customWidth="1"/>
    <col min="14091" max="14091" width="25.28515625" style="68" customWidth="1"/>
    <col min="14092" max="14092" width="16.28515625" style="68" customWidth="1"/>
    <col min="14093" max="14337" width="9.28515625" style="68"/>
    <col min="14338" max="14338" width="15" style="68" customWidth="1"/>
    <col min="14339" max="14339" width="12.7109375" style="68" customWidth="1"/>
    <col min="14340" max="14340" width="11.7109375" style="68" customWidth="1"/>
    <col min="14341" max="14341" width="44.85546875" style="68" customWidth="1"/>
    <col min="14342" max="14342" width="54.7109375" style="68" customWidth="1"/>
    <col min="14343" max="14343" width="15.28515625" style="68" customWidth="1"/>
    <col min="14344" max="14345" width="19.28515625" style="68" customWidth="1"/>
    <col min="14346" max="14346" width="13.85546875" style="68" customWidth="1"/>
    <col min="14347" max="14347" width="25.28515625" style="68" customWidth="1"/>
    <col min="14348" max="14348" width="16.28515625" style="68" customWidth="1"/>
    <col min="14349" max="14593" width="9.28515625" style="68"/>
    <col min="14594" max="14594" width="15" style="68" customWidth="1"/>
    <col min="14595" max="14595" width="12.7109375" style="68" customWidth="1"/>
    <col min="14596" max="14596" width="11.7109375" style="68" customWidth="1"/>
    <col min="14597" max="14597" width="44.85546875" style="68" customWidth="1"/>
    <col min="14598" max="14598" width="54.7109375" style="68" customWidth="1"/>
    <col min="14599" max="14599" width="15.28515625" style="68" customWidth="1"/>
    <col min="14600" max="14601" width="19.28515625" style="68" customWidth="1"/>
    <col min="14602" max="14602" width="13.85546875" style="68" customWidth="1"/>
    <col min="14603" max="14603" width="25.28515625" style="68" customWidth="1"/>
    <col min="14604" max="14604" width="16.28515625" style="68" customWidth="1"/>
    <col min="14605" max="14849" width="9.28515625" style="68"/>
    <col min="14850" max="14850" width="15" style="68" customWidth="1"/>
    <col min="14851" max="14851" width="12.7109375" style="68" customWidth="1"/>
    <col min="14852" max="14852" width="11.7109375" style="68" customWidth="1"/>
    <col min="14853" max="14853" width="44.85546875" style="68" customWidth="1"/>
    <col min="14854" max="14854" width="54.7109375" style="68" customWidth="1"/>
    <col min="14855" max="14855" width="15.28515625" style="68" customWidth="1"/>
    <col min="14856" max="14857" width="19.28515625" style="68" customWidth="1"/>
    <col min="14858" max="14858" width="13.85546875" style="68" customWidth="1"/>
    <col min="14859" max="14859" width="25.28515625" style="68" customWidth="1"/>
    <col min="14860" max="14860" width="16.28515625" style="68" customWidth="1"/>
    <col min="14861" max="15105" width="9.28515625" style="68"/>
    <col min="15106" max="15106" width="15" style="68" customWidth="1"/>
    <col min="15107" max="15107" width="12.7109375" style="68" customWidth="1"/>
    <col min="15108" max="15108" width="11.7109375" style="68" customWidth="1"/>
    <col min="15109" max="15109" width="44.85546875" style="68" customWidth="1"/>
    <col min="15110" max="15110" width="54.7109375" style="68" customWidth="1"/>
    <col min="15111" max="15111" width="15.28515625" style="68" customWidth="1"/>
    <col min="15112" max="15113" width="19.28515625" style="68" customWidth="1"/>
    <col min="15114" max="15114" width="13.85546875" style="68" customWidth="1"/>
    <col min="15115" max="15115" width="25.28515625" style="68" customWidth="1"/>
    <col min="15116" max="15116" width="16.28515625" style="68" customWidth="1"/>
    <col min="15117" max="15361" width="9.28515625" style="68"/>
    <col min="15362" max="15362" width="15" style="68" customWidth="1"/>
    <col min="15363" max="15363" width="12.7109375" style="68" customWidth="1"/>
    <col min="15364" max="15364" width="11.7109375" style="68" customWidth="1"/>
    <col min="15365" max="15365" width="44.85546875" style="68" customWidth="1"/>
    <col min="15366" max="15366" width="54.7109375" style="68" customWidth="1"/>
    <col min="15367" max="15367" width="15.28515625" style="68" customWidth="1"/>
    <col min="15368" max="15369" width="19.28515625" style="68" customWidth="1"/>
    <col min="15370" max="15370" width="13.85546875" style="68" customWidth="1"/>
    <col min="15371" max="15371" width="25.28515625" style="68" customWidth="1"/>
    <col min="15372" max="15372" width="16.28515625" style="68" customWidth="1"/>
    <col min="15373" max="15617" width="9.28515625" style="68"/>
    <col min="15618" max="15618" width="15" style="68" customWidth="1"/>
    <col min="15619" max="15619" width="12.7109375" style="68" customWidth="1"/>
    <col min="15620" max="15620" width="11.7109375" style="68" customWidth="1"/>
    <col min="15621" max="15621" width="44.85546875" style="68" customWidth="1"/>
    <col min="15622" max="15622" width="54.7109375" style="68" customWidth="1"/>
    <col min="15623" max="15623" width="15.28515625" style="68" customWidth="1"/>
    <col min="15624" max="15625" width="19.28515625" style="68" customWidth="1"/>
    <col min="15626" max="15626" width="13.85546875" style="68" customWidth="1"/>
    <col min="15627" max="15627" width="25.28515625" style="68" customWidth="1"/>
    <col min="15628" max="15628" width="16.28515625" style="68" customWidth="1"/>
    <col min="15629" max="15873" width="9.28515625" style="68"/>
    <col min="15874" max="15874" width="15" style="68" customWidth="1"/>
    <col min="15875" max="15875" width="12.7109375" style="68" customWidth="1"/>
    <col min="15876" max="15876" width="11.7109375" style="68" customWidth="1"/>
    <col min="15877" max="15877" width="44.85546875" style="68" customWidth="1"/>
    <col min="15878" max="15878" width="54.7109375" style="68" customWidth="1"/>
    <col min="15879" max="15879" width="15.28515625" style="68" customWidth="1"/>
    <col min="15880" max="15881" width="19.28515625" style="68" customWidth="1"/>
    <col min="15882" max="15882" width="13.85546875" style="68" customWidth="1"/>
    <col min="15883" max="15883" width="25.28515625" style="68" customWidth="1"/>
    <col min="15884" max="15884" width="16.28515625" style="68" customWidth="1"/>
    <col min="15885" max="16129" width="9.28515625" style="68"/>
    <col min="16130" max="16130" width="15" style="68" customWidth="1"/>
    <col min="16131" max="16131" width="12.7109375" style="68" customWidth="1"/>
    <col min="16132" max="16132" width="11.7109375" style="68" customWidth="1"/>
    <col min="16133" max="16133" width="44.85546875" style="68" customWidth="1"/>
    <col min="16134" max="16134" width="54.7109375" style="68" customWidth="1"/>
    <col min="16135" max="16135" width="15.28515625" style="68" customWidth="1"/>
    <col min="16136" max="16137" width="19.28515625" style="68" customWidth="1"/>
    <col min="16138" max="16138" width="13.85546875" style="68" customWidth="1"/>
    <col min="16139" max="16139" width="25.28515625" style="68" customWidth="1"/>
    <col min="16140" max="16140" width="16.28515625" style="68" customWidth="1"/>
    <col min="16141" max="16384" width="9.28515625" style="68"/>
  </cols>
  <sheetData>
    <row r="1" spans="1:12" ht="22.9" customHeight="1" x14ac:dyDescent="0.25">
      <c r="J1" s="4"/>
      <c r="K1" s="3" t="s">
        <v>408</v>
      </c>
    </row>
    <row r="2" spans="1:12" s="564" customFormat="1" ht="15.75" x14ac:dyDescent="0.25">
      <c r="J2" s="4"/>
      <c r="K2" s="3" t="s">
        <v>487</v>
      </c>
    </row>
    <row r="3" spans="1:12" s="564" customFormat="1" ht="15.75" x14ac:dyDescent="0.25">
      <c r="J3" s="4"/>
      <c r="K3" s="565" t="s">
        <v>488</v>
      </c>
    </row>
    <row r="4" spans="1:12" s="564" customFormat="1" ht="15.75" x14ac:dyDescent="0.25">
      <c r="J4" s="4"/>
      <c r="K4" s="6" t="s">
        <v>456</v>
      </c>
    </row>
    <row r="5" spans="1:12" s="564" customFormat="1" ht="15.75" x14ac:dyDescent="0.25">
      <c r="I5" s="1231"/>
      <c r="J5" s="1231"/>
      <c r="K5" s="508"/>
    </row>
    <row r="6" spans="1:12" s="564" customFormat="1" x14ac:dyDescent="0.25"/>
    <row r="7" spans="1:12" ht="14.1" customHeight="1" x14ac:dyDescent="0.25">
      <c r="G7" s="72"/>
      <c r="H7" s="72"/>
      <c r="I7" s="73"/>
      <c r="L7" s="68"/>
    </row>
    <row r="8" spans="1:12" ht="18.600000000000001" customHeight="1" x14ac:dyDescent="0.25">
      <c r="G8" s="72"/>
      <c r="H8" s="72"/>
      <c r="I8" s="73"/>
      <c r="L8" s="68"/>
    </row>
    <row r="9" spans="1:12" ht="15.75" x14ac:dyDescent="0.25">
      <c r="G9" s="72"/>
      <c r="H9" s="72"/>
      <c r="I9" s="129"/>
      <c r="L9" s="68"/>
    </row>
    <row r="10" spans="1:12" ht="27" customHeight="1" x14ac:dyDescent="0.25">
      <c r="A10" s="1232" t="s">
        <v>489</v>
      </c>
      <c r="B10" s="1232"/>
      <c r="C10" s="1232"/>
      <c r="D10" s="1232"/>
      <c r="E10" s="1232"/>
      <c r="F10" s="1232"/>
      <c r="G10" s="1232"/>
      <c r="H10" s="1232"/>
      <c r="I10" s="1232"/>
      <c r="J10" s="1232"/>
      <c r="K10" s="1232"/>
      <c r="L10" s="1232"/>
    </row>
    <row r="11" spans="1:12" ht="28.35" customHeight="1" x14ac:dyDescent="0.25">
      <c r="A11" s="1205">
        <v>1559100000</v>
      </c>
      <c r="B11" s="1205"/>
      <c r="C11" s="1205"/>
      <c r="D11" s="1206"/>
      <c r="E11" s="1206"/>
      <c r="F11" s="1206"/>
      <c r="G11" s="1206"/>
      <c r="H11" s="1206"/>
      <c r="I11" s="1206"/>
      <c r="J11" s="1206"/>
      <c r="K11" s="1206"/>
      <c r="L11" s="1206"/>
    </row>
    <row r="12" spans="1:12" ht="22.15" customHeight="1" thickBot="1" x14ac:dyDescent="0.3">
      <c r="A12" s="1210" t="s">
        <v>0</v>
      </c>
      <c r="B12" s="1210"/>
      <c r="C12" s="1210"/>
      <c r="D12" s="76"/>
      <c r="E12" s="76"/>
      <c r="F12" s="77"/>
      <c r="G12" s="76"/>
      <c r="H12" s="76"/>
      <c r="I12" s="76"/>
      <c r="J12" s="76"/>
      <c r="K12" s="76"/>
      <c r="L12" s="78" t="s">
        <v>244</v>
      </c>
    </row>
    <row r="13" spans="1:12" s="73" customFormat="1" ht="77.25" customHeight="1" x14ac:dyDescent="0.25">
      <c r="A13" s="1211" t="s">
        <v>8</v>
      </c>
      <c r="B13" s="1208" t="s">
        <v>9</v>
      </c>
      <c r="C13" s="1213" t="s">
        <v>245</v>
      </c>
      <c r="D13" s="1208" t="s">
        <v>246</v>
      </c>
      <c r="E13" s="1213" t="s">
        <v>490</v>
      </c>
      <c r="F13" s="1208" t="s">
        <v>247</v>
      </c>
      <c r="G13" s="1213" t="s">
        <v>248</v>
      </c>
      <c r="H13" s="1215" t="s">
        <v>249</v>
      </c>
      <c r="I13" s="1208" t="s">
        <v>250</v>
      </c>
      <c r="J13" s="1215" t="s">
        <v>251</v>
      </c>
      <c r="K13" s="1233" t="s">
        <v>484</v>
      </c>
      <c r="L13" s="1235" t="s">
        <v>252</v>
      </c>
    </row>
    <row r="14" spans="1:12" s="73" customFormat="1" ht="157.9" customHeight="1" thickBot="1" x14ac:dyDescent="0.3">
      <c r="A14" s="1212"/>
      <c r="B14" s="1209"/>
      <c r="C14" s="1214"/>
      <c r="D14" s="1209"/>
      <c r="E14" s="1214"/>
      <c r="F14" s="1209"/>
      <c r="G14" s="1214"/>
      <c r="H14" s="1216"/>
      <c r="I14" s="1209"/>
      <c r="J14" s="1216"/>
      <c r="K14" s="1234"/>
      <c r="L14" s="1236"/>
    </row>
    <row r="15" spans="1:12" s="80" customFormat="1" ht="24" customHeight="1" thickBot="1" x14ac:dyDescent="0.3">
      <c r="A15" s="566" t="s">
        <v>253</v>
      </c>
      <c r="B15" s="79" t="s">
        <v>254</v>
      </c>
      <c r="C15" s="567" t="s">
        <v>255</v>
      </c>
      <c r="D15" s="79" t="s">
        <v>411</v>
      </c>
      <c r="E15" s="79" t="s">
        <v>256</v>
      </c>
      <c r="F15" s="79" t="s">
        <v>257</v>
      </c>
      <c r="G15" s="79" t="s">
        <v>258</v>
      </c>
      <c r="H15" s="567" t="s">
        <v>259</v>
      </c>
      <c r="I15" s="567" t="s">
        <v>260</v>
      </c>
      <c r="J15" s="568">
        <v>10</v>
      </c>
      <c r="K15" s="569">
        <v>11</v>
      </c>
      <c r="L15" s="570">
        <v>12</v>
      </c>
    </row>
    <row r="16" spans="1:12" s="80" customFormat="1" ht="57" thickBot="1" x14ac:dyDescent="0.3">
      <c r="A16" s="571" t="s">
        <v>13</v>
      </c>
      <c r="B16" s="572"/>
      <c r="C16" s="573"/>
      <c r="D16" s="574" t="s">
        <v>491</v>
      </c>
      <c r="E16" s="81"/>
      <c r="F16" s="82"/>
      <c r="G16" s="575"/>
      <c r="H16" s="576"/>
      <c r="I16" s="576"/>
      <c r="J16" s="577">
        <f>J17</f>
        <v>2021331</v>
      </c>
      <c r="K16" s="578"/>
      <c r="L16" s="579"/>
    </row>
    <row r="17" spans="1:12" s="80" customFormat="1" ht="60" customHeight="1" x14ac:dyDescent="0.25">
      <c r="A17" s="580" t="s">
        <v>15</v>
      </c>
      <c r="B17" s="581"/>
      <c r="C17" s="581"/>
      <c r="D17" s="582" t="s">
        <v>476</v>
      </c>
      <c r="E17" s="583"/>
      <c r="F17" s="584"/>
      <c r="G17" s="585"/>
      <c r="H17" s="586"/>
      <c r="I17" s="586"/>
      <c r="J17" s="587">
        <f>SUM(J18:J25)</f>
        <v>2021331</v>
      </c>
      <c r="K17" s="588"/>
      <c r="L17" s="589"/>
    </row>
    <row r="18" spans="1:12" s="80" customFormat="1" ht="54" customHeight="1" x14ac:dyDescent="0.25">
      <c r="A18" s="590" t="s">
        <v>17</v>
      </c>
      <c r="B18" s="591" t="s">
        <v>18</v>
      </c>
      <c r="C18" s="591" t="s">
        <v>19</v>
      </c>
      <c r="D18" s="592" t="s">
        <v>20</v>
      </c>
      <c r="E18" s="593" t="s">
        <v>492</v>
      </c>
      <c r="F18" s="86"/>
      <c r="G18" s="87"/>
      <c r="H18" s="87"/>
      <c r="I18" s="87"/>
      <c r="J18" s="88">
        <v>1548687</v>
      </c>
      <c r="K18" s="594"/>
      <c r="L18" s="89"/>
    </row>
    <row r="19" spans="1:12" s="80" customFormat="1" ht="71.25" customHeight="1" x14ac:dyDescent="0.25">
      <c r="A19" s="563" t="s">
        <v>223</v>
      </c>
      <c r="B19" s="92">
        <v>7650</v>
      </c>
      <c r="C19" s="92" t="s">
        <v>157</v>
      </c>
      <c r="D19" s="595" t="s">
        <v>224</v>
      </c>
      <c r="E19" s="593" t="s">
        <v>262</v>
      </c>
      <c r="F19" s="86"/>
      <c r="G19" s="87"/>
      <c r="H19" s="87"/>
      <c r="I19" s="87"/>
      <c r="J19" s="88">
        <v>57000</v>
      </c>
      <c r="K19" s="594"/>
      <c r="L19" s="89"/>
    </row>
    <row r="20" spans="1:12" s="80" customFormat="1" ht="99.75" customHeight="1" x14ac:dyDescent="0.25">
      <c r="A20" s="563" t="s">
        <v>225</v>
      </c>
      <c r="B20" s="92" t="s">
        <v>226</v>
      </c>
      <c r="C20" s="92" t="s">
        <v>157</v>
      </c>
      <c r="D20" s="595" t="s">
        <v>227</v>
      </c>
      <c r="E20" s="593" t="s">
        <v>262</v>
      </c>
      <c r="F20" s="86"/>
      <c r="G20" s="87"/>
      <c r="H20" s="87"/>
      <c r="I20" s="87"/>
      <c r="J20" s="88">
        <v>15200</v>
      </c>
      <c r="K20" s="594"/>
      <c r="L20" s="89"/>
    </row>
    <row r="21" spans="1:12" s="80" customFormat="1" ht="54" hidden="1" customHeight="1" x14ac:dyDescent="0.25">
      <c r="A21" s="563" t="s">
        <v>493</v>
      </c>
      <c r="B21" s="596"/>
      <c r="C21" s="92" t="s">
        <v>494</v>
      </c>
      <c r="D21" s="597" t="s">
        <v>495</v>
      </c>
      <c r="E21" s="598"/>
      <c r="F21" s="599"/>
      <c r="G21" s="600"/>
      <c r="H21" s="600"/>
      <c r="I21" s="600"/>
      <c r="J21" s="601">
        <f>J22</f>
        <v>0</v>
      </c>
      <c r="K21" s="602"/>
      <c r="L21" s="603"/>
    </row>
    <row r="22" spans="1:12" s="80" customFormat="1" ht="43.5" hidden="1" customHeight="1" x14ac:dyDescent="0.25">
      <c r="A22" s="563" t="s">
        <v>496</v>
      </c>
      <c r="B22" s="604" t="s">
        <v>14</v>
      </c>
      <c r="C22" s="92" t="s">
        <v>497</v>
      </c>
      <c r="D22" s="605" t="s">
        <v>495</v>
      </c>
      <c r="E22" s="606"/>
      <c r="F22" s="607"/>
      <c r="G22" s="608"/>
      <c r="H22" s="608"/>
      <c r="I22" s="608"/>
      <c r="J22" s="609">
        <f>J23+J24</f>
        <v>0</v>
      </c>
      <c r="K22" s="610"/>
      <c r="L22" s="611"/>
    </row>
    <row r="23" spans="1:12" s="80" customFormat="1" ht="45.75" hidden="1" customHeight="1" x14ac:dyDescent="0.25">
      <c r="A23" s="563" t="s">
        <v>498</v>
      </c>
      <c r="B23" s="92" t="s">
        <v>44</v>
      </c>
      <c r="C23" s="92" t="s">
        <v>499</v>
      </c>
      <c r="D23" s="612" t="s">
        <v>46</v>
      </c>
      <c r="E23" s="85" t="s">
        <v>261</v>
      </c>
      <c r="F23" s="425"/>
      <c r="G23" s="613"/>
      <c r="H23" s="613"/>
      <c r="I23" s="613"/>
      <c r="J23" s="88"/>
      <c r="K23" s="594"/>
      <c r="L23" s="614"/>
    </row>
    <row r="24" spans="1:12" s="80" customFormat="1" ht="102" hidden="1" customHeight="1" x14ac:dyDescent="0.25">
      <c r="A24" s="563" t="s">
        <v>500</v>
      </c>
      <c r="B24" s="615" t="s">
        <v>501</v>
      </c>
      <c r="C24" s="92" t="s">
        <v>502</v>
      </c>
      <c r="D24" s="616" t="s">
        <v>503</v>
      </c>
      <c r="E24" s="95" t="s">
        <v>261</v>
      </c>
      <c r="F24" s="617"/>
      <c r="G24" s="618"/>
      <c r="H24" s="618"/>
      <c r="I24" s="618"/>
      <c r="J24" s="619"/>
      <c r="K24" s="620"/>
      <c r="L24" s="621"/>
    </row>
    <row r="25" spans="1:12" s="80" customFormat="1" ht="102" customHeight="1" thickBot="1" x14ac:dyDescent="0.3">
      <c r="A25" s="622" t="s">
        <v>504</v>
      </c>
      <c r="B25" s="623" t="s">
        <v>505</v>
      </c>
      <c r="C25" s="615" t="s">
        <v>34</v>
      </c>
      <c r="D25" s="624" t="s">
        <v>506</v>
      </c>
      <c r="E25" s="625" t="s">
        <v>261</v>
      </c>
      <c r="F25" s="626"/>
      <c r="G25" s="627"/>
      <c r="H25" s="627"/>
      <c r="I25" s="627"/>
      <c r="J25" s="628">
        <v>400444</v>
      </c>
      <c r="K25" s="629"/>
      <c r="L25" s="630"/>
    </row>
    <row r="26" spans="1:12" s="80" customFormat="1" ht="61.9" customHeight="1" thickBot="1" x14ac:dyDescent="0.3">
      <c r="A26" s="631" t="s">
        <v>40</v>
      </c>
      <c r="B26" s="632"/>
      <c r="C26" s="632"/>
      <c r="D26" s="597" t="s">
        <v>507</v>
      </c>
      <c r="E26" s="633"/>
      <c r="F26" s="634"/>
      <c r="G26" s="635"/>
      <c r="H26" s="635"/>
      <c r="I26" s="635"/>
      <c r="J26" s="601">
        <f>J27</f>
        <v>1932143</v>
      </c>
      <c r="K26" s="602"/>
      <c r="L26" s="636"/>
    </row>
    <row r="27" spans="1:12" s="644" customFormat="1" ht="48" customHeight="1" x14ac:dyDescent="0.25">
      <c r="A27" s="637" t="s">
        <v>40</v>
      </c>
      <c r="B27" s="638"/>
      <c r="C27" s="638"/>
      <c r="D27" s="639" t="s">
        <v>507</v>
      </c>
      <c r="E27" s="640"/>
      <c r="F27" s="641"/>
      <c r="G27" s="642"/>
      <c r="H27" s="642"/>
      <c r="I27" s="642"/>
      <c r="J27" s="609">
        <f>J28+J29</f>
        <v>1932143</v>
      </c>
      <c r="K27" s="609"/>
      <c r="L27" s="643"/>
    </row>
    <row r="28" spans="1:12" s="80" customFormat="1" ht="138" customHeight="1" x14ac:dyDescent="0.25">
      <c r="A28" s="92" t="s">
        <v>508</v>
      </c>
      <c r="B28" s="92" t="s">
        <v>509</v>
      </c>
      <c r="C28" s="92" t="s">
        <v>55</v>
      </c>
      <c r="D28" s="612" t="s">
        <v>510</v>
      </c>
      <c r="E28" s="645" t="s">
        <v>261</v>
      </c>
      <c r="F28" s="86"/>
      <c r="G28" s="87"/>
      <c r="H28" s="87"/>
      <c r="I28" s="87"/>
      <c r="J28" s="88">
        <v>579643</v>
      </c>
      <c r="K28" s="88"/>
      <c r="L28" s="646"/>
    </row>
    <row r="29" spans="1:12" s="80" customFormat="1" ht="133.9" customHeight="1" thickBot="1" x14ac:dyDescent="0.3">
      <c r="A29" s="615" t="s">
        <v>511</v>
      </c>
      <c r="B29" s="615" t="s">
        <v>512</v>
      </c>
      <c r="C29" s="615" t="s">
        <v>55</v>
      </c>
      <c r="D29" s="616" t="s">
        <v>513</v>
      </c>
      <c r="E29" s="647" t="s">
        <v>261</v>
      </c>
      <c r="F29" s="617"/>
      <c r="G29" s="618"/>
      <c r="H29" s="618"/>
      <c r="I29" s="618"/>
      <c r="J29" s="619">
        <v>1352500</v>
      </c>
      <c r="K29" s="619"/>
      <c r="L29" s="648"/>
    </row>
    <row r="30" spans="1:12" s="80" customFormat="1" ht="66" customHeight="1" thickBot="1" x14ac:dyDescent="0.3">
      <c r="A30" s="649" t="s">
        <v>66</v>
      </c>
      <c r="B30" s="650" t="s">
        <v>14</v>
      </c>
      <c r="C30" s="650" t="s">
        <v>14</v>
      </c>
      <c r="D30" s="597" t="s">
        <v>467</v>
      </c>
      <c r="E30" s="633"/>
      <c r="F30" s="634"/>
      <c r="G30" s="635"/>
      <c r="H30" s="635"/>
      <c r="I30" s="635"/>
      <c r="J30" s="601">
        <f>J31</f>
        <v>92800</v>
      </c>
      <c r="K30" s="602"/>
      <c r="L30" s="636"/>
    </row>
    <row r="31" spans="1:12" s="80" customFormat="1" ht="56.25" x14ac:dyDescent="0.25">
      <c r="A31" s="651" t="s">
        <v>67</v>
      </c>
      <c r="B31" s="604" t="s">
        <v>14</v>
      </c>
      <c r="C31" s="604" t="s">
        <v>14</v>
      </c>
      <c r="D31" s="639" t="s">
        <v>467</v>
      </c>
      <c r="E31" s="652"/>
      <c r="F31" s="653"/>
      <c r="G31" s="654"/>
      <c r="H31" s="654"/>
      <c r="I31" s="654"/>
      <c r="J31" s="609">
        <f>J33+J34</f>
        <v>92800</v>
      </c>
      <c r="K31" s="610"/>
      <c r="L31" s="655"/>
    </row>
    <row r="32" spans="1:12" s="80" customFormat="1" ht="66" hidden="1" customHeight="1" x14ac:dyDescent="0.25">
      <c r="A32" s="90" t="s">
        <v>167</v>
      </c>
      <c r="B32" s="91" t="s">
        <v>42</v>
      </c>
      <c r="C32" s="91" t="s">
        <v>16</v>
      </c>
      <c r="D32" s="595" t="s">
        <v>161</v>
      </c>
      <c r="E32" s="85" t="s">
        <v>261</v>
      </c>
      <c r="F32" s="86"/>
      <c r="G32" s="87"/>
      <c r="H32" s="87"/>
      <c r="I32" s="87"/>
      <c r="J32" s="88"/>
      <c r="K32" s="594"/>
      <c r="L32" s="89"/>
    </row>
    <row r="33" spans="1:12" s="80" customFormat="1" ht="56.25" customHeight="1" x14ac:dyDescent="0.25">
      <c r="A33" s="93" t="s">
        <v>168</v>
      </c>
      <c r="B33" s="94" t="s">
        <v>169</v>
      </c>
      <c r="C33" s="94" t="s">
        <v>44</v>
      </c>
      <c r="D33" s="624" t="s">
        <v>170</v>
      </c>
      <c r="E33" s="656" t="s">
        <v>261</v>
      </c>
      <c r="F33" s="626"/>
      <c r="G33" s="627"/>
      <c r="H33" s="627"/>
      <c r="I33" s="627"/>
      <c r="J33" s="628">
        <v>58000</v>
      </c>
      <c r="K33" s="629"/>
      <c r="L33" s="630"/>
    </row>
    <row r="34" spans="1:12" s="80" customFormat="1" ht="99" customHeight="1" thickBot="1" x14ac:dyDescent="0.3">
      <c r="A34" s="622" t="s">
        <v>174</v>
      </c>
      <c r="B34" s="94">
        <v>3241</v>
      </c>
      <c r="C34" s="94">
        <v>1090</v>
      </c>
      <c r="D34" s="624" t="s">
        <v>514</v>
      </c>
      <c r="E34" s="656" t="s">
        <v>261</v>
      </c>
      <c r="F34" s="617"/>
      <c r="G34" s="618"/>
      <c r="H34" s="618"/>
      <c r="I34" s="618"/>
      <c r="J34" s="619">
        <v>34800</v>
      </c>
      <c r="K34" s="620"/>
      <c r="L34" s="621"/>
    </row>
    <row r="35" spans="1:12" s="80" customFormat="1" ht="66" customHeight="1" thickBot="1" x14ac:dyDescent="0.3">
      <c r="A35" s="657" t="s">
        <v>76</v>
      </c>
      <c r="B35" s="650" t="s">
        <v>14</v>
      </c>
      <c r="C35" s="650" t="s">
        <v>14</v>
      </c>
      <c r="D35" s="597" t="s">
        <v>468</v>
      </c>
      <c r="E35" s="633"/>
      <c r="F35" s="634"/>
      <c r="G35" s="635"/>
      <c r="H35" s="635"/>
      <c r="I35" s="635"/>
      <c r="J35" s="601">
        <f>J36</f>
        <v>23000</v>
      </c>
      <c r="K35" s="602"/>
      <c r="L35" s="636"/>
    </row>
    <row r="36" spans="1:12" s="80" customFormat="1" ht="56.25" x14ac:dyDescent="0.25">
      <c r="A36" s="658" t="s">
        <v>77</v>
      </c>
      <c r="B36" s="604" t="s">
        <v>14</v>
      </c>
      <c r="C36" s="604" t="s">
        <v>14</v>
      </c>
      <c r="D36" s="639" t="s">
        <v>468</v>
      </c>
      <c r="E36" s="652"/>
      <c r="F36" s="653"/>
      <c r="G36" s="654"/>
      <c r="H36" s="654"/>
      <c r="I36" s="654"/>
      <c r="J36" s="609">
        <f>J38</f>
        <v>23000</v>
      </c>
      <c r="K36" s="610"/>
      <c r="L36" s="655"/>
    </row>
    <row r="37" spans="1:12" s="80" customFormat="1" ht="66" hidden="1" customHeight="1" x14ac:dyDescent="0.25">
      <c r="A37" s="563" t="s">
        <v>167</v>
      </c>
      <c r="B37" s="91" t="s">
        <v>42</v>
      </c>
      <c r="C37" s="91" t="s">
        <v>16</v>
      </c>
      <c r="D37" s="595" t="s">
        <v>161</v>
      </c>
      <c r="E37" s="85" t="s">
        <v>261</v>
      </c>
      <c r="F37" s="86"/>
      <c r="G37" s="87"/>
      <c r="H37" s="87"/>
      <c r="I37" s="87"/>
      <c r="J37" s="88"/>
      <c r="K37" s="594"/>
      <c r="L37" s="89"/>
    </row>
    <row r="38" spans="1:12" s="80" customFormat="1" ht="88.15" customHeight="1" thickBot="1" x14ac:dyDescent="0.3">
      <c r="A38" s="563" t="s">
        <v>176</v>
      </c>
      <c r="B38" s="92" t="s">
        <v>42</v>
      </c>
      <c r="C38" s="92" t="s">
        <v>16</v>
      </c>
      <c r="D38" s="595" t="s">
        <v>161</v>
      </c>
      <c r="E38" s="593" t="s">
        <v>261</v>
      </c>
      <c r="F38" s="86"/>
      <c r="G38" s="87"/>
      <c r="H38" s="87"/>
      <c r="I38" s="87"/>
      <c r="J38" s="88">
        <v>23000</v>
      </c>
      <c r="K38" s="594"/>
      <c r="L38" s="89"/>
    </row>
    <row r="39" spans="1:12" s="80" customFormat="1" ht="72" customHeight="1" thickBot="1" x14ac:dyDescent="0.3">
      <c r="A39" s="649" t="s">
        <v>81</v>
      </c>
      <c r="B39" s="650" t="s">
        <v>14</v>
      </c>
      <c r="C39" s="650" t="s">
        <v>14</v>
      </c>
      <c r="D39" s="597" t="s">
        <v>469</v>
      </c>
      <c r="E39" s="633"/>
      <c r="F39" s="634"/>
      <c r="G39" s="635"/>
      <c r="H39" s="635"/>
      <c r="I39" s="635"/>
      <c r="J39" s="601">
        <f>J40</f>
        <v>66262</v>
      </c>
      <c r="K39" s="602"/>
      <c r="L39" s="636"/>
    </row>
    <row r="40" spans="1:12" s="80" customFormat="1" ht="75" x14ac:dyDescent="0.25">
      <c r="A40" s="651" t="s">
        <v>82</v>
      </c>
      <c r="B40" s="604" t="s">
        <v>14</v>
      </c>
      <c r="C40" s="604" t="s">
        <v>14</v>
      </c>
      <c r="D40" s="639" t="s">
        <v>515</v>
      </c>
      <c r="E40" s="640"/>
      <c r="F40" s="641"/>
      <c r="G40" s="642"/>
      <c r="H40" s="642"/>
      <c r="I40" s="642"/>
      <c r="J40" s="609">
        <f>J41+J42</f>
        <v>66262</v>
      </c>
      <c r="K40" s="610"/>
      <c r="L40" s="659"/>
    </row>
    <row r="41" spans="1:12" s="80" customFormat="1" ht="52.9" customHeight="1" x14ac:dyDescent="0.25">
      <c r="A41" s="90" t="s">
        <v>89</v>
      </c>
      <c r="B41" s="91" t="s">
        <v>90</v>
      </c>
      <c r="C41" s="91" t="s">
        <v>91</v>
      </c>
      <c r="D41" s="595" t="s">
        <v>92</v>
      </c>
      <c r="E41" s="85" t="s">
        <v>261</v>
      </c>
      <c r="F41" s="96"/>
      <c r="G41" s="97"/>
      <c r="H41" s="97"/>
      <c r="I41" s="97"/>
      <c r="J41" s="88">
        <v>43262</v>
      </c>
      <c r="K41" s="594"/>
      <c r="L41" s="98"/>
    </row>
    <row r="42" spans="1:12" s="80" customFormat="1" ht="49.9" customHeight="1" thickBot="1" x14ac:dyDescent="0.3">
      <c r="A42" s="90" t="s">
        <v>93</v>
      </c>
      <c r="B42" s="91" t="s">
        <v>94</v>
      </c>
      <c r="C42" s="91" t="s">
        <v>91</v>
      </c>
      <c r="D42" s="595" t="s">
        <v>95</v>
      </c>
      <c r="E42" s="85" t="s">
        <v>261</v>
      </c>
      <c r="F42" s="96"/>
      <c r="G42" s="97"/>
      <c r="H42" s="97"/>
      <c r="I42" s="97"/>
      <c r="J42" s="88">
        <v>23000</v>
      </c>
      <c r="K42" s="594"/>
      <c r="L42" s="98"/>
    </row>
    <row r="43" spans="1:12" s="80" customFormat="1" ht="72.599999999999994" customHeight="1" thickBot="1" x14ac:dyDescent="0.3">
      <c r="A43" s="631" t="s">
        <v>117</v>
      </c>
      <c r="B43" s="572"/>
      <c r="C43" s="572"/>
      <c r="D43" s="660" t="s">
        <v>118</v>
      </c>
      <c r="E43" s="661"/>
      <c r="F43" s="82"/>
      <c r="G43" s="662"/>
      <c r="H43" s="662"/>
      <c r="I43" s="662"/>
      <c r="J43" s="663">
        <f>J44</f>
        <v>2296426</v>
      </c>
      <c r="K43" s="664"/>
      <c r="L43" s="579"/>
    </row>
    <row r="44" spans="1:12" s="80" customFormat="1" ht="77.25" customHeight="1" x14ac:dyDescent="0.25">
      <c r="A44" s="665" t="s">
        <v>119</v>
      </c>
      <c r="B44" s="637"/>
      <c r="C44" s="637"/>
      <c r="D44" s="666" t="s">
        <v>263</v>
      </c>
      <c r="E44" s="606"/>
      <c r="F44" s="99"/>
      <c r="G44" s="667"/>
      <c r="H44" s="667"/>
      <c r="I44" s="667"/>
      <c r="J44" s="668">
        <f>SUM(J45:J46)</f>
        <v>2296426</v>
      </c>
      <c r="K44" s="669"/>
      <c r="L44" s="100"/>
    </row>
    <row r="45" spans="1:12" s="80" customFormat="1" ht="60.75" customHeight="1" x14ac:dyDescent="0.25">
      <c r="A45" s="83" t="s">
        <v>516</v>
      </c>
      <c r="B45" s="591" t="s">
        <v>517</v>
      </c>
      <c r="C45" s="591" t="s">
        <v>26</v>
      </c>
      <c r="D45" s="592" t="s">
        <v>518</v>
      </c>
      <c r="E45" s="593" t="s">
        <v>492</v>
      </c>
      <c r="F45" s="424"/>
      <c r="G45" s="423"/>
      <c r="H45" s="423"/>
      <c r="I45" s="423"/>
      <c r="J45" s="88">
        <v>1835036</v>
      </c>
      <c r="K45" s="594"/>
      <c r="L45" s="426"/>
    </row>
    <row r="46" spans="1:12" s="80" customFormat="1" ht="45" customHeight="1" thickBot="1" x14ac:dyDescent="0.3">
      <c r="A46" s="670" t="s">
        <v>128</v>
      </c>
      <c r="B46" s="671" t="s">
        <v>25</v>
      </c>
      <c r="C46" s="671" t="s">
        <v>26</v>
      </c>
      <c r="D46" s="592" t="s">
        <v>27</v>
      </c>
      <c r="E46" s="593" t="s">
        <v>492</v>
      </c>
      <c r="F46" s="672"/>
      <c r="G46" s="673"/>
      <c r="H46" s="673"/>
      <c r="I46" s="673"/>
      <c r="J46" s="674">
        <v>461390</v>
      </c>
      <c r="K46" s="675"/>
      <c r="L46" s="676"/>
    </row>
    <row r="47" spans="1:12" s="684" customFormat="1" ht="64.5" customHeight="1" thickBot="1" x14ac:dyDescent="0.3">
      <c r="A47" s="677" t="s">
        <v>137</v>
      </c>
      <c r="B47" s="678"/>
      <c r="C47" s="678"/>
      <c r="D47" s="679" t="s">
        <v>470</v>
      </c>
      <c r="E47" s="680"/>
      <c r="F47" s="678"/>
      <c r="G47" s="681"/>
      <c r="H47" s="681"/>
      <c r="I47" s="681"/>
      <c r="J47" s="682">
        <f>J48</f>
        <v>36289935</v>
      </c>
      <c r="K47" s="682">
        <f>K48</f>
        <v>4451435.71</v>
      </c>
      <c r="L47" s="683"/>
    </row>
    <row r="48" spans="1:12" s="80" customFormat="1" ht="57.75" customHeight="1" x14ac:dyDescent="0.25">
      <c r="A48" s="665" t="s">
        <v>138</v>
      </c>
      <c r="B48" s="653"/>
      <c r="C48" s="641"/>
      <c r="D48" s="685" t="s">
        <v>479</v>
      </c>
      <c r="E48" s="686"/>
      <c r="F48" s="607"/>
      <c r="G48" s="687"/>
      <c r="H48" s="687"/>
      <c r="I48" s="687"/>
      <c r="J48" s="687">
        <f>J62+J77+J49+J51+J53+J54+J55+J56+J60+J68+J69+J70+J74+J75+J76</f>
        <v>36289935</v>
      </c>
      <c r="K48" s="687">
        <f>K62+K77+K49+K51+K53+K54+K55+K56+K60+K68+K69+K70+K74+K75+K76</f>
        <v>4451435.71</v>
      </c>
      <c r="L48" s="688"/>
    </row>
    <row r="49" spans="1:25" s="80" customFormat="1" ht="302.45" customHeight="1" x14ac:dyDescent="0.25">
      <c r="A49" s="1237" t="s">
        <v>519</v>
      </c>
      <c r="B49" s="1239" t="s">
        <v>48</v>
      </c>
      <c r="C49" s="1239" t="s">
        <v>49</v>
      </c>
      <c r="D49" s="1241" t="s">
        <v>520</v>
      </c>
      <c r="E49" s="689" t="s">
        <v>521</v>
      </c>
      <c r="F49" s="1229" t="s">
        <v>522</v>
      </c>
      <c r="G49" s="618">
        <v>3702670</v>
      </c>
      <c r="H49" s="87">
        <f>'[1]2024'!$I$15+'[1]2024'!$I$18</f>
        <v>1070190.22</v>
      </c>
      <c r="I49" s="690">
        <f>H49/G49</f>
        <v>0.28903202823908153</v>
      </c>
      <c r="J49" s="87">
        <f>2450256+43034+10265</f>
        <v>2503555</v>
      </c>
      <c r="K49" s="87"/>
      <c r="L49" s="690">
        <f>(H49+K49)/G49*100%</f>
        <v>0.28903202823908153</v>
      </c>
    </row>
    <row r="50" spans="1:25" s="80" customFormat="1" ht="37.9" customHeight="1" x14ac:dyDescent="0.25">
      <c r="A50" s="1238"/>
      <c r="B50" s="1240"/>
      <c r="C50" s="1240"/>
      <c r="D50" s="1242"/>
      <c r="E50" s="103" t="s">
        <v>523</v>
      </c>
      <c r="F50" s="1230"/>
      <c r="G50" s="691">
        <v>264411</v>
      </c>
      <c r="H50" s="97">
        <f>234332.96</f>
        <v>234332.96</v>
      </c>
      <c r="I50" s="692">
        <v>1</v>
      </c>
      <c r="J50" s="693"/>
      <c r="K50" s="693"/>
      <c r="L50" s="692">
        <v>1</v>
      </c>
    </row>
    <row r="51" spans="1:25" s="80" customFormat="1" ht="220.15" customHeight="1" x14ac:dyDescent="0.25">
      <c r="A51" s="1237" t="s">
        <v>519</v>
      </c>
      <c r="B51" s="1239" t="s">
        <v>48</v>
      </c>
      <c r="C51" s="1239" t="s">
        <v>49</v>
      </c>
      <c r="D51" s="1241" t="s">
        <v>520</v>
      </c>
      <c r="E51" s="694" t="s">
        <v>524</v>
      </c>
      <c r="F51" s="1229" t="s">
        <v>525</v>
      </c>
      <c r="G51" s="695">
        <v>23825333</v>
      </c>
      <c r="H51" s="87">
        <f>'[1]2024'!$I$11+'[1]2024'!$I$13+H52</f>
        <v>6575752.0599999996</v>
      </c>
      <c r="I51" s="690">
        <f>H51/G51</f>
        <v>0.27599832749452019</v>
      </c>
      <c r="J51" s="87">
        <f>15048608+194696+62711</f>
        <v>15306015</v>
      </c>
      <c r="K51" s="87">
        <f>4394912.45+56523.26</f>
        <v>4451435.71</v>
      </c>
      <c r="L51" s="690">
        <f>(K51+H51)/G51*100%</f>
        <v>0.46283457066476258</v>
      </c>
    </row>
    <row r="52" spans="1:25" s="80" customFormat="1" ht="36.75" customHeight="1" x14ac:dyDescent="0.25">
      <c r="A52" s="1238"/>
      <c r="B52" s="1240"/>
      <c r="C52" s="1240"/>
      <c r="D52" s="1242"/>
      <c r="E52" s="696" t="s">
        <v>264</v>
      </c>
      <c r="F52" s="1230"/>
      <c r="G52" s="697">
        <v>1675846</v>
      </c>
      <c r="H52" s="97">
        <f>274112.37+1201312.3</f>
        <v>1475424.67</v>
      </c>
      <c r="I52" s="692">
        <v>1</v>
      </c>
      <c r="J52" s="698"/>
      <c r="K52" s="698"/>
      <c r="L52" s="692">
        <v>1</v>
      </c>
    </row>
    <row r="53" spans="1:25" s="80" customFormat="1" ht="251.45" customHeight="1" x14ac:dyDescent="0.25">
      <c r="A53" s="699" t="s">
        <v>519</v>
      </c>
      <c r="B53" s="626" t="s">
        <v>48</v>
      </c>
      <c r="C53" s="626" t="s">
        <v>49</v>
      </c>
      <c r="D53" s="700" t="s">
        <v>520</v>
      </c>
      <c r="E53" s="694" t="s">
        <v>526</v>
      </c>
      <c r="F53" s="701" t="s">
        <v>527</v>
      </c>
      <c r="G53" s="695">
        <v>248082</v>
      </c>
      <c r="H53" s="87">
        <v>0</v>
      </c>
      <c r="I53" s="690">
        <v>0</v>
      </c>
      <c r="J53" s="87">
        <v>248082</v>
      </c>
      <c r="K53" s="87"/>
      <c r="L53" s="690">
        <f>K53/J53%</f>
        <v>0</v>
      </c>
    </row>
    <row r="54" spans="1:25" s="80" customFormat="1" ht="235.9" customHeight="1" x14ac:dyDescent="0.25">
      <c r="A54" s="702" t="s">
        <v>519</v>
      </c>
      <c r="B54" s="86" t="s">
        <v>48</v>
      </c>
      <c r="C54" s="86" t="s">
        <v>49</v>
      </c>
      <c r="D54" s="703" t="s">
        <v>520</v>
      </c>
      <c r="E54" s="704" t="s">
        <v>528</v>
      </c>
      <c r="F54" s="698" t="s">
        <v>527</v>
      </c>
      <c r="G54" s="705">
        <v>1486740</v>
      </c>
      <c r="H54" s="87">
        <v>0</v>
      </c>
      <c r="I54" s="690">
        <f>H54/G54</f>
        <v>0</v>
      </c>
      <c r="J54" s="87">
        <v>1486740</v>
      </c>
      <c r="K54" s="87"/>
      <c r="L54" s="690">
        <f t="shared" ref="L54:L55" si="0">K54/J54%</f>
        <v>0</v>
      </c>
    </row>
    <row r="55" spans="1:25" ht="131.25" customHeight="1" x14ac:dyDescent="0.3">
      <c r="A55" s="706" t="s">
        <v>529</v>
      </c>
      <c r="B55" s="706" t="s">
        <v>530</v>
      </c>
      <c r="C55" s="706" t="s">
        <v>212</v>
      </c>
      <c r="D55" s="707" t="s">
        <v>531</v>
      </c>
      <c r="E55" s="708" t="s">
        <v>532</v>
      </c>
      <c r="F55" s="653" t="s">
        <v>527</v>
      </c>
      <c r="G55" s="87">
        <v>173444</v>
      </c>
      <c r="H55" s="87">
        <v>0</v>
      </c>
      <c r="I55" s="690">
        <v>0</v>
      </c>
      <c r="J55" s="131">
        <v>173444</v>
      </c>
      <c r="K55" s="131"/>
      <c r="L55" s="690">
        <f t="shared" si="0"/>
        <v>0</v>
      </c>
      <c r="M55" s="684"/>
      <c r="N55" s="709"/>
      <c r="O55" s="123"/>
      <c r="P55" s="123"/>
      <c r="Q55" s="123"/>
      <c r="R55" s="123"/>
      <c r="S55" s="123"/>
      <c r="T55" s="123"/>
      <c r="U55" s="123"/>
      <c r="V55" s="123"/>
      <c r="W55" s="710"/>
      <c r="X55" s="123"/>
      <c r="Y55" s="123"/>
    </row>
    <row r="56" spans="1:25" s="80" customFormat="1" ht="177" customHeight="1" x14ac:dyDescent="0.25">
      <c r="A56" s="1243">
        <v>1516012</v>
      </c>
      <c r="B56" s="1243">
        <v>6012</v>
      </c>
      <c r="C56" s="1239" t="s">
        <v>26</v>
      </c>
      <c r="D56" s="1247" t="s">
        <v>216</v>
      </c>
      <c r="E56" s="84" t="s">
        <v>533</v>
      </c>
      <c r="F56" s="1243" t="s">
        <v>534</v>
      </c>
      <c r="G56" s="131">
        <v>14745012</v>
      </c>
      <c r="H56" s="87">
        <v>14166274.949999999</v>
      </c>
      <c r="I56" s="690">
        <v>0.99</v>
      </c>
      <c r="J56" s="711">
        <v>45000</v>
      </c>
      <c r="K56" s="711"/>
      <c r="L56" s="690">
        <f>99%</f>
        <v>0.99</v>
      </c>
      <c r="M56" s="684"/>
      <c r="P56" s="712"/>
      <c r="Q56" s="712"/>
      <c r="R56" s="712"/>
      <c r="S56" s="712"/>
      <c r="T56" s="712"/>
      <c r="U56" s="712"/>
      <c r="V56" s="712"/>
      <c r="W56" s="712"/>
    </row>
    <row r="57" spans="1:25" s="80" customFormat="1" ht="33" customHeight="1" x14ac:dyDescent="0.25">
      <c r="A57" s="1244"/>
      <c r="B57" s="1244"/>
      <c r="C57" s="1246"/>
      <c r="D57" s="1248"/>
      <c r="E57" s="103" t="s">
        <v>535</v>
      </c>
      <c r="F57" s="1244"/>
      <c r="G57" s="713">
        <f>280375.62</f>
        <v>280375.62</v>
      </c>
      <c r="H57" s="713">
        <f>280375.62</f>
        <v>280375.62</v>
      </c>
      <c r="I57" s="692">
        <v>1</v>
      </c>
      <c r="J57" s="101"/>
      <c r="K57" s="101"/>
      <c r="L57" s="714">
        <v>1</v>
      </c>
      <c r="M57" s="684"/>
      <c r="N57" s="715"/>
      <c r="P57" s="712"/>
      <c r="Q57" s="712"/>
      <c r="R57" s="712"/>
      <c r="S57" s="712"/>
      <c r="T57" s="712"/>
      <c r="U57" s="712"/>
      <c r="V57" s="712"/>
      <c r="W57" s="712"/>
    </row>
    <row r="58" spans="1:25" s="80" customFormat="1" ht="33" customHeight="1" x14ac:dyDescent="0.25">
      <c r="A58" s="1244"/>
      <c r="B58" s="1244"/>
      <c r="C58" s="1246"/>
      <c r="D58" s="1248"/>
      <c r="E58" s="103" t="s">
        <v>265</v>
      </c>
      <c r="F58" s="1244"/>
      <c r="G58" s="713">
        <v>269445</v>
      </c>
      <c r="H58" s="713">
        <v>269445</v>
      </c>
      <c r="I58" s="692">
        <v>1</v>
      </c>
      <c r="J58" s="101"/>
      <c r="K58" s="101"/>
      <c r="L58" s="714">
        <v>1</v>
      </c>
      <c r="M58" s="68"/>
      <c r="N58" s="684"/>
      <c r="P58" s="712"/>
      <c r="Q58" s="712"/>
      <c r="R58" s="712"/>
      <c r="S58" s="712"/>
      <c r="T58" s="712"/>
      <c r="U58" s="712"/>
      <c r="V58" s="712"/>
      <c r="W58" s="712"/>
    </row>
    <row r="59" spans="1:25" s="80" customFormat="1" ht="103.9" customHeight="1" x14ac:dyDescent="0.25">
      <c r="A59" s="1245"/>
      <c r="B59" s="1245"/>
      <c r="C59" s="1240"/>
      <c r="D59" s="1249"/>
      <c r="E59" s="103" t="s">
        <v>536</v>
      </c>
      <c r="F59" s="1245"/>
      <c r="G59" s="713">
        <v>45000</v>
      </c>
      <c r="H59" s="713"/>
      <c r="I59" s="130"/>
      <c r="J59" s="101">
        <v>45000</v>
      </c>
      <c r="K59" s="101"/>
      <c r="L59" s="714">
        <f>K59/J59</f>
        <v>0</v>
      </c>
      <c r="M59" s="68"/>
      <c r="N59" s="684"/>
      <c r="P59" s="712"/>
      <c r="Q59" s="712"/>
      <c r="R59" s="712"/>
      <c r="S59" s="712"/>
      <c r="T59" s="712"/>
      <c r="U59" s="712"/>
      <c r="V59" s="712"/>
      <c r="W59" s="712"/>
    </row>
    <row r="60" spans="1:25" s="80" customFormat="1" ht="90" customHeight="1" x14ac:dyDescent="0.25">
      <c r="A60" s="1237" t="s">
        <v>537</v>
      </c>
      <c r="B60" s="1239" t="s">
        <v>538</v>
      </c>
      <c r="C60" s="1239" t="s">
        <v>26</v>
      </c>
      <c r="D60" s="1250" t="s">
        <v>216</v>
      </c>
      <c r="E60" s="716" t="s">
        <v>539</v>
      </c>
      <c r="F60" s="1229" t="s">
        <v>540</v>
      </c>
      <c r="G60" s="705">
        <v>2880888</v>
      </c>
      <c r="H60" s="87">
        <f>'[1]2024'!$I$42+'[1]2024'!$I$43+'[1]2024'!$I$44</f>
        <v>2463355.75</v>
      </c>
      <c r="I60" s="690">
        <f>H60/G60</f>
        <v>0.85506821160697677</v>
      </c>
      <c r="J60" s="87">
        <f>326029+8644+4370+42000</f>
        <v>381043</v>
      </c>
      <c r="K60" s="87"/>
      <c r="L60" s="714">
        <f>(K60+H60)/G60*100%</f>
        <v>0.85506821160697677</v>
      </c>
      <c r="M60" s="23"/>
      <c r="N60" s="684"/>
    </row>
    <row r="61" spans="1:25" s="80" customFormat="1" ht="32.25" customHeight="1" x14ac:dyDescent="0.25">
      <c r="A61" s="1238"/>
      <c r="B61" s="1240"/>
      <c r="C61" s="1240"/>
      <c r="D61" s="1242"/>
      <c r="E61" s="717" t="s">
        <v>523</v>
      </c>
      <c r="F61" s="1230"/>
      <c r="G61" s="718">
        <v>60271</v>
      </c>
      <c r="H61" s="97">
        <v>49062.16</v>
      </c>
      <c r="I61" s="692">
        <v>1</v>
      </c>
      <c r="J61" s="693"/>
      <c r="K61" s="693"/>
      <c r="L61" s="692">
        <v>1</v>
      </c>
      <c r="M61" s="68"/>
      <c r="N61" s="684"/>
      <c r="O61" s="684"/>
    </row>
    <row r="62" spans="1:25" s="80" customFormat="1" ht="120.6" customHeight="1" x14ac:dyDescent="0.3">
      <c r="A62" s="1251">
        <v>1516012</v>
      </c>
      <c r="B62" s="1253">
        <v>6012</v>
      </c>
      <c r="C62" s="1255" t="s">
        <v>26</v>
      </c>
      <c r="D62" s="1257" t="s">
        <v>216</v>
      </c>
      <c r="E62" s="84" t="s">
        <v>541</v>
      </c>
      <c r="F62" s="1243" t="s">
        <v>522</v>
      </c>
      <c r="G62" s="102">
        <v>18595843</v>
      </c>
      <c r="H62" s="719">
        <f>1497526+4000000+10000000-15497526+3505666.5</f>
        <v>3505666.5</v>
      </c>
      <c r="I62" s="690">
        <f>H62/G62*100%</f>
        <v>0.1885188264925661</v>
      </c>
      <c r="J62" s="131">
        <f>3098317-1031901-2066416+10004392</f>
        <v>10004392</v>
      </c>
      <c r="K62" s="720"/>
      <c r="L62" s="721">
        <f>(K62+H62)/G62*100%</f>
        <v>0.1885188264925661</v>
      </c>
      <c r="M62" s="19"/>
      <c r="N62" s="684"/>
      <c r="O62" s="684"/>
    </row>
    <row r="63" spans="1:25" s="80" customFormat="1" ht="21" customHeight="1" x14ac:dyDescent="0.35">
      <c r="A63" s="1252"/>
      <c r="B63" s="1254"/>
      <c r="C63" s="1256"/>
      <c r="D63" s="1258"/>
      <c r="E63" s="103" t="s">
        <v>523</v>
      </c>
      <c r="F63" s="1245"/>
      <c r="G63" s="101">
        <v>1497526</v>
      </c>
      <c r="H63" s="104">
        <f>1497526-1497526+1478212.98</f>
        <v>1478212.98</v>
      </c>
      <c r="I63" s="692">
        <v>1</v>
      </c>
      <c r="J63" s="722"/>
      <c r="K63" s="723"/>
      <c r="L63" s="724">
        <v>1</v>
      </c>
      <c r="M63" s="122"/>
      <c r="N63" s="684"/>
      <c r="O63" s="684"/>
    </row>
    <row r="64" spans="1:25" s="80" customFormat="1" ht="22.5" customHeight="1" x14ac:dyDescent="0.3">
      <c r="A64" s="725" t="s">
        <v>542</v>
      </c>
      <c r="B64" s="726"/>
      <c r="C64" s="727"/>
      <c r="D64" s="728" t="s">
        <v>543</v>
      </c>
      <c r="E64" s="729"/>
      <c r="F64" s="730"/>
      <c r="G64" s="731"/>
      <c r="H64" s="732"/>
      <c r="I64" s="733"/>
      <c r="J64" s="722"/>
      <c r="K64" s="723"/>
      <c r="L64" s="427"/>
      <c r="M64" s="123"/>
      <c r="N64" s="109"/>
      <c r="O64" s="684"/>
    </row>
    <row r="65" spans="1:25" s="80" customFormat="1" ht="34.5" customHeight="1" x14ac:dyDescent="0.25">
      <c r="A65" s="559"/>
      <c r="B65" s="560"/>
      <c r="C65" s="561"/>
      <c r="D65" s="734" t="s">
        <v>544</v>
      </c>
      <c r="E65" s="722"/>
      <c r="F65" s="562"/>
      <c r="G65" s="101"/>
      <c r="H65" s="104">
        <v>2002023.6</v>
      </c>
      <c r="I65" s="130"/>
      <c r="J65" s="104">
        <f>10000000-H65</f>
        <v>7997976.4000000004</v>
      </c>
      <c r="K65" s="735"/>
      <c r="L65" s="724">
        <f>K65/J65*100%</f>
        <v>0</v>
      </c>
      <c r="M65" s="68"/>
      <c r="N65" s="68"/>
      <c r="O65" s="684"/>
    </row>
    <row r="66" spans="1:25" s="80" customFormat="1" ht="67.5" hidden="1" customHeight="1" x14ac:dyDescent="0.25">
      <c r="A66" s="736" t="s">
        <v>545</v>
      </c>
      <c r="B66" s="737" t="s">
        <v>546</v>
      </c>
      <c r="C66" s="737" t="s">
        <v>267</v>
      </c>
      <c r="D66" s="738" t="s">
        <v>547</v>
      </c>
      <c r="E66" s="424" t="s">
        <v>548</v>
      </c>
      <c r="F66" s="561" t="s">
        <v>549</v>
      </c>
      <c r="G66" s="132">
        <f>J66</f>
        <v>0</v>
      </c>
      <c r="H66" s="132">
        <v>0</v>
      </c>
      <c r="I66" s="739">
        <v>0</v>
      </c>
      <c r="J66" s="132">
        <v>0</v>
      </c>
      <c r="K66" s="740"/>
      <c r="L66" s="427" t="e">
        <f t="shared" ref="L66:L69" si="1">K66/J66*100%</f>
        <v>#DIV/0!</v>
      </c>
      <c r="M66" s="68"/>
      <c r="N66" s="22"/>
      <c r="O66" s="684"/>
    </row>
    <row r="67" spans="1:25" s="80" customFormat="1" ht="11.45" hidden="1" customHeight="1" x14ac:dyDescent="0.25">
      <c r="A67" s="563" t="s">
        <v>550</v>
      </c>
      <c r="B67" s="92" t="s">
        <v>551</v>
      </c>
      <c r="C67" s="92" t="s">
        <v>157</v>
      </c>
      <c r="D67" s="592" t="s">
        <v>552</v>
      </c>
      <c r="E67" s="741" t="s">
        <v>553</v>
      </c>
      <c r="F67" s="561" t="s">
        <v>549</v>
      </c>
      <c r="G67" s="132">
        <f t="shared" ref="G67" si="2">J67</f>
        <v>0</v>
      </c>
      <c r="H67" s="719">
        <v>0</v>
      </c>
      <c r="I67" s="739">
        <v>0</v>
      </c>
      <c r="J67" s="719">
        <v>0</v>
      </c>
      <c r="K67" s="742"/>
      <c r="L67" s="427" t="e">
        <f t="shared" si="1"/>
        <v>#DIV/0!</v>
      </c>
      <c r="M67" s="68"/>
      <c r="N67" s="68"/>
      <c r="O67" s="684"/>
    </row>
    <row r="68" spans="1:25" ht="132.75" customHeight="1" x14ac:dyDescent="0.3">
      <c r="A68" s="743">
        <v>1516013</v>
      </c>
      <c r="B68" s="743">
        <v>6013</v>
      </c>
      <c r="C68" s="744" t="s">
        <v>26</v>
      </c>
      <c r="D68" s="745" t="s">
        <v>127</v>
      </c>
      <c r="E68" s="746" t="s">
        <v>554</v>
      </c>
      <c r="F68" s="747" t="s">
        <v>540</v>
      </c>
      <c r="G68" s="87">
        <v>60000</v>
      </c>
      <c r="H68" s="87">
        <v>0</v>
      </c>
      <c r="I68" s="690">
        <v>0</v>
      </c>
      <c r="J68" s="87">
        <v>60000</v>
      </c>
      <c r="K68" s="87"/>
      <c r="L68" s="724">
        <f t="shared" si="1"/>
        <v>0</v>
      </c>
      <c r="M68" s="709"/>
      <c r="N68" s="22"/>
      <c r="O68" s="22"/>
      <c r="P68" s="22"/>
      <c r="Q68" s="22"/>
      <c r="R68" s="22"/>
      <c r="S68" s="22"/>
      <c r="T68" s="123"/>
      <c r="U68" s="123"/>
      <c r="V68" s="710"/>
      <c r="W68" s="123"/>
      <c r="X68" s="123"/>
    </row>
    <row r="69" spans="1:25" ht="132.75" customHeight="1" x14ac:dyDescent="0.3">
      <c r="A69" s="743">
        <v>1516013</v>
      </c>
      <c r="B69" s="743">
        <v>6013</v>
      </c>
      <c r="C69" s="744" t="s">
        <v>26</v>
      </c>
      <c r="D69" s="745" t="s">
        <v>127</v>
      </c>
      <c r="E69" s="746" t="s">
        <v>555</v>
      </c>
      <c r="F69" s="747" t="s">
        <v>540</v>
      </c>
      <c r="G69" s="87">
        <v>226222</v>
      </c>
      <c r="H69" s="87">
        <v>0</v>
      </c>
      <c r="I69" s="690">
        <v>0</v>
      </c>
      <c r="J69" s="748">
        <v>198440</v>
      </c>
      <c r="K69" s="748"/>
      <c r="L69" s="724">
        <f t="shared" si="1"/>
        <v>0</v>
      </c>
      <c r="M69" s="709"/>
      <c r="N69" s="22"/>
      <c r="O69" s="22"/>
      <c r="P69" s="22"/>
      <c r="Q69" s="22"/>
      <c r="R69" s="22"/>
      <c r="S69" s="22"/>
      <c r="T69" s="123"/>
      <c r="U69" s="123"/>
      <c r="V69" s="710"/>
      <c r="W69" s="123"/>
      <c r="X69" s="123"/>
    </row>
    <row r="70" spans="1:25" ht="97.5" customHeight="1" x14ac:dyDescent="0.3">
      <c r="A70" s="1259">
        <v>1516030</v>
      </c>
      <c r="B70" s="1259">
        <v>6030</v>
      </c>
      <c r="C70" s="1237" t="s">
        <v>26</v>
      </c>
      <c r="D70" s="1263" t="s">
        <v>27</v>
      </c>
      <c r="E70" s="716" t="s">
        <v>556</v>
      </c>
      <c r="F70" s="1239" t="s">
        <v>557</v>
      </c>
      <c r="G70" s="102">
        <v>4741092</v>
      </c>
      <c r="H70" s="749">
        <v>3946243</v>
      </c>
      <c r="I70" s="750">
        <v>0.99</v>
      </c>
      <c r="J70" s="131">
        <v>45000</v>
      </c>
      <c r="K70" s="131"/>
      <c r="L70" s="721">
        <v>0.99</v>
      </c>
      <c r="M70" s="124"/>
      <c r="N70" s="123"/>
      <c r="O70" s="123"/>
      <c r="P70" s="123"/>
      <c r="Q70" s="123"/>
      <c r="R70" s="123"/>
      <c r="S70" s="123"/>
      <c r="T70" s="123"/>
      <c r="U70" s="123"/>
      <c r="V70" s="123"/>
      <c r="W70" s="710"/>
      <c r="X70" s="123"/>
      <c r="Y70" s="123"/>
    </row>
    <row r="71" spans="1:25" ht="39" customHeight="1" x14ac:dyDescent="0.3">
      <c r="A71" s="1260"/>
      <c r="B71" s="1260"/>
      <c r="C71" s="1262"/>
      <c r="D71" s="1264"/>
      <c r="E71" s="717" t="s">
        <v>270</v>
      </c>
      <c r="F71" s="1246"/>
      <c r="G71" s="101">
        <v>49800</v>
      </c>
      <c r="H71" s="713">
        <v>49763</v>
      </c>
      <c r="I71" s="714">
        <v>1</v>
      </c>
      <c r="J71" s="131"/>
      <c r="K71" s="131"/>
      <c r="L71" s="714">
        <v>1</v>
      </c>
      <c r="M71" s="124"/>
      <c r="N71" s="123"/>
      <c r="O71" s="123"/>
      <c r="P71" s="123"/>
      <c r="Q71" s="123"/>
      <c r="R71" s="123"/>
      <c r="S71" s="123"/>
      <c r="T71" s="123"/>
      <c r="U71" s="123"/>
      <c r="V71" s="123"/>
      <c r="W71" s="710"/>
      <c r="X71" s="123"/>
      <c r="Y71" s="123"/>
    </row>
    <row r="72" spans="1:25" ht="48.75" customHeight="1" x14ac:dyDescent="0.3">
      <c r="A72" s="1260"/>
      <c r="B72" s="1260"/>
      <c r="C72" s="1262"/>
      <c r="D72" s="1264"/>
      <c r="E72" s="751" t="s">
        <v>268</v>
      </c>
      <c r="F72" s="1246"/>
      <c r="G72" s="104">
        <v>140204</v>
      </c>
      <c r="H72" s="104">
        <v>123810.91</v>
      </c>
      <c r="I72" s="714">
        <v>1</v>
      </c>
      <c r="J72" s="104"/>
      <c r="K72" s="104"/>
      <c r="L72" s="714">
        <v>1</v>
      </c>
      <c r="M72" s="124"/>
      <c r="N72" s="123"/>
      <c r="O72" s="123"/>
      <c r="P72" s="123"/>
      <c r="Q72" s="123"/>
      <c r="R72" s="123"/>
      <c r="S72" s="123"/>
      <c r="T72" s="123"/>
      <c r="U72" s="123"/>
      <c r="V72" s="123"/>
      <c r="W72" s="710"/>
      <c r="X72" s="123"/>
      <c r="Y72" s="123"/>
    </row>
    <row r="73" spans="1:25" ht="81" x14ac:dyDescent="0.3">
      <c r="A73" s="1261"/>
      <c r="B73" s="1261"/>
      <c r="C73" s="1238"/>
      <c r="D73" s="1265"/>
      <c r="E73" s="751" t="s">
        <v>536</v>
      </c>
      <c r="F73" s="1240"/>
      <c r="G73" s="104">
        <v>45000</v>
      </c>
      <c r="H73" s="104"/>
      <c r="I73" s="752"/>
      <c r="J73" s="104">
        <v>45000</v>
      </c>
      <c r="K73" s="104"/>
      <c r="L73" s="714">
        <f>K73/J73*100%</f>
        <v>0</v>
      </c>
      <c r="M73" s="123"/>
      <c r="N73" s="123"/>
      <c r="O73" s="123"/>
      <c r="P73" s="123"/>
      <c r="Q73" s="123"/>
      <c r="R73" s="123"/>
      <c r="S73" s="123"/>
      <c r="T73" s="123"/>
      <c r="U73" s="123"/>
      <c r="V73" s="710"/>
      <c r="W73" s="123"/>
      <c r="X73" s="123"/>
    </row>
    <row r="74" spans="1:25" ht="180" customHeight="1" x14ac:dyDescent="0.3">
      <c r="A74" s="753">
        <v>1516030</v>
      </c>
      <c r="B74" s="753">
        <v>6030</v>
      </c>
      <c r="C74" s="702" t="s">
        <v>26</v>
      </c>
      <c r="D74" s="754" t="s">
        <v>27</v>
      </c>
      <c r="E74" s="755" t="s">
        <v>558</v>
      </c>
      <c r="F74" s="562" t="s">
        <v>540</v>
      </c>
      <c r="G74" s="87">
        <v>406558</v>
      </c>
      <c r="H74" s="87">
        <f>105518.95</f>
        <v>105518.95</v>
      </c>
      <c r="I74" s="690">
        <f>H74/G74</f>
        <v>0.2595421809434324</v>
      </c>
      <c r="J74" s="749">
        <v>251111</v>
      </c>
      <c r="K74" s="749"/>
      <c r="L74" s="714">
        <f>(K74+H74)/G74*100%</f>
        <v>0.2595421809434324</v>
      </c>
      <c r="M74" s="709"/>
      <c r="N74" s="22"/>
      <c r="O74" s="22"/>
      <c r="P74" s="22"/>
      <c r="Q74" s="22"/>
      <c r="R74" s="22"/>
      <c r="S74" s="22"/>
      <c r="T74" s="123"/>
      <c r="U74" s="123"/>
      <c r="V74" s="710"/>
      <c r="W74" s="123"/>
      <c r="X74" s="123"/>
    </row>
    <row r="75" spans="1:25" ht="135" customHeight="1" x14ac:dyDescent="0.3">
      <c r="A75" s="753">
        <v>1516030</v>
      </c>
      <c r="B75" s="753">
        <v>6030</v>
      </c>
      <c r="C75" s="702" t="s">
        <v>26</v>
      </c>
      <c r="D75" s="754" t="s">
        <v>27</v>
      </c>
      <c r="E75" s="755" t="s">
        <v>559</v>
      </c>
      <c r="F75" s="562" t="s">
        <v>527</v>
      </c>
      <c r="G75" s="87">
        <v>55031</v>
      </c>
      <c r="H75" s="87">
        <v>0</v>
      </c>
      <c r="I75" s="690">
        <v>0</v>
      </c>
      <c r="J75" s="749">
        <v>55031</v>
      </c>
      <c r="K75" s="749"/>
      <c r="L75" s="714">
        <f t="shared" ref="L75:L76" si="3">K75/J75*100%</f>
        <v>0</v>
      </c>
      <c r="M75" s="709"/>
      <c r="N75" s="22"/>
      <c r="O75" s="22"/>
      <c r="P75" s="22"/>
      <c r="Q75" s="22"/>
      <c r="R75" s="22"/>
      <c r="S75" s="22"/>
      <c r="T75" s="123"/>
      <c r="U75" s="123"/>
      <c r="V75" s="710"/>
      <c r="W75" s="123"/>
      <c r="X75" s="123"/>
    </row>
    <row r="76" spans="1:25" ht="122.25" customHeight="1" x14ac:dyDescent="0.3">
      <c r="A76" s="756">
        <v>1516030</v>
      </c>
      <c r="B76" s="756">
        <v>6030</v>
      </c>
      <c r="C76" s="757" t="s">
        <v>26</v>
      </c>
      <c r="D76" s="758" t="s">
        <v>27</v>
      </c>
      <c r="E76" s="759" t="s">
        <v>560</v>
      </c>
      <c r="F76" s="760" t="s">
        <v>527</v>
      </c>
      <c r="G76" s="618">
        <v>49800</v>
      </c>
      <c r="H76" s="618">
        <v>0</v>
      </c>
      <c r="I76" s="761">
        <v>0</v>
      </c>
      <c r="J76" s="762">
        <v>49800</v>
      </c>
      <c r="K76" s="762"/>
      <c r="L76" s="714">
        <f t="shared" si="3"/>
        <v>0</v>
      </c>
      <c r="M76" s="709"/>
      <c r="N76" s="22"/>
      <c r="O76" s="22"/>
      <c r="P76" s="22"/>
      <c r="Q76" s="22"/>
      <c r="R76" s="22"/>
      <c r="S76" s="22"/>
      <c r="T76" s="123"/>
      <c r="U76" s="123"/>
      <c r="V76" s="710"/>
      <c r="W76" s="123"/>
      <c r="X76" s="123"/>
    </row>
    <row r="77" spans="1:25" s="684" customFormat="1" ht="109.9" customHeight="1" x14ac:dyDescent="0.3">
      <c r="A77" s="1266" t="s">
        <v>561</v>
      </c>
      <c r="B77" s="1268" t="s">
        <v>130</v>
      </c>
      <c r="C77" s="1268" t="s">
        <v>131</v>
      </c>
      <c r="D77" s="1270" t="s">
        <v>132</v>
      </c>
      <c r="E77" s="593" t="s">
        <v>562</v>
      </c>
      <c r="F77" s="1255" t="s">
        <v>563</v>
      </c>
      <c r="G77" s="132">
        <f>45050824-45050824+41614646</f>
        <v>41614646</v>
      </c>
      <c r="H77" s="719">
        <f>2753824+7531097-2799508-7485413+2902210</f>
        <v>2902210</v>
      </c>
      <c r="I77" s="763">
        <f>H77/G77*100%</f>
        <v>6.9740110248685039E-2</v>
      </c>
      <c r="J77" s="719">
        <f>2799508-2799508+4991926+490356</f>
        <v>5482282</v>
      </c>
      <c r="K77" s="742">
        <f>K78</f>
        <v>0</v>
      </c>
      <c r="L77" s="764">
        <f>(K77+H77)/G77*100%</f>
        <v>6.9740110248685039E-2</v>
      </c>
      <c r="M77" s="68"/>
      <c r="N77" s="19"/>
      <c r="O77" s="68"/>
    </row>
    <row r="78" spans="1:25" s="684" customFormat="1" ht="111" customHeight="1" thickBot="1" x14ac:dyDescent="0.3">
      <c r="A78" s="1267"/>
      <c r="B78" s="1269"/>
      <c r="C78" s="1269"/>
      <c r="D78" s="1271"/>
      <c r="E78" s="765" t="s">
        <v>564</v>
      </c>
      <c r="F78" s="1272"/>
      <c r="G78" s="766">
        <f>10458431-10458431+10463759</f>
        <v>10463759</v>
      </c>
      <c r="H78" s="767">
        <f>7531097-2799508-4731589+2902210</f>
        <v>2902210</v>
      </c>
      <c r="I78" s="768">
        <f>H78/G78*100%</f>
        <v>0.27735826102264016</v>
      </c>
      <c r="J78" s="767">
        <f>2799508-2799508+4991926+490356</f>
        <v>5482282</v>
      </c>
      <c r="K78" s="769">
        <v>0</v>
      </c>
      <c r="L78" s="770">
        <f>(K78+H78)/G78*100%</f>
        <v>0.27735826102264016</v>
      </c>
      <c r="M78" s="68"/>
      <c r="N78" s="68"/>
      <c r="O78" s="68"/>
    </row>
    <row r="79" spans="1:25" s="684" customFormat="1" ht="97.5" customHeight="1" thickBot="1" x14ac:dyDescent="0.35">
      <c r="A79" s="771" t="s">
        <v>184</v>
      </c>
      <c r="B79" s="772" t="s">
        <v>14</v>
      </c>
      <c r="C79" s="772" t="s">
        <v>14</v>
      </c>
      <c r="D79" s="773" t="s">
        <v>185</v>
      </c>
      <c r="E79" s="774"/>
      <c r="F79" s="775"/>
      <c r="G79" s="776"/>
      <c r="H79" s="777"/>
      <c r="I79" s="778"/>
      <c r="J79" s="779">
        <f>J80</f>
        <v>1238282</v>
      </c>
      <c r="K79" s="779"/>
      <c r="L79" s="780"/>
      <c r="M79" s="68"/>
      <c r="N79" s="68"/>
      <c r="O79" s="19"/>
    </row>
    <row r="80" spans="1:25" s="684" customFormat="1" ht="78.599999999999994" customHeight="1" x14ac:dyDescent="0.35">
      <c r="A80" s="781" t="s">
        <v>186</v>
      </c>
      <c r="B80" s="782" t="s">
        <v>14</v>
      </c>
      <c r="C80" s="782" t="s">
        <v>14</v>
      </c>
      <c r="D80" s="783" t="s">
        <v>185</v>
      </c>
      <c r="E80" s="784"/>
      <c r="F80" s="785"/>
      <c r="G80" s="786"/>
      <c r="H80" s="787"/>
      <c r="I80" s="788"/>
      <c r="J80" s="789">
        <f>J81</f>
        <v>1238282</v>
      </c>
      <c r="K80" s="789"/>
      <c r="L80" s="790"/>
      <c r="M80" s="68"/>
      <c r="N80" s="68"/>
      <c r="O80" s="122"/>
    </row>
    <row r="81" spans="1:17" s="684" customFormat="1" ht="111" customHeight="1" thickBot="1" x14ac:dyDescent="0.35">
      <c r="A81" s="791" t="s">
        <v>565</v>
      </c>
      <c r="B81" s="706" t="s">
        <v>566</v>
      </c>
      <c r="C81" s="706" t="s">
        <v>267</v>
      </c>
      <c r="D81" s="792" t="s">
        <v>567</v>
      </c>
      <c r="E81" s="793" t="s">
        <v>568</v>
      </c>
      <c r="F81" s="727"/>
      <c r="G81" s="794"/>
      <c r="H81" s="795"/>
      <c r="I81" s="796"/>
      <c r="J81" s="797">
        <f>1031901+206381</f>
        <v>1238282</v>
      </c>
      <c r="K81" s="797"/>
      <c r="L81" s="798"/>
      <c r="M81" s="68"/>
      <c r="N81" s="68"/>
      <c r="O81" s="123"/>
    </row>
    <row r="82" spans="1:17" ht="21" thickBot="1" x14ac:dyDescent="0.3">
      <c r="A82" s="799" t="s">
        <v>266</v>
      </c>
      <c r="B82" s="82" t="s">
        <v>266</v>
      </c>
      <c r="C82" s="82" t="s">
        <v>266</v>
      </c>
      <c r="D82" s="81" t="s">
        <v>139</v>
      </c>
      <c r="E82" s="105" t="s">
        <v>266</v>
      </c>
      <c r="F82" s="106" t="s">
        <v>266</v>
      </c>
      <c r="G82" s="107" t="s">
        <v>266</v>
      </c>
      <c r="H82" s="107" t="s">
        <v>266</v>
      </c>
      <c r="I82" s="107" t="s">
        <v>266</v>
      </c>
      <c r="J82" s="800">
        <f>J16+J30+J39+J43+J47+J21+J35+J79+J26</f>
        <v>43960179</v>
      </c>
      <c r="K82" s="800">
        <f>K16+K30+K39+K43+K47+K21+K35+K79+K26</f>
        <v>4451435.71</v>
      </c>
      <c r="L82" s="108" t="s">
        <v>266</v>
      </c>
    </row>
    <row r="83" spans="1:17" ht="20.25" x14ac:dyDescent="0.25">
      <c r="A83" s="110"/>
      <c r="B83" s="111"/>
      <c r="C83" s="111"/>
      <c r="D83" s="112"/>
      <c r="E83" s="113"/>
      <c r="F83" s="114"/>
      <c r="G83" s="115"/>
      <c r="H83" s="115"/>
      <c r="I83" s="115"/>
      <c r="J83" s="116"/>
      <c r="K83" s="116"/>
      <c r="L83" s="117"/>
    </row>
    <row r="84" spans="1:17" s="26" customFormat="1" ht="49.9" customHeight="1" x14ac:dyDescent="0.3">
      <c r="A84" s="1207" t="s">
        <v>569</v>
      </c>
      <c r="B84" s="1207"/>
      <c r="C84" s="1207"/>
      <c r="D84" s="1207"/>
      <c r="E84" s="1207"/>
      <c r="F84" s="1207"/>
      <c r="G84" s="1207"/>
      <c r="H84" s="1207"/>
      <c r="I84" s="1207"/>
      <c r="J84" s="1207"/>
      <c r="K84" s="801"/>
      <c r="L84" s="22"/>
      <c r="M84" s="68"/>
      <c r="N84" s="68"/>
      <c r="O84" s="68"/>
      <c r="P84" s="24"/>
      <c r="Q84" s="25"/>
    </row>
    <row r="85" spans="1:17" s="26" customFormat="1" ht="49.9" customHeight="1" x14ac:dyDescent="0.3">
      <c r="A85" s="1207"/>
      <c r="B85" s="1207"/>
      <c r="C85" s="1207"/>
      <c r="D85" s="1207"/>
      <c r="E85" s="1207"/>
      <c r="F85" s="1207"/>
      <c r="G85" s="1207"/>
      <c r="H85" s="1207"/>
      <c r="I85" s="1207"/>
      <c r="J85" s="1207"/>
      <c r="K85" s="801"/>
      <c r="L85" s="22"/>
      <c r="M85" s="68"/>
      <c r="N85" s="68"/>
      <c r="O85" s="68"/>
      <c r="P85" s="24"/>
      <c r="Q85" s="25"/>
    </row>
    <row r="87" spans="1:17" s="19" customFormat="1" ht="20.25" x14ac:dyDescent="0.3">
      <c r="A87" s="118"/>
      <c r="B87" s="118"/>
      <c r="G87" s="119"/>
      <c r="J87" s="120"/>
      <c r="K87" s="120"/>
      <c r="M87" s="68"/>
      <c r="N87" s="68"/>
      <c r="O87" s="68"/>
    </row>
    <row r="88" spans="1:17" s="122" customFormat="1" ht="21" x14ac:dyDescent="0.35">
      <c r="A88" s="121"/>
      <c r="B88" s="121"/>
      <c r="M88" s="68"/>
      <c r="N88" s="68"/>
      <c r="O88" s="68"/>
    </row>
    <row r="89" spans="1:17" s="123" customFormat="1" ht="20.25" x14ac:dyDescent="0.3">
      <c r="B89" s="124"/>
      <c r="C89" s="125"/>
      <c r="E89" s="126"/>
      <c r="F89" s="125"/>
      <c r="G89" s="119"/>
      <c r="H89" s="119"/>
      <c r="I89" s="119"/>
      <c r="J89" s="802"/>
      <c r="K89" s="802"/>
      <c r="L89" s="127"/>
      <c r="M89" s="68"/>
      <c r="N89" s="68"/>
      <c r="O89" s="68"/>
    </row>
    <row r="90" spans="1:17" x14ac:dyDescent="0.25">
      <c r="B90" s="68"/>
      <c r="C90" s="68"/>
      <c r="D90" s="68"/>
      <c r="E90" s="68"/>
      <c r="F90" s="68"/>
      <c r="G90" s="68"/>
      <c r="H90" s="68"/>
      <c r="I90" s="68"/>
      <c r="J90" s="68"/>
      <c r="K90" s="68"/>
      <c r="L90" s="68"/>
    </row>
    <row r="91" spans="1:17" x14ac:dyDescent="0.25">
      <c r="B91" s="68"/>
      <c r="C91" s="68"/>
      <c r="D91" s="68"/>
      <c r="E91" s="68"/>
      <c r="F91" s="68"/>
      <c r="G91" s="68"/>
      <c r="H91" s="68"/>
      <c r="I91" s="68"/>
      <c r="J91" s="68"/>
      <c r="K91" s="68"/>
      <c r="L91" s="68"/>
    </row>
  </sheetData>
  <mergeCells count="54">
    <mergeCell ref="A84:J84"/>
    <mergeCell ref="A85:J85"/>
    <mergeCell ref="A77:A78"/>
    <mergeCell ref="B77:B78"/>
    <mergeCell ref="C77:C78"/>
    <mergeCell ref="D77:D78"/>
    <mergeCell ref="F77:F78"/>
    <mergeCell ref="A70:A73"/>
    <mergeCell ref="B70:B73"/>
    <mergeCell ref="C70:C73"/>
    <mergeCell ref="D70:D73"/>
    <mergeCell ref="F70:F73"/>
    <mergeCell ref="A62:A63"/>
    <mergeCell ref="B62:B63"/>
    <mergeCell ref="C62:C63"/>
    <mergeCell ref="D62:D63"/>
    <mergeCell ref="F62:F63"/>
    <mergeCell ref="A60:A61"/>
    <mergeCell ref="B60:B61"/>
    <mergeCell ref="C60:C61"/>
    <mergeCell ref="D60:D61"/>
    <mergeCell ref="F60:F61"/>
    <mergeCell ref="F51:F52"/>
    <mergeCell ref="A56:A59"/>
    <mergeCell ref="B56:B59"/>
    <mergeCell ref="C56:C59"/>
    <mergeCell ref="D56:D59"/>
    <mergeCell ref="F56:F59"/>
    <mergeCell ref="D13:D14"/>
    <mergeCell ref="A51:A52"/>
    <mergeCell ref="B51:B52"/>
    <mergeCell ref="C51:C52"/>
    <mergeCell ref="D51:D52"/>
    <mergeCell ref="A49:A50"/>
    <mergeCell ref="B49:B50"/>
    <mergeCell ref="C49:C50"/>
    <mergeCell ref="D49:D50"/>
    <mergeCell ref="C13:C14"/>
    <mergeCell ref="F49:F50"/>
    <mergeCell ref="E13:E14"/>
    <mergeCell ref="A11:C11"/>
    <mergeCell ref="I5:J5"/>
    <mergeCell ref="A10:L10"/>
    <mergeCell ref="D11:L11"/>
    <mergeCell ref="A12:C12"/>
    <mergeCell ref="K13:K14"/>
    <mergeCell ref="L13:L14"/>
    <mergeCell ref="F13:F14"/>
    <mergeCell ref="G13:G14"/>
    <mergeCell ref="H13:H14"/>
    <mergeCell ref="I13:I14"/>
    <mergeCell ref="J13:J14"/>
    <mergeCell ref="A13:A14"/>
    <mergeCell ref="B13:B14"/>
  </mergeCells>
  <hyperlinks>
    <hyperlink ref="D28" r:id="rId1" location="n8" display="https://zakon.rada.gov.ua/rada/show/988-2016-%D1%80 - n8"/>
    <hyperlink ref="D29" r:id="rId2" location="n8" display="https://zakon.rada.gov.ua/rada/show/988-2016-%D1%80 - n8"/>
  </hyperlinks>
  <pageMargins left="1.1811023622047245" right="0.39370078740157483" top="0.78740157480314965" bottom="0.78740157480314965" header="0.31496062992125984" footer="0.31496062992125984"/>
  <pageSetup paperSize="9" scale="48" orientation="landscape" r:id="rId3"/>
  <rowBreaks count="3" manualBreakCount="3">
    <brk id="29" max="11" man="1"/>
    <brk id="42" max="11" man="1"/>
    <brk id="50"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view="pageBreakPreview" zoomScaleNormal="100" zoomScaleSheetLayoutView="100" workbookViewId="0">
      <selection activeCell="F2" sqref="F2:H2"/>
    </sheetView>
  </sheetViews>
  <sheetFormatPr defaultRowHeight="15.75" x14ac:dyDescent="0.25"/>
  <cols>
    <col min="1" max="1" width="12.85546875" style="73" customWidth="1"/>
    <col min="2" max="2" width="13" style="73" customWidth="1"/>
    <col min="3" max="3" width="13.42578125" style="188" customWidth="1"/>
    <col min="4" max="4" width="25.5703125" style="73" customWidth="1"/>
    <col min="5" max="5" width="50.5703125" style="73" customWidth="1"/>
    <col min="6" max="6" width="19.140625" style="73" customWidth="1"/>
    <col min="7" max="7" width="16.42578125" style="73" customWidth="1"/>
    <col min="8" max="8" width="13.7109375" style="73" customWidth="1"/>
    <col min="9" max="256" width="9.140625" style="73"/>
    <col min="257" max="257" width="12.85546875" style="73" customWidth="1"/>
    <col min="258" max="258" width="13" style="73" customWidth="1"/>
    <col min="259" max="259" width="13.42578125" style="73" customWidth="1"/>
    <col min="260" max="260" width="25.5703125" style="73" customWidth="1"/>
    <col min="261" max="261" width="50.5703125" style="73" customWidth="1"/>
    <col min="262" max="262" width="19.140625" style="73" customWidth="1"/>
    <col min="263" max="263" width="16.42578125" style="73" customWidth="1"/>
    <col min="264" max="264" width="13.7109375" style="73" customWidth="1"/>
    <col min="265" max="512" width="9.140625" style="73"/>
    <col min="513" max="513" width="12.85546875" style="73" customWidth="1"/>
    <col min="514" max="514" width="13" style="73" customWidth="1"/>
    <col min="515" max="515" width="13.42578125" style="73" customWidth="1"/>
    <col min="516" max="516" width="25.5703125" style="73" customWidth="1"/>
    <col min="517" max="517" width="50.5703125" style="73" customWidth="1"/>
    <col min="518" max="518" width="19.140625" style="73" customWidth="1"/>
    <col min="519" max="519" width="16.42578125" style="73" customWidth="1"/>
    <col min="520" max="520" width="13.7109375" style="73" customWidth="1"/>
    <col min="521" max="768" width="9.140625" style="73"/>
    <col min="769" max="769" width="12.85546875" style="73" customWidth="1"/>
    <col min="770" max="770" width="13" style="73" customWidth="1"/>
    <col min="771" max="771" width="13.42578125" style="73" customWidth="1"/>
    <col min="772" max="772" width="25.5703125" style="73" customWidth="1"/>
    <col min="773" max="773" width="50.5703125" style="73" customWidth="1"/>
    <col min="774" max="774" width="19.140625" style="73" customWidth="1"/>
    <col min="775" max="775" width="16.42578125" style="73" customWidth="1"/>
    <col min="776" max="776" width="13.7109375" style="73" customWidth="1"/>
    <col min="777" max="1024" width="9.140625" style="73"/>
    <col min="1025" max="1025" width="12.85546875" style="73" customWidth="1"/>
    <col min="1026" max="1026" width="13" style="73" customWidth="1"/>
    <col min="1027" max="1027" width="13.42578125" style="73" customWidth="1"/>
    <col min="1028" max="1028" width="25.5703125" style="73" customWidth="1"/>
    <col min="1029" max="1029" width="50.5703125" style="73" customWidth="1"/>
    <col min="1030" max="1030" width="19.140625" style="73" customWidth="1"/>
    <col min="1031" max="1031" width="16.42578125" style="73" customWidth="1"/>
    <col min="1032" max="1032" width="13.7109375" style="73" customWidth="1"/>
    <col min="1033" max="1280" width="9.140625" style="73"/>
    <col min="1281" max="1281" width="12.85546875" style="73" customWidth="1"/>
    <col min="1282" max="1282" width="13" style="73" customWidth="1"/>
    <col min="1283" max="1283" width="13.42578125" style="73" customWidth="1"/>
    <col min="1284" max="1284" width="25.5703125" style="73" customWidth="1"/>
    <col min="1285" max="1285" width="50.5703125" style="73" customWidth="1"/>
    <col min="1286" max="1286" width="19.140625" style="73" customWidth="1"/>
    <col min="1287" max="1287" width="16.42578125" style="73" customWidth="1"/>
    <col min="1288" max="1288" width="13.7109375" style="73" customWidth="1"/>
    <col min="1289" max="1536" width="9.140625" style="73"/>
    <col min="1537" max="1537" width="12.85546875" style="73" customWidth="1"/>
    <col min="1538" max="1538" width="13" style="73" customWidth="1"/>
    <col min="1539" max="1539" width="13.42578125" style="73" customWidth="1"/>
    <col min="1540" max="1540" width="25.5703125" style="73" customWidth="1"/>
    <col min="1541" max="1541" width="50.5703125" style="73" customWidth="1"/>
    <col min="1542" max="1542" width="19.140625" style="73" customWidth="1"/>
    <col min="1543" max="1543" width="16.42578125" style="73" customWidth="1"/>
    <col min="1544" max="1544" width="13.7109375" style="73" customWidth="1"/>
    <col min="1545" max="1792" width="9.140625" style="73"/>
    <col min="1793" max="1793" width="12.85546875" style="73" customWidth="1"/>
    <col min="1794" max="1794" width="13" style="73" customWidth="1"/>
    <col min="1795" max="1795" width="13.42578125" style="73" customWidth="1"/>
    <col min="1796" max="1796" width="25.5703125" style="73" customWidth="1"/>
    <col min="1797" max="1797" width="50.5703125" style="73" customWidth="1"/>
    <col min="1798" max="1798" width="19.140625" style="73" customWidth="1"/>
    <col min="1799" max="1799" width="16.42578125" style="73" customWidth="1"/>
    <col min="1800" max="1800" width="13.7109375" style="73" customWidth="1"/>
    <col min="1801" max="2048" width="9.140625" style="73"/>
    <col min="2049" max="2049" width="12.85546875" style="73" customWidth="1"/>
    <col min="2050" max="2050" width="13" style="73" customWidth="1"/>
    <col min="2051" max="2051" width="13.42578125" style="73" customWidth="1"/>
    <col min="2052" max="2052" width="25.5703125" style="73" customWidth="1"/>
    <col min="2053" max="2053" width="50.5703125" style="73" customWidth="1"/>
    <col min="2054" max="2054" width="19.140625" style="73" customWidth="1"/>
    <col min="2055" max="2055" width="16.42578125" style="73" customWidth="1"/>
    <col min="2056" max="2056" width="13.7109375" style="73" customWidth="1"/>
    <col min="2057" max="2304" width="9.140625" style="73"/>
    <col min="2305" max="2305" width="12.85546875" style="73" customWidth="1"/>
    <col min="2306" max="2306" width="13" style="73" customWidth="1"/>
    <col min="2307" max="2307" width="13.42578125" style="73" customWidth="1"/>
    <col min="2308" max="2308" width="25.5703125" style="73" customWidth="1"/>
    <col min="2309" max="2309" width="50.5703125" style="73" customWidth="1"/>
    <col min="2310" max="2310" width="19.140625" style="73" customWidth="1"/>
    <col min="2311" max="2311" width="16.42578125" style="73" customWidth="1"/>
    <col min="2312" max="2312" width="13.7109375" style="73" customWidth="1"/>
    <col min="2313" max="2560" width="9.140625" style="73"/>
    <col min="2561" max="2561" width="12.85546875" style="73" customWidth="1"/>
    <col min="2562" max="2562" width="13" style="73" customWidth="1"/>
    <col min="2563" max="2563" width="13.42578125" style="73" customWidth="1"/>
    <col min="2564" max="2564" width="25.5703125" style="73" customWidth="1"/>
    <col min="2565" max="2565" width="50.5703125" style="73" customWidth="1"/>
    <col min="2566" max="2566" width="19.140625" style="73" customWidth="1"/>
    <col min="2567" max="2567" width="16.42578125" style="73" customWidth="1"/>
    <col min="2568" max="2568" width="13.7109375" style="73" customWidth="1"/>
    <col min="2569" max="2816" width="9.140625" style="73"/>
    <col min="2817" max="2817" width="12.85546875" style="73" customWidth="1"/>
    <col min="2818" max="2818" width="13" style="73" customWidth="1"/>
    <col min="2819" max="2819" width="13.42578125" style="73" customWidth="1"/>
    <col min="2820" max="2820" width="25.5703125" style="73" customWidth="1"/>
    <col min="2821" max="2821" width="50.5703125" style="73" customWidth="1"/>
    <col min="2822" max="2822" width="19.140625" style="73" customWidth="1"/>
    <col min="2823" max="2823" width="16.42578125" style="73" customWidth="1"/>
    <col min="2824" max="2824" width="13.7109375" style="73" customWidth="1"/>
    <col min="2825" max="3072" width="9.140625" style="73"/>
    <col min="3073" max="3073" width="12.85546875" style="73" customWidth="1"/>
    <col min="3074" max="3074" width="13" style="73" customWidth="1"/>
    <col min="3075" max="3075" width="13.42578125" style="73" customWidth="1"/>
    <col min="3076" max="3076" width="25.5703125" style="73" customWidth="1"/>
    <col min="3077" max="3077" width="50.5703125" style="73" customWidth="1"/>
    <col min="3078" max="3078" width="19.140625" style="73" customWidth="1"/>
    <col min="3079" max="3079" width="16.42578125" style="73" customWidth="1"/>
    <col min="3080" max="3080" width="13.7109375" style="73" customWidth="1"/>
    <col min="3081" max="3328" width="9.140625" style="73"/>
    <col min="3329" max="3329" width="12.85546875" style="73" customWidth="1"/>
    <col min="3330" max="3330" width="13" style="73" customWidth="1"/>
    <col min="3331" max="3331" width="13.42578125" style="73" customWidth="1"/>
    <col min="3332" max="3332" width="25.5703125" style="73" customWidth="1"/>
    <col min="3333" max="3333" width="50.5703125" style="73" customWidth="1"/>
    <col min="3334" max="3334" width="19.140625" style="73" customWidth="1"/>
    <col min="3335" max="3335" width="16.42578125" style="73" customWidth="1"/>
    <col min="3336" max="3336" width="13.7109375" style="73" customWidth="1"/>
    <col min="3337" max="3584" width="9.140625" style="73"/>
    <col min="3585" max="3585" width="12.85546875" style="73" customWidth="1"/>
    <col min="3586" max="3586" width="13" style="73" customWidth="1"/>
    <col min="3587" max="3587" width="13.42578125" style="73" customWidth="1"/>
    <col min="3588" max="3588" width="25.5703125" style="73" customWidth="1"/>
    <col min="3589" max="3589" width="50.5703125" style="73" customWidth="1"/>
    <col min="3590" max="3590" width="19.140625" style="73" customWidth="1"/>
    <col min="3591" max="3591" width="16.42578125" style="73" customWidth="1"/>
    <col min="3592" max="3592" width="13.7109375" style="73" customWidth="1"/>
    <col min="3593" max="3840" width="9.140625" style="73"/>
    <col min="3841" max="3841" width="12.85546875" style="73" customWidth="1"/>
    <col min="3842" max="3842" width="13" style="73" customWidth="1"/>
    <col min="3843" max="3843" width="13.42578125" style="73" customWidth="1"/>
    <col min="3844" max="3844" width="25.5703125" style="73" customWidth="1"/>
    <col min="3845" max="3845" width="50.5703125" style="73" customWidth="1"/>
    <col min="3846" max="3846" width="19.140625" style="73" customWidth="1"/>
    <col min="3847" max="3847" width="16.42578125" style="73" customWidth="1"/>
    <col min="3848" max="3848" width="13.7109375" style="73" customWidth="1"/>
    <col min="3849" max="4096" width="9.140625" style="73"/>
    <col min="4097" max="4097" width="12.85546875" style="73" customWidth="1"/>
    <col min="4098" max="4098" width="13" style="73" customWidth="1"/>
    <col min="4099" max="4099" width="13.42578125" style="73" customWidth="1"/>
    <col min="4100" max="4100" width="25.5703125" style="73" customWidth="1"/>
    <col min="4101" max="4101" width="50.5703125" style="73" customWidth="1"/>
    <col min="4102" max="4102" width="19.140625" style="73" customWidth="1"/>
    <col min="4103" max="4103" width="16.42578125" style="73" customWidth="1"/>
    <col min="4104" max="4104" width="13.7109375" style="73" customWidth="1"/>
    <col min="4105" max="4352" width="9.140625" style="73"/>
    <col min="4353" max="4353" width="12.85546875" style="73" customWidth="1"/>
    <col min="4354" max="4354" width="13" style="73" customWidth="1"/>
    <col min="4355" max="4355" width="13.42578125" style="73" customWidth="1"/>
    <col min="4356" max="4356" width="25.5703125" style="73" customWidth="1"/>
    <col min="4357" max="4357" width="50.5703125" style="73" customWidth="1"/>
    <col min="4358" max="4358" width="19.140625" style="73" customWidth="1"/>
    <col min="4359" max="4359" width="16.42578125" style="73" customWidth="1"/>
    <col min="4360" max="4360" width="13.7109375" style="73" customWidth="1"/>
    <col min="4361" max="4608" width="9.140625" style="73"/>
    <col min="4609" max="4609" width="12.85546875" style="73" customWidth="1"/>
    <col min="4610" max="4610" width="13" style="73" customWidth="1"/>
    <col min="4611" max="4611" width="13.42578125" style="73" customWidth="1"/>
    <col min="4612" max="4612" width="25.5703125" style="73" customWidth="1"/>
    <col min="4613" max="4613" width="50.5703125" style="73" customWidth="1"/>
    <col min="4614" max="4614" width="19.140625" style="73" customWidth="1"/>
    <col min="4615" max="4615" width="16.42578125" style="73" customWidth="1"/>
    <col min="4616" max="4616" width="13.7109375" style="73" customWidth="1"/>
    <col min="4617" max="4864" width="9.140625" style="73"/>
    <col min="4865" max="4865" width="12.85546875" style="73" customWidth="1"/>
    <col min="4866" max="4866" width="13" style="73" customWidth="1"/>
    <col min="4867" max="4867" width="13.42578125" style="73" customWidth="1"/>
    <col min="4868" max="4868" width="25.5703125" style="73" customWidth="1"/>
    <col min="4869" max="4869" width="50.5703125" style="73" customWidth="1"/>
    <col min="4870" max="4870" width="19.140625" style="73" customWidth="1"/>
    <col min="4871" max="4871" width="16.42578125" style="73" customWidth="1"/>
    <col min="4872" max="4872" width="13.7109375" style="73" customWidth="1"/>
    <col min="4873" max="5120" width="9.140625" style="73"/>
    <col min="5121" max="5121" width="12.85546875" style="73" customWidth="1"/>
    <col min="5122" max="5122" width="13" style="73" customWidth="1"/>
    <col min="5123" max="5123" width="13.42578125" style="73" customWidth="1"/>
    <col min="5124" max="5124" width="25.5703125" style="73" customWidth="1"/>
    <col min="5125" max="5125" width="50.5703125" style="73" customWidth="1"/>
    <col min="5126" max="5126" width="19.140625" style="73" customWidth="1"/>
    <col min="5127" max="5127" width="16.42578125" style="73" customWidth="1"/>
    <col min="5128" max="5128" width="13.7109375" style="73" customWidth="1"/>
    <col min="5129" max="5376" width="9.140625" style="73"/>
    <col min="5377" max="5377" width="12.85546875" style="73" customWidth="1"/>
    <col min="5378" max="5378" width="13" style="73" customWidth="1"/>
    <col min="5379" max="5379" width="13.42578125" style="73" customWidth="1"/>
    <col min="5380" max="5380" width="25.5703125" style="73" customWidth="1"/>
    <col min="5381" max="5381" width="50.5703125" style="73" customWidth="1"/>
    <col min="5382" max="5382" width="19.140625" style="73" customWidth="1"/>
    <col min="5383" max="5383" width="16.42578125" style="73" customWidth="1"/>
    <col min="5384" max="5384" width="13.7109375" style="73" customWidth="1"/>
    <col min="5385" max="5632" width="9.140625" style="73"/>
    <col min="5633" max="5633" width="12.85546875" style="73" customWidth="1"/>
    <col min="5634" max="5634" width="13" style="73" customWidth="1"/>
    <col min="5635" max="5635" width="13.42578125" style="73" customWidth="1"/>
    <col min="5636" max="5636" width="25.5703125" style="73" customWidth="1"/>
    <col min="5637" max="5637" width="50.5703125" style="73" customWidth="1"/>
    <col min="5638" max="5638" width="19.140625" style="73" customWidth="1"/>
    <col min="5639" max="5639" width="16.42578125" style="73" customWidth="1"/>
    <col min="5640" max="5640" width="13.7109375" style="73" customWidth="1"/>
    <col min="5641" max="5888" width="9.140625" style="73"/>
    <col min="5889" max="5889" width="12.85546875" style="73" customWidth="1"/>
    <col min="5890" max="5890" width="13" style="73" customWidth="1"/>
    <col min="5891" max="5891" width="13.42578125" style="73" customWidth="1"/>
    <col min="5892" max="5892" width="25.5703125" style="73" customWidth="1"/>
    <col min="5893" max="5893" width="50.5703125" style="73" customWidth="1"/>
    <col min="5894" max="5894" width="19.140625" style="73" customWidth="1"/>
    <col min="5895" max="5895" width="16.42578125" style="73" customWidth="1"/>
    <col min="5896" max="5896" width="13.7109375" style="73" customWidth="1"/>
    <col min="5897" max="6144" width="9.140625" style="73"/>
    <col min="6145" max="6145" width="12.85546875" style="73" customWidth="1"/>
    <col min="6146" max="6146" width="13" style="73" customWidth="1"/>
    <col min="6147" max="6147" width="13.42578125" style="73" customWidth="1"/>
    <col min="6148" max="6148" width="25.5703125" style="73" customWidth="1"/>
    <col min="6149" max="6149" width="50.5703125" style="73" customWidth="1"/>
    <col min="6150" max="6150" width="19.140625" style="73" customWidth="1"/>
    <col min="6151" max="6151" width="16.42578125" style="73" customWidth="1"/>
    <col min="6152" max="6152" width="13.7109375" style="73" customWidth="1"/>
    <col min="6153" max="6400" width="9.140625" style="73"/>
    <col min="6401" max="6401" width="12.85546875" style="73" customWidth="1"/>
    <col min="6402" max="6402" width="13" style="73" customWidth="1"/>
    <col min="6403" max="6403" width="13.42578125" style="73" customWidth="1"/>
    <col min="6404" max="6404" width="25.5703125" style="73" customWidth="1"/>
    <col min="6405" max="6405" width="50.5703125" style="73" customWidth="1"/>
    <col min="6406" max="6406" width="19.140625" style="73" customWidth="1"/>
    <col min="6407" max="6407" width="16.42578125" style="73" customWidth="1"/>
    <col min="6408" max="6408" width="13.7109375" style="73" customWidth="1"/>
    <col min="6409" max="6656" width="9.140625" style="73"/>
    <col min="6657" max="6657" width="12.85546875" style="73" customWidth="1"/>
    <col min="6658" max="6658" width="13" style="73" customWidth="1"/>
    <col min="6659" max="6659" width="13.42578125" style="73" customWidth="1"/>
    <col min="6660" max="6660" width="25.5703125" style="73" customWidth="1"/>
    <col min="6661" max="6661" width="50.5703125" style="73" customWidth="1"/>
    <col min="6662" max="6662" width="19.140625" style="73" customWidth="1"/>
    <col min="6663" max="6663" width="16.42578125" style="73" customWidth="1"/>
    <col min="6664" max="6664" width="13.7109375" style="73" customWidth="1"/>
    <col min="6665" max="6912" width="9.140625" style="73"/>
    <col min="6913" max="6913" width="12.85546875" style="73" customWidth="1"/>
    <col min="6914" max="6914" width="13" style="73" customWidth="1"/>
    <col min="6915" max="6915" width="13.42578125" style="73" customWidth="1"/>
    <col min="6916" max="6916" width="25.5703125" style="73" customWidth="1"/>
    <col min="6917" max="6917" width="50.5703125" style="73" customWidth="1"/>
    <col min="6918" max="6918" width="19.140625" style="73" customWidth="1"/>
    <col min="6919" max="6919" width="16.42578125" style="73" customWidth="1"/>
    <col min="6920" max="6920" width="13.7109375" style="73" customWidth="1"/>
    <col min="6921" max="7168" width="9.140625" style="73"/>
    <col min="7169" max="7169" width="12.85546875" style="73" customWidth="1"/>
    <col min="7170" max="7170" width="13" style="73" customWidth="1"/>
    <col min="7171" max="7171" width="13.42578125" style="73" customWidth="1"/>
    <col min="7172" max="7172" width="25.5703125" style="73" customWidth="1"/>
    <col min="7173" max="7173" width="50.5703125" style="73" customWidth="1"/>
    <col min="7174" max="7174" width="19.140625" style="73" customWidth="1"/>
    <col min="7175" max="7175" width="16.42578125" style="73" customWidth="1"/>
    <col min="7176" max="7176" width="13.7109375" style="73" customWidth="1"/>
    <col min="7177" max="7424" width="9.140625" style="73"/>
    <col min="7425" max="7425" width="12.85546875" style="73" customWidth="1"/>
    <col min="7426" max="7426" width="13" style="73" customWidth="1"/>
    <col min="7427" max="7427" width="13.42578125" style="73" customWidth="1"/>
    <col min="7428" max="7428" width="25.5703125" style="73" customWidth="1"/>
    <col min="7429" max="7429" width="50.5703125" style="73" customWidth="1"/>
    <col min="7430" max="7430" width="19.140625" style="73" customWidth="1"/>
    <col min="7431" max="7431" width="16.42578125" style="73" customWidth="1"/>
    <col min="7432" max="7432" width="13.7109375" style="73" customWidth="1"/>
    <col min="7433" max="7680" width="9.140625" style="73"/>
    <col min="7681" max="7681" width="12.85546875" style="73" customWidth="1"/>
    <col min="7682" max="7682" width="13" style="73" customWidth="1"/>
    <col min="7683" max="7683" width="13.42578125" style="73" customWidth="1"/>
    <col min="7684" max="7684" width="25.5703125" style="73" customWidth="1"/>
    <col min="7685" max="7685" width="50.5703125" style="73" customWidth="1"/>
    <col min="7686" max="7686" width="19.140625" style="73" customWidth="1"/>
    <col min="7687" max="7687" width="16.42578125" style="73" customWidth="1"/>
    <col min="7688" max="7688" width="13.7109375" style="73" customWidth="1"/>
    <col min="7689" max="7936" width="9.140625" style="73"/>
    <col min="7937" max="7937" width="12.85546875" style="73" customWidth="1"/>
    <col min="7938" max="7938" width="13" style="73" customWidth="1"/>
    <col min="7939" max="7939" width="13.42578125" style="73" customWidth="1"/>
    <col min="7940" max="7940" width="25.5703125" style="73" customWidth="1"/>
    <col min="7941" max="7941" width="50.5703125" style="73" customWidth="1"/>
    <col min="7942" max="7942" width="19.140625" style="73" customWidth="1"/>
    <col min="7943" max="7943" width="16.42578125" style="73" customWidth="1"/>
    <col min="7944" max="7944" width="13.7109375" style="73" customWidth="1"/>
    <col min="7945" max="8192" width="9.140625" style="73"/>
    <col min="8193" max="8193" width="12.85546875" style="73" customWidth="1"/>
    <col min="8194" max="8194" width="13" style="73" customWidth="1"/>
    <col min="8195" max="8195" width="13.42578125" style="73" customWidth="1"/>
    <col min="8196" max="8196" width="25.5703125" style="73" customWidth="1"/>
    <col min="8197" max="8197" width="50.5703125" style="73" customWidth="1"/>
    <col min="8198" max="8198" width="19.140625" style="73" customWidth="1"/>
    <col min="8199" max="8199" width="16.42578125" style="73" customWidth="1"/>
    <col min="8200" max="8200" width="13.7109375" style="73" customWidth="1"/>
    <col min="8201" max="8448" width="9.140625" style="73"/>
    <col min="8449" max="8449" width="12.85546875" style="73" customWidth="1"/>
    <col min="8450" max="8450" width="13" style="73" customWidth="1"/>
    <col min="8451" max="8451" width="13.42578125" style="73" customWidth="1"/>
    <col min="8452" max="8452" width="25.5703125" style="73" customWidth="1"/>
    <col min="8453" max="8453" width="50.5703125" style="73" customWidth="1"/>
    <col min="8454" max="8454" width="19.140625" style="73" customWidth="1"/>
    <col min="8455" max="8455" width="16.42578125" style="73" customWidth="1"/>
    <col min="8456" max="8456" width="13.7109375" style="73" customWidth="1"/>
    <col min="8457" max="8704" width="9.140625" style="73"/>
    <col min="8705" max="8705" width="12.85546875" style="73" customWidth="1"/>
    <col min="8706" max="8706" width="13" style="73" customWidth="1"/>
    <col min="8707" max="8707" width="13.42578125" style="73" customWidth="1"/>
    <col min="8708" max="8708" width="25.5703125" style="73" customWidth="1"/>
    <col min="8709" max="8709" width="50.5703125" style="73" customWidth="1"/>
    <col min="8710" max="8710" width="19.140625" style="73" customWidth="1"/>
    <col min="8711" max="8711" width="16.42578125" style="73" customWidth="1"/>
    <col min="8712" max="8712" width="13.7109375" style="73" customWidth="1"/>
    <col min="8713" max="8960" width="9.140625" style="73"/>
    <col min="8961" max="8961" width="12.85546875" style="73" customWidth="1"/>
    <col min="8962" max="8962" width="13" style="73" customWidth="1"/>
    <col min="8963" max="8963" width="13.42578125" style="73" customWidth="1"/>
    <col min="8964" max="8964" width="25.5703125" style="73" customWidth="1"/>
    <col min="8965" max="8965" width="50.5703125" style="73" customWidth="1"/>
    <col min="8966" max="8966" width="19.140625" style="73" customWidth="1"/>
    <col min="8967" max="8967" width="16.42578125" style="73" customWidth="1"/>
    <col min="8968" max="8968" width="13.7109375" style="73" customWidth="1"/>
    <col min="8969" max="9216" width="9.140625" style="73"/>
    <col min="9217" max="9217" width="12.85546875" style="73" customWidth="1"/>
    <col min="9218" max="9218" width="13" style="73" customWidth="1"/>
    <col min="9219" max="9219" width="13.42578125" style="73" customWidth="1"/>
    <col min="9220" max="9220" width="25.5703125" style="73" customWidth="1"/>
    <col min="9221" max="9221" width="50.5703125" style="73" customWidth="1"/>
    <col min="9222" max="9222" width="19.140625" style="73" customWidth="1"/>
    <col min="9223" max="9223" width="16.42578125" style="73" customWidth="1"/>
    <col min="9224" max="9224" width="13.7109375" style="73" customWidth="1"/>
    <col min="9225" max="9472" width="9.140625" style="73"/>
    <col min="9473" max="9473" width="12.85546875" style="73" customWidth="1"/>
    <col min="9474" max="9474" width="13" style="73" customWidth="1"/>
    <col min="9475" max="9475" width="13.42578125" style="73" customWidth="1"/>
    <col min="9476" max="9476" width="25.5703125" style="73" customWidth="1"/>
    <col min="9477" max="9477" width="50.5703125" style="73" customWidth="1"/>
    <col min="9478" max="9478" width="19.140625" style="73" customWidth="1"/>
    <col min="9479" max="9479" width="16.42578125" style="73" customWidth="1"/>
    <col min="9480" max="9480" width="13.7109375" style="73" customWidth="1"/>
    <col min="9481" max="9728" width="9.140625" style="73"/>
    <col min="9729" max="9729" width="12.85546875" style="73" customWidth="1"/>
    <col min="9730" max="9730" width="13" style="73" customWidth="1"/>
    <col min="9731" max="9731" width="13.42578125" style="73" customWidth="1"/>
    <col min="9732" max="9732" width="25.5703125" style="73" customWidth="1"/>
    <col min="9733" max="9733" width="50.5703125" style="73" customWidth="1"/>
    <col min="9734" max="9734" width="19.140625" style="73" customWidth="1"/>
    <col min="9735" max="9735" width="16.42578125" style="73" customWidth="1"/>
    <col min="9736" max="9736" width="13.7109375" style="73" customWidth="1"/>
    <col min="9737" max="9984" width="9.140625" style="73"/>
    <col min="9985" max="9985" width="12.85546875" style="73" customWidth="1"/>
    <col min="9986" max="9986" width="13" style="73" customWidth="1"/>
    <col min="9987" max="9987" width="13.42578125" style="73" customWidth="1"/>
    <col min="9988" max="9988" width="25.5703125" style="73" customWidth="1"/>
    <col min="9989" max="9989" width="50.5703125" style="73" customWidth="1"/>
    <col min="9990" max="9990" width="19.140625" style="73" customWidth="1"/>
    <col min="9991" max="9991" width="16.42578125" style="73" customWidth="1"/>
    <col min="9992" max="9992" width="13.7109375" style="73" customWidth="1"/>
    <col min="9993" max="10240" width="9.140625" style="73"/>
    <col min="10241" max="10241" width="12.85546875" style="73" customWidth="1"/>
    <col min="10242" max="10242" width="13" style="73" customWidth="1"/>
    <col min="10243" max="10243" width="13.42578125" style="73" customWidth="1"/>
    <col min="10244" max="10244" width="25.5703125" style="73" customWidth="1"/>
    <col min="10245" max="10245" width="50.5703125" style="73" customWidth="1"/>
    <col min="10246" max="10246" width="19.140625" style="73" customWidth="1"/>
    <col min="10247" max="10247" width="16.42578125" style="73" customWidth="1"/>
    <col min="10248" max="10248" width="13.7109375" style="73" customWidth="1"/>
    <col min="10249" max="10496" width="9.140625" style="73"/>
    <col min="10497" max="10497" width="12.85546875" style="73" customWidth="1"/>
    <col min="10498" max="10498" width="13" style="73" customWidth="1"/>
    <col min="10499" max="10499" width="13.42578125" style="73" customWidth="1"/>
    <col min="10500" max="10500" width="25.5703125" style="73" customWidth="1"/>
    <col min="10501" max="10501" width="50.5703125" style="73" customWidth="1"/>
    <col min="10502" max="10502" width="19.140625" style="73" customWidth="1"/>
    <col min="10503" max="10503" width="16.42578125" style="73" customWidth="1"/>
    <col min="10504" max="10504" width="13.7109375" style="73" customWidth="1"/>
    <col min="10505" max="10752" width="9.140625" style="73"/>
    <col min="10753" max="10753" width="12.85546875" style="73" customWidth="1"/>
    <col min="10754" max="10754" width="13" style="73" customWidth="1"/>
    <col min="10755" max="10755" width="13.42578125" style="73" customWidth="1"/>
    <col min="10756" max="10756" width="25.5703125" style="73" customWidth="1"/>
    <col min="10757" max="10757" width="50.5703125" style="73" customWidth="1"/>
    <col min="10758" max="10758" width="19.140625" style="73" customWidth="1"/>
    <col min="10759" max="10759" width="16.42578125" style="73" customWidth="1"/>
    <col min="10760" max="10760" width="13.7109375" style="73" customWidth="1"/>
    <col min="10761" max="11008" width="9.140625" style="73"/>
    <col min="11009" max="11009" width="12.85546875" style="73" customWidth="1"/>
    <col min="11010" max="11010" width="13" style="73" customWidth="1"/>
    <col min="11011" max="11011" width="13.42578125" style="73" customWidth="1"/>
    <col min="11012" max="11012" width="25.5703125" style="73" customWidth="1"/>
    <col min="11013" max="11013" width="50.5703125" style="73" customWidth="1"/>
    <col min="11014" max="11014" width="19.140625" style="73" customWidth="1"/>
    <col min="11015" max="11015" width="16.42578125" style="73" customWidth="1"/>
    <col min="11016" max="11016" width="13.7109375" style="73" customWidth="1"/>
    <col min="11017" max="11264" width="9.140625" style="73"/>
    <col min="11265" max="11265" width="12.85546875" style="73" customWidth="1"/>
    <col min="11266" max="11266" width="13" style="73" customWidth="1"/>
    <col min="11267" max="11267" width="13.42578125" style="73" customWidth="1"/>
    <col min="11268" max="11268" width="25.5703125" style="73" customWidth="1"/>
    <col min="11269" max="11269" width="50.5703125" style="73" customWidth="1"/>
    <col min="11270" max="11270" width="19.140625" style="73" customWidth="1"/>
    <col min="11271" max="11271" width="16.42578125" style="73" customWidth="1"/>
    <col min="11272" max="11272" width="13.7109375" style="73" customWidth="1"/>
    <col min="11273" max="11520" width="9.140625" style="73"/>
    <col min="11521" max="11521" width="12.85546875" style="73" customWidth="1"/>
    <col min="11522" max="11522" width="13" style="73" customWidth="1"/>
    <col min="11523" max="11523" width="13.42578125" style="73" customWidth="1"/>
    <col min="11524" max="11524" width="25.5703125" style="73" customWidth="1"/>
    <col min="11525" max="11525" width="50.5703125" style="73" customWidth="1"/>
    <col min="11526" max="11526" width="19.140625" style="73" customWidth="1"/>
    <col min="11527" max="11527" width="16.42578125" style="73" customWidth="1"/>
    <col min="11528" max="11528" width="13.7109375" style="73" customWidth="1"/>
    <col min="11529" max="11776" width="9.140625" style="73"/>
    <col min="11777" max="11777" width="12.85546875" style="73" customWidth="1"/>
    <col min="11778" max="11778" width="13" style="73" customWidth="1"/>
    <col min="11779" max="11779" width="13.42578125" style="73" customWidth="1"/>
    <col min="11780" max="11780" width="25.5703125" style="73" customWidth="1"/>
    <col min="11781" max="11781" width="50.5703125" style="73" customWidth="1"/>
    <col min="11782" max="11782" width="19.140625" style="73" customWidth="1"/>
    <col min="11783" max="11783" width="16.42578125" style="73" customWidth="1"/>
    <col min="11784" max="11784" width="13.7109375" style="73" customWidth="1"/>
    <col min="11785" max="12032" width="9.140625" style="73"/>
    <col min="12033" max="12033" width="12.85546875" style="73" customWidth="1"/>
    <col min="12034" max="12034" width="13" style="73" customWidth="1"/>
    <col min="12035" max="12035" width="13.42578125" style="73" customWidth="1"/>
    <col min="12036" max="12036" width="25.5703125" style="73" customWidth="1"/>
    <col min="12037" max="12037" width="50.5703125" style="73" customWidth="1"/>
    <col min="12038" max="12038" width="19.140625" style="73" customWidth="1"/>
    <col min="12039" max="12039" width="16.42578125" style="73" customWidth="1"/>
    <col min="12040" max="12040" width="13.7109375" style="73" customWidth="1"/>
    <col min="12041" max="12288" width="9.140625" style="73"/>
    <col min="12289" max="12289" width="12.85546875" style="73" customWidth="1"/>
    <col min="12290" max="12290" width="13" style="73" customWidth="1"/>
    <col min="12291" max="12291" width="13.42578125" style="73" customWidth="1"/>
    <col min="12292" max="12292" width="25.5703125" style="73" customWidth="1"/>
    <col min="12293" max="12293" width="50.5703125" style="73" customWidth="1"/>
    <col min="12294" max="12294" width="19.140625" style="73" customWidth="1"/>
    <col min="12295" max="12295" width="16.42578125" style="73" customWidth="1"/>
    <col min="12296" max="12296" width="13.7109375" style="73" customWidth="1"/>
    <col min="12297" max="12544" width="9.140625" style="73"/>
    <col min="12545" max="12545" width="12.85546875" style="73" customWidth="1"/>
    <col min="12546" max="12546" width="13" style="73" customWidth="1"/>
    <col min="12547" max="12547" width="13.42578125" style="73" customWidth="1"/>
    <col min="12548" max="12548" width="25.5703125" style="73" customWidth="1"/>
    <col min="12549" max="12549" width="50.5703125" style="73" customWidth="1"/>
    <col min="12550" max="12550" width="19.140625" style="73" customWidth="1"/>
    <col min="12551" max="12551" width="16.42578125" style="73" customWidth="1"/>
    <col min="12552" max="12552" width="13.7109375" style="73" customWidth="1"/>
    <col min="12553" max="12800" width="9.140625" style="73"/>
    <col min="12801" max="12801" width="12.85546875" style="73" customWidth="1"/>
    <col min="12802" max="12802" width="13" style="73" customWidth="1"/>
    <col min="12803" max="12803" width="13.42578125" style="73" customWidth="1"/>
    <col min="12804" max="12804" width="25.5703125" style="73" customWidth="1"/>
    <col min="12805" max="12805" width="50.5703125" style="73" customWidth="1"/>
    <col min="12806" max="12806" width="19.140625" style="73" customWidth="1"/>
    <col min="12807" max="12807" width="16.42578125" style="73" customWidth="1"/>
    <col min="12808" max="12808" width="13.7109375" style="73" customWidth="1"/>
    <col min="12809" max="13056" width="9.140625" style="73"/>
    <col min="13057" max="13057" width="12.85546875" style="73" customWidth="1"/>
    <col min="13058" max="13058" width="13" style="73" customWidth="1"/>
    <col min="13059" max="13059" width="13.42578125" style="73" customWidth="1"/>
    <col min="13060" max="13060" width="25.5703125" style="73" customWidth="1"/>
    <col min="13061" max="13061" width="50.5703125" style="73" customWidth="1"/>
    <col min="13062" max="13062" width="19.140625" style="73" customWidth="1"/>
    <col min="13063" max="13063" width="16.42578125" style="73" customWidth="1"/>
    <col min="13064" max="13064" width="13.7109375" style="73" customWidth="1"/>
    <col min="13065" max="13312" width="9.140625" style="73"/>
    <col min="13313" max="13313" width="12.85546875" style="73" customWidth="1"/>
    <col min="13314" max="13314" width="13" style="73" customWidth="1"/>
    <col min="13315" max="13315" width="13.42578125" style="73" customWidth="1"/>
    <col min="13316" max="13316" width="25.5703125" style="73" customWidth="1"/>
    <col min="13317" max="13317" width="50.5703125" style="73" customWidth="1"/>
    <col min="13318" max="13318" width="19.140625" style="73" customWidth="1"/>
    <col min="13319" max="13319" width="16.42578125" style="73" customWidth="1"/>
    <col min="13320" max="13320" width="13.7109375" style="73" customWidth="1"/>
    <col min="13321" max="13568" width="9.140625" style="73"/>
    <col min="13569" max="13569" width="12.85546875" style="73" customWidth="1"/>
    <col min="13570" max="13570" width="13" style="73" customWidth="1"/>
    <col min="13571" max="13571" width="13.42578125" style="73" customWidth="1"/>
    <col min="13572" max="13572" width="25.5703125" style="73" customWidth="1"/>
    <col min="13573" max="13573" width="50.5703125" style="73" customWidth="1"/>
    <col min="13574" max="13574" width="19.140625" style="73" customWidth="1"/>
    <col min="13575" max="13575" width="16.42578125" style="73" customWidth="1"/>
    <col min="13576" max="13576" width="13.7109375" style="73" customWidth="1"/>
    <col min="13577" max="13824" width="9.140625" style="73"/>
    <col min="13825" max="13825" width="12.85546875" style="73" customWidth="1"/>
    <col min="13826" max="13826" width="13" style="73" customWidth="1"/>
    <col min="13827" max="13827" width="13.42578125" style="73" customWidth="1"/>
    <col min="13828" max="13828" width="25.5703125" style="73" customWidth="1"/>
    <col min="13829" max="13829" width="50.5703125" style="73" customWidth="1"/>
    <col min="13830" max="13830" width="19.140625" style="73" customWidth="1"/>
    <col min="13831" max="13831" width="16.42578125" style="73" customWidth="1"/>
    <col min="13832" max="13832" width="13.7109375" style="73" customWidth="1"/>
    <col min="13833" max="14080" width="9.140625" style="73"/>
    <col min="14081" max="14081" width="12.85546875" style="73" customWidth="1"/>
    <col min="14082" max="14082" width="13" style="73" customWidth="1"/>
    <col min="14083" max="14083" width="13.42578125" style="73" customWidth="1"/>
    <col min="14084" max="14084" width="25.5703125" style="73" customWidth="1"/>
    <col min="14085" max="14085" width="50.5703125" style="73" customWidth="1"/>
    <col min="14086" max="14086" width="19.140625" style="73" customWidth="1"/>
    <col min="14087" max="14087" width="16.42578125" style="73" customWidth="1"/>
    <col min="14088" max="14088" width="13.7109375" style="73" customWidth="1"/>
    <col min="14089" max="14336" width="9.140625" style="73"/>
    <col min="14337" max="14337" width="12.85546875" style="73" customWidth="1"/>
    <col min="14338" max="14338" width="13" style="73" customWidth="1"/>
    <col min="14339" max="14339" width="13.42578125" style="73" customWidth="1"/>
    <col min="14340" max="14340" width="25.5703125" style="73" customWidth="1"/>
    <col min="14341" max="14341" width="50.5703125" style="73" customWidth="1"/>
    <col min="14342" max="14342" width="19.140625" style="73" customWidth="1"/>
    <col min="14343" max="14343" width="16.42578125" style="73" customWidth="1"/>
    <col min="14344" max="14344" width="13.7109375" style="73" customWidth="1"/>
    <col min="14345" max="14592" width="9.140625" style="73"/>
    <col min="14593" max="14593" width="12.85546875" style="73" customWidth="1"/>
    <col min="14594" max="14594" width="13" style="73" customWidth="1"/>
    <col min="14595" max="14595" width="13.42578125" style="73" customWidth="1"/>
    <col min="14596" max="14596" width="25.5703125" style="73" customWidth="1"/>
    <col min="14597" max="14597" width="50.5703125" style="73" customWidth="1"/>
    <col min="14598" max="14598" width="19.140625" style="73" customWidth="1"/>
    <col min="14599" max="14599" width="16.42578125" style="73" customWidth="1"/>
    <col min="14600" max="14600" width="13.7109375" style="73" customWidth="1"/>
    <col min="14601" max="14848" width="9.140625" style="73"/>
    <col min="14849" max="14849" width="12.85546875" style="73" customWidth="1"/>
    <col min="14850" max="14850" width="13" style="73" customWidth="1"/>
    <col min="14851" max="14851" width="13.42578125" style="73" customWidth="1"/>
    <col min="14852" max="14852" width="25.5703125" style="73" customWidth="1"/>
    <col min="14853" max="14853" width="50.5703125" style="73" customWidth="1"/>
    <col min="14854" max="14854" width="19.140625" style="73" customWidth="1"/>
    <col min="14855" max="14855" width="16.42578125" style="73" customWidth="1"/>
    <col min="14856" max="14856" width="13.7109375" style="73" customWidth="1"/>
    <col min="14857" max="15104" width="9.140625" style="73"/>
    <col min="15105" max="15105" width="12.85546875" style="73" customWidth="1"/>
    <col min="15106" max="15106" width="13" style="73" customWidth="1"/>
    <col min="15107" max="15107" width="13.42578125" style="73" customWidth="1"/>
    <col min="15108" max="15108" width="25.5703125" style="73" customWidth="1"/>
    <col min="15109" max="15109" width="50.5703125" style="73" customWidth="1"/>
    <col min="15110" max="15110" width="19.140625" style="73" customWidth="1"/>
    <col min="15111" max="15111" width="16.42578125" style="73" customWidth="1"/>
    <col min="15112" max="15112" width="13.7109375" style="73" customWidth="1"/>
    <col min="15113" max="15360" width="9.140625" style="73"/>
    <col min="15361" max="15361" width="12.85546875" style="73" customWidth="1"/>
    <col min="15362" max="15362" width="13" style="73" customWidth="1"/>
    <col min="15363" max="15363" width="13.42578125" style="73" customWidth="1"/>
    <col min="15364" max="15364" width="25.5703125" style="73" customWidth="1"/>
    <col min="15365" max="15365" width="50.5703125" style="73" customWidth="1"/>
    <col min="15366" max="15366" width="19.140625" style="73" customWidth="1"/>
    <col min="15367" max="15367" width="16.42578125" style="73" customWidth="1"/>
    <col min="15368" max="15368" width="13.7109375" style="73" customWidth="1"/>
    <col min="15369" max="15616" width="9.140625" style="73"/>
    <col min="15617" max="15617" width="12.85546875" style="73" customWidth="1"/>
    <col min="15618" max="15618" width="13" style="73" customWidth="1"/>
    <col min="15619" max="15619" width="13.42578125" style="73" customWidth="1"/>
    <col min="15620" max="15620" width="25.5703125" style="73" customWidth="1"/>
    <col min="15621" max="15621" width="50.5703125" style="73" customWidth="1"/>
    <col min="15622" max="15622" width="19.140625" style="73" customWidth="1"/>
    <col min="15623" max="15623" width="16.42578125" style="73" customWidth="1"/>
    <col min="15624" max="15624" width="13.7109375" style="73" customWidth="1"/>
    <col min="15625" max="15872" width="9.140625" style="73"/>
    <col min="15873" max="15873" width="12.85546875" style="73" customWidth="1"/>
    <col min="15874" max="15874" width="13" style="73" customWidth="1"/>
    <col min="15875" max="15875" width="13.42578125" style="73" customWidth="1"/>
    <col min="15876" max="15876" width="25.5703125" style="73" customWidth="1"/>
    <col min="15877" max="15877" width="50.5703125" style="73" customWidth="1"/>
    <col min="15878" max="15878" width="19.140625" style="73" customWidth="1"/>
    <col min="15879" max="15879" width="16.42578125" style="73" customWidth="1"/>
    <col min="15880" max="15880" width="13.7109375" style="73" customWidth="1"/>
    <col min="15881" max="16128" width="9.140625" style="73"/>
    <col min="16129" max="16129" width="12.85546875" style="73" customWidth="1"/>
    <col min="16130" max="16130" width="13" style="73" customWidth="1"/>
    <col min="16131" max="16131" width="13.42578125" style="73" customWidth="1"/>
    <col min="16132" max="16132" width="25.5703125" style="73" customWidth="1"/>
    <col min="16133" max="16133" width="50.5703125" style="73" customWidth="1"/>
    <col min="16134" max="16134" width="19.140625" style="73" customWidth="1"/>
    <col min="16135" max="16135" width="16.42578125" style="73" customWidth="1"/>
    <col min="16136" max="16136" width="13.7109375" style="73" customWidth="1"/>
    <col min="16137" max="16384" width="9.140625" style="73"/>
  </cols>
  <sheetData>
    <row r="1" spans="1:8" x14ac:dyDescent="0.25">
      <c r="F1" s="245" t="s">
        <v>613</v>
      </c>
      <c r="G1" s="71"/>
      <c r="H1" s="71"/>
    </row>
    <row r="2" spans="1:8" ht="15.6" customHeight="1" x14ac:dyDescent="0.25">
      <c r="F2" s="1071" t="s">
        <v>460</v>
      </c>
      <c r="G2" s="1071"/>
      <c r="H2" s="1071"/>
    </row>
    <row r="3" spans="1:8" ht="15" customHeight="1" x14ac:dyDescent="0.25">
      <c r="F3" s="246" t="s">
        <v>457</v>
      </c>
      <c r="G3" s="247"/>
      <c r="H3" s="247"/>
    </row>
    <row r="4" spans="1:8" x14ac:dyDescent="0.25">
      <c r="F4" s="75" t="s">
        <v>458</v>
      </c>
      <c r="G4" s="248"/>
      <c r="H4" s="248"/>
    </row>
    <row r="5" spans="1:8" ht="15.6" customHeight="1" x14ac:dyDescent="0.25"/>
    <row r="6" spans="1:8" s="190" customFormat="1" ht="36" customHeight="1" x14ac:dyDescent="0.3">
      <c r="A6" s="1279" t="s">
        <v>463</v>
      </c>
      <c r="B6" s="1279"/>
      <c r="C6" s="1279"/>
      <c r="D6" s="1279"/>
      <c r="E6" s="1279"/>
      <c r="F6" s="1279"/>
      <c r="G6" s="1279"/>
      <c r="H6" s="1279"/>
    </row>
    <row r="7" spans="1:8" s="190" customFormat="1" ht="12.6" customHeight="1" x14ac:dyDescent="0.3">
      <c r="A7" s="1205">
        <v>15591000000</v>
      </c>
      <c r="B7" s="1205"/>
      <c r="C7" s="1205"/>
      <c r="D7" s="76"/>
      <c r="E7" s="76"/>
      <c r="F7" s="76"/>
    </row>
    <row r="8" spans="1:8" s="190" customFormat="1" ht="13.15" customHeight="1" x14ac:dyDescent="0.3">
      <c r="A8" s="1210" t="s">
        <v>0</v>
      </c>
      <c r="B8" s="1210"/>
      <c r="C8" s="1210"/>
      <c r="D8" s="76"/>
      <c r="E8" s="76"/>
      <c r="F8" s="76"/>
    </row>
    <row r="9" spans="1:8" ht="15.6" customHeight="1" thickBot="1" x14ac:dyDescent="0.3">
      <c r="A9" s="249"/>
      <c r="B9" s="249"/>
      <c r="C9" s="249"/>
      <c r="D9" s="249"/>
      <c r="E9" s="249"/>
      <c r="G9" s="191" t="s">
        <v>244</v>
      </c>
    </row>
    <row r="10" spans="1:8" ht="55.5" customHeight="1" x14ac:dyDescent="0.25">
      <c r="A10" s="1280" t="s">
        <v>8</v>
      </c>
      <c r="B10" s="1282" t="s">
        <v>9</v>
      </c>
      <c r="C10" s="1284" t="s">
        <v>245</v>
      </c>
      <c r="D10" s="1286" t="s">
        <v>246</v>
      </c>
      <c r="E10" s="1213" t="s">
        <v>409</v>
      </c>
      <c r="F10" s="1288" t="s">
        <v>410</v>
      </c>
      <c r="G10" s="1290" t="s">
        <v>464</v>
      </c>
      <c r="H10" s="1292" t="s">
        <v>414</v>
      </c>
    </row>
    <row r="11" spans="1:8" s="190" customFormat="1" ht="65.45" customHeight="1" thickBot="1" x14ac:dyDescent="0.35">
      <c r="A11" s="1281"/>
      <c r="B11" s="1283"/>
      <c r="C11" s="1285"/>
      <c r="D11" s="1287"/>
      <c r="E11" s="1214"/>
      <c r="F11" s="1289"/>
      <c r="G11" s="1291"/>
      <c r="H11" s="1293"/>
    </row>
    <row r="12" spans="1:8" s="253" customFormat="1" ht="20.25" customHeight="1" thickBot="1" x14ac:dyDescent="0.35">
      <c r="A12" s="192" t="s">
        <v>253</v>
      </c>
      <c r="B12" s="193" t="s">
        <v>254</v>
      </c>
      <c r="C12" s="194" t="s">
        <v>255</v>
      </c>
      <c r="D12" s="79" t="s">
        <v>411</v>
      </c>
      <c r="E12" s="79" t="s">
        <v>256</v>
      </c>
      <c r="F12" s="250" t="s">
        <v>257</v>
      </c>
      <c r="G12" s="251">
        <v>7</v>
      </c>
      <c r="H12" s="252">
        <v>8</v>
      </c>
    </row>
    <row r="13" spans="1:8" s="253" customFormat="1" ht="30" customHeight="1" thickBot="1" x14ac:dyDescent="0.35">
      <c r="A13" s="261">
        <v>1200000</v>
      </c>
      <c r="B13" s="262"/>
      <c r="C13" s="263"/>
      <c r="D13" s="1278" t="s">
        <v>412</v>
      </c>
      <c r="E13" s="1278"/>
      <c r="F13" s="264">
        <f>F14</f>
        <v>459300</v>
      </c>
      <c r="G13" s="265">
        <v>0</v>
      </c>
      <c r="H13" s="266">
        <v>0</v>
      </c>
    </row>
    <row r="14" spans="1:8" s="190" customFormat="1" ht="34.5" customHeight="1" thickBot="1" x14ac:dyDescent="0.35">
      <c r="A14" s="198">
        <v>1210000</v>
      </c>
      <c r="B14" s="199"/>
      <c r="C14" s="200"/>
      <c r="D14" s="1273" t="s">
        <v>412</v>
      </c>
      <c r="E14" s="1273"/>
      <c r="F14" s="256">
        <f>F15+F18</f>
        <v>459300</v>
      </c>
      <c r="G14" s="256">
        <v>0</v>
      </c>
      <c r="H14" s="271">
        <v>0</v>
      </c>
    </row>
    <row r="15" spans="1:8" s="190" customFormat="1" ht="30" customHeight="1" x14ac:dyDescent="0.3">
      <c r="A15" s="1274" t="s">
        <v>133</v>
      </c>
      <c r="B15" s="1275">
        <v>8340</v>
      </c>
      <c r="C15" s="1276" t="s">
        <v>135</v>
      </c>
      <c r="D15" s="1277" t="s">
        <v>136</v>
      </c>
      <c r="E15" s="267" t="s">
        <v>413</v>
      </c>
      <c r="F15" s="268">
        <f>F16+F17</f>
        <v>410700</v>
      </c>
      <c r="G15" s="269">
        <v>0</v>
      </c>
      <c r="H15" s="270">
        <v>0</v>
      </c>
    </row>
    <row r="16" spans="1:8" ht="17.25" customHeight="1" x14ac:dyDescent="0.25">
      <c r="A16" s="1274"/>
      <c r="B16" s="1275"/>
      <c r="C16" s="1276"/>
      <c r="D16" s="1277"/>
      <c r="E16" s="201" t="s">
        <v>12</v>
      </c>
      <c r="F16" s="803">
        <f>210500+62956</f>
        <v>273456</v>
      </c>
      <c r="G16" s="804">
        <v>0</v>
      </c>
      <c r="H16" s="805">
        <v>0</v>
      </c>
    </row>
    <row r="17" spans="1:8" ht="17.25" customHeight="1" x14ac:dyDescent="0.25">
      <c r="A17" s="1274"/>
      <c r="B17" s="1275"/>
      <c r="C17" s="1276"/>
      <c r="D17" s="1277"/>
      <c r="E17" s="201" t="s">
        <v>421</v>
      </c>
      <c r="F17" s="803">
        <v>137244</v>
      </c>
      <c r="G17" s="804">
        <v>0</v>
      </c>
      <c r="H17" s="805">
        <v>0</v>
      </c>
    </row>
    <row r="18" spans="1:8" ht="30" customHeight="1" x14ac:dyDescent="0.25">
      <c r="A18" s="1274"/>
      <c r="B18" s="1275"/>
      <c r="C18" s="1276"/>
      <c r="D18" s="1277"/>
      <c r="E18" s="28" t="s">
        <v>570</v>
      </c>
      <c r="F18" s="257">
        <f>F19</f>
        <v>48600</v>
      </c>
      <c r="G18" s="254">
        <v>0</v>
      </c>
      <c r="H18" s="255">
        <v>0</v>
      </c>
    </row>
    <row r="19" spans="1:8" ht="18.75" customHeight="1" thickBot="1" x14ac:dyDescent="0.3">
      <c r="A19" s="1274"/>
      <c r="B19" s="1275"/>
      <c r="C19" s="1276"/>
      <c r="D19" s="1277"/>
      <c r="E19" s="201" t="s">
        <v>12</v>
      </c>
      <c r="F19" s="806">
        <v>48600</v>
      </c>
      <c r="G19" s="804">
        <v>0</v>
      </c>
      <c r="H19" s="805">
        <v>0</v>
      </c>
    </row>
    <row r="20" spans="1:8" ht="17.25" thickBot="1" x14ac:dyDescent="0.3">
      <c r="A20" s="195" t="s">
        <v>266</v>
      </c>
      <c r="B20" s="196" t="s">
        <v>266</v>
      </c>
      <c r="C20" s="197" t="s">
        <v>266</v>
      </c>
      <c r="D20" s="202" t="s">
        <v>139</v>
      </c>
      <c r="E20" s="203" t="s">
        <v>266</v>
      </c>
      <c r="F20" s="258">
        <f>F13</f>
        <v>459300</v>
      </c>
      <c r="G20" s="259">
        <v>0</v>
      </c>
      <c r="H20" s="260">
        <v>0</v>
      </c>
    </row>
    <row r="21" spans="1:8" x14ac:dyDescent="0.25">
      <c r="A21" s="205"/>
      <c r="B21" s="206"/>
      <c r="C21" s="207"/>
      <c r="D21" s="208"/>
      <c r="E21" s="209"/>
      <c r="F21" s="210"/>
    </row>
    <row r="22" spans="1:8" customFormat="1" ht="18.75" x14ac:dyDescent="0.25">
      <c r="A22" s="26" t="s">
        <v>461</v>
      </c>
      <c r="B22" s="26"/>
      <c r="D22" s="73"/>
      <c r="F22" s="204" t="s">
        <v>422</v>
      </c>
    </row>
    <row r="30" spans="1:8" x14ac:dyDescent="0.25">
      <c r="E30" s="189"/>
    </row>
  </sheetData>
  <mergeCells count="18">
    <mergeCell ref="D13:E13"/>
    <mergeCell ref="F2:H2"/>
    <mergeCell ref="A6:H6"/>
    <mergeCell ref="A7:C7"/>
    <mergeCell ref="A8:C8"/>
    <mergeCell ref="A10:A11"/>
    <mergeCell ref="B10:B11"/>
    <mergeCell ref="C10:C11"/>
    <mergeCell ref="D10:D11"/>
    <mergeCell ref="E10:E11"/>
    <mergeCell ref="F10:F11"/>
    <mergeCell ref="G10:G11"/>
    <mergeCell ref="H10:H11"/>
    <mergeCell ref="D14:E14"/>
    <mergeCell ref="A15:A19"/>
    <mergeCell ref="B15:B19"/>
    <mergeCell ref="C15:C19"/>
    <mergeCell ref="D15:D19"/>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12</vt:i4>
      </vt:variant>
    </vt:vector>
  </HeadingPairs>
  <TitlesOfParts>
    <vt:vector size="21" baseType="lpstr">
      <vt:lpstr>дод 1 Доходи</vt:lpstr>
      <vt:lpstr>дод 2 Джерела</vt:lpstr>
      <vt:lpstr>дод 3 Видатки</vt:lpstr>
      <vt:lpstr>дод 4 Кредитування</vt:lpstr>
      <vt:lpstr>дод 5 Трансферти</vt:lpstr>
      <vt:lpstr>дод 6 Капітальні вкладення</vt:lpstr>
      <vt:lpstr>дод 7 Програми</vt:lpstr>
      <vt:lpstr>дод 8 Бюдж розвитку</vt:lpstr>
      <vt:lpstr>дод 9 ФОНС </vt:lpstr>
      <vt:lpstr>'дод 1 Доходи'!Заголовки_для_друку</vt:lpstr>
      <vt:lpstr>'дод 3 Видатки'!Заголовки_для_друку</vt:lpstr>
      <vt:lpstr>'дод 6 Капітальні вкладення'!Заголовки_для_друку</vt:lpstr>
      <vt:lpstr>'дод 8 Бюдж розвитку'!Заголовки_для_друку</vt:lpstr>
      <vt:lpstr>'дод 1 Доходи'!Область_друку</vt:lpstr>
      <vt:lpstr>'дод 2 Джерела'!Область_друку</vt:lpstr>
      <vt:lpstr>'дод 3 Видатки'!Область_друку</vt:lpstr>
      <vt:lpstr>'дод 5 Трансферти'!Область_друку</vt:lpstr>
      <vt:lpstr>'дод 6 Капітальні вкладення'!Область_друку</vt:lpstr>
      <vt:lpstr>'дод 7 Програми'!Область_друку</vt:lpstr>
      <vt:lpstr>'дод 8 Бюдж розвитку'!Область_друку</vt:lpstr>
      <vt:lpstr>'дод 9 ФОНС '!Область_друку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2025-05-06T12:41:48Z</cp:lastPrinted>
  <dcterms:created xsi:type="dcterms:W3CDTF">2021-12-17T13:26:15Z</dcterms:created>
  <dcterms:modified xsi:type="dcterms:W3CDTF">2025-05-12T07:17:44Z</dcterms:modified>
</cp:coreProperties>
</file>