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720"/>
  </bookViews>
  <sheets>
    <sheet name="дод 1 Доходи" sheetId="22" r:id="rId1"/>
    <sheet name="дод 2 Джерела" sheetId="23" r:id="rId2"/>
    <sheet name="дод 3 Видатки" sheetId="19" r:id="rId3"/>
    <sheet name="дод 4 Кредитування" sheetId="28" r:id="rId4"/>
    <sheet name="дод 5 Трансферти" sheetId="25" r:id="rId5"/>
    <sheet name="дод 6 Капітальні вкладення" sheetId="29" r:id="rId6"/>
    <sheet name="дод 7 Програми" sheetId="27" r:id="rId7"/>
    <sheet name="дод 8 Бюдж розвитку" sheetId="21" r:id="rId8"/>
    <sheet name="дод 9 ФОНС " sheetId="26" r:id="rId9"/>
  </sheets>
  <externalReferences>
    <externalReference r:id="rId10"/>
  </externalReferences>
  <definedNames>
    <definedName name="_xlnm.Print_Titles" localSheetId="0">'дод 1 Доходи'!$11:$14</definedName>
    <definedName name="_xlnm.Print_Titles" localSheetId="2">'дод 3 Видатки'!$16:$20</definedName>
    <definedName name="_xlnm.Print_Titles" localSheetId="5">'дод 6 Капітальні вкладення'!$15:$17</definedName>
    <definedName name="_xlnm.Print_Titles" localSheetId="7">'дод 8 Бюдж розвитку'!$19:$21</definedName>
    <definedName name="_xlnm.Print_Area" localSheetId="0">'дод 1 Доходи'!$A$1:$K$91</definedName>
    <definedName name="_xlnm.Print_Area" localSheetId="1">'дод 2 Джерела'!$A$1:$J$32</definedName>
    <definedName name="_xlnm.Print_Area" localSheetId="2">'дод 3 Видатки'!$A$1:$M$317</definedName>
    <definedName name="_xlnm.Print_Area" localSheetId="4">'дод 5 Трансферти'!$A$1:$F$67</definedName>
    <definedName name="_xlnm.Print_Area" localSheetId="5">'дод 6 Капітальні вкладення'!$A$1:$K$24</definedName>
    <definedName name="_xlnm.Print_Area" localSheetId="6">'дод 7 Програми'!$A$1:$O$111</definedName>
    <definedName name="_xlnm.Print_Area" localSheetId="7">'дод 8 Бюдж розвитку'!$A$1:$L$94</definedName>
    <definedName name="_xlnm.Print_Area" localSheetId="8">'дод 9 ФОНС '!$A$1:$H$24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25" l="1"/>
  <c r="E62" i="25"/>
  <c r="D61" i="25"/>
  <c r="D63" i="25"/>
  <c r="D62" i="25"/>
  <c r="F63" i="25" l="1"/>
  <c r="E63" i="25"/>
  <c r="D57" i="25"/>
  <c r="F60" i="25"/>
  <c r="F58" i="25"/>
  <c r="E59" i="25"/>
  <c r="F59" i="25" s="1"/>
  <c r="D59" i="25"/>
  <c r="E57" i="25"/>
  <c r="F57" i="25" l="1"/>
  <c r="F53" i="25" l="1"/>
  <c r="F52" i="25"/>
  <c r="E52" i="25"/>
  <c r="D52" i="25"/>
  <c r="E51" i="25"/>
  <c r="D51" i="25"/>
  <c r="E50" i="25" l="1"/>
  <c r="F19" i="23" l="1"/>
  <c r="E21" i="23"/>
  <c r="E19" i="23" l="1"/>
  <c r="I78" i="19" l="1"/>
  <c r="H77" i="19"/>
  <c r="N108" i="27" l="1"/>
  <c r="M108" i="27"/>
  <c r="O108" i="27" s="1"/>
  <c r="L108" i="27"/>
  <c r="N107" i="27"/>
  <c r="M107" i="27"/>
  <c r="L107" i="27"/>
  <c r="N106" i="27"/>
  <c r="M106" i="27"/>
  <c r="O106" i="27" s="1"/>
  <c r="L106" i="27"/>
  <c r="L105" i="27"/>
  <c r="K105" i="27"/>
  <c r="K104" i="27" s="1"/>
  <c r="J105" i="27"/>
  <c r="J104" i="27" s="1"/>
  <c r="I105" i="27"/>
  <c r="I104" i="27" s="1"/>
  <c r="H105" i="27"/>
  <c r="N105" i="27" s="1"/>
  <c r="G105" i="27"/>
  <c r="G104" i="27" s="1"/>
  <c r="M104" i="27" s="1"/>
  <c r="L104" i="27"/>
  <c r="H104" i="27"/>
  <c r="N103" i="27"/>
  <c r="O103" i="27" s="1"/>
  <c r="M103" i="27"/>
  <c r="L103" i="27"/>
  <c r="N102" i="27"/>
  <c r="O102" i="27" s="1"/>
  <c r="M102" i="27"/>
  <c r="L102" i="27"/>
  <c r="J102" i="27"/>
  <c r="J101" i="27" s="1"/>
  <c r="J100" i="27" s="1"/>
  <c r="L101" i="27"/>
  <c r="K101" i="27"/>
  <c r="K100" i="27" s="1"/>
  <c r="L100" i="27" s="1"/>
  <c r="I101" i="27"/>
  <c r="H101" i="27"/>
  <c r="H100" i="27" s="1"/>
  <c r="G101" i="27"/>
  <c r="M101" i="27" s="1"/>
  <c r="I100" i="27"/>
  <c r="N99" i="27"/>
  <c r="O99" i="27" s="1"/>
  <c r="M99" i="27"/>
  <c r="L99" i="27"/>
  <c r="L98" i="27" s="1"/>
  <c r="L97" i="27" s="1"/>
  <c r="J99" i="27"/>
  <c r="J98" i="27" s="1"/>
  <c r="J97" i="27" s="1"/>
  <c r="K98" i="27"/>
  <c r="N98" i="27" s="1"/>
  <c r="I98" i="27"/>
  <c r="I97" i="27" s="1"/>
  <c r="H98" i="27"/>
  <c r="G98" i="27"/>
  <c r="G97" i="27" s="1"/>
  <c r="M97" i="27" s="1"/>
  <c r="H97" i="27"/>
  <c r="N96" i="27"/>
  <c r="M96" i="27"/>
  <c r="O96" i="27" s="1"/>
  <c r="L96" i="27"/>
  <c r="J96" i="27"/>
  <c r="N95" i="27"/>
  <c r="M95" i="27"/>
  <c r="J95" i="27"/>
  <c r="N94" i="27"/>
  <c r="M94" i="27"/>
  <c r="L94" i="27"/>
  <c r="J94" i="27"/>
  <c r="N93" i="27"/>
  <c r="M93" i="27"/>
  <c r="O93" i="27" s="1"/>
  <c r="L93" i="27"/>
  <c r="J93" i="27"/>
  <c r="N92" i="27"/>
  <c r="M92" i="27"/>
  <c r="L92" i="27"/>
  <c r="J92" i="27"/>
  <c r="N91" i="27"/>
  <c r="M91" i="27"/>
  <c r="O91" i="27" s="1"/>
  <c r="L91" i="27"/>
  <c r="J91" i="27"/>
  <c r="N90" i="27"/>
  <c r="M90" i="27"/>
  <c r="L90" i="27"/>
  <c r="J90" i="27"/>
  <c r="K89" i="27"/>
  <c r="N89" i="27" s="1"/>
  <c r="I89" i="27"/>
  <c r="I88" i="27" s="1"/>
  <c r="M88" i="27" s="1"/>
  <c r="N87" i="27"/>
  <c r="M87" i="27"/>
  <c r="O87" i="27" s="1"/>
  <c r="N86" i="27"/>
  <c r="M86" i="27"/>
  <c r="J86" i="27"/>
  <c r="N85" i="27"/>
  <c r="O85" i="27" s="1"/>
  <c r="M85" i="27"/>
  <c r="J85" i="27"/>
  <c r="N84" i="27"/>
  <c r="M84" i="27"/>
  <c r="J84" i="27"/>
  <c r="N83" i="27"/>
  <c r="O83" i="27" s="1"/>
  <c r="M83" i="27"/>
  <c r="J83" i="27"/>
  <c r="N82" i="27"/>
  <c r="M82" i="27"/>
  <c r="J82" i="27"/>
  <c r="N81" i="27"/>
  <c r="O81" i="27" s="1"/>
  <c r="M81" i="27"/>
  <c r="J81" i="27"/>
  <c r="N80" i="27"/>
  <c r="M80" i="27"/>
  <c r="J80" i="27"/>
  <c r="N79" i="27"/>
  <c r="O79" i="27" s="1"/>
  <c r="M79" i="27"/>
  <c r="J79" i="27"/>
  <c r="N78" i="27"/>
  <c r="M78" i="27"/>
  <c r="N77" i="27"/>
  <c r="O77" i="27" s="1"/>
  <c r="M77" i="27"/>
  <c r="J77" i="27"/>
  <c r="L76" i="27"/>
  <c r="K76" i="27"/>
  <c r="K75" i="27" s="1"/>
  <c r="I76" i="27"/>
  <c r="I75" i="27" s="1"/>
  <c r="H76" i="27"/>
  <c r="N76" i="27" s="1"/>
  <c r="G76" i="27"/>
  <c r="G75" i="27" s="1"/>
  <c r="L75" i="27"/>
  <c r="N74" i="27"/>
  <c r="M74" i="27"/>
  <c r="N73" i="27"/>
  <c r="O73" i="27" s="1"/>
  <c r="M73" i="27"/>
  <c r="O72" i="27"/>
  <c r="N72" i="27"/>
  <c r="M72" i="27"/>
  <c r="N71" i="27"/>
  <c r="M71" i="27"/>
  <c r="N70" i="27"/>
  <c r="M70" i="27"/>
  <c r="O70" i="27" s="1"/>
  <c r="N69" i="27"/>
  <c r="M69" i="27"/>
  <c r="N68" i="27"/>
  <c r="O68" i="27" s="1"/>
  <c r="M68" i="27"/>
  <c r="N67" i="27"/>
  <c r="O67" i="27" s="1"/>
  <c r="M67" i="27"/>
  <c r="N66" i="27"/>
  <c r="M66" i="27"/>
  <c r="N65" i="27"/>
  <c r="O65" i="27" s="1"/>
  <c r="M65" i="27"/>
  <c r="N64" i="27"/>
  <c r="M64" i="27"/>
  <c r="O64" i="27" s="1"/>
  <c r="N63" i="27"/>
  <c r="M63" i="27"/>
  <c r="L62" i="27"/>
  <c r="L61" i="27" s="1"/>
  <c r="K62" i="27"/>
  <c r="K61" i="27" s="1"/>
  <c r="N61" i="27" s="1"/>
  <c r="J62" i="27"/>
  <c r="I62" i="27"/>
  <c r="I61" i="27" s="1"/>
  <c r="H62" i="27"/>
  <c r="G62" i="27"/>
  <c r="G61" i="27" s="1"/>
  <c r="M61" i="27" s="1"/>
  <c r="J61" i="27"/>
  <c r="H61" i="27"/>
  <c r="O60" i="27"/>
  <c r="N60" i="27"/>
  <c r="M60" i="27"/>
  <c r="L59" i="27"/>
  <c r="L58" i="27" s="1"/>
  <c r="K59" i="27"/>
  <c r="J59" i="27"/>
  <c r="J58" i="27" s="1"/>
  <c r="I59" i="27"/>
  <c r="M59" i="27" s="1"/>
  <c r="H59" i="27"/>
  <c r="H58" i="27" s="1"/>
  <c r="N58" i="27" s="1"/>
  <c r="G59" i="27"/>
  <c r="K58" i="27"/>
  <c r="G58" i="27"/>
  <c r="N57" i="27"/>
  <c r="M57" i="27"/>
  <c r="N56" i="27"/>
  <c r="O56" i="27" s="1"/>
  <c r="M56" i="27"/>
  <c r="N55" i="27"/>
  <c r="O55" i="27" s="1"/>
  <c r="M55" i="27"/>
  <c r="N54" i="27"/>
  <c r="M54" i="27"/>
  <c r="N53" i="27"/>
  <c r="O53" i="27" s="1"/>
  <c r="M53" i="27"/>
  <c r="O52" i="27"/>
  <c r="N52" i="27"/>
  <c r="M52" i="27"/>
  <c r="N51" i="27"/>
  <c r="M51" i="27"/>
  <c r="L50" i="27"/>
  <c r="K50" i="27"/>
  <c r="K49" i="27" s="1"/>
  <c r="N49" i="27" s="1"/>
  <c r="J50" i="27"/>
  <c r="I50" i="27"/>
  <c r="I49" i="27" s="1"/>
  <c r="H50" i="27"/>
  <c r="G50" i="27"/>
  <c r="G49" i="27" s="1"/>
  <c r="L49" i="27"/>
  <c r="J49" i="27"/>
  <c r="H49" i="27"/>
  <c r="N48" i="27"/>
  <c r="M48" i="27"/>
  <c r="O48" i="27" s="1"/>
  <c r="N47" i="27"/>
  <c r="M47" i="27"/>
  <c r="N46" i="27"/>
  <c r="M46" i="27"/>
  <c r="O46" i="27" s="1"/>
  <c r="N45" i="27"/>
  <c r="M45" i="27"/>
  <c r="N44" i="27"/>
  <c r="O44" i="27" s="1"/>
  <c r="M44" i="27"/>
  <c r="N43" i="27"/>
  <c r="O43" i="27" s="1"/>
  <c r="M43" i="27"/>
  <c r="N42" i="27"/>
  <c r="M42" i="27"/>
  <c r="N41" i="27"/>
  <c r="O41" i="27" s="1"/>
  <c r="M41" i="27"/>
  <c r="O40" i="27"/>
  <c r="N40" i="27"/>
  <c r="M40" i="27"/>
  <c r="N39" i="27"/>
  <c r="M39" i="27"/>
  <c r="N38" i="27"/>
  <c r="M38" i="27"/>
  <c r="O38" i="27" s="1"/>
  <c r="N37" i="27"/>
  <c r="M37" i="27"/>
  <c r="L36" i="27"/>
  <c r="K36" i="27"/>
  <c r="N36" i="27" s="1"/>
  <c r="J36" i="27"/>
  <c r="I36" i="27"/>
  <c r="I35" i="27" s="1"/>
  <c r="H36" i="27"/>
  <c r="G36" i="27"/>
  <c r="G35" i="27" s="1"/>
  <c r="L35" i="27"/>
  <c r="J35" i="27"/>
  <c r="H35" i="27"/>
  <c r="N34" i="27"/>
  <c r="M34" i="27"/>
  <c r="N33" i="27"/>
  <c r="O33" i="27" s="1"/>
  <c r="M33" i="27"/>
  <c r="N32" i="27"/>
  <c r="M32" i="27"/>
  <c r="O32" i="27" s="1"/>
  <c r="N31" i="27"/>
  <c r="M31" i="27"/>
  <c r="N30" i="27"/>
  <c r="M30" i="27"/>
  <c r="O30" i="27" s="1"/>
  <c r="N29" i="27"/>
  <c r="M29" i="27"/>
  <c r="N28" i="27"/>
  <c r="O28" i="27" s="1"/>
  <c r="M28" i="27"/>
  <c r="N27" i="27"/>
  <c r="O27" i="27" s="1"/>
  <c r="M27" i="27"/>
  <c r="L27" i="27"/>
  <c r="L19" i="27" s="1"/>
  <c r="L18" i="27" s="1"/>
  <c r="J27" i="27"/>
  <c r="N26" i="27"/>
  <c r="M26" i="27"/>
  <c r="O26" i="27" s="1"/>
  <c r="I26" i="27"/>
  <c r="N25" i="27"/>
  <c r="M25" i="27"/>
  <c r="O25" i="27" s="1"/>
  <c r="L25" i="27"/>
  <c r="J25" i="27"/>
  <c r="J19" i="27" s="1"/>
  <c r="J18" i="27" s="1"/>
  <c r="N24" i="27"/>
  <c r="M24" i="27"/>
  <c r="N23" i="27"/>
  <c r="O23" i="27" s="1"/>
  <c r="M23" i="27"/>
  <c r="N22" i="27"/>
  <c r="O22" i="27" s="1"/>
  <c r="M22" i="27"/>
  <c r="N21" i="27"/>
  <c r="M21" i="27"/>
  <c r="N20" i="27"/>
  <c r="O20" i="27" s="1"/>
  <c r="M20" i="27"/>
  <c r="K19" i="27"/>
  <c r="I19" i="27"/>
  <c r="I18" i="27" s="1"/>
  <c r="H19" i="27"/>
  <c r="H18" i="27" s="1"/>
  <c r="G19" i="27"/>
  <c r="G18" i="27" s="1"/>
  <c r="O21" i="27" l="1"/>
  <c r="O24" i="27"/>
  <c r="O37" i="27"/>
  <c r="O66" i="27"/>
  <c r="O69" i="27"/>
  <c r="O78" i="27"/>
  <c r="O86" i="27"/>
  <c r="O90" i="27"/>
  <c r="O92" i="27"/>
  <c r="N100" i="27"/>
  <c r="J76" i="27"/>
  <c r="J75" i="27" s="1"/>
  <c r="J109" i="27" s="1"/>
  <c r="J89" i="27"/>
  <c r="J88" i="27" s="1"/>
  <c r="O94" i="27"/>
  <c r="O61" i="27"/>
  <c r="O29" i="27"/>
  <c r="O42" i="27"/>
  <c r="O45" i="27"/>
  <c r="O54" i="27"/>
  <c r="O57" i="27"/>
  <c r="O63" i="27"/>
  <c r="O74" i="27"/>
  <c r="O84" i="27"/>
  <c r="O107" i="27"/>
  <c r="O34" i="27"/>
  <c r="O39" i="27"/>
  <c r="O51" i="27"/>
  <c r="I58" i="27"/>
  <c r="M58" i="27" s="1"/>
  <c r="O58" i="27" s="1"/>
  <c r="N59" i="27"/>
  <c r="N62" i="27"/>
  <c r="O71" i="27"/>
  <c r="H75" i="27"/>
  <c r="N75" i="27" s="1"/>
  <c r="O82" i="27"/>
  <c r="O95" i="27"/>
  <c r="G100" i="27"/>
  <c r="N104" i="27"/>
  <c r="O104" i="27" s="1"/>
  <c r="N19" i="27"/>
  <c r="O19" i="27" s="1"/>
  <c r="M100" i="27"/>
  <c r="O31" i="27"/>
  <c r="O47" i="27"/>
  <c r="N50" i="27"/>
  <c r="O50" i="27" s="1"/>
  <c r="O80" i="27"/>
  <c r="L89" i="27"/>
  <c r="L88" i="27" s="1"/>
  <c r="L109" i="27" s="1"/>
  <c r="I109" i="27"/>
  <c r="O59" i="27"/>
  <c r="M35" i="27"/>
  <c r="M49" i="27"/>
  <c r="O49" i="27" s="1"/>
  <c r="O105" i="27"/>
  <c r="G109" i="27"/>
  <c r="M109" i="27" s="1"/>
  <c r="M18" i="27"/>
  <c r="M75" i="27"/>
  <c r="O75" i="27" s="1"/>
  <c r="M62" i="27"/>
  <c r="M105" i="27"/>
  <c r="H109" i="27"/>
  <c r="K88" i="27"/>
  <c r="N88" i="27" s="1"/>
  <c r="O88" i="27" s="1"/>
  <c r="M50" i="27"/>
  <c r="M19" i="27"/>
  <c r="M76" i="27"/>
  <c r="O76" i="27" s="1"/>
  <c r="M89" i="27"/>
  <c r="O89" i="27" s="1"/>
  <c r="M98" i="27"/>
  <c r="O98" i="27" s="1"/>
  <c r="N101" i="27"/>
  <c r="O101" i="27" s="1"/>
  <c r="M36" i="27"/>
  <c r="O36" i="27" s="1"/>
  <c r="K18" i="27"/>
  <c r="N18" i="27" s="1"/>
  <c r="K35" i="27"/>
  <c r="N35" i="27" s="1"/>
  <c r="O35" i="27" s="1"/>
  <c r="K97" i="27"/>
  <c r="N97" i="27" s="1"/>
  <c r="O97" i="27" s="1"/>
  <c r="O100" i="27" l="1"/>
  <c r="O62" i="27"/>
  <c r="O18" i="27"/>
  <c r="K109" i="27"/>
  <c r="N109" i="27" s="1"/>
  <c r="O109" i="27" s="1"/>
  <c r="J91" i="21" l="1"/>
  <c r="J90" i="21" s="1"/>
  <c r="J89" i="21" s="1"/>
  <c r="K90" i="21"/>
  <c r="K89" i="21" s="1"/>
  <c r="K88" i="21"/>
  <c r="J88" i="21"/>
  <c r="H88" i="21"/>
  <c r="G88" i="21"/>
  <c r="J87" i="21"/>
  <c r="H87" i="21"/>
  <c r="G87" i="21"/>
  <c r="H84" i="21"/>
  <c r="L84" i="21" s="1"/>
  <c r="G77" i="21"/>
  <c r="G76" i="21"/>
  <c r="J75" i="21"/>
  <c r="H73" i="21"/>
  <c r="J72" i="21"/>
  <c r="I72" i="21"/>
  <c r="H72" i="21"/>
  <c r="L72" i="21" s="1"/>
  <c r="J68" i="21"/>
  <c r="H68" i="21"/>
  <c r="H65" i="21"/>
  <c r="G65" i="21"/>
  <c r="I60" i="21"/>
  <c r="L58" i="21"/>
  <c r="H57" i="21"/>
  <c r="H56" i="21" s="1"/>
  <c r="L56" i="21" s="1"/>
  <c r="J56" i="21"/>
  <c r="H55" i="21"/>
  <c r="J54" i="21"/>
  <c r="H54" i="21"/>
  <c r="I54" i="21" s="1"/>
  <c r="K53" i="21"/>
  <c r="K52" i="21" s="1"/>
  <c r="K49" i="21"/>
  <c r="K48" i="21" s="1"/>
  <c r="J49" i="21"/>
  <c r="J48" i="21" s="1"/>
  <c r="K45" i="21"/>
  <c r="K44" i="21" s="1"/>
  <c r="J45" i="21"/>
  <c r="J44" i="21" s="1"/>
  <c r="K41" i="21"/>
  <c r="K40" i="21" s="1"/>
  <c r="J41" i="21"/>
  <c r="J40" i="21" s="1"/>
  <c r="K36" i="21"/>
  <c r="K35" i="21" s="1"/>
  <c r="J36" i="21"/>
  <c r="J35" i="21" s="1"/>
  <c r="K30" i="21"/>
  <c r="K29" i="21" s="1"/>
  <c r="J30" i="21"/>
  <c r="J29" i="21" s="1"/>
  <c r="J27" i="21"/>
  <c r="J24" i="21"/>
  <c r="J23" i="21" s="1"/>
  <c r="J19" i="21"/>
  <c r="K17" i="21"/>
  <c r="K16" i="21" s="1"/>
  <c r="I88" i="21" l="1"/>
  <c r="I68" i="21"/>
  <c r="L68" i="21"/>
  <c r="J53" i="21"/>
  <c r="J52" i="21" s="1"/>
  <c r="L88" i="21"/>
  <c r="J17" i="21"/>
  <c r="J16" i="21" s="1"/>
  <c r="J92" i="21" s="1"/>
  <c r="I84" i="21"/>
  <c r="I56" i="21"/>
  <c r="L87" i="21"/>
  <c r="L54" i="21"/>
  <c r="K92" i="21"/>
  <c r="I87" i="21"/>
  <c r="H19" i="26" l="1"/>
  <c r="F18" i="26"/>
  <c r="H18" i="26" s="1"/>
  <c r="H17" i="26"/>
  <c r="G16" i="26"/>
  <c r="G20" i="26" s="1"/>
  <c r="H20" i="26" s="1"/>
  <c r="F16" i="26"/>
  <c r="F15" i="26"/>
  <c r="F14" i="26" s="1"/>
  <c r="F13" i="26" s="1"/>
  <c r="F20" i="26" s="1"/>
  <c r="H16" i="26" l="1"/>
  <c r="G15" i="26"/>
  <c r="H15" i="26" l="1"/>
  <c r="G14" i="26"/>
  <c r="I43" i="19"/>
  <c r="L42" i="19"/>
  <c r="L41" i="19"/>
  <c r="L39" i="19" s="1"/>
  <c r="K42" i="19"/>
  <c r="H41" i="19"/>
  <c r="H39" i="19" s="1"/>
  <c r="E284" i="19"/>
  <c r="K284" i="19" s="1"/>
  <c r="K285" i="19"/>
  <c r="K286" i="19"/>
  <c r="K288" i="19"/>
  <c r="K289" i="19"/>
  <c r="I185" i="19"/>
  <c r="K99" i="19"/>
  <c r="L99" i="19"/>
  <c r="I95" i="19"/>
  <c r="I197" i="19"/>
  <c r="L144" i="19"/>
  <c r="L141" i="19"/>
  <c r="I140" i="19"/>
  <c r="K161" i="19"/>
  <c r="L161" i="19"/>
  <c r="L160" i="19"/>
  <c r="I159" i="19"/>
  <c r="J80" i="19"/>
  <c r="J76" i="19"/>
  <c r="J72" i="19"/>
  <c r="H75" i="19"/>
  <c r="J75" i="19" s="1"/>
  <c r="J117" i="19"/>
  <c r="L127" i="19"/>
  <c r="K127" i="19"/>
  <c r="K124" i="19"/>
  <c r="I126" i="19"/>
  <c r="I125" i="19" s="1"/>
  <c r="J127" i="19"/>
  <c r="H126" i="19"/>
  <c r="K126" i="19" s="1"/>
  <c r="K41" i="19" l="1"/>
  <c r="M41" i="19" s="1"/>
  <c r="G13" i="26"/>
  <c r="H13" i="26" s="1"/>
  <c r="H14" i="26"/>
  <c r="H125" i="19"/>
  <c r="K125" i="19" s="1"/>
  <c r="L126" i="19"/>
  <c r="M126" i="19" s="1"/>
  <c r="M127" i="19"/>
  <c r="L125" i="19"/>
  <c r="M125" i="19" s="1"/>
  <c r="M161" i="19"/>
  <c r="J126" i="19"/>
  <c r="J125" i="19" l="1"/>
  <c r="I77" i="19"/>
  <c r="H71" i="19"/>
  <c r="I71" i="19"/>
  <c r="K23" i="19"/>
  <c r="K34" i="19"/>
  <c r="E86" i="22" l="1"/>
  <c r="D86" i="22"/>
  <c r="C86" i="22"/>
  <c r="J85" i="22"/>
  <c r="D85" i="22" s="1"/>
  <c r="H84" i="22"/>
  <c r="D84" i="22"/>
  <c r="C84" i="22"/>
  <c r="E83" i="22"/>
  <c r="D83" i="22"/>
  <c r="C83" i="22"/>
  <c r="H82" i="22"/>
  <c r="D82" i="22"/>
  <c r="C82" i="22"/>
  <c r="H81" i="22"/>
  <c r="D81" i="22"/>
  <c r="C81" i="22"/>
  <c r="H80" i="22"/>
  <c r="D80" i="22"/>
  <c r="C80" i="22"/>
  <c r="H79" i="22"/>
  <c r="D79" i="22"/>
  <c r="C79" i="22"/>
  <c r="D78" i="22"/>
  <c r="H77" i="22"/>
  <c r="D77" i="22"/>
  <c r="E77" i="22" s="1"/>
  <c r="C77" i="22"/>
  <c r="G76" i="22"/>
  <c r="F76" i="22"/>
  <c r="C76" i="22" s="1"/>
  <c r="E75" i="22"/>
  <c r="D75" i="22"/>
  <c r="C75" i="22"/>
  <c r="H74" i="22"/>
  <c r="E74" i="22" s="1"/>
  <c r="G74" i="22"/>
  <c r="D74" i="22" s="1"/>
  <c r="F74" i="22"/>
  <c r="C74" i="22" s="1"/>
  <c r="H73" i="22"/>
  <c r="D73" i="22"/>
  <c r="C73" i="22"/>
  <c r="H72" i="22"/>
  <c r="D72" i="22"/>
  <c r="C72" i="22"/>
  <c r="H71" i="22"/>
  <c r="D71" i="22"/>
  <c r="C71" i="22"/>
  <c r="H70" i="22"/>
  <c r="D70" i="22"/>
  <c r="C70" i="22"/>
  <c r="G69" i="22"/>
  <c r="F69" i="22"/>
  <c r="C69" i="22" s="1"/>
  <c r="D69" i="22"/>
  <c r="H68" i="22"/>
  <c r="D68" i="22"/>
  <c r="C68" i="22"/>
  <c r="G67" i="22"/>
  <c r="H67" i="22" s="1"/>
  <c r="F67" i="22"/>
  <c r="C67" i="22"/>
  <c r="D63" i="22"/>
  <c r="C63" i="22"/>
  <c r="C62" i="22" s="1"/>
  <c r="J62" i="22"/>
  <c r="D62" i="22" s="1"/>
  <c r="I62" i="22"/>
  <c r="D61" i="22"/>
  <c r="K60" i="22"/>
  <c r="D60" i="22"/>
  <c r="C60" i="22"/>
  <c r="J59" i="22"/>
  <c r="I59" i="22"/>
  <c r="C59" i="22" s="1"/>
  <c r="D58" i="22"/>
  <c r="C58" i="22"/>
  <c r="H57" i="22"/>
  <c r="D57" i="22"/>
  <c r="C57" i="22"/>
  <c r="E57" i="22" s="1"/>
  <c r="E56" i="22"/>
  <c r="D56" i="22"/>
  <c r="C56" i="22"/>
  <c r="G55" i="22"/>
  <c r="D55" i="22" s="1"/>
  <c r="F55" i="22"/>
  <c r="H55" i="22" s="1"/>
  <c r="H54" i="22"/>
  <c r="D54" i="22"/>
  <c r="C54" i="22"/>
  <c r="H53" i="22"/>
  <c r="D53" i="22"/>
  <c r="C53" i="22"/>
  <c r="D52" i="22"/>
  <c r="C52" i="22"/>
  <c r="H51" i="22"/>
  <c r="D51" i="22"/>
  <c r="C51" i="22"/>
  <c r="H50" i="22"/>
  <c r="D50" i="22"/>
  <c r="C50" i="22"/>
  <c r="H49" i="22"/>
  <c r="D49" i="22"/>
  <c r="C49" i="22"/>
  <c r="G48" i="22"/>
  <c r="D48" i="22" s="1"/>
  <c r="F48" i="22"/>
  <c r="C48" i="22" s="1"/>
  <c r="H47" i="22"/>
  <c r="D47" i="22"/>
  <c r="E47" i="22" s="1"/>
  <c r="C47" i="22"/>
  <c r="D46" i="22"/>
  <c r="C46" i="22"/>
  <c r="H45" i="22"/>
  <c r="D45" i="22"/>
  <c r="C45" i="22"/>
  <c r="H44" i="22"/>
  <c r="D44" i="22"/>
  <c r="E44" i="22" s="1"/>
  <c r="C44" i="22"/>
  <c r="G43" i="22"/>
  <c r="F43" i="22"/>
  <c r="D43" i="22"/>
  <c r="I42" i="22"/>
  <c r="K41" i="22"/>
  <c r="D41" i="22"/>
  <c r="C41" i="22"/>
  <c r="J40" i="22"/>
  <c r="D40" i="22" s="1"/>
  <c r="I40" i="22"/>
  <c r="C40" i="22" s="1"/>
  <c r="H39" i="22"/>
  <c r="D39" i="22"/>
  <c r="C39" i="22"/>
  <c r="H38" i="22"/>
  <c r="D38" i="22"/>
  <c r="C38" i="22"/>
  <c r="D37" i="22"/>
  <c r="C37" i="22"/>
  <c r="H36" i="22"/>
  <c r="D36" i="22"/>
  <c r="C36" i="22"/>
  <c r="H35" i="22"/>
  <c r="D35" i="22"/>
  <c r="C35" i="22"/>
  <c r="H34" i="22"/>
  <c r="D34" i="22"/>
  <c r="C34" i="22"/>
  <c r="H33" i="22"/>
  <c r="D33" i="22"/>
  <c r="C33" i="22"/>
  <c r="G32" i="22"/>
  <c r="D32" i="22" s="1"/>
  <c r="F32" i="22"/>
  <c r="C32" i="22" s="1"/>
  <c r="H31" i="22"/>
  <c r="D31" i="22"/>
  <c r="C31" i="22"/>
  <c r="H30" i="22"/>
  <c r="D30" i="22"/>
  <c r="C30" i="22"/>
  <c r="H29" i="22"/>
  <c r="D29" i="22"/>
  <c r="C29" i="22"/>
  <c r="H28" i="22"/>
  <c r="D28" i="22"/>
  <c r="C28" i="22"/>
  <c r="G27" i="22"/>
  <c r="D27" i="22" s="1"/>
  <c r="F27" i="22"/>
  <c r="H24" i="22"/>
  <c r="D24" i="22"/>
  <c r="C24" i="22"/>
  <c r="H23" i="22"/>
  <c r="D23" i="22"/>
  <c r="E23" i="22" s="1"/>
  <c r="C23" i="22"/>
  <c r="H22" i="22"/>
  <c r="D22" i="22"/>
  <c r="C22" i="22"/>
  <c r="G21" i="22"/>
  <c r="F21" i="22"/>
  <c r="C21" i="22"/>
  <c r="D20" i="22"/>
  <c r="G19" i="22"/>
  <c r="D19" i="22" s="1"/>
  <c r="H18" i="22"/>
  <c r="D18" i="22"/>
  <c r="C18" i="22"/>
  <c r="H17" i="22"/>
  <c r="D17" i="22"/>
  <c r="C17" i="22"/>
  <c r="G16" i="22"/>
  <c r="H16" i="22" s="1"/>
  <c r="F16" i="22"/>
  <c r="C16" i="22"/>
  <c r="I15" i="22"/>
  <c r="G66" i="22" l="1"/>
  <c r="G65" i="22" s="1"/>
  <c r="D65" i="22" s="1"/>
  <c r="E28" i="22"/>
  <c r="E39" i="22"/>
  <c r="E48" i="22"/>
  <c r="E51" i="22"/>
  <c r="E54" i="22"/>
  <c r="E84" i="22"/>
  <c r="E18" i="22"/>
  <c r="E31" i="22"/>
  <c r="E22" i="22"/>
  <c r="H76" i="22"/>
  <c r="F26" i="22"/>
  <c r="F25" i="22" s="1"/>
  <c r="E35" i="22"/>
  <c r="C27" i="22"/>
  <c r="E27" i="22" s="1"/>
  <c r="E33" i="22"/>
  <c r="K59" i="22"/>
  <c r="G26" i="22"/>
  <c r="E29" i="22"/>
  <c r="F42" i="22"/>
  <c r="H21" i="22"/>
  <c r="E21" i="22" s="1"/>
  <c r="E41" i="22"/>
  <c r="J42" i="22"/>
  <c r="E49" i="22"/>
  <c r="C55" i="22"/>
  <c r="E55" i="22" s="1"/>
  <c r="D66" i="22"/>
  <c r="D67" i="22"/>
  <c r="E67" i="22" s="1"/>
  <c r="H69" i="22"/>
  <c r="E81" i="22"/>
  <c r="E30" i="22"/>
  <c r="C43" i="22"/>
  <c r="D59" i="22"/>
  <c r="E59" i="22" s="1"/>
  <c r="F66" i="22"/>
  <c r="H66" i="22" s="1"/>
  <c r="D16" i="22"/>
  <c r="E16" i="22" s="1"/>
  <c r="E32" i="22"/>
  <c r="E34" i="22"/>
  <c r="I64" i="22"/>
  <c r="I87" i="22" s="1"/>
  <c r="C42" i="22"/>
  <c r="H43" i="22"/>
  <c r="G42" i="22"/>
  <c r="H42" i="22" s="1"/>
  <c r="E80" i="22"/>
  <c r="E17" i="22"/>
  <c r="E24" i="22"/>
  <c r="H27" i="22"/>
  <c r="E36" i="22"/>
  <c r="E38" i="22"/>
  <c r="E40" i="22"/>
  <c r="E43" i="22"/>
  <c r="E45" i="22"/>
  <c r="E50" i="22"/>
  <c r="E53" i="22"/>
  <c r="E58" i="22"/>
  <c r="E60" i="22"/>
  <c r="E62" i="22"/>
  <c r="E63" i="22"/>
  <c r="E68" i="22"/>
  <c r="E69" i="22"/>
  <c r="E70" i="22"/>
  <c r="E71" i="22"/>
  <c r="E72" i="22"/>
  <c r="E73" i="22"/>
  <c r="E79" i="22"/>
  <c r="E82" i="22"/>
  <c r="H26" i="22"/>
  <c r="D21" i="22"/>
  <c r="D26" i="22"/>
  <c r="H32" i="22"/>
  <c r="K40" i="22"/>
  <c r="D76" i="22"/>
  <c r="E76" i="22" s="1"/>
  <c r="H48" i="22"/>
  <c r="G25" i="22"/>
  <c r="K42" i="22"/>
  <c r="J15" i="22"/>
  <c r="K15" i="22" s="1"/>
  <c r="F65" i="22" l="1"/>
  <c r="C65" i="22" s="1"/>
  <c r="E65" i="22" s="1"/>
  <c r="D42" i="22"/>
  <c r="E42" i="22" s="1"/>
  <c r="C66" i="22"/>
  <c r="E66" i="22" s="1"/>
  <c r="C26" i="22"/>
  <c r="E26" i="22" s="1"/>
  <c r="J64" i="22"/>
  <c r="J87" i="22" s="1"/>
  <c r="K87" i="22" s="1"/>
  <c r="D25" i="22"/>
  <c r="H25" i="22"/>
  <c r="G15" i="22"/>
  <c r="H65" i="22"/>
  <c r="C25" i="22"/>
  <c r="F15" i="22"/>
  <c r="K64" i="22" l="1"/>
  <c r="F64" i="22"/>
  <c r="C15" i="22"/>
  <c r="H15" i="22"/>
  <c r="D15" i="22"/>
  <c r="E15" i="22" s="1"/>
  <c r="G64" i="22"/>
  <c r="E25" i="22"/>
  <c r="G87" i="22" l="1"/>
  <c r="D64" i="22"/>
  <c r="H64" i="22"/>
  <c r="F87" i="22"/>
  <c r="C87" i="22" s="1"/>
  <c r="C64" i="22"/>
  <c r="E64" i="22" l="1"/>
  <c r="H87" i="22"/>
  <c r="D87" i="22"/>
  <c r="E87" i="22" s="1"/>
  <c r="L76" i="19" l="1"/>
  <c r="K76" i="19"/>
  <c r="L64" i="19"/>
  <c r="K64" i="19"/>
  <c r="J64" i="19"/>
  <c r="I63" i="19"/>
  <c r="L63" i="19" s="1"/>
  <c r="H63" i="19"/>
  <c r="K63" i="19" s="1"/>
  <c r="J56" i="19"/>
  <c r="J57" i="19"/>
  <c r="J55" i="19"/>
  <c r="J78" i="19"/>
  <c r="J79" i="19"/>
  <c r="K50" i="19"/>
  <c r="L35" i="19"/>
  <c r="L36" i="19"/>
  <c r="K36" i="19"/>
  <c r="H35" i="19"/>
  <c r="H33" i="19" s="1"/>
  <c r="M76" i="19" l="1"/>
  <c r="K35" i="19"/>
  <c r="M35" i="19" s="1"/>
  <c r="M63" i="19"/>
  <c r="H62" i="19"/>
  <c r="K62" i="19" s="1"/>
  <c r="M64" i="19"/>
  <c r="J63" i="19"/>
  <c r="I62" i="19"/>
  <c r="M36" i="19"/>
  <c r="F312" i="19"/>
  <c r="G289" i="19"/>
  <c r="L289" i="19"/>
  <c r="F230" i="19"/>
  <c r="L230" i="19" s="1"/>
  <c r="E230" i="19"/>
  <c r="G216" i="19"/>
  <c r="L216" i="19"/>
  <c r="K216" i="19"/>
  <c r="G215" i="19"/>
  <c r="L215" i="19"/>
  <c r="K215" i="19"/>
  <c r="G214" i="19"/>
  <c r="L214" i="19"/>
  <c r="K214" i="19"/>
  <c r="G230" i="19" l="1"/>
  <c r="M289" i="19"/>
  <c r="M214" i="19"/>
  <c r="M216" i="19"/>
  <c r="J62" i="19"/>
  <c r="L62" i="19"/>
  <c r="M62" i="19" s="1"/>
  <c r="K230" i="19"/>
  <c r="M230" i="19" s="1"/>
  <c r="M215" i="19"/>
  <c r="L164" i="19"/>
  <c r="K164" i="19"/>
  <c r="G164" i="19"/>
  <c r="F163" i="19"/>
  <c r="L163" i="19" s="1"/>
  <c r="E163" i="19"/>
  <c r="K163" i="19" s="1"/>
  <c r="M163" i="19" l="1"/>
  <c r="G163" i="19"/>
  <c r="M164" i="19"/>
  <c r="F55" i="25"/>
  <c r="E54" i="25"/>
  <c r="D54" i="25"/>
  <c r="F51" i="25"/>
  <c r="F54" i="25" l="1"/>
  <c r="D50" i="25"/>
  <c r="F50" i="25" l="1"/>
  <c r="F41" i="25"/>
  <c r="E41" i="25"/>
  <c r="E45" i="25" s="1"/>
  <c r="F37" i="25"/>
  <c r="E37" i="25"/>
  <c r="D37" i="25"/>
  <c r="F35" i="25"/>
  <c r="E35" i="25"/>
  <c r="D35" i="25"/>
  <c r="F33" i="25"/>
  <c r="E33" i="25"/>
  <c r="D33" i="25"/>
  <c r="F31" i="25"/>
  <c r="E31" i="25"/>
  <c r="D31" i="25"/>
  <c r="F30" i="25"/>
  <c r="E29" i="25"/>
  <c r="D29" i="25"/>
  <c r="F27" i="25"/>
  <c r="E27" i="25"/>
  <c r="F26" i="25"/>
  <c r="F25" i="25" s="1"/>
  <c r="E25" i="25"/>
  <c r="D25" i="25"/>
  <c r="F24" i="25"/>
  <c r="F23" i="25" s="1"/>
  <c r="E23" i="25"/>
  <c r="D23" i="25"/>
  <c r="F22" i="25"/>
  <c r="F21" i="25" s="1"/>
  <c r="E21" i="25"/>
  <c r="D21" i="25"/>
  <c r="F20" i="25"/>
  <c r="E19" i="25"/>
  <c r="D19" i="25"/>
  <c r="F18" i="25"/>
  <c r="E17" i="25"/>
  <c r="D17" i="25"/>
  <c r="F62" i="25" l="1"/>
  <c r="F61" i="25"/>
  <c r="E44" i="25"/>
  <c r="D44" i="25"/>
  <c r="D43" i="25" s="1"/>
  <c r="F29" i="25"/>
  <c r="F19" i="25"/>
  <c r="F17" i="25"/>
  <c r="F44" i="25" l="1"/>
  <c r="E43" i="25"/>
  <c r="F43" i="25" s="1"/>
  <c r="L190" i="19" l="1"/>
  <c r="K190" i="19"/>
  <c r="J190" i="19"/>
  <c r="H189" i="19"/>
  <c r="L48" i="19"/>
  <c r="L45" i="19"/>
  <c r="K45" i="19"/>
  <c r="I165" i="19"/>
  <c r="L171" i="19"/>
  <c r="K171" i="19"/>
  <c r="J171" i="19"/>
  <c r="I170" i="19"/>
  <c r="L170" i="19" s="1"/>
  <c r="H170" i="19"/>
  <c r="H167" i="19" s="1"/>
  <c r="H306" i="19"/>
  <c r="I306" i="19"/>
  <c r="J306" i="19"/>
  <c r="L297" i="19"/>
  <c r="K297" i="19"/>
  <c r="I296" i="19"/>
  <c r="L296" i="19" s="1"/>
  <c r="H296" i="19"/>
  <c r="K296" i="19" s="1"/>
  <c r="L281" i="19"/>
  <c r="K281" i="19"/>
  <c r="J281" i="19"/>
  <c r="I280" i="19"/>
  <c r="I279" i="19" s="1"/>
  <c r="I275" i="19" s="1"/>
  <c r="H280" i="19"/>
  <c r="H279" i="19" s="1"/>
  <c r="H275" i="19" s="1"/>
  <c r="I266" i="19"/>
  <c r="L266" i="19" s="1"/>
  <c r="H266" i="19"/>
  <c r="H265" i="19" s="1"/>
  <c r="L264" i="19"/>
  <c r="L267" i="19"/>
  <c r="K264" i="19"/>
  <c r="K267" i="19"/>
  <c r="J264" i="19"/>
  <c r="I263" i="19"/>
  <c r="L263" i="19" s="1"/>
  <c r="H263" i="19"/>
  <c r="H262" i="19" s="1"/>
  <c r="L258" i="19"/>
  <c r="K258" i="19"/>
  <c r="J258" i="19"/>
  <c r="I257" i="19"/>
  <c r="I256" i="19" s="1"/>
  <c r="H257" i="19"/>
  <c r="H256" i="19" s="1"/>
  <c r="K256" i="19" s="1"/>
  <c r="L248" i="19"/>
  <c r="L249" i="19"/>
  <c r="K248" i="19"/>
  <c r="K249" i="19"/>
  <c r="I247" i="19"/>
  <c r="H247" i="19"/>
  <c r="L240" i="19"/>
  <c r="K240" i="19"/>
  <c r="L236" i="19"/>
  <c r="K236" i="19"/>
  <c r="I239" i="19"/>
  <c r="L239" i="19" s="1"/>
  <c r="H239" i="19"/>
  <c r="K239" i="19" s="1"/>
  <c r="J236" i="19"/>
  <c r="I235" i="19"/>
  <c r="I234" i="19" s="1"/>
  <c r="L234" i="19" s="1"/>
  <c r="H235" i="19"/>
  <c r="H234" i="19" s="1"/>
  <c r="K234" i="19" s="1"/>
  <c r="J145" i="19"/>
  <c r="L158" i="19"/>
  <c r="K158" i="19"/>
  <c r="J158" i="19"/>
  <c r="I157" i="19"/>
  <c r="I153" i="19" s="1"/>
  <c r="I129" i="19" s="1"/>
  <c r="H157" i="19"/>
  <c r="H153" i="19" s="1"/>
  <c r="H144" i="19"/>
  <c r="H140" i="19" s="1"/>
  <c r="L117" i="19"/>
  <c r="K117" i="19"/>
  <c r="I116" i="19"/>
  <c r="H116" i="19"/>
  <c r="K116" i="19" s="1"/>
  <c r="I111" i="19"/>
  <c r="L111" i="19" s="1"/>
  <c r="H111" i="19"/>
  <c r="H110" i="19" s="1"/>
  <c r="K110" i="19" s="1"/>
  <c r="L109" i="19"/>
  <c r="L112" i="19"/>
  <c r="K109" i="19"/>
  <c r="K112" i="19"/>
  <c r="I108" i="19"/>
  <c r="L108" i="19" s="1"/>
  <c r="H108" i="19"/>
  <c r="H107" i="19" s="1"/>
  <c r="K107" i="19" s="1"/>
  <c r="H95" i="19"/>
  <c r="I85" i="19"/>
  <c r="H85" i="19"/>
  <c r="K247" i="19" l="1"/>
  <c r="L116" i="19"/>
  <c r="J116" i="19"/>
  <c r="M190" i="19"/>
  <c r="M45" i="19"/>
  <c r="H292" i="19"/>
  <c r="H291" i="19" s="1"/>
  <c r="I292" i="19"/>
  <c r="M171" i="19"/>
  <c r="H166" i="19"/>
  <c r="J167" i="19"/>
  <c r="K170" i="19"/>
  <c r="M170" i="19" s="1"/>
  <c r="J170" i="19"/>
  <c r="I265" i="19"/>
  <c r="L265" i="19" s="1"/>
  <c r="J275" i="19"/>
  <c r="L279" i="19"/>
  <c r="M281" i="19"/>
  <c r="K266" i="19"/>
  <c r="M266" i="19" s="1"/>
  <c r="J280" i="19"/>
  <c r="I274" i="19"/>
  <c r="L280" i="19"/>
  <c r="J279" i="19"/>
  <c r="I262" i="19"/>
  <c r="J262" i="19" s="1"/>
  <c r="K280" i="19"/>
  <c r="K279" i="19"/>
  <c r="M264" i="19"/>
  <c r="K263" i="19"/>
  <c r="K262" i="19"/>
  <c r="J263" i="19"/>
  <c r="M267" i="19"/>
  <c r="J266" i="19"/>
  <c r="K265" i="19"/>
  <c r="M258" i="19"/>
  <c r="J256" i="19"/>
  <c r="K257" i="19"/>
  <c r="L257" i="19"/>
  <c r="L256" i="19"/>
  <c r="J257" i="19"/>
  <c r="L247" i="19"/>
  <c r="M247" i="19" s="1"/>
  <c r="M239" i="19"/>
  <c r="M240" i="19"/>
  <c r="M236" i="19"/>
  <c r="M234" i="19"/>
  <c r="M249" i="19"/>
  <c r="M248" i="19"/>
  <c r="H237" i="19"/>
  <c r="H224" i="19" s="1"/>
  <c r="I224" i="19"/>
  <c r="K235" i="19"/>
  <c r="L235" i="19"/>
  <c r="J234" i="19"/>
  <c r="J235" i="19"/>
  <c r="M109" i="19"/>
  <c r="M158" i="19"/>
  <c r="H129" i="19"/>
  <c r="H128" i="19" s="1"/>
  <c r="J144" i="19"/>
  <c r="J140" i="19"/>
  <c r="K157" i="19"/>
  <c r="L157" i="19"/>
  <c r="J157" i="19"/>
  <c r="I107" i="19"/>
  <c r="L107" i="19" s="1"/>
  <c r="M107" i="19" s="1"/>
  <c r="M117" i="19"/>
  <c r="K111" i="19"/>
  <c r="M111" i="19" s="1"/>
  <c r="M116" i="19"/>
  <c r="K108" i="19"/>
  <c r="M108" i="19" s="1"/>
  <c r="M112" i="19"/>
  <c r="I110" i="19"/>
  <c r="L110" i="19" s="1"/>
  <c r="M110" i="19" s="1"/>
  <c r="I46" i="19"/>
  <c r="H43" i="19"/>
  <c r="L57" i="19"/>
  <c r="K57" i="19"/>
  <c r="L55" i="19"/>
  <c r="K55" i="19"/>
  <c r="K32" i="19"/>
  <c r="L32" i="19"/>
  <c r="I31" i="19"/>
  <c r="I29" i="19" s="1"/>
  <c r="H31" i="19"/>
  <c r="H29" i="19" s="1"/>
  <c r="H66" i="19"/>
  <c r="F307" i="19"/>
  <c r="E307" i="19"/>
  <c r="L313" i="19"/>
  <c r="K313" i="19"/>
  <c r="G313" i="19"/>
  <c r="E312" i="19"/>
  <c r="K312" i="19" s="1"/>
  <c r="E293" i="19"/>
  <c r="F303" i="19"/>
  <c r="E303" i="19"/>
  <c r="F301" i="19"/>
  <c r="E301" i="19"/>
  <c r="L299" i="19"/>
  <c r="L300" i="19"/>
  <c r="L302" i="19"/>
  <c r="L304" i="19"/>
  <c r="K299" i="19"/>
  <c r="K300" i="19"/>
  <c r="K302" i="19"/>
  <c r="K304" i="19"/>
  <c r="F298" i="19"/>
  <c r="G294" i="19"/>
  <c r="G295" i="19"/>
  <c r="G299" i="19"/>
  <c r="G300" i="19"/>
  <c r="G302" i="19"/>
  <c r="G304" i="19"/>
  <c r="E298" i="19"/>
  <c r="E252" i="19"/>
  <c r="G246" i="19"/>
  <c r="F245" i="19"/>
  <c r="E245" i="19"/>
  <c r="F183" i="19"/>
  <c r="E183" i="19"/>
  <c r="L151" i="19"/>
  <c r="K151" i="19"/>
  <c r="K152" i="19"/>
  <c r="M152" i="19" s="1"/>
  <c r="G151" i="19"/>
  <c r="G152" i="19"/>
  <c r="F150" i="19"/>
  <c r="L150" i="19" s="1"/>
  <c r="E150" i="19"/>
  <c r="K150" i="19" s="1"/>
  <c r="L142" i="19"/>
  <c r="L143" i="19"/>
  <c r="L145" i="19"/>
  <c r="K141" i="19"/>
  <c r="K142" i="19"/>
  <c r="K143" i="19"/>
  <c r="K144" i="19"/>
  <c r="K145" i="19"/>
  <c r="F140" i="19"/>
  <c r="L140" i="19" s="1"/>
  <c r="E140" i="19"/>
  <c r="G141" i="19"/>
  <c r="G142" i="19"/>
  <c r="G143" i="19"/>
  <c r="L61" i="19"/>
  <c r="K61" i="19"/>
  <c r="L114" i="19"/>
  <c r="L115" i="19"/>
  <c r="L119" i="19"/>
  <c r="L120" i="19"/>
  <c r="L122" i="19"/>
  <c r="L123" i="19"/>
  <c r="L124" i="19"/>
  <c r="K114" i="19"/>
  <c r="K115" i="19"/>
  <c r="K119" i="19"/>
  <c r="K120" i="19"/>
  <c r="K122" i="19"/>
  <c r="K123" i="19"/>
  <c r="K106" i="19"/>
  <c r="F121" i="19"/>
  <c r="L121" i="19" s="1"/>
  <c r="E121" i="19"/>
  <c r="K121" i="19" s="1"/>
  <c r="G119" i="19"/>
  <c r="G120" i="19"/>
  <c r="G122" i="19"/>
  <c r="F118" i="19"/>
  <c r="L118" i="19" s="1"/>
  <c r="E118" i="19"/>
  <c r="F113" i="19"/>
  <c r="L113" i="19" s="1"/>
  <c r="E113" i="19"/>
  <c r="K113" i="19" s="1"/>
  <c r="G115" i="19"/>
  <c r="G123" i="19"/>
  <c r="G124" i="19"/>
  <c r="J77" i="19" l="1"/>
  <c r="I66" i="19"/>
  <c r="J66" i="19" s="1"/>
  <c r="J71" i="19"/>
  <c r="J166" i="19"/>
  <c r="H165" i="19"/>
  <c r="J165" i="19" s="1"/>
  <c r="J265" i="19"/>
  <c r="H274" i="19"/>
  <c r="M280" i="19"/>
  <c r="L262" i="19"/>
  <c r="M262" i="19" s="1"/>
  <c r="M279" i="19"/>
  <c r="M263" i="19"/>
  <c r="M256" i="19"/>
  <c r="M265" i="19"/>
  <c r="M257" i="19"/>
  <c r="K298" i="19"/>
  <c r="L301" i="19"/>
  <c r="L303" i="19"/>
  <c r="K301" i="19"/>
  <c r="L312" i="19"/>
  <c r="M235" i="19"/>
  <c r="E251" i="19"/>
  <c r="M157" i="19"/>
  <c r="K75" i="19"/>
  <c r="L75" i="19"/>
  <c r="M55" i="19"/>
  <c r="K56" i="19"/>
  <c r="M57" i="19"/>
  <c r="L56" i="19"/>
  <c r="K44" i="19"/>
  <c r="L44" i="19"/>
  <c r="M32" i="19"/>
  <c r="M300" i="19"/>
  <c r="L31" i="19"/>
  <c r="K31" i="19"/>
  <c r="G312" i="19"/>
  <c r="M313" i="19"/>
  <c r="M299" i="19"/>
  <c r="M302" i="19"/>
  <c r="E292" i="19"/>
  <c r="G303" i="19"/>
  <c r="G301" i="19"/>
  <c r="K303" i="19"/>
  <c r="M304" i="19"/>
  <c r="G298" i="19"/>
  <c r="L298" i="19"/>
  <c r="M141" i="19"/>
  <c r="G245" i="19"/>
  <c r="M151" i="19"/>
  <c r="M150" i="19"/>
  <c r="G150" i="19"/>
  <c r="G118" i="19"/>
  <c r="M144" i="19"/>
  <c r="M145" i="19"/>
  <c r="M143" i="19"/>
  <c r="M142" i="19"/>
  <c r="M123" i="19"/>
  <c r="M115" i="19"/>
  <c r="M61" i="19"/>
  <c r="M114" i="19"/>
  <c r="M124" i="19"/>
  <c r="M113" i="19"/>
  <c r="K118" i="19"/>
  <c r="M118" i="19" s="1"/>
  <c r="M120" i="19"/>
  <c r="M119" i="19"/>
  <c r="M122" i="19"/>
  <c r="M121" i="19"/>
  <c r="G121" i="19"/>
  <c r="E67" i="19"/>
  <c r="E60" i="19"/>
  <c r="K60" i="19" s="1"/>
  <c r="F60" i="19"/>
  <c r="L60" i="19" s="1"/>
  <c r="G61" i="19"/>
  <c r="E27" i="19"/>
  <c r="J274" i="19" l="1"/>
  <c r="M301" i="19"/>
  <c r="E250" i="19"/>
  <c r="M303" i="19"/>
  <c r="M298" i="19"/>
  <c r="M312" i="19"/>
  <c r="M56" i="19"/>
  <c r="M44" i="19"/>
  <c r="M31" i="19"/>
  <c r="M60" i="19"/>
  <c r="G60" i="19"/>
  <c r="F18" i="23"/>
  <c r="I18" i="23"/>
  <c r="H21" i="23"/>
  <c r="H18" i="23" s="1"/>
  <c r="G18" i="23" l="1"/>
  <c r="C21" i="23"/>
  <c r="E18" i="23" l="1"/>
  <c r="C18" i="23" s="1"/>
  <c r="J28" i="23" l="1"/>
  <c r="I28" i="23"/>
  <c r="I25" i="23" s="1"/>
  <c r="F28" i="23"/>
  <c r="F26" i="23"/>
  <c r="D26" i="23" s="1"/>
  <c r="D27" i="23"/>
  <c r="D19" i="23"/>
  <c r="D20" i="23"/>
  <c r="D21" i="23"/>
  <c r="I17" i="23"/>
  <c r="J18" i="23"/>
  <c r="J17" i="23" s="1"/>
  <c r="C27" i="23"/>
  <c r="C20" i="23"/>
  <c r="D28" i="23" l="1"/>
  <c r="D18" i="23"/>
  <c r="I24" i="23"/>
  <c r="I22" i="23"/>
  <c r="I29" i="23" s="1"/>
  <c r="J22" i="23"/>
  <c r="J29" i="23" s="1"/>
  <c r="J24" i="23"/>
  <c r="F25" i="23"/>
  <c r="D25" i="23" s="1"/>
  <c r="F17" i="23"/>
  <c r="F22" i="23" l="1"/>
  <c r="F24" i="23"/>
  <c r="D24" i="23" s="1"/>
  <c r="D17" i="23"/>
  <c r="F29" i="23" l="1"/>
  <c r="D29" i="23" s="1"/>
  <c r="D22" i="23"/>
  <c r="J22" i="28" l="1"/>
  <c r="K22" i="28"/>
  <c r="G22" i="28"/>
  <c r="F22" i="28"/>
  <c r="L308" i="19" l="1"/>
  <c r="L309" i="19"/>
  <c r="L311" i="19"/>
  <c r="K308" i="19"/>
  <c r="K309" i="19"/>
  <c r="K311" i="19"/>
  <c r="L307" i="19"/>
  <c r="K307" i="19"/>
  <c r="F310" i="19"/>
  <c r="E310" i="19"/>
  <c r="G311" i="19"/>
  <c r="G308" i="19"/>
  <c r="G309" i="19"/>
  <c r="L295" i="19"/>
  <c r="L294" i="19"/>
  <c r="L293" i="19" s="1"/>
  <c r="L292" i="19" s="1"/>
  <c r="L291" i="19" s="1"/>
  <c r="K295" i="19"/>
  <c r="K294" i="19"/>
  <c r="K293" i="19" s="1"/>
  <c r="K292" i="19" s="1"/>
  <c r="K291" i="19" s="1"/>
  <c r="F293" i="19"/>
  <c r="E291" i="19"/>
  <c r="L285" i="19"/>
  <c r="L286" i="19"/>
  <c r="L288" i="19"/>
  <c r="F287" i="19"/>
  <c r="E287" i="19"/>
  <c r="K287" i="19" s="1"/>
  <c r="K283" i="19" s="1"/>
  <c r="G288" i="19"/>
  <c r="F284" i="19"/>
  <c r="G286" i="19"/>
  <c r="G285" i="19"/>
  <c r="L277" i="19"/>
  <c r="L278" i="19"/>
  <c r="K277" i="19"/>
  <c r="K278" i="19"/>
  <c r="G277" i="19"/>
  <c r="G278" i="19"/>
  <c r="E276" i="19"/>
  <c r="L253" i="19"/>
  <c r="L254" i="19"/>
  <c r="L255" i="19"/>
  <c r="L261" i="19"/>
  <c r="L270" i="19"/>
  <c r="L273" i="19"/>
  <c r="K253" i="19"/>
  <c r="K254" i="19"/>
  <c r="K255" i="19"/>
  <c r="K261" i="19"/>
  <c r="K270" i="19"/>
  <c r="K273" i="19"/>
  <c r="J273" i="19"/>
  <c r="I272" i="19"/>
  <c r="H272" i="19"/>
  <c r="J270" i="19"/>
  <c r="I269" i="19"/>
  <c r="H269" i="19"/>
  <c r="J261" i="19"/>
  <c r="I260" i="19"/>
  <c r="H260" i="19"/>
  <c r="G253" i="19"/>
  <c r="G254" i="19"/>
  <c r="G255" i="19"/>
  <c r="F252" i="19"/>
  <c r="K252" i="19"/>
  <c r="L226" i="19"/>
  <c r="L227" i="19"/>
  <c r="L229" i="19"/>
  <c r="L233" i="19"/>
  <c r="L238" i="19"/>
  <c r="L242" i="19"/>
  <c r="L244" i="19"/>
  <c r="L246" i="19"/>
  <c r="K226" i="19"/>
  <c r="K227" i="19"/>
  <c r="K229" i="19"/>
  <c r="K233" i="19"/>
  <c r="K238" i="19"/>
  <c r="K242" i="19"/>
  <c r="K244" i="19"/>
  <c r="K246" i="19"/>
  <c r="L245" i="19"/>
  <c r="F243" i="19"/>
  <c r="E243" i="19"/>
  <c r="G244" i="19"/>
  <c r="E241" i="19"/>
  <c r="G242" i="19"/>
  <c r="F237" i="19"/>
  <c r="E237" i="19"/>
  <c r="K237" i="19" s="1"/>
  <c r="G238" i="19"/>
  <c r="F232" i="19"/>
  <c r="E232" i="19"/>
  <c r="G233" i="19"/>
  <c r="G229" i="19"/>
  <c r="E228" i="19"/>
  <c r="G226" i="19"/>
  <c r="G227" i="19"/>
  <c r="F225" i="19"/>
  <c r="E225" i="19"/>
  <c r="L177" i="19"/>
  <c r="L178" i="19"/>
  <c r="L181" i="19"/>
  <c r="L182" i="19"/>
  <c r="L183" i="19"/>
  <c r="L184" i="19"/>
  <c r="L186" i="19"/>
  <c r="L187" i="19"/>
  <c r="L188" i="19"/>
  <c r="L192" i="19"/>
  <c r="L193" i="19"/>
  <c r="L194" i="19"/>
  <c r="L196" i="19"/>
  <c r="L198" i="19"/>
  <c r="L199" i="19"/>
  <c r="L200" i="19"/>
  <c r="L202" i="19"/>
  <c r="L203" i="19"/>
  <c r="L205" i="19"/>
  <c r="L207" i="19"/>
  <c r="L209" i="19"/>
  <c r="L210" i="19"/>
  <c r="L211" i="19"/>
  <c r="L213" i="19"/>
  <c r="L218" i="19"/>
  <c r="L219" i="19"/>
  <c r="L220" i="19"/>
  <c r="L222" i="19"/>
  <c r="K177" i="19"/>
  <c r="K178" i="19"/>
  <c r="K181" i="19"/>
  <c r="K182" i="19"/>
  <c r="K183" i="19"/>
  <c r="K184" i="19"/>
  <c r="K186" i="19"/>
  <c r="K187" i="19"/>
  <c r="K188" i="19"/>
  <c r="K192" i="19"/>
  <c r="K193" i="19"/>
  <c r="K194" i="19"/>
  <c r="K196" i="19"/>
  <c r="K198" i="19"/>
  <c r="K199" i="19"/>
  <c r="K200" i="19"/>
  <c r="K202" i="19"/>
  <c r="K203" i="19"/>
  <c r="K205" i="19"/>
  <c r="K207" i="19"/>
  <c r="K209" i="19"/>
  <c r="K210" i="19"/>
  <c r="K211" i="19"/>
  <c r="K213" i="19"/>
  <c r="K218" i="19"/>
  <c r="K219" i="19"/>
  <c r="K220" i="19"/>
  <c r="K222" i="19"/>
  <c r="F221" i="19"/>
  <c r="E221" i="19"/>
  <c r="G222" i="19"/>
  <c r="F217" i="19"/>
  <c r="E217" i="19"/>
  <c r="G220" i="19"/>
  <c r="G219" i="19"/>
  <c r="G218" i="19"/>
  <c r="F212" i="19"/>
  <c r="E212" i="19"/>
  <c r="G213" i="19"/>
  <c r="F208" i="19"/>
  <c r="E208" i="19"/>
  <c r="G211" i="19"/>
  <c r="G210" i="19"/>
  <c r="G209" i="19"/>
  <c r="G207" i="19"/>
  <c r="F206" i="19"/>
  <c r="E206" i="19"/>
  <c r="G205" i="19"/>
  <c r="E204" i="19"/>
  <c r="J198" i="19"/>
  <c r="F201" i="19"/>
  <c r="E201" i="19"/>
  <c r="G203" i="19"/>
  <c r="G202" i="19"/>
  <c r="F197" i="19"/>
  <c r="E197" i="19"/>
  <c r="H197" i="19"/>
  <c r="G198" i="19"/>
  <c r="G199" i="19"/>
  <c r="G200" i="19"/>
  <c r="H195" i="19"/>
  <c r="J196" i="19"/>
  <c r="G192" i="19"/>
  <c r="G193" i="19"/>
  <c r="G194" i="19"/>
  <c r="F191" i="19"/>
  <c r="E191" i="19"/>
  <c r="G186" i="19"/>
  <c r="G187" i="19"/>
  <c r="G188" i="19"/>
  <c r="F185" i="19"/>
  <c r="E185" i="19"/>
  <c r="J181" i="19"/>
  <c r="I180" i="19"/>
  <c r="H180" i="19"/>
  <c r="G182" i="19"/>
  <c r="G181" i="19"/>
  <c r="F179" i="19"/>
  <c r="E179" i="19"/>
  <c r="G180" i="19"/>
  <c r="G177" i="19"/>
  <c r="G178" i="19"/>
  <c r="F176" i="19"/>
  <c r="E176" i="19"/>
  <c r="L168" i="19"/>
  <c r="L169" i="19"/>
  <c r="L173" i="19"/>
  <c r="K168" i="19"/>
  <c r="K169" i="19"/>
  <c r="K173" i="19"/>
  <c r="F172" i="19"/>
  <c r="L172" i="19" s="1"/>
  <c r="E172" i="19"/>
  <c r="K172" i="19" s="1"/>
  <c r="G173" i="19"/>
  <c r="F167" i="19"/>
  <c r="L167" i="19" s="1"/>
  <c r="E167" i="19"/>
  <c r="K167" i="19" s="1"/>
  <c r="G168" i="19"/>
  <c r="G169" i="19"/>
  <c r="L131" i="19"/>
  <c r="L132" i="19"/>
  <c r="L133" i="19"/>
  <c r="L135" i="19"/>
  <c r="L137" i="19"/>
  <c r="L139" i="19"/>
  <c r="L147" i="19"/>
  <c r="L149" i="19"/>
  <c r="L154" i="19"/>
  <c r="L155" i="19"/>
  <c r="L156" i="19"/>
  <c r="K131" i="19"/>
  <c r="K132" i="19"/>
  <c r="K133" i="19"/>
  <c r="K135" i="19"/>
  <c r="K137" i="19"/>
  <c r="K139" i="19"/>
  <c r="K147" i="19"/>
  <c r="K149" i="19"/>
  <c r="K154" i="19"/>
  <c r="K155" i="19"/>
  <c r="K156" i="19"/>
  <c r="K160" i="19"/>
  <c r="F159" i="19"/>
  <c r="L159" i="19" s="1"/>
  <c r="E159" i="19"/>
  <c r="K159" i="19" s="1"/>
  <c r="G160" i="19"/>
  <c r="J154" i="19"/>
  <c r="F153" i="19"/>
  <c r="E153" i="19"/>
  <c r="G156" i="19"/>
  <c r="G155" i="19"/>
  <c r="G154" i="19"/>
  <c r="F148" i="19"/>
  <c r="L148" i="19" s="1"/>
  <c r="E148" i="19"/>
  <c r="K148" i="19" s="1"/>
  <c r="G149" i="19"/>
  <c r="L146" i="19"/>
  <c r="E146" i="19"/>
  <c r="K146" i="19" s="1"/>
  <c r="G147" i="19"/>
  <c r="F136" i="19"/>
  <c r="E136" i="19"/>
  <c r="G137" i="19"/>
  <c r="K140" i="19"/>
  <c r="F138" i="19"/>
  <c r="L138" i="19" s="1"/>
  <c r="E138" i="19"/>
  <c r="K138" i="19" s="1"/>
  <c r="G139" i="19"/>
  <c r="G135" i="19"/>
  <c r="F134" i="19"/>
  <c r="E134" i="19"/>
  <c r="F130" i="19"/>
  <c r="E130" i="19"/>
  <c r="G133" i="19"/>
  <c r="G132" i="19"/>
  <c r="G131" i="19"/>
  <c r="L68" i="19"/>
  <c r="L69" i="19"/>
  <c r="L70" i="19"/>
  <c r="L73" i="19"/>
  <c r="L74" i="19"/>
  <c r="L78" i="19"/>
  <c r="L79" i="19"/>
  <c r="L80" i="19"/>
  <c r="L84" i="19"/>
  <c r="L86" i="19"/>
  <c r="L87" i="19"/>
  <c r="L88" i="19"/>
  <c r="L90" i="19"/>
  <c r="L91" i="19"/>
  <c r="L92" i="19"/>
  <c r="L94" i="19"/>
  <c r="L96" i="19"/>
  <c r="L97" i="19"/>
  <c r="L98" i="19"/>
  <c r="L101" i="19"/>
  <c r="L102" i="19"/>
  <c r="L104" i="19"/>
  <c r="L105" i="19"/>
  <c r="L106" i="19"/>
  <c r="K68" i="19"/>
  <c r="K69" i="19"/>
  <c r="K70" i="19"/>
  <c r="K72" i="19"/>
  <c r="K73" i="19"/>
  <c r="K74" i="19"/>
  <c r="K78" i="19"/>
  <c r="K79" i="19"/>
  <c r="K80" i="19"/>
  <c r="K81" i="19"/>
  <c r="K84" i="19"/>
  <c r="K86" i="19"/>
  <c r="K87" i="19"/>
  <c r="K88" i="19"/>
  <c r="K90" i="19"/>
  <c r="K91" i="19"/>
  <c r="K92" i="19"/>
  <c r="K94" i="19"/>
  <c r="K96" i="19"/>
  <c r="K97" i="19"/>
  <c r="K98" i="19"/>
  <c r="K101" i="19"/>
  <c r="K102" i="19"/>
  <c r="K104" i="19"/>
  <c r="K105" i="19"/>
  <c r="G106" i="19"/>
  <c r="F103" i="19"/>
  <c r="L103" i="19" s="1"/>
  <c r="E103" i="19"/>
  <c r="K103" i="19" s="1"/>
  <c r="G105" i="19"/>
  <c r="G104" i="19"/>
  <c r="G101" i="19"/>
  <c r="G102" i="19"/>
  <c r="F100" i="19"/>
  <c r="L100" i="19" s="1"/>
  <c r="E100" i="19"/>
  <c r="K100" i="19" s="1"/>
  <c r="G97" i="19"/>
  <c r="G98" i="19"/>
  <c r="F95" i="19"/>
  <c r="E95" i="19"/>
  <c r="K95" i="19" s="1"/>
  <c r="G96" i="19"/>
  <c r="F175" i="19" l="1"/>
  <c r="F224" i="19"/>
  <c r="E224" i="19"/>
  <c r="E129" i="19"/>
  <c r="F129" i="19"/>
  <c r="F128" i="19" s="1"/>
  <c r="E283" i="19"/>
  <c r="E175" i="19"/>
  <c r="F283" i="19"/>
  <c r="K166" i="19"/>
  <c r="K165" i="19" s="1"/>
  <c r="M293" i="19"/>
  <c r="M292" i="19"/>
  <c r="L241" i="19"/>
  <c r="H271" i="19"/>
  <c r="L276" i="19"/>
  <c r="L275" i="19" s="1"/>
  <c r="K276" i="19"/>
  <c r="K275" i="19" s="1"/>
  <c r="K204" i="19"/>
  <c r="K232" i="19"/>
  <c r="L272" i="19"/>
  <c r="H179" i="19"/>
  <c r="H185" i="19"/>
  <c r="L204" i="19"/>
  <c r="K208" i="19"/>
  <c r="K217" i="19"/>
  <c r="L232" i="19"/>
  <c r="K243" i="19"/>
  <c r="H259" i="19"/>
  <c r="L284" i="19"/>
  <c r="L283" i="19" s="1"/>
  <c r="H191" i="19"/>
  <c r="L208" i="19"/>
  <c r="L217" i="19"/>
  <c r="L243" i="19"/>
  <c r="I259" i="19"/>
  <c r="L195" i="19"/>
  <c r="K206" i="19"/>
  <c r="L206" i="19"/>
  <c r="K212" i="19"/>
  <c r="K221" i="19"/>
  <c r="K228" i="19"/>
  <c r="L237" i="19"/>
  <c r="H268" i="19"/>
  <c r="L287" i="19"/>
  <c r="K241" i="19"/>
  <c r="L212" i="19"/>
  <c r="L221" i="19"/>
  <c r="L228" i="19"/>
  <c r="L252" i="19"/>
  <c r="M252" i="19" s="1"/>
  <c r="L269" i="19"/>
  <c r="L180" i="19"/>
  <c r="I179" i="19"/>
  <c r="E306" i="19"/>
  <c r="F306" i="19"/>
  <c r="F292" i="19"/>
  <c r="M288" i="19"/>
  <c r="L176" i="19"/>
  <c r="E128" i="19"/>
  <c r="M198" i="19"/>
  <c r="K176" i="19"/>
  <c r="L134" i="19"/>
  <c r="K134" i="19"/>
  <c r="M233" i="19"/>
  <c r="L197" i="19"/>
  <c r="L225" i="19"/>
  <c r="M295" i="19"/>
  <c r="M246" i="19"/>
  <c r="M244" i="19"/>
  <c r="K225" i="19"/>
  <c r="M286" i="19"/>
  <c r="L201" i="19"/>
  <c r="M255" i="19"/>
  <c r="M211" i="19"/>
  <c r="M196" i="19"/>
  <c r="I223" i="19"/>
  <c r="M311" i="19"/>
  <c r="F251" i="19"/>
  <c r="K197" i="19"/>
  <c r="M219" i="19"/>
  <c r="M210" i="19"/>
  <c r="M193" i="19"/>
  <c r="M307" i="19"/>
  <c r="M188" i="19"/>
  <c r="K269" i="19"/>
  <c r="M156" i="19"/>
  <c r="M218" i="19"/>
  <c r="M182" i="19"/>
  <c r="M270" i="19"/>
  <c r="M253" i="19"/>
  <c r="M278" i="19"/>
  <c r="M207" i="19"/>
  <c r="M242" i="19"/>
  <c r="M261" i="19"/>
  <c r="M309" i="19"/>
  <c r="M308" i="19"/>
  <c r="E22" i="28"/>
  <c r="H22" i="28"/>
  <c r="I22" i="28"/>
  <c r="L22" i="28" s="1"/>
  <c r="M187" i="19"/>
  <c r="M177" i="19"/>
  <c r="M285" i="19"/>
  <c r="M149" i="19"/>
  <c r="M169" i="19"/>
  <c r="M220" i="19"/>
  <c r="M213" i="19"/>
  <c r="M199" i="19"/>
  <c r="M194" i="19"/>
  <c r="M183" i="19"/>
  <c r="M178" i="19"/>
  <c r="K245" i="19"/>
  <c r="M227" i="19"/>
  <c r="I268" i="19"/>
  <c r="M273" i="19"/>
  <c r="I291" i="19"/>
  <c r="M254" i="19"/>
  <c r="E166" i="19"/>
  <c r="E165" i="19" s="1"/>
  <c r="M202" i="19"/>
  <c r="M192" i="19"/>
  <c r="M186" i="19"/>
  <c r="M238" i="19"/>
  <c r="M229" i="19"/>
  <c r="M226" i="19"/>
  <c r="J269" i="19"/>
  <c r="K310" i="19"/>
  <c r="K306" i="19" s="1"/>
  <c r="M203" i="19"/>
  <c r="K153" i="19"/>
  <c r="M154" i="19"/>
  <c r="M222" i="19"/>
  <c r="M209" i="19"/>
  <c r="M205" i="19"/>
  <c r="M200" i="19"/>
  <c r="M184" i="19"/>
  <c r="M181" i="19"/>
  <c r="J260" i="19"/>
  <c r="K260" i="19"/>
  <c r="L260" i="19"/>
  <c r="E275" i="19"/>
  <c r="M277" i="19"/>
  <c r="M173" i="19"/>
  <c r="I271" i="19"/>
  <c r="F275" i="19"/>
  <c r="L310" i="19"/>
  <c r="L306" i="19" s="1"/>
  <c r="K180" i="19"/>
  <c r="M139" i="19"/>
  <c r="J189" i="19"/>
  <c r="K189" i="19"/>
  <c r="K272" i="19"/>
  <c r="G310" i="19"/>
  <c r="M168" i="19"/>
  <c r="K201" i="19"/>
  <c r="L189" i="19"/>
  <c r="J272" i="19"/>
  <c r="K195" i="19"/>
  <c r="M294" i="19"/>
  <c r="M140" i="19"/>
  <c r="M131" i="19"/>
  <c r="M148" i="19"/>
  <c r="M159" i="19"/>
  <c r="M137" i="19"/>
  <c r="J180" i="19"/>
  <c r="L130" i="19"/>
  <c r="I128" i="19"/>
  <c r="M146" i="19"/>
  <c r="L153" i="19"/>
  <c r="M160" i="19"/>
  <c r="M147" i="19"/>
  <c r="M135" i="19"/>
  <c r="M133" i="19"/>
  <c r="M172" i="19"/>
  <c r="J195" i="19"/>
  <c r="M138" i="19"/>
  <c r="M155" i="19"/>
  <c r="M132" i="19"/>
  <c r="G172" i="19"/>
  <c r="L166" i="19"/>
  <c r="M94" i="19"/>
  <c r="M80" i="19"/>
  <c r="F166" i="19"/>
  <c r="F165" i="19" s="1"/>
  <c r="M69" i="19"/>
  <c r="M97" i="19"/>
  <c r="K136" i="19"/>
  <c r="M68" i="19"/>
  <c r="M96" i="19"/>
  <c r="I191" i="19"/>
  <c r="L191" i="19" s="1"/>
  <c r="L95" i="19"/>
  <c r="M95" i="19" s="1"/>
  <c r="M98" i="19"/>
  <c r="M70" i="19"/>
  <c r="M86" i="19"/>
  <c r="M90" i="19"/>
  <c r="M106" i="19"/>
  <c r="M101" i="19"/>
  <c r="M104" i="19"/>
  <c r="M92" i="19"/>
  <c r="M87" i="19"/>
  <c r="M103" i="19"/>
  <c r="M73" i="19"/>
  <c r="M91" i="19"/>
  <c r="M102" i="19"/>
  <c r="M79" i="19"/>
  <c r="M84" i="19"/>
  <c r="M100" i="19"/>
  <c r="M78" i="19"/>
  <c r="M105" i="19"/>
  <c r="M88" i="19"/>
  <c r="M74" i="19"/>
  <c r="F93" i="19"/>
  <c r="E93" i="19"/>
  <c r="K93" i="19" s="1"/>
  <c r="G94" i="19"/>
  <c r="F89" i="19"/>
  <c r="L89" i="19" s="1"/>
  <c r="E89" i="19"/>
  <c r="K89" i="19" s="1"/>
  <c r="G90" i="19"/>
  <c r="G91" i="19"/>
  <c r="G92" i="19"/>
  <c r="G86" i="19"/>
  <c r="G87" i="19"/>
  <c r="G88" i="19"/>
  <c r="F85" i="19"/>
  <c r="L85" i="19" s="1"/>
  <c r="E85" i="19"/>
  <c r="K85" i="19" s="1"/>
  <c r="G84" i="19"/>
  <c r="E83" i="19"/>
  <c r="K83" i="19" s="1"/>
  <c r="L81" i="19"/>
  <c r="G78" i="19"/>
  <c r="G79" i="19"/>
  <c r="G80" i="19"/>
  <c r="F77" i="19"/>
  <c r="E77" i="19"/>
  <c r="G74" i="19"/>
  <c r="G73" i="19"/>
  <c r="F71" i="19"/>
  <c r="E71" i="19"/>
  <c r="G72" i="19"/>
  <c r="F67" i="19"/>
  <c r="G68" i="19"/>
  <c r="G69" i="19"/>
  <c r="G70" i="19"/>
  <c r="L24" i="19"/>
  <c r="L25" i="19"/>
  <c r="L26" i="19"/>
  <c r="L27" i="19"/>
  <c r="L28" i="19"/>
  <c r="L30" i="19"/>
  <c r="L34" i="19"/>
  <c r="L38" i="19"/>
  <c r="L40" i="19"/>
  <c r="L47" i="19"/>
  <c r="L50" i="19"/>
  <c r="L52" i="19"/>
  <c r="L54" i="19"/>
  <c r="L59" i="19"/>
  <c r="K24" i="19"/>
  <c r="K25" i="19"/>
  <c r="K26" i="19"/>
  <c r="K28" i="19"/>
  <c r="K30" i="19"/>
  <c r="K38" i="19"/>
  <c r="K40" i="19"/>
  <c r="K52" i="19"/>
  <c r="K54" i="19"/>
  <c r="K59" i="19"/>
  <c r="I23" i="19"/>
  <c r="L46" i="19"/>
  <c r="L43" i="19"/>
  <c r="K43" i="19"/>
  <c r="J153" i="19"/>
  <c r="J197" i="19"/>
  <c r="G24" i="19"/>
  <c r="G25" i="19"/>
  <c r="G26" i="19"/>
  <c r="F51" i="19"/>
  <c r="L51" i="19" s="1"/>
  <c r="E51" i="19"/>
  <c r="K51" i="19" s="1"/>
  <c r="G52" i="19"/>
  <c r="F58" i="19"/>
  <c r="L58" i="19" s="1"/>
  <c r="E58" i="19"/>
  <c r="K58" i="19" s="1"/>
  <c r="G59" i="19"/>
  <c r="F53" i="19"/>
  <c r="L53" i="19" s="1"/>
  <c r="E53" i="19"/>
  <c r="K53" i="19" s="1"/>
  <c r="G54" i="19"/>
  <c r="L49" i="19"/>
  <c r="E49" i="19"/>
  <c r="K49" i="19" s="1"/>
  <c r="G50" i="19"/>
  <c r="E39" i="19"/>
  <c r="K39" i="19" s="1"/>
  <c r="G40" i="19"/>
  <c r="F37" i="19"/>
  <c r="L37" i="19" s="1"/>
  <c r="E37" i="19"/>
  <c r="F33" i="19"/>
  <c r="E33" i="19"/>
  <c r="K33" i="19" s="1"/>
  <c r="G34" i="19"/>
  <c r="G30" i="19"/>
  <c r="F29" i="19"/>
  <c r="E29" i="19"/>
  <c r="K27" i="19"/>
  <c r="G28" i="19"/>
  <c r="G23" i="19"/>
  <c r="G38" i="19"/>
  <c r="G95" i="19"/>
  <c r="G100" i="19"/>
  <c r="G103" i="19"/>
  <c r="G130" i="19"/>
  <c r="G134" i="19"/>
  <c r="G136" i="19"/>
  <c r="G138" i="19"/>
  <c r="G140" i="19"/>
  <c r="G146" i="19"/>
  <c r="G148" i="19"/>
  <c r="G153" i="19"/>
  <c r="G159" i="19"/>
  <c r="G167" i="19"/>
  <c r="G176" i="19"/>
  <c r="G179" i="19"/>
  <c r="G183" i="19"/>
  <c r="G185" i="19"/>
  <c r="G191" i="19"/>
  <c r="G197" i="19"/>
  <c r="G201" i="19"/>
  <c r="G204" i="19"/>
  <c r="G206" i="19"/>
  <c r="G208" i="19"/>
  <c r="G212" i="19"/>
  <c r="G217" i="19"/>
  <c r="G221" i="19"/>
  <c r="G225" i="19"/>
  <c r="G228" i="19"/>
  <c r="G232" i="19"/>
  <c r="G237" i="19"/>
  <c r="G241" i="19"/>
  <c r="G243" i="19"/>
  <c r="G252" i="19"/>
  <c r="G276" i="19"/>
  <c r="G284" i="19"/>
  <c r="G287" i="19"/>
  <c r="G293" i="19"/>
  <c r="G307" i="19"/>
  <c r="L224" i="19" l="1"/>
  <c r="K224" i="19"/>
  <c r="I22" i="19"/>
  <c r="I21" i="19" s="1"/>
  <c r="L23" i="19"/>
  <c r="E22" i="19"/>
  <c r="M232" i="19"/>
  <c r="M228" i="19"/>
  <c r="M217" i="19"/>
  <c r="M204" i="19"/>
  <c r="M243" i="19"/>
  <c r="L223" i="19"/>
  <c r="G306" i="19"/>
  <c r="H175" i="19"/>
  <c r="H174" i="19" s="1"/>
  <c r="M206" i="19"/>
  <c r="M212" i="19"/>
  <c r="M237" i="19"/>
  <c r="M208" i="19"/>
  <c r="L185" i="19"/>
  <c r="M287" i="19"/>
  <c r="M221" i="19"/>
  <c r="I251" i="19"/>
  <c r="I250" i="19" s="1"/>
  <c r="K185" i="19"/>
  <c r="H251" i="19"/>
  <c r="H250" i="19" s="1"/>
  <c r="J185" i="19"/>
  <c r="M276" i="19"/>
  <c r="L282" i="19"/>
  <c r="K259" i="19"/>
  <c r="M241" i="19"/>
  <c r="K191" i="19"/>
  <c r="M195" i="19"/>
  <c r="E174" i="19"/>
  <c r="M284" i="19"/>
  <c r="M245" i="19"/>
  <c r="M269" i="19"/>
  <c r="M180" i="19"/>
  <c r="F223" i="19"/>
  <c r="L268" i="19"/>
  <c r="M275" i="19"/>
  <c r="F282" i="19"/>
  <c r="E223" i="19"/>
  <c r="K271" i="19"/>
  <c r="J259" i="19"/>
  <c r="F274" i="19"/>
  <c r="F291" i="19"/>
  <c r="L271" i="19"/>
  <c r="E274" i="19"/>
  <c r="E282" i="19"/>
  <c r="F305" i="19"/>
  <c r="L259" i="19"/>
  <c r="M272" i="19"/>
  <c r="F174" i="19"/>
  <c r="E305" i="19"/>
  <c r="K268" i="19"/>
  <c r="F22" i="19"/>
  <c r="F21" i="19" s="1"/>
  <c r="E21" i="19"/>
  <c r="M176" i="19"/>
  <c r="K179" i="19"/>
  <c r="I175" i="19"/>
  <c r="M134" i="19"/>
  <c r="K130" i="19"/>
  <c r="K129" i="19" s="1"/>
  <c r="L67" i="19"/>
  <c r="M197" i="19"/>
  <c r="M189" i="19"/>
  <c r="M225" i="19"/>
  <c r="K29" i="19"/>
  <c r="M153" i="19"/>
  <c r="M167" i="19"/>
  <c r="J271" i="19"/>
  <c r="J179" i="19"/>
  <c r="M310" i="19"/>
  <c r="J268" i="19"/>
  <c r="M260" i="19"/>
  <c r="H223" i="19"/>
  <c r="J223" i="19" s="1"/>
  <c r="M201" i="19"/>
  <c r="L274" i="19"/>
  <c r="L136" i="19"/>
  <c r="M136" i="19" s="1"/>
  <c r="J191" i="19"/>
  <c r="L179" i="19"/>
  <c r="G37" i="19"/>
  <c r="G85" i="19"/>
  <c r="H65" i="19"/>
  <c r="M166" i="19"/>
  <c r="L165" i="19"/>
  <c r="M165" i="19" s="1"/>
  <c r="G58" i="19"/>
  <c r="L33" i="19"/>
  <c r="G39" i="19"/>
  <c r="K71" i="19"/>
  <c r="K77" i="19"/>
  <c r="L77" i="19"/>
  <c r="G89" i="19"/>
  <c r="G27" i="19"/>
  <c r="M53" i="19"/>
  <c r="F82" i="19"/>
  <c r="L82" i="19" s="1"/>
  <c r="L83" i="19"/>
  <c r="M83" i="19" s="1"/>
  <c r="M85" i="19"/>
  <c r="M89" i="19"/>
  <c r="K67" i="19"/>
  <c r="G71" i="19"/>
  <c r="L72" i="19"/>
  <c r="M72" i="19" s="1"/>
  <c r="G93" i="19"/>
  <c r="L93" i="19"/>
  <c r="M93" i="19" s="1"/>
  <c r="E82" i="19"/>
  <c r="K82" i="19" s="1"/>
  <c r="M50" i="19"/>
  <c r="M40" i="19"/>
  <c r="M38" i="19"/>
  <c r="M30" i="19"/>
  <c r="M24" i="19"/>
  <c r="M34" i="19"/>
  <c r="M58" i="19"/>
  <c r="G83" i="19"/>
  <c r="G53" i="19"/>
  <c r="M43" i="19"/>
  <c r="M54" i="19"/>
  <c r="G77" i="19"/>
  <c r="G51" i="19"/>
  <c r="M52" i="19"/>
  <c r="M26" i="19"/>
  <c r="G67" i="19"/>
  <c r="M59" i="19"/>
  <c r="M28" i="19"/>
  <c r="M25" i="19"/>
  <c r="M49" i="19"/>
  <c r="M51" i="19"/>
  <c r="M27" i="19"/>
  <c r="L29" i="19"/>
  <c r="G29" i="19"/>
  <c r="K37" i="19"/>
  <c r="M37" i="19" s="1"/>
  <c r="G49" i="19"/>
  <c r="G33" i="19"/>
  <c r="K175" i="19" l="1"/>
  <c r="L129" i="19"/>
  <c r="K66" i="19"/>
  <c r="K65" i="19" s="1"/>
  <c r="F66" i="19"/>
  <c r="F65" i="19" s="1"/>
  <c r="E66" i="19"/>
  <c r="E65" i="19" s="1"/>
  <c r="E314" i="19" s="1"/>
  <c r="M39" i="19"/>
  <c r="M185" i="19"/>
  <c r="L22" i="19"/>
  <c r="M283" i="19"/>
  <c r="L251" i="19"/>
  <c r="L250" i="19" s="1"/>
  <c r="K251" i="19"/>
  <c r="J251" i="19"/>
  <c r="M191" i="19"/>
  <c r="M259" i="19"/>
  <c r="J250" i="19"/>
  <c r="K274" i="19"/>
  <c r="K223" i="19"/>
  <c r="K305" i="19"/>
  <c r="M268" i="19"/>
  <c r="L175" i="19"/>
  <c r="M271" i="19"/>
  <c r="K282" i="19"/>
  <c r="G22" i="19"/>
  <c r="K128" i="19"/>
  <c r="I174" i="19"/>
  <c r="M29" i="19"/>
  <c r="M130" i="19"/>
  <c r="M224" i="19"/>
  <c r="I65" i="19"/>
  <c r="J65" i="19" s="1"/>
  <c r="J224" i="19"/>
  <c r="L305" i="19"/>
  <c r="M306" i="19"/>
  <c r="M179" i="19"/>
  <c r="M23" i="19"/>
  <c r="J175" i="19"/>
  <c r="M33" i="19"/>
  <c r="M77" i="19"/>
  <c r="M67" i="19"/>
  <c r="L71" i="19"/>
  <c r="M82" i="19"/>
  <c r="G82" i="19"/>
  <c r="J128" i="19"/>
  <c r="J129" i="19"/>
  <c r="G292" i="19"/>
  <c r="G283" i="19"/>
  <c r="G275" i="19"/>
  <c r="G251" i="19"/>
  <c r="G224" i="19"/>
  <c r="G175" i="19"/>
  <c r="G166" i="19"/>
  <c r="G129" i="19"/>
  <c r="L66" i="19" l="1"/>
  <c r="M66" i="19" s="1"/>
  <c r="M223" i="19"/>
  <c r="M291" i="19"/>
  <c r="L174" i="19"/>
  <c r="M251" i="19"/>
  <c r="M274" i="19"/>
  <c r="K174" i="19"/>
  <c r="K250" i="19"/>
  <c r="M305" i="19"/>
  <c r="M282" i="19"/>
  <c r="M129" i="19"/>
  <c r="J174" i="19"/>
  <c r="L128" i="19"/>
  <c r="M128" i="19" s="1"/>
  <c r="M175" i="19"/>
  <c r="G66" i="19"/>
  <c r="M71" i="19"/>
  <c r="G128" i="19"/>
  <c r="G174" i="19"/>
  <c r="F250" i="19"/>
  <c r="G282" i="19"/>
  <c r="G305" i="19"/>
  <c r="G165" i="19"/>
  <c r="G223" i="19"/>
  <c r="G274" i="19"/>
  <c r="G291" i="19"/>
  <c r="G65" i="19"/>
  <c r="G28" i="23"/>
  <c r="G25" i="23" s="1"/>
  <c r="H28" i="23"/>
  <c r="H25" i="23" s="1"/>
  <c r="C19" i="23"/>
  <c r="G17" i="23"/>
  <c r="G24" i="23" s="1"/>
  <c r="L65" i="19" l="1"/>
  <c r="M65" i="19" s="1"/>
  <c r="M174" i="19"/>
  <c r="M250" i="19"/>
  <c r="G250" i="19"/>
  <c r="F314" i="19"/>
  <c r="E28" i="23"/>
  <c r="C28" i="23" s="1"/>
  <c r="I314" i="19"/>
  <c r="G21" i="19"/>
  <c r="L21" i="19"/>
  <c r="H17" i="23"/>
  <c r="H24" i="23" s="1"/>
  <c r="E26" i="23"/>
  <c r="C26" i="23" s="1"/>
  <c r="G22" i="23"/>
  <c r="G29" i="23" s="1"/>
  <c r="G314" i="19" l="1"/>
  <c r="L314" i="19"/>
  <c r="E25" i="23"/>
  <c r="C25" i="23" s="1"/>
  <c r="H22" i="23"/>
  <c r="H29" i="23" s="1"/>
  <c r="E17" i="23"/>
  <c r="C17" i="23" s="1"/>
  <c r="E24" i="23" l="1"/>
  <c r="C24" i="23" s="1"/>
  <c r="E22" i="23"/>
  <c r="E29" i="23" l="1"/>
  <c r="C29" i="23" s="1"/>
  <c r="C22" i="23"/>
  <c r="G113" i="19"/>
  <c r="G114" i="19"/>
  <c r="K47" i="19"/>
  <c r="M47" i="19" s="1"/>
  <c r="H48" i="19"/>
  <c r="H46" i="19"/>
  <c r="K46" i="19" l="1"/>
  <c r="H22" i="19"/>
  <c r="H21" i="19" s="1"/>
  <c r="K48" i="19"/>
  <c r="M48" i="19" s="1"/>
  <c r="K22" i="19" l="1"/>
  <c r="M22" i="19" s="1"/>
  <c r="M46" i="19"/>
  <c r="J21" i="19"/>
  <c r="H314" i="19"/>
  <c r="J314" i="19" s="1"/>
  <c r="K21" i="19"/>
  <c r="K314" i="19" s="1"/>
  <c r="J22" i="19"/>
  <c r="M21" i="19" l="1"/>
  <c r="M314" i="19"/>
</calcChain>
</file>

<file path=xl/comments1.xml><?xml version="1.0" encoding="utf-8"?>
<comments xmlns="http://schemas.openxmlformats.org/spreadsheetml/2006/main">
  <authors>
    <author>User</author>
  </authors>
  <commentList>
    <comment ref="E32" authorId="0">
      <text>
        <r>
          <rPr>
            <b/>
            <sz val="9"/>
            <color indexed="81"/>
            <rFont val="Tahoma"/>
            <family val="2"/>
            <charset val="204"/>
          </rPr>
          <t>User:</t>
        </r>
        <r>
          <rPr>
            <sz val="9"/>
            <color indexed="81"/>
            <rFont val="Tahoma"/>
            <family val="2"/>
            <charset val="204"/>
          </rPr>
          <t xml:space="preserve">
</t>
        </r>
      </text>
    </comment>
  </commentList>
</comments>
</file>

<file path=xl/sharedStrings.xml><?xml version="1.0" encoding="utf-8"?>
<sst xmlns="http://schemas.openxmlformats.org/spreadsheetml/2006/main" count="1843" uniqueCount="709">
  <si>
    <t>(код бюджету)</t>
  </si>
  <si>
    <t>Усього</t>
  </si>
  <si>
    <t>Загальний фонд</t>
  </si>
  <si>
    <t>Спеціальний фонд</t>
  </si>
  <si>
    <t>усього</t>
  </si>
  <si>
    <t>у тому числі бюджет розвитку</t>
  </si>
  <si>
    <t>X</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</si>
  <si>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</si>
  <si>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</si>
  <si>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</si>
  <si>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</si>
  <si>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</si>
  <si>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</si>
  <si>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</si>
  <si>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</si>
  <si>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</si>
  <si>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</si>
  <si>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</si>
  <si>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</si>
  <si>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</si>
  <si>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</si>
  <si>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</si>
  <si>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</si>
  <si>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</si>
  <si>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</si>
  <si>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</si>
  <si>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</si>
  <si>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</si>
  <si>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</si>
  <si>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</si>
  <si>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</si>
  <si>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</si>
  <si>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</si>
  <si>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</si>
  <si>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</si>
  <si>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</si>
  <si>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</si>
  <si>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</si>
  <si>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</si>
  <si>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</si>
  <si>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</si>
  <si>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</si>
  <si>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</si>
  <si>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</si>
  <si>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</si>
  <si>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</si>
  <si>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</si>
  <si>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</si>
  <si>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</si>
  <si>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</si>
  <si>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</si>
  <si>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</si>
  <si>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</si>
  <si>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</si>
  <si>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</si>
  <si>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</si>
  <si>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</si>
  <si>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</si>
  <si>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</si>
  <si>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</si>
  <si>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</si>
  <si>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</si>
  <si>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</si>
  <si>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</si>
  <si>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</si>
  <si>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</si>
  <si>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</si>
  <si>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</si>
  <si>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</si>
  <si>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</si>
  <si>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</si>
  <si>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</si>
  <si>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</si>
  <si>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</si>
  <si>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</si>
  <si>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</si>
  <si>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</si>
  <si>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0910000</t>
  </si>
  <si>
    <t>0913112</t>
  </si>
  <si>
    <t>3112</t>
  </si>
  <si>
    <t>Заходи державної політики з питань дітей та їх соціального захисту</t>
  </si>
  <si>
    <t>1000000</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</si>
  <si>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</si>
  <si>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</si>
  <si>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</si>
  <si>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</si>
  <si>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</si>
  <si>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</si>
  <si>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</si>
  <si>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</si>
  <si>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</si>
  <si>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</si>
  <si>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</si>
  <si>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</si>
  <si>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</si>
  <si>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</si>
  <si>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</si>
  <si>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</si>
  <si>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</si>
  <si>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</si>
  <si>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</si>
  <si>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</si>
  <si>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</si>
  <si>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</si>
  <si>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</si>
  <si>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</si>
  <si>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</si>
  <si>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</si>
  <si>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</si>
  <si>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</si>
  <si>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</si>
  <si>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</si>
  <si>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</si>
  <si>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</si>
  <si>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</si>
  <si>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</si>
  <si>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</si>
  <si>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</si>
  <si>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</si>
  <si>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</si>
  <si>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</si>
  <si>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</si>
  <si>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</si>
  <si>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</si>
  <si>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</si>
  <si>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</si>
  <si>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</si>
  <si>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</si>
  <si>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</si>
  <si>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</si>
  <si>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</si>
  <si>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</si>
  <si>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</si>
  <si>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</si>
  <si>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</si>
  <si>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</si>
  <si>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</si>
  <si>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</si>
  <si>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</si>
  <si>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0218230</t>
  </si>
  <si>
    <t>Інші заходи громадського порядку та безпеки</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</si>
  <si>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</si>
  <si>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</si>
  <si>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</si>
  <si>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Додаток 2</t>
  </si>
  <si>
    <t>РОЗПОДІЛ</t>
  </si>
  <si>
    <t>РАЗОМ</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</si>
  <si>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</si>
  <si>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</si>
  <si>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</si>
  <si>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</si>
  <si>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</si>
  <si>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</si>
  <si>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</si>
  <si>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</si>
  <si>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</si>
  <si>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</si>
  <si>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</si>
  <si>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</si>
  <si>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</si>
  <si>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</si>
  <si>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</si>
  <si>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</si>
  <si>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</si>
  <si>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</si>
  <si>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</si>
  <si>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</si>
  <si>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</si>
  <si>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</si>
  <si>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</si>
  <si>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</si>
  <si>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</si>
  <si>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</si>
  <si>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</si>
  <si>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</si>
  <si>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</si>
  <si>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</si>
  <si>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</si>
  <si>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</si>
  <si>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</si>
  <si>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</si>
  <si>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</si>
  <si>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</si>
  <si>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</si>
  <si>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</si>
  <si>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</si>
  <si>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</si>
  <si>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</si>
  <si>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3110000</t>
  </si>
  <si>
    <t>3110160</t>
  </si>
  <si>
    <t>3700000</t>
  </si>
  <si>
    <t>3710000</t>
  </si>
  <si>
    <t>3710160</t>
  </si>
  <si>
    <t>3718710</t>
  </si>
  <si>
    <t>8710</t>
  </si>
  <si>
    <t>0133</t>
  </si>
  <si>
    <t>Резервний фонд місцевого бюджету</t>
  </si>
  <si>
    <t>0180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</si>
  <si>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</si>
  <si>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</si>
  <si>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</si>
  <si>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</si>
  <si>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</si>
  <si>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</si>
  <si>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</si>
  <si>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</si>
  <si>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</si>
  <si>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</si>
  <si>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</si>
  <si>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</si>
  <si>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</si>
  <si>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</si>
  <si>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</si>
  <si>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</si>
  <si>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</si>
  <si>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</si>
  <si>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</si>
  <si>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</si>
  <si>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</si>
  <si>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</si>
  <si>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</si>
  <si>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</si>
  <si>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</si>
  <si>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</si>
  <si>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</si>
  <si>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</si>
  <si>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</si>
  <si>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</si>
  <si>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</si>
  <si>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</si>
  <si>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</si>
  <si>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</si>
  <si>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</si>
  <si>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</si>
  <si>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</si>
  <si>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</si>
  <si>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(грн)</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</si>
  <si>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</si>
  <si>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</si>
  <si>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</si>
  <si>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</si>
  <si>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</si>
  <si>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</si>
  <si>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</si>
  <si>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</si>
  <si>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</si>
  <si>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</si>
  <si>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</si>
  <si>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</si>
  <si>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</si>
  <si>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</si>
  <si>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</si>
  <si>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</si>
  <si>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</si>
  <si>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 xml:space="preserve">Видатки на проведення експертної грошової оцінки земельних ділянок, що підлягають продажу </t>
  </si>
  <si>
    <t xml:space="preserve">Управління житлово-комунального господарства Южненської міської ради Одеського району Одеської області </t>
  </si>
  <si>
    <t>проектні роботи</t>
  </si>
  <si>
    <t>коригування проектної документації</t>
  </si>
  <si>
    <t>х</t>
  </si>
  <si>
    <t>0443</t>
  </si>
  <si>
    <t>коригування проектно-вишукувальної документації</t>
  </si>
  <si>
    <t>Будівництво  медичних установ та закладів</t>
  </si>
  <si>
    <t>проектно-вишукувальні роботи</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</si>
  <si>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</si>
  <si>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</si>
  <si>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</si>
  <si>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</si>
  <si>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</si>
  <si>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</si>
  <si>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</si>
  <si>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</si>
  <si>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</si>
  <si>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</si>
  <si>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</si>
  <si>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</si>
  <si>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</si>
  <si>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</si>
  <si>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</si>
  <si>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</si>
  <si>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</si>
  <si>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</si>
  <si>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</si>
  <si>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</si>
  <si>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</si>
  <si>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</si>
  <si>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</si>
  <si>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</si>
  <si>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</si>
  <si>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</si>
  <si>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</si>
  <si>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</si>
  <si>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</si>
  <si>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</si>
  <si>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</si>
  <si>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</si>
  <si>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</si>
  <si>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</si>
  <si>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</si>
  <si>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</si>
  <si>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</si>
  <si>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</si>
  <si>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</si>
  <si>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</si>
  <si>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</si>
  <si>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</si>
  <si>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</si>
  <si>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</si>
  <si>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</si>
  <si>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</si>
  <si>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</si>
  <si>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</si>
  <si>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</si>
  <si>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</si>
  <si>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</si>
  <si>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</si>
  <si>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</si>
  <si>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</si>
  <si>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</si>
  <si>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</si>
  <si>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</si>
  <si>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</si>
  <si>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</si>
  <si>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</si>
  <si>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</si>
  <si>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</si>
  <si>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</si>
  <si>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</si>
  <si>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</si>
  <si>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</si>
  <si>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</si>
  <si>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</si>
  <si>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</si>
  <si>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</si>
  <si>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</si>
  <si>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</si>
  <si>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</si>
  <si>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</si>
  <si>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</si>
  <si>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</si>
  <si>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</si>
  <si>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</si>
  <si>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</si>
  <si>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</si>
  <si>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</si>
  <si>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</si>
  <si>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</si>
  <si>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</si>
  <si>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</si>
  <si>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</si>
  <si>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</si>
  <si>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</si>
  <si>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</si>
  <si>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</si>
  <si>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</si>
  <si>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</si>
  <si>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</si>
  <si>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</si>
  <si>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</si>
  <si>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</si>
  <si>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</si>
  <si>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</si>
  <si>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</si>
  <si>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</si>
  <si>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</si>
  <si>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</si>
  <si>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</si>
  <si>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</si>
  <si>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</si>
  <si>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</si>
  <si>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</si>
  <si>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</si>
  <si>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</si>
  <si>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</si>
  <si>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</si>
  <si>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</si>
  <si>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</si>
  <si>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</si>
  <si>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</si>
  <si>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</si>
  <si>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</si>
  <si>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</si>
  <si>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Повернення кредитів</t>
  </si>
  <si>
    <t>загальний фонд</t>
  </si>
  <si>
    <t>спеціальний фонд</t>
  </si>
  <si>
    <t>разом</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</si>
  <si>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</si>
  <si>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</si>
  <si>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</si>
  <si>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99000000000</t>
  </si>
  <si>
    <t>Державний бюджет</t>
  </si>
  <si>
    <t>Обласний бюджет Одеської області</t>
  </si>
  <si>
    <t>15100000000</t>
  </si>
  <si>
    <t xml:space="preserve">УСЬОГО за розділом І та ІІ, у тому числі: </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</si>
  <si>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</si>
  <si>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</si>
  <si>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</si>
  <si>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</si>
  <si>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</si>
  <si>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</si>
  <si>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</si>
  <si>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Додаток 8</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</si>
  <si>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</si>
  <si>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</si>
  <si>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</si>
  <si>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</si>
  <si>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</si>
  <si>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 виконання</t>
  </si>
  <si>
    <t>0210180</t>
  </si>
  <si>
    <t xml:space="preserve"> видатки споживання</t>
  </si>
  <si>
    <t xml:space="preserve"> - оплата праці з нарахуваннями</t>
  </si>
  <si>
    <t xml:space="preserve"> - оплата комунальних послуг та енергоносіїв</t>
  </si>
  <si>
    <t xml:space="preserve"> видатки розвитку</t>
  </si>
  <si>
    <t xml:space="preserve"> - бюджет розвитку</t>
  </si>
  <si>
    <t>видатки розвитку</t>
  </si>
  <si>
    <t>Ігор ЧУГУННИКОВ</t>
  </si>
  <si>
    <t>Додаток № 6</t>
  </si>
  <si>
    <t xml:space="preserve"> до рішення Южненської міської ради</t>
  </si>
  <si>
    <t>від                    2018 року</t>
  </si>
  <si>
    <t>№                 -VIІ</t>
  </si>
  <si>
    <t>Додаток 6</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</si>
  <si>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</si>
  <si>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програми</t>
  </si>
  <si>
    <r>
      <t>Дата і номер документа,яким затверджено місцеву</t>
    </r>
    <r>
      <rPr>
        <sz val="12"/>
        <color indexed="10"/>
        <rFont val="Times New Roman"/>
        <family val="1"/>
        <charset val="204"/>
      </rPr>
      <t xml:space="preserve"> </t>
    </r>
    <r>
      <rPr>
        <sz val="12"/>
        <rFont val="Times New Roman"/>
        <family val="1"/>
        <charset val="204"/>
      </rPr>
      <t xml:space="preserve">програму </t>
    </r>
  </si>
  <si>
    <t xml:space="preserve">Загальний фонд </t>
  </si>
  <si>
    <t>Разом</t>
  </si>
  <si>
    <t xml:space="preserve"> Програма з локалізації та ліквідації амброзії полинолистої на територій Южненської міської територіальної громади на  2020-2024 роки</t>
  </si>
  <si>
    <t>Рішення ЮМР від 18.06.2020 року № 1771-VIІ  з внесеними змінами від 28.10.2022 року  № 1096 -VIIІ шляхом викладення у новій редакції</t>
  </si>
  <si>
    <t>1516030</t>
  </si>
  <si>
    <t>Додаток 4</t>
  </si>
  <si>
    <t>Транспортний подаок з фізичних осіб</t>
  </si>
  <si>
    <t xml:space="preserve">Рентна плата та плата за використання інших природних ресурсів </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</si>
  <si>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</si>
  <si>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Плата за скорочення термінів надання послуг у сфері державної реєстрації речових прав на нерухоме майно та їх обтяжень …</t>
  </si>
  <si>
    <t xml:space="preserve">Інші джерела власних надходжень бюджетних установ  </t>
  </si>
  <si>
    <t>Цільові фонди</t>
  </si>
  <si>
    <t>Субвенція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</si>
  <si>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</si>
  <si>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Рентна плата за користування надрами загальнодержавного значення</t>
  </si>
  <si>
    <t>І. ТРАНФЕРТИ ДО ЗАГАЛЬНОГО ФОНДУ БЮДЖЕТУ</t>
  </si>
  <si>
    <t>ІІ. ТРАНСФЕРТИ ДО СПЕЦІАЛЬНОГО ФОНДУ БЮДЖЕТУ</t>
  </si>
  <si>
    <t>Додаток 3</t>
  </si>
  <si>
    <t>Додаток 5</t>
  </si>
  <si>
    <t>Секретар Південнівської міської ради</t>
  </si>
  <si>
    <t xml:space="preserve">Секретар Південнівської міської ради                                                                                                     Ігор ЧУГУННИКОВ                                                      </t>
  </si>
  <si>
    <t>Виконавчий комітет Південнівської міської ради Одеського району Одеської області</t>
  </si>
  <si>
    <t>Управління освіти Південнівської міської ради Одеського районого Одеської області</t>
  </si>
  <si>
    <t>Управління соціальної політики Південнівської міської ради Одеського району Одеської області</t>
  </si>
  <si>
    <t>Служба у справах дітей Південнівської міської ради Одеського району Одеської області</t>
  </si>
  <si>
    <t>Управління культури, спорту та молодіжної політики Південнівської міської ради Одеського району Одеської області</t>
  </si>
  <si>
    <t>Управління капітального будівництва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</si>
  <si>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</si>
  <si>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 xml:space="preserve">Виконавчий комітет Південнівської міської ради  Одеського району Одеської області </t>
  </si>
  <si>
    <t xml:space="preserve">Управління освіти Південнівської міської ради Одеського району Одеської області </t>
  </si>
  <si>
    <t xml:space="preserve">Управління соціальної політики Південнівської міської ради Одеського району Одеської області </t>
  </si>
  <si>
    <t xml:space="preserve">Виконавчий комітет Південнівської міської ради Одеського району Одеської області </t>
  </si>
  <si>
    <t xml:space="preserve">Управління праці та соціального захисту населення Південнівської міської ради Одеського району Одеської області </t>
  </si>
  <si>
    <t>Фінансове управління Південнівської міської ради Одеського району Одеської області</t>
  </si>
  <si>
    <t xml:space="preserve">Управління капітального будівництва Південнівської міської ради Одеського району Одеської області </t>
  </si>
  <si>
    <t>Затверджено на 2025 рік з урахуванням внесених змін</t>
  </si>
  <si>
    <t>Затверджено на 2025  рік з урахув. змін</t>
  </si>
  <si>
    <t>до рішення Південнівської міської ради</t>
  </si>
  <si>
    <t xml:space="preserve">Найменування  об'єкта  будівництва/вид будівельних робіт, у тому числі проєктні роботи </t>
  </si>
  <si>
    <t>Виконавчий комітет Південнівської  міської ради Одеського району Одеської області</t>
  </si>
  <si>
    <t>Капітальні трансферти підприємствам (установам, організаціям)</t>
  </si>
  <si>
    <t>0217661</t>
  </si>
  <si>
    <t>0491</t>
  </si>
  <si>
    <t>Управління освіти Южненської міської ради Одеського району Одеської області</t>
  </si>
  <si>
    <t>0217662</t>
  </si>
  <si>
    <t>0492</t>
  </si>
  <si>
    <t>0217663</t>
  </si>
  <si>
    <t>0493</t>
  </si>
  <si>
    <t>0217664</t>
  </si>
  <si>
    <t>1182</t>
  </si>
  <si>
    <t>0494</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</si>
  <si>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</si>
  <si>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0218240</t>
  </si>
  <si>
    <t>8240</t>
  </si>
  <si>
    <t>Заходи та роботи з територіальної оборони</t>
  </si>
  <si>
    <t>Управління освіти Південнівської міської ради Одеського району Одеської області</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</si>
  <si>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</si>
  <si>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</si>
  <si>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</si>
  <si>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</si>
  <si>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</si>
  <si>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</si>
  <si>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 xml:space="preserve"> Надання комплексу послуг особам/сім’ям у сфері соціального захисту та соціального забезпечення іншими надавачами соціальних послуг</t>
  </si>
  <si>
    <t>1216015</t>
  </si>
  <si>
    <t>6015</t>
  </si>
  <si>
    <t>Забезпечення надійної та безперебійної експлуатації ліфтів</t>
  </si>
  <si>
    <t>1511021</t>
  </si>
  <si>
    <t>Надання загальної середньої освіти закладами загальної середньої освіти за рахунок коштів місцевого бюджету</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</si>
  <si>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</si>
  <si>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</si>
  <si>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проєктні роботи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</si>
  <si>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</si>
  <si>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</si>
  <si>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</si>
  <si>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</si>
  <si>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Проєктні роботи: «Капітальний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</si>
  <si>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1512170</t>
  </si>
  <si>
    <t>2170</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</si>
  <si>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</si>
  <si>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</si>
  <si>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</si>
  <si>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</si>
  <si>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</si>
  <si>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 xml:space="preserve">кошти на оплату послуг, пов'язаних із підготовкою до виконання робіт, їх здійсненням та введенням об'єктів будівництва в експлуатацію </t>
  </si>
  <si>
    <t>1516012</t>
  </si>
  <si>
    <t>6012</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</si>
  <si>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</si>
  <si>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</si>
  <si>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</si>
  <si>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у т.ч.</t>
  </si>
  <si>
    <t>Субвенція</t>
  </si>
  <si>
    <t>Інші субвенції з місцевого бюджету</t>
  </si>
  <si>
    <t xml:space="preserve">1517330 </t>
  </si>
  <si>
    <t>7330</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</si>
  <si>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</si>
  <si>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</si>
  <si>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</si>
  <si>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</si>
  <si>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</si>
  <si>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Інші заходи, пов'язані з економічною діяльністю</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</si>
  <si>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</si>
  <si>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</si>
  <si>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</si>
  <si>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</si>
  <si>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</si>
  <si>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</si>
  <si>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</si>
  <si>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</si>
  <si>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</si>
  <si>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</si>
  <si>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</si>
  <si>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</si>
  <si>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1617351</t>
  </si>
  <si>
    <t>7351</t>
  </si>
  <si>
    <t>Розроблення комплексних планів просторового розвитку територій територіальних громад</t>
  </si>
  <si>
    <t>Розроблення Комплексного плану просторового розвитку території Южненської міської територіальної громади</t>
  </si>
  <si>
    <t xml:space="preserve">Секретар Південнівської  міської ради                                                                                                                                                       Ігор ЧУГУННИКОВ                                                         </t>
  </si>
  <si>
    <t xml:space="preserve">Придбання пластикових сміттєприймальних контейнерів, об'ємом 1,1 м³ (2 шт)                                         </t>
  </si>
  <si>
    <t>0219770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</si>
  <si>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</si>
  <si>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0611200</t>
  </si>
  <si>
    <t>1200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</si>
  <si>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</si>
  <si>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0611600</t>
  </si>
  <si>
    <t>1600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</si>
  <si>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</si>
  <si>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3140</t>
  </si>
  <si>
    <t>0613140</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</si>
  <si>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</si>
  <si>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0813193</t>
  </si>
  <si>
    <t>3193</t>
  </si>
  <si>
    <t>Надання комплексу послуг особам/сім`ям у сфері соціального захисту та соціального забезпечення іншими надавачами соціальних послуг</t>
  </si>
  <si>
    <t>Забезпечення молодіжними центрами соціального становлення та розвитку молоді та інші заходи у сфері молодіжної політики</t>
  </si>
  <si>
    <t>Розвиток здібностей у дітей та молоді з фізичної культури та спорту комунальними дитячо- юнацькими спортивними школами</t>
  </si>
  <si>
    <t>Розвиток та підтримка доступної спортивної інфраструктури</t>
  </si>
  <si>
    <t>Інші заходи, пов`язані з економічною діяльністю</t>
  </si>
  <si>
    <t>Охорона та раціональне використання природних ресурсів</t>
  </si>
  <si>
    <t>0511</t>
  </si>
  <si>
    <t>Реверсна дотація</t>
  </si>
  <si>
    <t>0611403</t>
  </si>
  <si>
    <t>1403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</si>
  <si>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</si>
  <si>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</si>
  <si>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</si>
  <si>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Будівництво закладів охорони здоров`я</t>
  </si>
  <si>
    <t>1516013</t>
  </si>
  <si>
    <t>3110180</t>
  </si>
  <si>
    <t>Інша діяльність у сфері державного управління</t>
  </si>
  <si>
    <t>місцевого бюджету у 2025 році</t>
  </si>
  <si>
    <t xml:space="preserve">Затверджено на 2025 рік   </t>
  </si>
  <si>
    <t xml:space="preserve">Обсяги капітальних вкладень у розрізі інвестиційних проектів у 2025 році
</t>
  </si>
  <si>
    <t>Найменування  інвестиційного проєкту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</si>
  <si>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</si>
  <si>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</si>
  <si>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</si>
  <si>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2025  році, гривень</t>
  </si>
  <si>
    <t>Очікуваний рівень готовності проекту на кінець 2025 року, %</t>
  </si>
  <si>
    <t xml:space="preserve">Секретар Південнівської міської ради                                                                                                                                                       Ігор ЧУГУННИКОВ                                                         </t>
  </si>
  <si>
    <t>Додаток 7</t>
  </si>
  <si>
    <t>Додаток 9</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</si>
  <si>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</si>
  <si>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</si>
  <si>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</si>
  <si>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</si>
  <si>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Програма розвитку освіти Южненської міської територіальної громади  на 2025-2027 роки</t>
  </si>
  <si>
    <t>Програма національно-патріотичного виховання дітей та молоді  Южненської міської територіальної  громади на 2024-2026 роки</t>
  </si>
  <si>
    <t>Програма оздоровлення та відпочинку дітей Южненської міської територіальної громади на період 2025-2027 роки</t>
  </si>
  <si>
    <t xml:space="preserve">Рішення ЮМР від 29.08.2024 року № 1820-VIІI </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</si>
  <si>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</si>
  <si>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</si>
  <si>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Надання комплексу послуг особам/сім`ям у сфері соціального захисту та соціального забезпечення іншими надавачами соціальних послуг </t>
  </si>
  <si>
    <t>Цільова соціальна програма Молодь Южненської міської територіальної громади на 2025-2027 роки</t>
  </si>
  <si>
    <t xml:space="preserve">Рішення ЮМР від 29.08.2024 року № 1816-VІІІ  </t>
  </si>
  <si>
    <t>Програма поховання померлих одиноких громадян, осіб без місця проживання, громадян, від поховання яких відмовились рідні та знайдених невпізнаних трупів на території Южненської міської територіальної громади на 2025-2027 роки</t>
  </si>
  <si>
    <t xml:space="preserve">Рішення ПМР від 24.12.2024 року № 2023-VІІІ  </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</si>
  <si>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</si>
  <si>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Програма капітального ремонту (модернізації, заміни) ліфтів в місті Южному Одеського району Одеської області на 2024-2026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</si>
  <si>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</si>
  <si>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</si>
  <si>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1216031</t>
  </si>
  <si>
    <t>6031</t>
  </si>
  <si>
    <t>0621</t>
  </si>
  <si>
    <t>Програма розвитку інфраструктури Южненської міської територіальної громади на 2025-2027 роки</t>
  </si>
  <si>
    <t>Програма енергоефективності в житлово-комунальному господарстві та бюджетній сфері Южненської міської територіальної громади на 2025-2027 роки</t>
  </si>
  <si>
    <t>Рішення ЮМР від 14.11.2024 року № 1934-VIІI з внесеними змінами від 06.03.2025 року № 2126 -VIIІ шляхом викладення у новій редакції</t>
  </si>
  <si>
    <t>Програма реформування і розвитку житлово-комунального господарства Южненської міської територіальної громади на 2025-2027 роки</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</si>
  <si>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</si>
  <si>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Фонд комунального майна Южненської міської ради Одеського району Одеської області</t>
  </si>
  <si>
    <t>Рішення ЮМР від 06.06.2024 року № 1735-VIІI з внесеними змінами від 29.08.2024 року № 1858-VIIІ шляхом викладення у новій редакції</t>
  </si>
  <si>
    <t>Рішення ЮМР від 07.12.2022року               №1177-VIIІ з внесеними змінами від  14.12. 2023 року   № 1602-VIII шляхом викладення у новій редакції</t>
  </si>
  <si>
    <t>Рішення ЮМР від 28.10.2022 року            №1091 -VIIІ з внесеними змінами від  06.03.2025 року   № 2103-VIIІ шляхом викладення у новій редакції</t>
  </si>
  <si>
    <t>Рішення ЮМР від 23.08.2023 року № 1433- VIIІ з внесеними змінами від  24.12.2024 року   № 2030 -VIIІ шляхом викладення у новій редакції</t>
  </si>
  <si>
    <t>Рішення ЮМР від 26.10.2023 року № 1511-VIIІ  з внесеними змінами від  06.03.2025 року № 2115-VIIІ шляхом викладення у новій редакції</t>
  </si>
  <si>
    <t>Рішення ЮМР від 14.11.2024 року №1929-VIІІ</t>
  </si>
  <si>
    <t>Рішення ЮМР від 24.12.2024 року №         2040-VIІІ</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</si>
  <si>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</si>
  <si>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Рішення ЮМР від 18.06.2020 року № 1760-VII з внесеними змінами від  24.12.2024 року  № 2025 -VIIІ шляхом викладення у новій редакції</t>
  </si>
  <si>
    <t>Програма розвитку культури в Южненській міській територіальній  громаді на 2025-2027 роки</t>
  </si>
  <si>
    <t>Рішення ЮМР від 06.06.2024 року № 1729-VІІІ з внесеними змінами від 24.12. 2024 року № 2010-VIIІ шляхом викладення у новій редакції</t>
  </si>
  <si>
    <t>Екологічна програма заходів з охорони навколишнього природного середовища Южненської міської територіальної громади на 2024-2026 роки</t>
  </si>
  <si>
    <t>Рішення ЮМР від 26.10.2023 року №1520-VІIІ з внесеними змінами від  29.03.2024 року  №  1700-VIIІ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</si>
  <si>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</si>
  <si>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</si>
  <si>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r>
      <t>Будівництво</t>
    </r>
    <r>
      <rPr>
        <sz val="14"/>
        <color rgb="FF333333"/>
        <rFont val="Times New Roman"/>
        <family val="1"/>
        <charset val="204"/>
      </rPr>
      <t> закладів охорони здоров'я</t>
    </r>
  </si>
  <si>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</si>
  <si>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</si>
  <si>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</si>
  <si>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Дотації з місцевих бюджетів іншим місцевим бюджетам</t>
  </si>
  <si>
    <t>Інші дотації з місцевого бюджету</t>
  </si>
  <si>
    <t>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</si>
  <si>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</si>
  <si>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Цільові фонди, утворені Верховною Радою Автономної Республіки Крим, органами місцевого самоврядування та місцевими органами виконавчої влади</t>
  </si>
  <si>
    <t>Затверджено на 2025  рік з урахуванням внесених змін</t>
  </si>
  <si>
    <t>41059300</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</si>
  <si>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t>
  </si>
  <si>
    <t>3719110</t>
  </si>
  <si>
    <t>9110</t>
  </si>
  <si>
    <t>до рішення Південнівської  міської ради</t>
  </si>
  <si>
    <t>Виконано за І піврічча 2025 року</t>
  </si>
  <si>
    <t>Виконання окремих заходів з реалізації соціального проекту "Активні парки - локації здорової України"</t>
  </si>
  <si>
    <t>Субвенція з місцевого бюджету державному бюджету на виконання програм соціально-економічного розвитку регіонів</t>
  </si>
  <si>
    <t>Доходи місцевого бюджету за І півріччя 2025 року</t>
  </si>
  <si>
    <t>Виконано за І півріччя 2025 року</t>
  </si>
  <si>
    <t>збільшення у 2,5 разів</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</si>
  <si>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</si>
  <si>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Субвенція з місцевого бюджету на забезпечення пожежної безпеки в закладах загальної середньої освіти за рахунок відповідної субвенції з державного бюджету</t>
  </si>
  <si>
    <t>0619750</t>
  </si>
  <si>
    <t>Субвенція з місцевого бюджету на співфінансування інвестиційних проектів</t>
  </si>
  <si>
    <t>9750</t>
  </si>
  <si>
    <t xml:space="preserve">від  </t>
  </si>
  <si>
    <t xml:space="preserve">№ </t>
  </si>
  <si>
    <t xml:space="preserve">  Перелік об'єктів,  видатки на які проводились за І півріччя 2025 рік  на природоохоронні заходи  по Южненській міській територіальній громаді</t>
  </si>
  <si>
    <t>Виконання за І півріччя 2025 рік</t>
  </si>
  <si>
    <t>Фінансування об'єктів, видатки по яких здійснювались у І півріччі 2025 року за рахунок коштів бюджету розвитку</t>
  </si>
  <si>
    <t>Інші заходи у сфері зв'язку, телекомунікації та інформатики</t>
  </si>
  <si>
    <t>0219800</t>
  </si>
  <si>
    <t>9800</t>
  </si>
  <si>
    <t>Капітальні трансферти органам державного управління інших рівнів</t>
  </si>
  <si>
    <t xml:space="preserve">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Додаткові роботи </t>
  </si>
  <si>
    <t>Капітальний ремонт автоматичної системи протипожежного захисту в приміщеннях найпростішого укриття прибудови, що планується використовувати для укриття учасників освітнього процесу Комунального опорного закладу загальної середньої освіти «Ліцей №2» Південнівської міської ради Одеського району Одеської області за адресою: Одеська область, Одеський район, Южненська територіальна громада, м. Південне, просп. Миру, 18, у т.ч.:</t>
  </si>
  <si>
    <t>Капітальний ремонт (заміна віконних блоків) пошкоджених  внаслідок збройної агресії об’єктів критичної інфраструктури: будівлі котельні та будівлі АПК і РММ комплексу "КОТЕЛЬНА", за адресою: Одеська область, Одеський район, Южненська територіальна громада, м. Південне, вул. Старомиколаївське шосе, будинок 8, у т.ч.:</t>
  </si>
  <si>
    <t>Виконання   місцевих  програм, які фінансувались   за рахунок коштів  бюджету Южненської міської територіальної громади за  І півріччя 2025 року</t>
  </si>
  <si>
    <t>Виконано за         І півріччя         2025 року</t>
  </si>
  <si>
    <t>Рішення ЮМР від 07.03.2023 року               №1299-VIIІ з внесеними змінами від  22.05.2025 року   № 2243 -VIII шляхом викладення у новій редакції</t>
  </si>
  <si>
    <t>Рішення ЮМР від 28.10.2022 року №1092-VIIІ з внесеними змінами від 13.12.2024 року   №1974-VIII шляхом викладення у новій редакції</t>
  </si>
  <si>
    <t>Програма місцевих стимулів для працівників Комунального некомерційного підприємства"Південнівська міська лікарня" Південнівськоїї міської ради на 2023-2025 роки</t>
  </si>
  <si>
    <t>Рішення ЮМР від 23.08.2023 року № 1431-VIIІ з внесеними змінами від  10.04.2025 року   № 2186-VIIІ шляхом викладення у новій редакції</t>
  </si>
  <si>
    <t>Комплексна цільова програма "Електронна громада" на 2024-2026 роки</t>
  </si>
  <si>
    <t>Програма сприяння оборонній і мобілізаційній готовності Южненської міської територіальної громади на 2025-2027 роки</t>
  </si>
  <si>
    <t>Програма забезпечення діяльності ЮЖНЕНСЬКОГО КОМУНАЛЬНОГО ПІДПРИЄМСТВА "МУНІЦИПАЛЬНА ВАРТА" на 2025-2027 роки</t>
  </si>
  <si>
    <t xml:space="preserve">Рішення ПМР від  06.03.2025 року № 2109-VIIІ з внесеними змінами від  10.04.2025 року № 2187-VIII шляхом викладення  у новій редакції  </t>
  </si>
  <si>
    <t>Фінансова підтримка медіа (засобів масової інформації)</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</si>
  <si>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</si>
  <si>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 xml:space="preserve">Рішення ЮМР від 14.12.2023 року № 1567-VIIІ  з внесеними змінами  від  29.08.2024 року №1849-VIII шляхом викладення  у новій редакції  </t>
  </si>
  <si>
    <t>Рішення ЮМР від 14.10.2024 року № 1892-VІІІ з внесеними змінами від 22.05.2025 року  № 2236 -VIIІ шляхом викладення у новій редакції</t>
  </si>
  <si>
    <t xml:space="preserve">Рішення ЮМР від 13.07.2023 року № 1404-VII з внесеними змінами від 22.05.2025 року  № 2239-VIIІ  </t>
  </si>
  <si>
    <t>0819770</t>
  </si>
  <si>
    <t>Рішення ЮМР від 13.07.2023 року №1402 -VIIІ з внесеними змінами від  10.04.2025 року № 2183-VIII шляхом викладення у новій редакції</t>
  </si>
  <si>
    <t>Розвиток здібностей у дітей та молоді з фізичної культури та спорту комунальними дитячо-юнацькими спортивними школами</t>
  </si>
  <si>
    <t>Рішення ЮМР від 13.07.2023 року № 1401-VIІI з внесеними змінами від        13.12.2024 року № 1972-VIIІ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</si>
  <si>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</si>
  <si>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29.08.2024 року № 1856-VIІI з внесеними змінами від  22.05.2025 року № 2245 -VIIІ шляхом викладення у новій редакції</t>
  </si>
  <si>
    <t>Рішення ЮМР від 28.10.2022 року № 1121-VIІI з внесеними змінами від 06.03.       2025 року № 2113-VIIІ шляхом викладення у новій редакції</t>
  </si>
  <si>
    <t>Рішення ЮМР від 24.12.2024 року № 2053-VIІI з внесеними змінами від  22.05.2025 року №  2247 -VIIІ шляхом викладення у новій редакції</t>
  </si>
  <si>
    <t>Рішення Южненської міської ради  від 29.04.2021 року №360-VIIІ з внесеними змінами  від  22.05.2025 року № 2248-VIII, шляхом викладення у новій редакції</t>
  </si>
  <si>
    <t>Муніципальна інвестиційна програма розвитку Южненської міської територіальної громади на 2025-2027 роки</t>
  </si>
  <si>
    <t xml:space="preserve">Рішення Южненської міської ради від 14.11.2024 року № 1919-VIIІ  з внесеними змінами  від 10 .04. 2025  року № 2180 -VIII, шляхом викладення у новій редакції  </t>
  </si>
  <si>
    <t>Рішення ЮМР від 07.03.2023 року               №1299-VIIІ з внесеними змінами від  22.05.2025 року № 2243 -VIII шляхом викладення у новій редакції</t>
  </si>
  <si>
    <t>Виконано за         І півріччя        2025 року</t>
  </si>
  <si>
    <t>№           -VIII</t>
  </si>
  <si>
    <t xml:space="preserve">від          2025 року </t>
  </si>
  <si>
    <t>від                          2025 року</t>
  </si>
  <si>
    <t>від                           2025 року</t>
  </si>
  <si>
    <t>від                        2025 року</t>
  </si>
  <si>
    <t xml:space="preserve">№  </t>
  </si>
  <si>
    <t>Фінансування місцевого бюджету за І півріччя 2025 року</t>
  </si>
  <si>
    <t>від                         2025 року</t>
  </si>
  <si>
    <t xml:space="preserve"> №  </t>
  </si>
  <si>
    <t xml:space="preserve"> № </t>
  </si>
  <si>
    <t xml:space="preserve">№                       </t>
  </si>
  <si>
    <t>від                                       2025 року</t>
  </si>
  <si>
    <t>Міжбюджетні трансферти за І півріччя 2025 року</t>
  </si>
  <si>
    <t>36075</t>
  </si>
  <si>
    <t>6705,30</t>
  </si>
  <si>
    <t>видатків місцевого бюджету за  І піврічча 2025 рік</t>
  </si>
  <si>
    <t>від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</si>
</sst>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0&quot;р.&quot;;[Red]\-#,##0&quot;р.&quot;"/>
    <numFmt numFmtId="165" formatCode="_-* #,##0.00\ _₽_-;\-* #,##0.00\ _₽_-;_-* &quot;-&quot;??\ _₽_-;_-@_-"/>
    <numFmt numFmtId="166" formatCode="#,##0;\-#,##0;#,&quot;-&quot;"/>
    <numFmt numFmtId="167" formatCode="_-* #,##0.00\ _г_р_н_._-;\-* #,##0.00\ _г_р_н_._-;_-* &quot;-&quot;??\ _г_р_н_._-;_-@_-"/>
    <numFmt numFmtId="168" formatCode="_-* #,##0\ _г_р_н_._-;\-* #,##0\ _г_р_н_._-;_-* &quot;-&quot;??\ _г_р_н_._-;_-@_-"/>
    <numFmt numFmtId="169" formatCode="0.0%"/>
    <numFmt numFmtId="170" formatCode="#,##0.00;\-#,##0.00;#,&quot;-&quot;"/>
    <numFmt numFmtId="171" formatCode="_-* #,##0.00\ &quot;грн.&quot;_-;\-* #,##0.00\ &quot;грн.&quot;_-;_-* &quot;-&quot;??\ &quot;грн.&quot;_-;_-@_-"/>
    <numFmt numFmtId="172" formatCode="#,##0.0"/>
    <numFmt numFmtId="173" formatCode="_-* #,##0.0\ _₽_-;\-* #,##0.0\ _₽_-;_-* &quot;-&quot;?\ _₽_-;_-@_-"/>
    <numFmt numFmtId="174" formatCode="_-* #,##0_р_._-;\-* #,##0_р_._-;_-* &quot;-&quot;??_р_._-;_-@_-"/>
    <numFmt numFmtId="175" formatCode="#,##0.00_ ;\-#,##0.00\ "/>
    <numFmt numFmtId="176" formatCode="#,##0_ ;\-#,##0\ "/>
    <numFmt numFmtId="177" formatCode="0.0"/>
    <numFmt numFmtId="178" formatCode="#,##0.00;\-#,##0.00;#.00,&quot;-&quot;"/>
  </numFmts>
  <fonts count="61"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b/>
      <sz val="12"/>
      <color rgb="FF000000"/>
      <name val="Times New Roman"/>
      <family val="1"/>
      <charset val="204"/>
    </font>
    <font>
      <i/>
      <sz val="12"/>
      <color rgb="FF000000"/>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sz val="16"/>
      <name val="Times New Roman"/>
      <family val="1"/>
      <charset val="204"/>
    </font>
    <font>
      <i/>
      <sz val="16"/>
      <color theme="1"/>
      <name val="Times New Roman"/>
      <family val="1"/>
      <charset val="204"/>
    </font>
    <font>
      <b/>
      <i/>
      <sz val="12"/>
      <name val="Times New Roman"/>
      <family val="1"/>
      <charset val="204"/>
    </font>
    <font>
      <b/>
      <sz val="16"/>
      <color indexed="8"/>
      <name val="Times New Roman"/>
      <family val="1"/>
      <charset val="204"/>
    </font>
    <font>
      <sz val="16"/>
      <color rgb="FF000000"/>
      <name val="Times New Roman"/>
      <family val="1"/>
      <charset val="204"/>
    </font>
    <font>
      <sz val="16"/>
      <color theme="1"/>
      <name val="Calibri"/>
      <family val="2"/>
      <charset val="204"/>
      <scheme val="minor"/>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b/>
      <sz val="13.5"/>
      <color rgb="FF000000"/>
      <name val="Times New Roman"/>
      <family val="1"/>
      <charset val="204"/>
    </font>
    <font>
      <sz val="12"/>
      <name val="Arial Cyr"/>
      <charset val="204"/>
    </font>
    <font>
      <sz val="14"/>
      <color theme="1"/>
      <name val="Calibri"/>
      <family val="2"/>
      <charset val="204"/>
      <scheme val="minor"/>
    </font>
    <font>
      <sz val="14"/>
      <name val="Times New Roman"/>
      <family val="1"/>
      <charset val="204"/>
    </font>
    <font>
      <b/>
      <sz val="12"/>
      <color indexed="8"/>
      <name val="Times New Roman"/>
      <family val="1"/>
      <charset val="204"/>
    </font>
    <font>
      <b/>
      <sz val="9"/>
      <color theme="1"/>
      <name val="Times New Roman"/>
      <family val="1"/>
      <charset val="204"/>
    </font>
    <font>
      <b/>
      <sz val="10"/>
      <color theme="1"/>
      <name val="Times New Roman"/>
      <family val="1"/>
      <charset val="204"/>
    </font>
    <font>
      <b/>
      <sz val="13"/>
      <name val="Times New Roman"/>
      <family val="1"/>
      <charset val="204"/>
    </font>
    <font>
      <sz val="12"/>
      <color indexed="10"/>
      <name val="Times New Roman"/>
      <family val="1"/>
      <charset val="204"/>
    </font>
    <font>
      <i/>
      <sz val="14"/>
      <name val="Times New Roman"/>
      <family val="1"/>
      <charset val="204"/>
    </font>
    <font>
      <i/>
      <sz val="14"/>
      <color theme="1"/>
      <name val="Times New Roman"/>
      <family val="1"/>
      <charset val="204"/>
    </font>
    <font>
      <b/>
      <sz val="14"/>
      <color rgb="FF000000"/>
      <name val="Times New Roman"/>
      <family val="1"/>
      <charset val="204"/>
    </font>
    <font>
      <i/>
      <sz val="14"/>
      <color rgb="FF000000"/>
      <name val="Times New Roman"/>
      <family val="1"/>
      <charset val="204"/>
    </font>
    <font>
      <sz val="11"/>
      <name val="Arial"/>
      <family val="2"/>
      <charset val="204"/>
    </font>
    <font>
      <b/>
      <sz val="10"/>
      <name val="Arial Cyr"/>
      <charset val="204"/>
    </font>
    <font>
      <sz val="10"/>
      <color theme="0"/>
      <name val="Calibri"/>
      <family val="2"/>
      <charset val="204"/>
      <scheme val="minor"/>
    </font>
    <font>
      <sz val="14"/>
      <color rgb="FF333333"/>
      <name val="Times New Roman"/>
      <family val="1"/>
      <charset val="204"/>
    </font>
    <font>
      <b/>
      <sz val="18"/>
      <name val="Times New Roman"/>
      <family val="1"/>
      <charset val="204"/>
    </font>
    <font>
      <sz val="18"/>
      <name val="Times New Roman"/>
      <family val="1"/>
      <charset val="204"/>
    </font>
    <font>
      <b/>
      <sz val="9"/>
      <color indexed="81"/>
      <name val="Tahoma"/>
      <family val="2"/>
      <charset val="204"/>
    </font>
    <font>
      <sz val="9"/>
      <color indexed="81"/>
      <name val="Tahoma"/>
      <family val="2"/>
      <charset val="204"/>
    </font>
    <font>
      <i/>
      <sz val="13"/>
      <name val="Times New Roman"/>
      <family val="1"/>
      <charset val="204"/>
    </font>
    <font>
      <sz val="13"/>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s>
  <cellStyleXfs count="7">
    <xf numFmtId="0" fontId="0" fillId="0" borderId="0"/>
    <xf numFmtId="167" fontId="10"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71" fontId="10" fillId="0" borderId="0" applyFont="0" applyFill="0" applyBorder="0" applyAlignment="0" applyProtection="0"/>
    <xf numFmtId="165" fontId="11" fillId="0" borderId="0" applyFont="0" applyFill="0" applyBorder="0" applyAlignment="0" applyProtection="0"/>
  </cellStyleXfs>
  <cellXfs count="1361">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6"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166" fontId="6" fillId="2" borderId="15" xfId="0" applyNumberFormat="1" applyFont="1" applyFill="1" applyBorder="1" applyAlignment="1">
      <alignment horizontal="right" vertical="center"/>
    </xf>
    <xf numFmtId="166" fontId="5" fillId="0" borderId="1" xfId="0" applyNumberFormat="1" applyFont="1" applyBorder="1" applyAlignment="1">
      <alignment horizontal="right" vertical="center"/>
    </xf>
    <xf numFmtId="166" fontId="5" fillId="2" borderId="12" xfId="0" applyNumberFormat="1" applyFont="1" applyFill="1" applyBorder="1" applyAlignment="1">
      <alignment horizontal="right" vertical="center"/>
    </xf>
    <xf numFmtId="166" fontId="8" fillId="2" borderId="18"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7" fillId="2" borderId="1"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166" fontId="5" fillId="2" borderId="1" xfId="0" applyNumberFormat="1" applyFont="1" applyFill="1" applyBorder="1" applyAlignment="1">
      <alignment vertical="center"/>
    </xf>
    <xf numFmtId="166" fontId="5" fillId="2" borderId="12" xfId="0" applyNumberFormat="1" applyFont="1" applyFill="1" applyBorder="1" applyAlignment="1">
      <alignment vertical="center"/>
    </xf>
    <xf numFmtId="166" fontId="8" fillId="2" borderId="18" xfId="0" applyNumberFormat="1" applyFont="1" applyFill="1" applyBorder="1" applyAlignment="1">
      <alignment vertical="center"/>
    </xf>
    <xf numFmtId="166" fontId="5" fillId="2" borderId="18"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6" fontId="8" fillId="2" borderId="18" xfId="0" applyNumberFormat="1" applyFont="1" applyFill="1" applyBorder="1" applyAlignment="1">
      <alignment horizontal="right"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6" fontId="6" fillId="2" borderId="15" xfId="0" applyNumberFormat="1" applyFont="1" applyFill="1" applyBorder="1" applyAlignment="1">
      <alignment vertical="center"/>
    </xf>
    <xf numFmtId="166"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2" fontId="15" fillId="2" borderId="0" xfId="0" applyNumberFormat="1" applyFont="1" applyFill="1" applyAlignment="1">
      <alignment horizontal="left" vertical="center"/>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0" borderId="4" xfId="0" applyNumberFormat="1" applyFont="1" applyBorder="1" applyAlignment="1">
      <alignment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7" fillId="0" borderId="0" xfId="0" applyFont="1"/>
    <xf numFmtId="9" fontId="19" fillId="0" borderId="0" xfId="0" applyNumberFormat="1" applyFont="1" applyAlignment="1">
      <alignment horizontal="right" vertical="center"/>
    </xf>
    <xf numFmtId="0" fontId="7" fillId="0" borderId="4" xfId="0" applyFont="1" applyBorder="1"/>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15" xfId="0" applyNumberFormat="1" applyFont="1" applyBorder="1" applyAlignment="1">
      <alignment horizontal="center" vertical="center" wrapText="1"/>
    </xf>
    <xf numFmtId="0" fontId="13" fillId="0" borderId="0" xfId="0" applyFont="1"/>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49" fontId="25" fillId="0" borderId="9" xfId="0" applyNumberFormat="1" applyFont="1" applyBorder="1" applyAlignment="1">
      <alignment horizontal="center" vertical="center"/>
    </xf>
    <xf numFmtId="0" fontId="25" fillId="0" borderId="1" xfId="0" applyFont="1" applyBorder="1" applyAlignment="1">
      <alignment vertical="center" wrapText="1"/>
    </xf>
    <xf numFmtId="0" fontId="25" fillId="3" borderId="1" xfId="0" applyFont="1" applyFill="1" applyBorder="1" applyAlignment="1">
      <alignment horizontal="lef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8" fontId="25" fillId="0" borderId="1" xfId="1" applyNumberFormat="1" applyFont="1" applyFill="1" applyBorder="1" applyAlignment="1">
      <alignment horizontal="right" vertical="center" wrapText="1"/>
    </xf>
    <xf numFmtId="9" fontId="25"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49" fontId="20" fillId="3" borderId="18" xfId="0" applyNumberFormat="1" applyFont="1" applyFill="1" applyBorder="1" applyAlignment="1">
      <alignment horizontal="center" vertical="center" wrapText="1"/>
    </xf>
    <xf numFmtId="9" fontId="20" fillId="3" borderId="19" xfId="0" applyNumberFormat="1" applyFont="1" applyFill="1" applyBorder="1" applyAlignment="1">
      <alignment horizontal="right" vertical="center" wrapText="1"/>
    </xf>
    <xf numFmtId="3" fontId="24" fillId="0" borderId="1" xfId="0" applyNumberFormat="1" applyFont="1" applyBorder="1" applyAlignment="1">
      <alignment vertical="center"/>
    </xf>
    <xf numFmtId="3" fontId="25" fillId="0" borderId="1" xfId="0" applyNumberFormat="1" applyFont="1" applyBorder="1" applyAlignment="1">
      <alignment vertical="center"/>
    </xf>
    <xf numFmtId="0" fontId="24" fillId="0" borderId="1" xfId="0" applyFont="1" applyBorder="1" applyAlignment="1">
      <alignment vertical="center" wrapText="1"/>
    </xf>
    <xf numFmtId="3" fontId="24" fillId="0" borderId="1" xfId="0" applyNumberFormat="1" applyFont="1" applyBorder="1" applyAlignment="1">
      <alignment horizontal="right" vertical="center"/>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8" fontId="19" fillId="0" borderId="0" xfId="0" applyNumberFormat="1" applyFont="1"/>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168" fontId="20" fillId="3" borderId="0" xfId="1" applyNumberFormat="1" applyFont="1" applyFill="1" applyBorder="1" applyAlignment="1">
      <alignment horizontal="right" vertical="center" wrapText="1"/>
    </xf>
    <xf numFmtId="9" fontId="20" fillId="3" borderId="0" xfId="0" applyNumberFormat="1" applyFont="1" applyFill="1" applyAlignment="1">
      <alignment horizontal="center" vertical="center" wrapText="1"/>
    </xf>
    <xf numFmtId="0" fontId="29" fillId="0" borderId="0" xfId="0" applyFont="1" applyAlignment="1">
      <alignment vertical="center"/>
    </xf>
    <xf numFmtId="0" fontId="25"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30" fillId="0" borderId="0" xfId="0" applyFont="1"/>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19" fillId="0" borderId="0" xfId="0" applyFont="1" applyAlignment="1">
      <alignment horizontal="right" vertical="center"/>
    </xf>
    <xf numFmtId="0" fontId="7" fillId="2" borderId="0" xfId="0" applyFont="1" applyFill="1" applyAlignment="1">
      <alignment vertical="center"/>
    </xf>
    <xf numFmtId="9" fontId="24"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3" fontId="25" fillId="2" borderId="1" xfId="0" applyNumberFormat="1" applyFont="1" applyFill="1" applyBorder="1" applyAlignment="1">
      <alignment horizontal="right" vertical="center" wrapText="1"/>
    </xf>
    <xf numFmtId="0" fontId="5" fillId="2" borderId="39"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0" xfId="0" applyFont="1" applyFill="1" applyAlignment="1">
      <alignment horizontal="center"/>
    </xf>
    <xf numFmtId="166" fontId="6" fillId="2" borderId="1" xfId="0" applyNumberFormat="1" applyFont="1" applyFill="1" applyBorder="1" applyAlignment="1">
      <alignment horizontal="right" vertical="center"/>
    </xf>
    <xf numFmtId="166" fontId="0" fillId="0" borderId="0" xfId="0" applyNumberFormat="1"/>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166" fontId="6" fillId="2" borderId="9" xfId="0" applyNumberFormat="1" applyFont="1" applyFill="1" applyBorder="1" applyAlignment="1">
      <alignment vertical="center"/>
    </xf>
    <xf numFmtId="166" fontId="6" fillId="2" borderId="1" xfId="0" applyNumberFormat="1" applyFont="1" applyFill="1" applyBorder="1" applyAlignment="1">
      <alignment vertical="center" wrapText="1"/>
    </xf>
    <xf numFmtId="166" fontId="5" fillId="2" borderId="9" xfId="0" applyNumberFormat="1" applyFont="1" applyFill="1" applyBorder="1" applyAlignment="1">
      <alignment vertical="center"/>
    </xf>
    <xf numFmtId="166" fontId="5" fillId="2" borderId="1" xfId="0" applyNumberFormat="1" applyFont="1" applyFill="1" applyBorder="1" applyAlignment="1">
      <alignment vertical="center" wrapText="1"/>
    </xf>
    <xf numFmtId="0" fontId="0" fillId="0" borderId="0" xfId="0" applyAlignment="1">
      <alignment horizontal="left"/>
    </xf>
    <xf numFmtId="166" fontId="5" fillId="2" borderId="11" xfId="0" applyNumberFormat="1" applyFont="1" applyFill="1" applyBorder="1" applyAlignment="1">
      <alignment vertical="center"/>
    </xf>
    <xf numFmtId="166" fontId="5" fillId="2" borderId="12" xfId="0" applyNumberFormat="1" applyFont="1" applyFill="1" applyBorder="1" applyAlignment="1">
      <alignment vertical="center" wrapText="1"/>
    </xf>
    <xf numFmtId="166" fontId="6" fillId="2" borderId="14" xfId="0" applyNumberFormat="1" applyFont="1" applyFill="1" applyBorder="1" applyAlignment="1">
      <alignment horizontal="center"/>
    </xf>
    <xf numFmtId="166" fontId="6" fillId="2" borderId="15" xfId="0" applyNumberFormat="1" applyFont="1" applyFill="1" applyBorder="1"/>
    <xf numFmtId="166" fontId="6" fillId="2" borderId="15" xfId="0" applyNumberFormat="1" applyFont="1" applyFill="1" applyBorder="1" applyAlignment="1">
      <alignment horizontal="right"/>
    </xf>
    <xf numFmtId="166" fontId="35" fillId="2" borderId="16" xfId="0" applyNumberFormat="1" applyFont="1" applyFill="1" applyBorder="1" applyAlignment="1">
      <alignment horizontal="right"/>
    </xf>
    <xf numFmtId="0" fontId="7" fillId="0" borderId="0" xfId="0" applyFont="1" applyAlignment="1">
      <alignment vertical="top"/>
    </xf>
    <xf numFmtId="0" fontId="37" fillId="0" borderId="0" xfId="0" applyFont="1" applyAlignment="1">
      <alignment horizontal="left" vertical="center"/>
    </xf>
    <xf numFmtId="0" fontId="7" fillId="0" borderId="0" xfId="0" applyFont="1" applyAlignment="1">
      <alignment horizontal="left" vertical="center" wrapText="1"/>
    </xf>
    <xf numFmtId="3" fontId="37" fillId="0" borderId="0" xfId="0" applyNumberFormat="1" applyFont="1" applyAlignment="1">
      <alignment horizontal="left" vertical="center"/>
    </xf>
    <xf numFmtId="2" fontId="7" fillId="0" borderId="0" xfId="0" applyNumberFormat="1" applyFont="1" applyAlignment="1">
      <alignment horizontal="left" vertical="center"/>
    </xf>
    <xf numFmtId="0" fontId="6" fillId="0" borderId="38" xfId="0" applyFont="1" applyBorder="1" applyAlignment="1">
      <alignment horizontal="center" vertical="center"/>
    </xf>
    <xf numFmtId="0" fontId="6" fillId="0" borderId="5" xfId="0" applyFont="1" applyBorder="1" applyAlignment="1">
      <alignment horizontal="centerContinuous" vertical="center"/>
    </xf>
    <xf numFmtId="0" fontId="5" fillId="0" borderId="38" xfId="0" applyFont="1" applyBorder="1" applyAlignment="1">
      <alignment horizontal="center" vertical="center"/>
    </xf>
    <xf numFmtId="0" fontId="13" fillId="0" borderId="9" xfId="0" applyFont="1" applyBorder="1" applyAlignment="1">
      <alignment horizontal="center" vertical="center"/>
    </xf>
    <xf numFmtId="0" fontId="39" fillId="0" borderId="0" xfId="0" applyFont="1"/>
    <xf numFmtId="49" fontId="7" fillId="0" borderId="9" xfId="0" applyNumberFormat="1" applyFont="1" applyBorder="1" applyAlignment="1">
      <alignment horizontal="center" vertical="center" wrapText="1"/>
    </xf>
    <xf numFmtId="0" fontId="0" fillId="2" borderId="0" xfId="0" applyFill="1"/>
    <xf numFmtId="0" fontId="6" fillId="0" borderId="3" xfId="0" applyFont="1" applyBorder="1" applyAlignment="1">
      <alignment horizontal="left" vertical="center"/>
    </xf>
    <xf numFmtId="0" fontId="5" fillId="0" borderId="45" xfId="0" applyFont="1" applyBorder="1" applyAlignment="1">
      <alignment horizontal="left"/>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6" fillId="0" borderId="1" xfId="0" applyFont="1" applyBorder="1" applyAlignment="1">
      <alignment horizontal="center"/>
    </xf>
    <xf numFmtId="0" fontId="6" fillId="0" borderId="1" xfId="0" applyFont="1" applyBorder="1" applyAlignment="1">
      <alignment horizontal="left"/>
    </xf>
    <xf numFmtId="0" fontId="7" fillId="0" borderId="3" xfId="0" applyFont="1" applyBorder="1" applyAlignment="1">
      <alignment wrapText="1"/>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left" vertical="center"/>
    </xf>
    <xf numFmtId="0" fontId="13" fillId="0" borderId="0" xfId="0" applyFont="1" applyAlignment="1">
      <alignment horizontal="left"/>
    </xf>
    <xf numFmtId="0" fontId="27" fillId="0" borderId="0" xfId="0" applyFont="1" applyAlignment="1">
      <alignment horizontal="left"/>
    </xf>
    <xf numFmtId="0" fontId="13" fillId="0" borderId="0" xfId="0" applyFont="1" applyAlignment="1">
      <alignment horizontal="left" wrapText="1"/>
    </xf>
    <xf numFmtId="3" fontId="27" fillId="0" borderId="0" xfId="0" applyNumberFormat="1" applyFont="1" applyAlignment="1">
      <alignment horizontal="left"/>
    </xf>
    <xf numFmtId="2" fontId="13" fillId="0" borderId="0" xfId="0" applyNumberFormat="1" applyFont="1" applyAlignment="1">
      <alignment horizontal="left"/>
    </xf>
    <xf numFmtId="0" fontId="33" fillId="0" borderId="0" xfId="0" applyFont="1"/>
    <xf numFmtId="0" fontId="34" fillId="0" borderId="0" xfId="0" applyFont="1"/>
    <xf numFmtId="0" fontId="40" fillId="0" borderId="0" xfId="0" applyFont="1"/>
    <xf numFmtId="49" fontId="7" fillId="0" borderId="0" xfId="0" applyNumberFormat="1" applyFont="1"/>
    <xf numFmtId="0" fontId="7" fillId="2" borderId="0" xfId="0" applyFont="1" applyFill="1"/>
    <xf numFmtId="0" fontId="41" fillId="0" borderId="0" xfId="0" applyFont="1"/>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2"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49" fontId="13" fillId="3" borderId="32" xfId="0" applyNumberFormat="1" applyFont="1" applyFill="1" applyBorder="1" applyAlignment="1">
      <alignment horizontal="center" vertical="center" wrapText="1"/>
    </xf>
    <xf numFmtId="49" fontId="13" fillId="0" borderId="15" xfId="0" applyNumberFormat="1" applyFont="1" applyBorder="1" applyAlignment="1">
      <alignment horizontal="center" vertical="center"/>
    </xf>
    <xf numFmtId="0" fontId="37" fillId="0" borderId="14" xfId="0" applyFont="1" applyBorder="1" applyAlignment="1">
      <alignment horizontal="center" vertical="center"/>
    </xf>
    <xf numFmtId="49" fontId="37" fillId="3" borderId="32" xfId="0" applyNumberFormat="1" applyFont="1" applyFill="1" applyBorder="1" applyAlignment="1">
      <alignment horizontal="center" vertical="center" wrapText="1"/>
    </xf>
    <xf numFmtId="49" fontId="37" fillId="0" borderId="32" xfId="0" applyNumberFormat="1" applyFont="1" applyBorder="1" applyAlignment="1">
      <alignment horizontal="center" vertical="center"/>
    </xf>
    <xf numFmtId="0" fontId="37" fillId="0" borderId="1" xfId="0" applyFont="1" applyBorder="1" applyAlignment="1">
      <alignment horizontal="left" vertical="center" wrapText="1"/>
    </xf>
    <xf numFmtId="0" fontId="42"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15" fillId="0" borderId="0" xfId="0" applyFont="1" applyAlignment="1">
      <alignment horizontal="center" vertical="center"/>
    </xf>
    <xf numFmtId="0" fontId="13" fillId="0" borderId="0" xfId="0" applyFont="1" applyAlignment="1">
      <alignment horizontal="center" vertical="center"/>
    </xf>
    <xf numFmtId="49" fontId="13" fillId="3" borderId="0" xfId="0" applyNumberFormat="1" applyFont="1" applyFill="1" applyAlignment="1">
      <alignment horizontal="center" vertical="center" wrapText="1"/>
    </xf>
    <xf numFmtId="49" fontId="13" fillId="0" borderId="0" xfId="0" applyNumberFormat="1" applyFont="1" applyAlignment="1">
      <alignment horizontal="center" vertical="center"/>
    </xf>
    <xf numFmtId="0" fontId="42" fillId="0" borderId="0" xfId="0" applyFont="1" applyAlignment="1">
      <alignment horizontal="center" vertical="center" wrapText="1"/>
    </xf>
    <xf numFmtId="0" fontId="27" fillId="0" borderId="0" xfId="0" applyFont="1" applyAlignment="1">
      <alignment horizontal="center" vertical="center" wrapText="1"/>
    </xf>
    <xf numFmtId="3" fontId="13" fillId="0" borderId="0" xfId="0" applyNumberFormat="1" applyFont="1" applyAlignment="1">
      <alignment horizontal="center" vertical="center" wrapText="1"/>
    </xf>
    <xf numFmtId="166" fontId="6" fillId="2" borderId="3" xfId="0" applyNumberFormat="1" applyFont="1" applyFill="1" applyBorder="1" applyAlignment="1">
      <alignment horizontal="right" vertical="center"/>
    </xf>
    <xf numFmtId="166" fontId="5" fillId="2" borderId="3" xfId="0" applyNumberFormat="1" applyFont="1" applyFill="1" applyBorder="1" applyAlignment="1">
      <alignment horizontal="right" vertical="center"/>
    </xf>
    <xf numFmtId="166" fontId="8" fillId="2" borderId="3" xfId="0" applyNumberFormat="1" applyFont="1" applyFill="1" applyBorder="1" applyAlignment="1">
      <alignment horizontal="right" vertical="center"/>
    </xf>
    <xf numFmtId="166" fontId="35" fillId="2" borderId="3" xfId="0" applyNumberFormat="1" applyFont="1" applyFill="1" applyBorder="1" applyAlignment="1">
      <alignment horizontal="right" vertical="center"/>
    </xf>
    <xf numFmtId="166" fontId="5" fillId="2" borderId="44" xfId="0" applyNumberFormat="1" applyFont="1" applyFill="1" applyBorder="1" applyAlignment="1">
      <alignment horizontal="right" vertical="center"/>
    </xf>
    <xf numFmtId="166" fontId="35" fillId="2" borderId="50" xfId="0" applyNumberFormat="1" applyFont="1" applyFill="1" applyBorder="1" applyAlignment="1">
      <alignment horizontal="right"/>
    </xf>
    <xf numFmtId="166" fontId="8" fillId="2" borderId="1" xfId="0" applyNumberFormat="1" applyFont="1" applyFill="1" applyBorder="1" applyAlignment="1">
      <alignment horizontal="right" vertical="center"/>
    </xf>
    <xf numFmtId="166" fontId="5" fillId="2" borderId="1"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left"/>
    </xf>
    <xf numFmtId="0" fontId="5" fillId="2" borderId="37"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52" xfId="0" applyFont="1" applyFill="1" applyBorder="1" applyAlignment="1">
      <alignment horizontal="center" vertical="center" wrapText="1"/>
    </xf>
    <xf numFmtId="166" fontId="6" fillId="2" borderId="15" xfId="0" applyNumberFormat="1" applyFont="1" applyFill="1" applyBorder="1" applyAlignment="1">
      <alignment horizontal="right" vertical="center" wrapText="1"/>
    </xf>
    <xf numFmtId="166" fontId="6" fillId="2" borderId="50" xfId="0" applyNumberFormat="1" applyFont="1" applyFill="1" applyBorder="1" applyAlignment="1">
      <alignment horizontal="right" vertical="center"/>
    </xf>
    <xf numFmtId="166" fontId="8" fillId="2" borderId="49" xfId="0" applyNumberFormat="1" applyFont="1" applyFill="1" applyBorder="1" applyAlignment="1">
      <alignment horizontal="right" vertical="center"/>
    </xf>
    <xf numFmtId="169" fontId="5" fillId="2" borderId="15" xfId="0" applyNumberFormat="1" applyFont="1" applyFill="1" applyBorder="1" applyAlignment="1">
      <alignment horizontal="center" vertical="center" wrapText="1"/>
    </xf>
    <xf numFmtId="169" fontId="5" fillId="2" borderId="18" xfId="0"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wrapText="1"/>
    </xf>
    <xf numFmtId="169" fontId="5" fillId="2" borderId="12" xfId="0" applyNumberFormat="1" applyFont="1" applyFill="1" applyBorder="1" applyAlignment="1">
      <alignment horizontal="center" vertical="center" wrapText="1"/>
    </xf>
    <xf numFmtId="166" fontId="8" fillId="2" borderId="1" xfId="0" applyNumberFormat="1" applyFont="1" applyFill="1" applyBorder="1" applyAlignment="1">
      <alignment horizontal="right" vertical="center" wrapText="1"/>
    </xf>
    <xf numFmtId="166" fontId="5" fillId="2" borderId="1" xfId="0" applyNumberFormat="1" applyFont="1" applyFill="1" applyBorder="1" applyAlignment="1">
      <alignment horizontal="right" vertical="center" wrapText="1"/>
    </xf>
    <xf numFmtId="166" fontId="8" fillId="2" borderId="12" xfId="0" applyNumberFormat="1" applyFont="1" applyFill="1" applyBorder="1" applyAlignment="1">
      <alignment horizontal="right" vertical="center" wrapText="1"/>
    </xf>
    <xf numFmtId="166" fontId="5" fillId="2" borderId="18" xfId="0" applyNumberFormat="1" applyFont="1" applyFill="1" applyBorder="1" applyAlignment="1">
      <alignment horizontal="right" vertical="center" wrapText="1"/>
    </xf>
    <xf numFmtId="169" fontId="5" fillId="2" borderId="16"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45" fillId="2" borderId="0" xfId="0" applyFont="1" applyFill="1" applyAlignment="1">
      <alignment horizontal="center" vertical="center"/>
    </xf>
    <xf numFmtId="0" fontId="45" fillId="2" borderId="0" xfId="0" applyFont="1" applyFill="1"/>
    <xf numFmtId="0" fontId="45" fillId="2" borderId="0" xfId="0" applyFont="1" applyFill="1" applyAlignment="1">
      <alignment horizontal="right"/>
    </xf>
    <xf numFmtId="4" fontId="45" fillId="2" borderId="0" xfId="0" applyNumberFormat="1" applyFont="1" applyFill="1"/>
    <xf numFmtId="4" fontId="45" fillId="2" borderId="0" xfId="0" applyNumberFormat="1" applyFont="1" applyFill="1" applyAlignment="1">
      <alignment horizontal="right"/>
    </xf>
    <xf numFmtId="0" fontId="7" fillId="0" borderId="0" xfId="0" applyFont="1" applyAlignment="1">
      <alignment vertical="top" wrapText="1"/>
    </xf>
    <xf numFmtId="0" fontId="7" fillId="0" borderId="2" xfId="0" applyFont="1" applyBorder="1" applyAlignment="1">
      <alignment horizontal="left" vertical="center"/>
    </xf>
    <xf numFmtId="0" fontId="9" fillId="0" borderId="2" xfId="0" applyFont="1" applyBorder="1"/>
    <xf numFmtId="0" fontId="9" fillId="0" borderId="4" xfId="0" applyFont="1" applyBorder="1"/>
    <xf numFmtId="0" fontId="13" fillId="0" borderId="0" xfId="0" applyFont="1" applyAlignment="1">
      <alignment horizontal="center" vertical="center" wrapText="1"/>
    </xf>
    <xf numFmtId="49" fontId="7" fillId="0" borderId="50" xfId="0" applyNumberFormat="1" applyFont="1" applyBorder="1" applyAlignment="1">
      <alignment horizontal="center" vertical="center" wrapText="1"/>
    </xf>
    <xf numFmtId="0" fontId="41" fillId="0" borderId="15" xfId="0" applyFont="1" applyBorder="1" applyAlignment="1">
      <alignment horizontal="center"/>
    </xf>
    <xf numFmtId="0" fontId="41" fillId="0" borderId="16" xfId="0" applyFont="1" applyBorder="1" applyAlignment="1">
      <alignment horizontal="center"/>
    </xf>
    <xf numFmtId="0" fontId="41" fillId="0" borderId="0" xfId="0" applyFont="1" applyAlignment="1">
      <alignment horizontal="center"/>
    </xf>
    <xf numFmtId="0" fontId="7" fillId="0" borderId="1" xfId="0" applyFont="1" applyBorder="1" applyAlignment="1">
      <alignment horizontal="right"/>
    </xf>
    <xf numFmtId="3" fontId="37" fillId="0" borderId="50" xfId="0" applyNumberFormat="1" applyFont="1" applyBorder="1" applyAlignment="1">
      <alignment horizontal="right" wrapText="1"/>
    </xf>
    <xf numFmtId="3" fontId="7" fillId="0" borderId="3" xfId="0" applyNumberFormat="1" applyFont="1" applyBorder="1" applyAlignment="1">
      <alignment horizontal="right" wrapText="1"/>
    </xf>
    <xf numFmtId="3" fontId="45" fillId="0" borderId="50" xfId="0" applyNumberFormat="1" applyFont="1" applyBorder="1" applyAlignment="1">
      <alignment horizontal="right" vertical="center" wrapText="1"/>
    </xf>
    <xf numFmtId="9" fontId="45" fillId="0" borderId="16" xfId="0" applyNumberFormat="1" applyFont="1" applyBorder="1" applyAlignment="1">
      <alignment horizontal="right"/>
    </xf>
    <xf numFmtId="0" fontId="13" fillId="0" borderId="26" xfId="0" applyFont="1" applyBorder="1" applyAlignment="1">
      <alignment horizontal="center" vertical="center"/>
    </xf>
    <xf numFmtId="49" fontId="13" fillId="3" borderId="33" xfId="0" applyNumberFormat="1" applyFont="1" applyFill="1" applyBorder="1" applyAlignment="1">
      <alignment horizontal="center" vertical="center" wrapText="1"/>
    </xf>
    <xf numFmtId="49" fontId="13" fillId="0" borderId="27" xfId="0" applyNumberFormat="1" applyFont="1" applyBorder="1" applyAlignment="1">
      <alignment horizontal="center" vertical="center"/>
    </xf>
    <xf numFmtId="3" fontId="45" fillId="0" borderId="53" xfId="0" applyNumberFormat="1" applyFont="1" applyBorder="1" applyAlignment="1">
      <alignment horizontal="right" wrapText="1"/>
    </xf>
    <xf numFmtId="9" fontId="45" fillId="0" borderId="28" xfId="0" applyNumberFormat="1" applyFont="1" applyBorder="1" applyAlignment="1">
      <alignment horizontal="right"/>
    </xf>
    <xf numFmtId="0" fontId="7" fillId="0" borderId="18" xfId="0" applyFont="1" applyBorder="1" applyAlignment="1">
      <alignment horizontal="left" vertical="center" wrapText="1"/>
    </xf>
    <xf numFmtId="3" fontId="7" fillId="0" borderId="49" xfId="0" applyNumberFormat="1" applyFont="1" applyBorder="1" applyAlignment="1">
      <alignment horizontal="right" wrapText="1"/>
    </xf>
    <xf numFmtId="0" fontId="7" fillId="0" borderId="18" xfId="0" applyFont="1" applyBorder="1" applyAlignment="1">
      <alignment horizontal="right"/>
    </xf>
    <xf numFmtId="0" fontId="15" fillId="0" borderId="15" xfId="0" applyFont="1" applyBorder="1" applyAlignment="1">
      <alignment vertical="center" wrapText="1"/>
    </xf>
    <xf numFmtId="0" fontId="10" fillId="0" borderId="0" xfId="3"/>
    <xf numFmtId="0" fontId="7" fillId="0" borderId="0" xfId="3" applyFont="1" applyAlignment="1">
      <alignment horizontal="left" vertical="center"/>
    </xf>
    <xf numFmtId="0" fontId="7" fillId="0" borderId="0" xfId="3" applyFont="1" applyAlignment="1">
      <alignment horizontal="center" vertical="center"/>
    </xf>
    <xf numFmtId="49" fontId="7" fillId="0" borderId="0" xfId="3" applyNumberFormat="1" applyFont="1" applyAlignment="1">
      <alignment horizontal="center" vertical="center"/>
    </xf>
    <xf numFmtId="0" fontId="7" fillId="2" borderId="0" xfId="3" applyFont="1" applyFill="1"/>
    <xf numFmtId="0" fontId="7" fillId="0" borderId="0" xfId="3" applyFont="1"/>
    <xf numFmtId="0" fontId="7" fillId="2" borderId="2" xfId="3" applyFont="1" applyFill="1" applyBorder="1" applyAlignment="1">
      <alignment vertical="center"/>
    </xf>
    <xf numFmtId="164" fontId="7" fillId="0" borderId="2" xfId="3" applyNumberFormat="1" applyFont="1" applyBorder="1" applyAlignment="1">
      <alignment horizontal="right"/>
    </xf>
    <xf numFmtId="49" fontId="7" fillId="0" borderId="2" xfId="3" applyNumberFormat="1" applyFont="1" applyBorder="1" applyAlignment="1">
      <alignment horizontal="center" vertical="center"/>
    </xf>
    <xf numFmtId="0" fontId="7" fillId="2" borderId="4" xfId="3" applyFont="1" applyFill="1" applyBorder="1"/>
    <xf numFmtId="49" fontId="7" fillId="0" borderId="4" xfId="3" applyNumberFormat="1" applyFont="1" applyBorder="1"/>
    <xf numFmtId="0" fontId="7" fillId="0" borderId="4" xfId="3" applyFont="1" applyBorder="1" applyAlignment="1">
      <alignment horizontal="center" vertical="center"/>
    </xf>
    <xf numFmtId="0" fontId="38" fillId="0" borderId="0" xfId="3" applyFont="1" applyAlignment="1">
      <alignment vertical="center"/>
    </xf>
    <xf numFmtId="0" fontId="38" fillId="0" borderId="0" xfId="3" applyFont="1" applyAlignment="1">
      <alignment horizontal="center" vertical="center"/>
    </xf>
    <xf numFmtId="0" fontId="12" fillId="0" borderId="0" xfId="3" applyFont="1"/>
    <xf numFmtId="0" fontId="5" fillId="0" borderId="0" xfId="3" applyFont="1"/>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16" xfId="3" applyFont="1" applyBorder="1" applyAlignment="1">
      <alignment horizontal="center" vertical="center" wrapText="1"/>
    </xf>
    <xf numFmtId="0" fontId="17" fillId="0" borderId="14"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5" xfId="3" applyFont="1" applyBorder="1" applyAlignment="1">
      <alignment horizontal="left" vertical="center" wrapText="1"/>
    </xf>
    <xf numFmtId="3" fontId="17" fillId="0" borderId="15" xfId="3" applyNumberFormat="1" applyFont="1" applyBorder="1" applyAlignment="1">
      <alignment horizontal="center" vertical="center" wrapText="1"/>
    </xf>
    <xf numFmtId="3" fontId="17" fillId="0" borderId="50" xfId="3" applyNumberFormat="1" applyFont="1" applyBorder="1" applyAlignment="1">
      <alignment horizontal="center" vertical="center" wrapText="1"/>
    </xf>
    <xf numFmtId="0" fontId="32" fillId="0" borderId="0" xfId="3" applyFont="1"/>
    <xf numFmtId="0" fontId="18" fillId="0" borderId="6" xfId="3" applyFont="1" applyBorder="1" applyAlignment="1">
      <alignment horizontal="center" vertical="center" wrapText="1"/>
    </xf>
    <xf numFmtId="0" fontId="18" fillId="0" borderId="7" xfId="3" applyFont="1" applyBorder="1" applyAlignment="1">
      <alignment horizontal="center" vertical="center" wrapText="1"/>
    </xf>
    <xf numFmtId="0" fontId="18" fillId="0" borderId="7" xfId="3" applyFont="1" applyBorder="1" applyAlignment="1">
      <alignment horizontal="left" vertical="center" wrapText="1"/>
    </xf>
    <xf numFmtId="3" fontId="18" fillId="0" borderId="7" xfId="3" applyNumberFormat="1" applyFont="1" applyBorder="1" applyAlignment="1">
      <alignment horizontal="center" vertical="center" wrapText="1"/>
    </xf>
    <xf numFmtId="3" fontId="18" fillId="0" borderId="42" xfId="3" applyNumberFormat="1" applyFont="1" applyBorder="1" applyAlignment="1">
      <alignment horizontal="center" vertical="center" wrapText="1"/>
    </xf>
    <xf numFmtId="0" fontId="36" fillId="0" borderId="0" xfId="3" applyFont="1"/>
    <xf numFmtId="0" fontId="14" fillId="0" borderId="9" xfId="3" applyFont="1" applyBorder="1" applyAlignment="1">
      <alignment horizontal="center" vertical="center" wrapText="1"/>
    </xf>
    <xf numFmtId="0" fontId="14" fillId="0" borderId="18" xfId="3" applyFont="1" applyBorder="1" applyAlignment="1">
      <alignment horizontal="center" vertical="center" wrapText="1"/>
    </xf>
    <xf numFmtId="0" fontId="14" fillId="0" borderId="18" xfId="3" applyFont="1" applyBorder="1" applyAlignment="1">
      <alignment horizontal="left" vertical="center" wrapText="1"/>
    </xf>
    <xf numFmtId="3" fontId="14" fillId="0" borderId="18" xfId="3" applyNumberFormat="1" applyFont="1" applyBorder="1" applyAlignment="1">
      <alignment horizontal="center" vertical="center" wrapText="1"/>
    </xf>
    <xf numFmtId="1" fontId="14" fillId="0" borderId="18" xfId="3" applyNumberFormat="1" applyFont="1" applyBorder="1" applyAlignment="1">
      <alignment horizontal="center" vertical="center" wrapText="1"/>
    </xf>
    <xf numFmtId="3" fontId="14" fillId="0" borderId="49" xfId="3" applyNumberFormat="1" applyFont="1" applyBorder="1" applyAlignment="1">
      <alignment horizontal="center"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49" fontId="18" fillId="0" borderId="25" xfId="3" applyNumberFormat="1" applyFont="1" applyBorder="1" applyAlignment="1">
      <alignment horizontal="center" vertical="center" wrapText="1"/>
    </xf>
    <xf numFmtId="0" fontId="18" fillId="0" borderId="25" xfId="3" applyFont="1" applyBorder="1" applyAlignment="1">
      <alignment horizontal="left" vertical="center" wrapText="1"/>
    </xf>
    <xf numFmtId="3" fontId="18" fillId="0" borderId="25" xfId="3" applyNumberFormat="1" applyFont="1" applyBorder="1" applyAlignment="1">
      <alignment horizontal="center" vertical="center" wrapText="1"/>
    </xf>
    <xf numFmtId="1" fontId="18" fillId="0" borderId="25" xfId="3" applyNumberFormat="1" applyFont="1" applyBorder="1" applyAlignment="1">
      <alignment horizontal="center" vertical="center" wrapText="1"/>
    </xf>
    <xf numFmtId="3" fontId="18" fillId="0" borderId="54" xfId="3" applyNumberFormat="1" applyFont="1" applyBorder="1" applyAlignment="1">
      <alignment horizontal="center" vertical="center" wrapText="1"/>
    </xf>
    <xf numFmtId="0" fontId="17" fillId="0" borderId="15" xfId="3" applyFont="1" applyBorder="1" applyAlignment="1">
      <alignment vertical="center" wrapText="1"/>
    </xf>
    <xf numFmtId="0" fontId="52" fillId="0" borderId="0" xfId="3" applyFont="1"/>
    <xf numFmtId="0" fontId="14" fillId="0" borderId="0" xfId="3" applyFont="1" applyAlignment="1">
      <alignment horizontal="center" vertical="center" wrapText="1"/>
    </xf>
    <xf numFmtId="0" fontId="17" fillId="0" borderId="0" xfId="3" applyFont="1" applyAlignment="1">
      <alignment vertical="center" wrapText="1"/>
    </xf>
    <xf numFmtId="0" fontId="15" fillId="0" borderId="0" xfId="3" applyFont="1" applyAlignment="1">
      <alignment horizontal="left" vertical="center"/>
    </xf>
    <xf numFmtId="0" fontId="15" fillId="0" borderId="0" xfId="3" applyFont="1" applyAlignment="1">
      <alignment vertical="center"/>
    </xf>
    <xf numFmtId="0" fontId="20" fillId="3" borderId="1" xfId="0" applyFont="1" applyFill="1" applyBorder="1" applyAlignment="1">
      <alignment horizontal="right" vertical="center" wrapText="1"/>
    </xf>
    <xf numFmtId="0" fontId="3" fillId="2" borderId="1" xfId="0" applyFont="1" applyFill="1" applyBorder="1" applyAlignment="1">
      <alignment vertical="center" wrapText="1"/>
    </xf>
    <xf numFmtId="49" fontId="20" fillId="0" borderId="1" xfId="0" applyNumberFormat="1" applyFont="1" applyBorder="1" applyAlignment="1">
      <alignment horizontal="center" vertical="center" wrapText="1"/>
    </xf>
    <xf numFmtId="9" fontId="20" fillId="3" borderId="10" xfId="0" applyNumberFormat="1" applyFont="1" applyFill="1" applyBorder="1" applyAlignment="1">
      <alignment horizontal="right" vertical="center" wrapText="1"/>
    </xf>
    <xf numFmtId="9" fontId="24" fillId="0" borderId="10" xfId="0" applyNumberFormat="1" applyFont="1" applyBorder="1" applyAlignment="1">
      <alignment horizontal="right" vertical="center"/>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3" fontId="6" fillId="2" borderId="1" xfId="0" applyNumberFormat="1" applyFont="1" applyFill="1" applyBorder="1" applyAlignment="1">
      <alignment horizontal="right" vertical="center"/>
    </xf>
    <xf numFmtId="3" fontId="5" fillId="0" borderId="1" xfId="0" applyNumberFormat="1" applyFont="1" applyBorder="1" applyAlignment="1">
      <alignment horizontal="right" vertical="center"/>
    </xf>
    <xf numFmtId="0" fontId="6" fillId="0" borderId="14" xfId="0" applyFont="1" applyBorder="1" applyAlignment="1">
      <alignment vertical="center" wrapText="1"/>
    </xf>
    <xf numFmtId="0" fontId="35" fillId="0" borderId="14" xfId="0" applyFont="1" applyBorder="1" applyAlignment="1">
      <alignment vertical="center" wrapText="1"/>
    </xf>
    <xf numFmtId="3" fontId="5" fillId="0" borderId="12" xfId="0" applyNumberFormat="1" applyFont="1" applyBorder="1" applyAlignment="1">
      <alignment horizontal="right" vertical="center"/>
    </xf>
    <xf numFmtId="0" fontId="17" fillId="0" borderId="14" xfId="0" applyFont="1" applyBorder="1" applyAlignment="1">
      <alignment horizontal="left" vertical="center"/>
    </xf>
    <xf numFmtId="3" fontId="6" fillId="2" borderId="15" xfId="0" applyNumberFormat="1" applyFont="1" applyFill="1" applyBorder="1" applyAlignment="1">
      <alignment horizontal="right" vertical="center"/>
    </xf>
    <xf numFmtId="0" fontId="5" fillId="0" borderId="13" xfId="0" applyFont="1" applyBorder="1" applyAlignment="1">
      <alignment horizontal="center" vertical="center" wrapText="1"/>
    </xf>
    <xf numFmtId="0" fontId="35" fillId="0" borderId="17" xfId="0" applyFont="1" applyBorder="1" applyAlignment="1">
      <alignment vertical="center" wrapText="1"/>
    </xf>
    <xf numFmtId="0" fontId="5" fillId="0" borderId="9" xfId="0" applyFont="1" applyBorder="1" applyAlignment="1">
      <alignment vertical="center" wrapText="1"/>
    </xf>
    <xf numFmtId="0" fontId="35" fillId="0" borderId="9" xfId="0" applyFont="1" applyBorder="1" applyAlignment="1">
      <alignment horizontal="left" vertical="center" wrapText="1"/>
    </xf>
    <xf numFmtId="0" fontId="35" fillId="0" borderId="9" xfId="0" applyFont="1" applyBorder="1" applyAlignment="1">
      <alignment vertical="center" wrapText="1"/>
    </xf>
    <xf numFmtId="0" fontId="5" fillId="0" borderId="11" xfId="0" applyFont="1" applyBorder="1" applyAlignment="1">
      <alignment vertical="center" wrapText="1"/>
    </xf>
    <xf numFmtId="0" fontId="5" fillId="0" borderId="11" xfId="0" applyFont="1" applyBorder="1" applyAlignment="1">
      <alignment horizontal="left" vertical="center" wrapText="1"/>
    </xf>
    <xf numFmtId="0" fontId="6" fillId="0" borderId="9" xfId="0" applyFont="1" applyBorder="1" applyAlignment="1">
      <alignment vertical="center" wrapText="1"/>
    </xf>
    <xf numFmtId="0" fontId="6" fillId="0" borderId="9" xfId="0" applyFont="1" applyBorder="1" applyAlignment="1">
      <alignment horizontal="left" vertical="center" wrapText="1"/>
    </xf>
    <xf numFmtId="0" fontId="5" fillId="0" borderId="26" xfId="0" applyFont="1" applyBorder="1" applyAlignment="1">
      <alignment vertical="center" wrapText="1"/>
    </xf>
    <xf numFmtId="0" fontId="6" fillId="0" borderId="14"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3" xfId="0" applyFont="1" applyBorder="1" applyAlignment="1">
      <alignment horizontal="center" vertical="center" wrapText="1"/>
    </xf>
    <xf numFmtId="0" fontId="6" fillId="0" borderId="16" xfId="0" applyFont="1" applyBorder="1" applyAlignment="1">
      <alignment vertical="center" wrapText="1"/>
    </xf>
    <xf numFmtId="0" fontId="35" fillId="0" borderId="19" xfId="0" applyFont="1" applyBorder="1" applyAlignment="1">
      <alignment vertical="center" wrapText="1"/>
    </xf>
    <xf numFmtId="0" fontId="5" fillId="0" borderId="10" xfId="0" applyFont="1" applyBorder="1" applyAlignment="1">
      <alignment vertical="center" wrapText="1"/>
    </xf>
    <xf numFmtId="0" fontId="35" fillId="0" borderId="10" xfId="0" applyFont="1" applyBorder="1" applyAlignment="1">
      <alignment vertical="center" wrapText="1"/>
    </xf>
    <xf numFmtId="0" fontId="5" fillId="0" borderId="10" xfId="0" applyFont="1" applyBorder="1" applyAlignment="1">
      <alignment horizontal="left" vertical="top" wrapText="1"/>
    </xf>
    <xf numFmtId="0" fontId="5" fillId="0" borderId="13" xfId="0" applyFont="1" applyBorder="1" applyAlignment="1">
      <alignment vertical="center" wrapText="1"/>
    </xf>
    <xf numFmtId="0" fontId="35" fillId="0" borderId="16" xfId="0" applyFont="1" applyBorder="1" applyAlignment="1">
      <alignment vertical="center" wrapText="1"/>
    </xf>
    <xf numFmtId="0" fontId="6" fillId="0" borderId="10" xfId="0" applyFont="1" applyBorder="1" applyAlignment="1">
      <alignment vertical="center" wrapText="1"/>
    </xf>
    <xf numFmtId="0" fontId="7" fillId="0" borderId="10" xfId="0" applyFont="1" applyBorder="1" applyAlignment="1">
      <alignment vertical="center" wrapText="1"/>
    </xf>
    <xf numFmtId="0" fontId="13" fillId="0" borderId="16" xfId="0" applyFont="1" applyBorder="1" applyAlignment="1">
      <alignment vertical="center" wrapText="1"/>
    </xf>
    <xf numFmtId="0" fontId="5" fillId="0" borderId="28" xfId="0" applyFont="1" applyBorder="1" applyAlignment="1">
      <alignment vertical="center" wrapText="1"/>
    </xf>
    <xf numFmtId="0" fontId="5" fillId="0" borderId="1" xfId="0" applyFont="1" applyBorder="1" applyAlignment="1">
      <alignment horizontal="center"/>
    </xf>
    <xf numFmtId="0" fontId="6" fillId="0" borderId="38" xfId="0" applyFont="1" applyBorder="1" applyAlignment="1">
      <alignment horizontal="center"/>
    </xf>
    <xf numFmtId="0" fontId="5" fillId="0" borderId="44" xfId="0" applyFont="1" applyBorder="1" applyAlignment="1">
      <alignment horizontal="center" vertical="top" wrapText="1"/>
    </xf>
    <xf numFmtId="3" fontId="5" fillId="0" borderId="56" xfId="0" applyNumberFormat="1" applyFont="1" applyBorder="1" applyAlignment="1">
      <alignment horizontal="center"/>
    </xf>
    <xf numFmtId="3" fontId="6" fillId="0" borderId="4" xfId="0" applyNumberFormat="1" applyFont="1" applyBorder="1" applyAlignment="1">
      <alignment horizontal="center"/>
    </xf>
    <xf numFmtId="3" fontId="6" fillId="0" borderId="3" xfId="0" applyNumberFormat="1" applyFont="1" applyBorder="1" applyAlignment="1">
      <alignment horizontal="center"/>
    </xf>
    <xf numFmtId="166" fontId="6" fillId="0" borderId="3" xfId="0" applyNumberFormat="1" applyFont="1" applyBorder="1" applyAlignment="1">
      <alignment horizontal="center"/>
    </xf>
    <xf numFmtId="0" fontId="0" fillId="0" borderId="1" xfId="0" applyBorder="1"/>
    <xf numFmtId="0" fontId="6" fillId="0" borderId="39" xfId="0" applyFont="1" applyBorder="1" applyAlignment="1">
      <alignment horizontal="center" vertical="center"/>
    </xf>
    <xf numFmtId="0" fontId="0" fillId="0" borderId="10" xfId="0" applyBorder="1"/>
    <xf numFmtId="0" fontId="9" fillId="2" borderId="50"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 fillId="0" borderId="59" xfId="0" applyFont="1" applyBorder="1" applyAlignment="1">
      <alignment horizontal="center" vertical="top" wrapText="1"/>
    </xf>
    <xf numFmtId="3" fontId="5" fillId="0" borderId="1" xfId="0" applyNumberFormat="1" applyFont="1" applyBorder="1" applyAlignment="1">
      <alignment horizontal="center"/>
    </xf>
    <xf numFmtId="3" fontId="6" fillId="0" borderId="56" xfId="0" applyNumberFormat="1" applyFont="1" applyBorder="1" applyAlignment="1">
      <alignment horizontal="center"/>
    </xf>
    <xf numFmtId="3" fontId="5" fillId="0" borderId="4" xfId="0" applyNumberFormat="1" applyFont="1" applyBorder="1" applyAlignment="1">
      <alignment horizontal="center"/>
    </xf>
    <xf numFmtId="3" fontId="13" fillId="0" borderId="3" xfId="0" applyNumberFormat="1" applyFont="1" applyBorder="1" applyAlignment="1">
      <alignment horizontal="center" wrapText="1"/>
    </xf>
    <xf numFmtId="3" fontId="7" fillId="0" borderId="3" xfId="0" applyNumberFormat="1" applyFont="1" applyBorder="1" applyAlignment="1">
      <alignment horizontal="center" wrapText="1"/>
    </xf>
    <xf numFmtId="3" fontId="13" fillId="0" borderId="53" xfId="0" applyNumberFormat="1" applyFont="1" applyBorder="1" applyAlignment="1">
      <alignment horizontal="center" wrapText="1"/>
    </xf>
    <xf numFmtId="3" fontId="6" fillId="0" borderId="1" xfId="0" applyNumberFormat="1" applyFont="1" applyBorder="1" applyAlignment="1">
      <alignment horizontal="center"/>
    </xf>
    <xf numFmtId="0" fontId="0" fillId="0" borderId="37" xfId="0" applyBorder="1"/>
    <xf numFmtId="0" fontId="0" fillId="0" borderId="52" xfId="0" applyBorder="1"/>
    <xf numFmtId="0" fontId="6" fillId="0" borderId="41" xfId="0" applyFont="1" applyBorder="1" applyAlignment="1">
      <alignment horizontal="center" vertical="center"/>
    </xf>
    <xf numFmtId="170" fontId="6" fillId="0" borderId="48" xfId="0" applyNumberFormat="1" applyFont="1" applyBorder="1" applyAlignment="1">
      <alignment horizontal="center" vertical="center"/>
    </xf>
    <xf numFmtId="3" fontId="6" fillId="0" borderId="7" xfId="0" applyNumberFormat="1" applyFont="1" applyBorder="1" applyAlignment="1">
      <alignment horizontal="center"/>
    </xf>
    <xf numFmtId="170" fontId="6" fillId="0" borderId="60" xfId="0" applyNumberFormat="1" applyFont="1" applyBorder="1" applyAlignment="1">
      <alignment horizontal="center" vertical="center"/>
    </xf>
    <xf numFmtId="3" fontId="5" fillId="0" borderId="21" xfId="0" applyNumberFormat="1"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left" vertical="center"/>
    </xf>
    <xf numFmtId="0" fontId="6" fillId="0" borderId="31" xfId="0" applyFont="1" applyBorder="1" applyAlignment="1">
      <alignment horizontal="centerContinuous" vertical="center"/>
    </xf>
    <xf numFmtId="0" fontId="6" fillId="0" borderId="61" xfId="0" applyFont="1" applyBorder="1" applyAlignment="1">
      <alignment horizontal="center"/>
    </xf>
    <xf numFmtId="0" fontId="6" fillId="0" borderId="35" xfId="0" applyFont="1" applyBorder="1" applyAlignment="1">
      <alignment horizontal="centerContinuous" vertical="center"/>
    </xf>
    <xf numFmtId="3" fontId="6" fillId="0" borderId="21" xfId="0" applyNumberFormat="1" applyFont="1" applyBorder="1" applyAlignment="1">
      <alignment horizontal="center"/>
    </xf>
    <xf numFmtId="172" fontId="5" fillId="0" borderId="8" xfId="0" applyNumberFormat="1" applyFont="1" applyBorder="1" applyAlignment="1">
      <alignment horizontal="center"/>
    </xf>
    <xf numFmtId="172" fontId="5" fillId="0" borderId="22" xfId="0" applyNumberFormat="1" applyFont="1" applyBorder="1" applyAlignment="1">
      <alignment horizontal="center"/>
    </xf>
    <xf numFmtId="172" fontId="5" fillId="0" borderId="10" xfId="0" applyNumberFormat="1" applyFont="1" applyBorder="1" applyAlignment="1">
      <alignment horizontal="center"/>
    </xf>
    <xf numFmtId="0" fontId="7" fillId="0" borderId="0" xfId="0" applyFont="1" applyAlignment="1">
      <alignment vertical="center" wrapText="1"/>
    </xf>
    <xf numFmtId="0" fontId="31" fillId="0" borderId="0" xfId="0" applyFont="1"/>
    <xf numFmtId="0" fontId="5" fillId="2" borderId="0" xfId="0" applyFont="1" applyFill="1" applyAlignment="1">
      <alignment horizontal="left"/>
    </xf>
    <xf numFmtId="0" fontId="7" fillId="2" borderId="0" xfId="0" applyFont="1" applyFill="1" applyAlignment="1">
      <alignment horizontal="left" vertical="center"/>
    </xf>
    <xf numFmtId="0" fontId="31" fillId="2" borderId="0" xfId="0" applyFont="1" applyFill="1"/>
    <xf numFmtId="0" fontId="7" fillId="0" borderId="2" xfId="0" applyFont="1" applyBorder="1" applyAlignment="1">
      <alignment vertical="center"/>
    </xf>
    <xf numFmtId="0" fontId="7" fillId="0" borderId="4" xfId="0" applyFont="1" applyBorder="1" applyAlignment="1">
      <alignment vertical="center"/>
    </xf>
    <xf numFmtId="0" fontId="5" fillId="2" borderId="2" xfId="0" applyFont="1" applyFill="1" applyBorder="1"/>
    <xf numFmtId="0" fontId="5" fillId="2" borderId="4" xfId="0" applyFont="1" applyFill="1" applyBorder="1"/>
    <xf numFmtId="0" fontId="0" fillId="0" borderId="2" xfId="0" applyBorder="1"/>
    <xf numFmtId="0" fontId="0" fillId="0" borderId="4" xfId="0" applyBorder="1"/>
    <xf numFmtId="0" fontId="53" fillId="0" borderId="0" xfId="0" applyFont="1"/>
    <xf numFmtId="166" fontId="6" fillId="2" borderId="12" xfId="0" applyNumberFormat="1" applyFont="1" applyFill="1" applyBorder="1" applyAlignment="1">
      <alignment horizontal="right" vertical="center"/>
    </xf>
    <xf numFmtId="166" fontId="8" fillId="2" borderId="44" xfId="0" applyNumberFormat="1" applyFont="1" applyFill="1" applyBorder="1" applyAlignment="1">
      <alignment horizontal="right" vertical="center"/>
    </xf>
    <xf numFmtId="166" fontId="8" fillId="2" borderId="12" xfId="0" applyNumberFormat="1" applyFont="1" applyFill="1" applyBorder="1" applyAlignment="1">
      <alignment horizontal="right" vertical="center"/>
    </xf>
    <xf numFmtId="166" fontId="5" fillId="2" borderId="18" xfId="0" applyNumberFormat="1" applyFont="1" applyFill="1" applyBorder="1" applyAlignment="1">
      <alignment horizontal="left"/>
    </xf>
    <xf numFmtId="0" fontId="14" fillId="0" borderId="21" xfId="3" applyFont="1" applyBorder="1" applyAlignment="1">
      <alignment horizontal="center" vertical="center" textRotation="90" wrapText="1"/>
    </xf>
    <xf numFmtId="49" fontId="7" fillId="0" borderId="20" xfId="0" applyNumberFormat="1" applyFont="1" applyBorder="1" applyAlignment="1">
      <alignment horizontal="center" vertical="center" wrapText="1"/>
    </xf>
    <xf numFmtId="0" fontId="5" fillId="2" borderId="19" xfId="0" applyFont="1" applyFill="1" applyBorder="1" applyAlignment="1">
      <alignment horizontal="left"/>
    </xf>
    <xf numFmtId="166" fontId="6" fillId="2" borderId="10" xfId="0" applyNumberFormat="1" applyFont="1" applyFill="1" applyBorder="1" applyAlignment="1">
      <alignment horizontal="right" vertical="center"/>
    </xf>
    <xf numFmtId="166" fontId="5" fillId="2" borderId="10" xfId="0" applyNumberFormat="1" applyFont="1" applyFill="1" applyBorder="1" applyAlignment="1">
      <alignment horizontal="right" vertical="center"/>
    </xf>
    <xf numFmtId="166" fontId="8" fillId="2" borderId="10" xfId="0" applyNumberFormat="1" applyFont="1" applyFill="1" applyBorder="1" applyAlignment="1">
      <alignment horizontal="right" vertical="center"/>
    </xf>
    <xf numFmtId="166" fontId="8" fillId="2" borderId="13" xfId="0" applyNumberFormat="1" applyFont="1" applyFill="1" applyBorder="1" applyAlignment="1">
      <alignment horizontal="right" vertical="center"/>
    </xf>
    <xf numFmtId="166" fontId="5" fillId="2" borderId="19" xfId="0" applyNumberFormat="1" applyFont="1" applyFill="1" applyBorder="1" applyAlignment="1">
      <alignment horizontal="left"/>
    </xf>
    <xf numFmtId="166" fontId="35" fillId="2" borderId="10" xfId="0" applyNumberFormat="1" applyFont="1" applyFill="1" applyBorder="1" applyAlignment="1">
      <alignment horizontal="right" vertical="center"/>
    </xf>
    <xf numFmtId="166" fontId="5" fillId="2" borderId="13" xfId="0" applyNumberFormat="1" applyFont="1" applyFill="1" applyBorder="1" applyAlignment="1">
      <alignment horizontal="right" vertical="center"/>
    </xf>
    <xf numFmtId="0" fontId="27" fillId="2" borderId="1" xfId="3" applyFont="1" applyFill="1" applyBorder="1" applyAlignment="1">
      <alignment vertical="center" wrapText="1"/>
    </xf>
    <xf numFmtId="0" fontId="7" fillId="2" borderId="1" xfId="3" applyFont="1" applyFill="1" applyBorder="1" applyAlignment="1">
      <alignment vertical="center" wrapText="1"/>
    </xf>
    <xf numFmtId="0" fontId="27" fillId="2" borderId="12" xfId="3" applyFont="1" applyFill="1" applyBorder="1" applyAlignment="1">
      <alignment vertical="center" wrapText="1"/>
    </xf>
    <xf numFmtId="0" fontId="7" fillId="2" borderId="12" xfId="3" applyFont="1" applyFill="1" applyBorder="1" applyAlignment="1">
      <alignment vertical="center" wrapText="1"/>
    </xf>
    <xf numFmtId="49" fontId="5" fillId="2" borderId="1" xfId="0" quotePrefix="1" applyNumberFormat="1" applyFont="1" applyFill="1" applyBorder="1" applyAlignment="1">
      <alignment vertical="center" wrapText="1"/>
    </xf>
    <xf numFmtId="49" fontId="5" fillId="2" borderId="1" xfId="0" quotePrefix="1" applyNumberFormat="1" applyFont="1" applyFill="1" applyBorder="1" applyAlignment="1">
      <alignment vertical="top" wrapText="1"/>
    </xf>
    <xf numFmtId="169" fontId="5" fillId="2" borderId="19" xfId="0" applyNumberFormat="1" applyFont="1" applyFill="1" applyBorder="1" applyAlignment="1">
      <alignment horizontal="center" vertical="center" wrapText="1"/>
    </xf>
    <xf numFmtId="169" fontId="5" fillId="2" borderId="10" xfId="0" applyNumberFormat="1" applyFont="1" applyFill="1" applyBorder="1" applyAlignment="1">
      <alignment horizontal="center" vertical="center" wrapText="1"/>
    </xf>
    <xf numFmtId="169" fontId="5" fillId="2" borderId="13" xfId="0" applyNumberFormat="1" applyFont="1" applyFill="1" applyBorder="1" applyAlignment="1">
      <alignment horizontal="center" vertical="center" wrapText="1"/>
    </xf>
    <xf numFmtId="169" fontId="5" fillId="2" borderId="28" xfId="0" applyNumberFormat="1" applyFont="1" applyFill="1" applyBorder="1" applyAlignment="1">
      <alignment horizontal="center" vertical="center" wrapText="1"/>
    </xf>
    <xf numFmtId="3" fontId="17" fillId="0" borderId="16" xfId="3" applyNumberFormat="1" applyFont="1" applyBorder="1" applyAlignment="1">
      <alignment horizontal="center" vertical="center" wrapText="1"/>
    </xf>
    <xf numFmtId="3" fontId="18" fillId="0" borderId="8" xfId="3" applyNumberFormat="1" applyFont="1" applyBorder="1" applyAlignment="1">
      <alignment horizontal="center" vertical="center" wrapText="1"/>
    </xf>
    <xf numFmtId="3" fontId="14" fillId="0" borderId="19" xfId="3" applyNumberFormat="1" applyFont="1" applyBorder="1" applyAlignment="1">
      <alignment horizontal="center" vertical="center" wrapText="1"/>
    </xf>
    <xf numFmtId="3" fontId="18" fillId="0" borderId="29" xfId="3" applyNumberFormat="1" applyFont="1" applyBorder="1" applyAlignment="1">
      <alignment horizontal="center" vertical="center" wrapText="1"/>
    </xf>
    <xf numFmtId="173" fontId="6" fillId="0" borderId="10" xfId="0" applyNumberFormat="1" applyFont="1" applyBorder="1" applyAlignment="1">
      <alignment horizontal="center"/>
    </xf>
    <xf numFmtId="3" fontId="6" fillId="0" borderId="8" xfId="0" applyNumberFormat="1" applyFont="1" applyBorder="1" applyAlignment="1">
      <alignment horizontal="center"/>
    </xf>
    <xf numFmtId="166" fontId="6" fillId="0" borderId="10" xfId="0" applyNumberFormat="1" applyFont="1" applyBorder="1" applyAlignment="1">
      <alignment horizontal="center" vertical="center"/>
    </xf>
    <xf numFmtId="166" fontId="6" fillId="0" borderId="13" xfId="0" applyNumberFormat="1" applyFont="1" applyBorder="1" applyAlignment="1">
      <alignment horizontal="center" vertical="center"/>
    </xf>
    <xf numFmtId="0" fontId="25" fillId="2" borderId="9" xfId="0"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0" fontId="12" fillId="0" borderId="0" xfId="0" applyFont="1"/>
    <xf numFmtId="0" fontId="7" fillId="0" borderId="2" xfId="0" applyFont="1" applyBorder="1" applyAlignment="1">
      <alignment horizontal="left"/>
    </xf>
    <xf numFmtId="49" fontId="7" fillId="0" borderId="59"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1" fontId="7" fillId="0" borderId="32" xfId="0" applyNumberFormat="1" applyFont="1" applyBorder="1" applyAlignment="1">
      <alignment horizontal="center" vertical="center" wrapText="1"/>
    </xf>
    <xf numFmtId="1" fontId="7" fillId="0" borderId="63"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20" fillId="0" borderId="59"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32" xfId="0" applyNumberFormat="1" applyFont="1" applyBorder="1" applyAlignment="1">
      <alignment horizontal="center" vertical="center"/>
    </xf>
    <xf numFmtId="3" fontId="20" fillId="3" borderId="15" xfId="0" applyNumberFormat="1" applyFont="1" applyFill="1" applyBorder="1" applyAlignment="1">
      <alignment horizontal="right" vertical="center" wrapText="1"/>
    </xf>
    <xf numFmtId="3" fontId="20" fillId="3" borderId="32" xfId="0" applyNumberFormat="1" applyFont="1" applyFill="1" applyBorder="1" applyAlignment="1">
      <alignment horizontal="right" vertical="center" wrapText="1"/>
    </xf>
    <xf numFmtId="168" fontId="20" fillId="2" borderId="32"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49" fontId="24" fillId="0" borderId="27" xfId="0" applyNumberFormat="1" applyFont="1" applyBorder="1" applyAlignment="1">
      <alignment horizontal="center" vertical="center"/>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33" xfId="0" applyNumberFormat="1" applyFont="1" applyFill="1" applyBorder="1" applyAlignment="1">
      <alignment horizontal="right" vertical="center" wrapText="1"/>
    </xf>
    <xf numFmtId="168" fontId="24" fillId="0" borderId="33"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5" fillId="2" borderId="9" xfId="0" applyNumberFormat="1" applyFont="1" applyFill="1" applyBorder="1" applyAlignment="1">
      <alignment horizontal="center" vertical="center"/>
    </xf>
    <xf numFmtId="49" fontId="25" fillId="2" borderId="1" xfId="0" applyNumberFormat="1" applyFont="1" applyFill="1" applyBorder="1" applyAlignment="1">
      <alignment horizontal="center" vertical="center"/>
    </xf>
    <xf numFmtId="0" fontId="41"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168" fontId="25" fillId="0" borderId="3" xfId="1" applyNumberFormat="1" applyFont="1" applyFill="1" applyBorder="1" applyAlignment="1">
      <alignment horizontal="right" vertical="center" wrapText="1"/>
    </xf>
    <xf numFmtId="0" fontId="34" fillId="2" borderId="1" xfId="0" quotePrefix="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3" fillId="2" borderId="15" xfId="0" quotePrefix="1" applyFont="1" applyFill="1" applyBorder="1" applyAlignment="1">
      <alignment horizontal="center" vertical="center" wrapText="1"/>
    </xf>
    <xf numFmtId="0" fontId="20" fillId="3" borderId="15" xfId="0" applyFont="1" applyFill="1" applyBorder="1" applyAlignment="1">
      <alignment horizontal="left" vertical="center" wrapText="1"/>
    </xf>
    <xf numFmtId="49" fontId="20" fillId="0" borderId="15" xfId="0" applyNumberFormat="1" applyFont="1" applyBorder="1" applyAlignment="1">
      <alignment horizontal="center" vertical="center" wrapText="1"/>
    </xf>
    <xf numFmtId="3" fontId="20" fillId="0" borderId="15" xfId="0" applyNumberFormat="1" applyFont="1" applyBorder="1" applyAlignment="1">
      <alignment horizontal="right" vertical="center" wrapText="1"/>
    </xf>
    <xf numFmtId="168" fontId="20" fillId="0" borderId="15" xfId="1" applyNumberFormat="1" applyFont="1" applyFill="1" applyBorder="1" applyAlignment="1">
      <alignment horizontal="right" vertical="center" wrapText="1"/>
    </xf>
    <xf numFmtId="168" fontId="20" fillId="0" borderId="50" xfId="1" applyNumberFormat="1" applyFont="1" applyFill="1" applyBorder="1" applyAlignment="1">
      <alignment horizontal="right" vertical="center" wrapText="1"/>
    </xf>
    <xf numFmtId="9" fontId="20" fillId="0" borderId="16" xfId="0" applyNumberFormat="1" applyFont="1" applyBorder="1" applyAlignment="1">
      <alignment horizontal="right" vertical="center" wrapText="1"/>
    </xf>
    <xf numFmtId="0" fontId="26" fillId="2" borderId="18" xfId="0" applyFont="1" applyFill="1" applyBorder="1" applyAlignment="1">
      <alignment horizontal="center" vertical="center" wrapText="1"/>
    </xf>
    <xf numFmtId="0" fontId="48" fillId="2" borderId="18" xfId="0" quotePrefix="1" applyFont="1" applyFill="1" applyBorder="1" applyAlignment="1">
      <alignment vertical="center" wrapText="1"/>
    </xf>
    <xf numFmtId="0" fontId="20" fillId="3" borderId="18" xfId="0" applyFont="1" applyFill="1" applyBorder="1" applyAlignment="1">
      <alignment horizontal="left" vertical="center" wrapText="1"/>
    </xf>
    <xf numFmtId="49" fontId="20" fillId="0" borderId="18" xfId="0" applyNumberFormat="1" applyFont="1" applyBorder="1" applyAlignment="1">
      <alignment horizontal="center" vertical="center" wrapText="1"/>
    </xf>
    <xf numFmtId="3" fontId="20" fillId="0" borderId="18" xfId="0" applyNumberFormat="1" applyFont="1" applyBorder="1" applyAlignment="1">
      <alignment horizontal="right" vertical="center" wrapText="1"/>
    </xf>
    <xf numFmtId="168" fontId="24" fillId="0" borderId="18" xfId="1" applyNumberFormat="1" applyFont="1" applyFill="1" applyBorder="1" applyAlignment="1">
      <alignment horizontal="right" vertical="center" wrapText="1"/>
    </xf>
    <xf numFmtId="168" fontId="24" fillId="0" borderId="49" xfId="1" applyNumberFormat="1" applyFont="1" applyFill="1" applyBorder="1" applyAlignment="1">
      <alignment horizontal="right" vertical="center" wrapText="1"/>
    </xf>
    <xf numFmtId="9" fontId="20" fillId="0" borderId="19" xfId="0" applyNumberFormat="1" applyFont="1" applyBorder="1" applyAlignment="1">
      <alignment horizontal="right" vertical="center" wrapText="1"/>
    </xf>
    <xf numFmtId="0" fontId="54" fillId="0" borderId="1" xfId="0" applyFont="1" applyBorder="1" applyAlignment="1">
      <alignment horizontal="center" vertical="center" wrapText="1"/>
    </xf>
    <xf numFmtId="3" fontId="20" fillId="0" borderId="1" xfId="0" applyNumberFormat="1" applyFont="1" applyBorder="1" applyAlignment="1">
      <alignment horizontal="right" vertical="center" wrapText="1"/>
    </xf>
    <xf numFmtId="9" fontId="20" fillId="0" borderId="10" xfId="0" applyNumberFormat="1" applyFont="1" applyBorder="1" applyAlignment="1">
      <alignment horizontal="right" vertical="center" wrapText="1"/>
    </xf>
    <xf numFmtId="0" fontId="54" fillId="0" borderId="12" xfId="0" applyFont="1" applyBorder="1" applyAlignment="1">
      <alignment horizontal="center" vertical="center" wrapText="1"/>
    </xf>
    <xf numFmtId="3" fontId="25" fillId="0" borderId="12" xfId="0" applyNumberFormat="1" applyFont="1" applyBorder="1" applyAlignment="1">
      <alignment horizontal="right" vertical="center" wrapText="1"/>
    </xf>
    <xf numFmtId="168" fontId="25" fillId="0" borderId="12" xfId="1" applyNumberFormat="1" applyFont="1" applyFill="1" applyBorder="1" applyAlignment="1">
      <alignment horizontal="right" vertical="center" wrapText="1"/>
    </xf>
    <xf numFmtId="168" fontId="25" fillId="0" borderId="44" xfId="1" applyNumberFormat="1" applyFont="1" applyFill="1" applyBorder="1" applyAlignment="1">
      <alignment horizontal="right" vertical="center" wrapText="1"/>
    </xf>
    <xf numFmtId="9" fontId="25" fillId="0" borderId="13" xfId="0" applyNumberFormat="1" applyFont="1" applyBorder="1" applyAlignment="1">
      <alignment horizontal="right" vertical="center" wrapText="1"/>
    </xf>
    <xf numFmtId="49" fontId="3" fillId="2" borderId="27" xfId="0" applyNumberFormat="1" applyFont="1" applyFill="1" applyBorder="1" applyAlignment="1">
      <alignment horizontal="center" vertical="center" wrapText="1"/>
    </xf>
    <xf numFmtId="0" fontId="34" fillId="2" borderId="12" xfId="0" quotePrefix="1" applyFont="1" applyFill="1" applyBorder="1" applyAlignment="1">
      <alignment horizontal="center" vertical="center" wrapText="1"/>
    </xf>
    <xf numFmtId="0" fontId="25" fillId="3" borderId="27" xfId="0" applyFont="1" applyFill="1" applyBorder="1" applyAlignment="1">
      <alignment horizontal="left" vertical="center" wrapText="1"/>
    </xf>
    <xf numFmtId="3" fontId="25" fillId="0" borderId="27" xfId="0" applyNumberFormat="1" applyFont="1" applyBorder="1" applyAlignment="1">
      <alignment horizontal="right" vertical="center" wrapText="1"/>
    </xf>
    <xf numFmtId="168" fontId="25" fillId="0" borderId="27" xfId="1" applyNumberFormat="1" applyFont="1" applyFill="1" applyBorder="1" applyAlignment="1">
      <alignment horizontal="right" vertical="center" wrapText="1"/>
    </xf>
    <xf numFmtId="168" fontId="25" fillId="0" borderId="53"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0" fillId="0" borderId="14" xfId="0" applyNumberFormat="1" applyFont="1" applyBorder="1" applyAlignment="1">
      <alignment horizontal="center" vertical="center"/>
    </xf>
    <xf numFmtId="49" fontId="3" fillId="2" borderId="15" xfId="0" applyNumberFormat="1" applyFont="1" applyFill="1" applyBorder="1" applyAlignment="1">
      <alignment horizontal="center"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49" fontId="24" fillId="0" borderId="18" xfId="0" applyNumberFormat="1" applyFont="1" applyBorder="1" applyAlignment="1">
      <alignment horizontal="center" vertical="center"/>
    </xf>
    <xf numFmtId="49" fontId="26" fillId="2" borderId="18" xfId="0" applyNumberFormat="1" applyFont="1" applyFill="1" applyBorder="1" applyAlignment="1">
      <alignment horizontal="center" vertical="center" wrapText="1"/>
    </xf>
    <xf numFmtId="0" fontId="24" fillId="3" borderId="18" xfId="0" applyFont="1" applyFill="1" applyBorder="1" applyAlignment="1">
      <alignment horizontal="left" vertical="center" wrapText="1"/>
    </xf>
    <xf numFmtId="49" fontId="24"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0" fontId="25" fillId="2" borderId="12" xfId="0"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49" fontId="26" fillId="2" borderId="17" xfId="0" applyNumberFormat="1" applyFont="1" applyFill="1" applyBorder="1" applyAlignment="1">
      <alignment horizontal="center" vertical="center" wrapText="1"/>
    </xf>
    <xf numFmtId="9" fontId="24" fillId="0" borderId="19" xfId="0" applyNumberFormat="1" applyFont="1" applyBorder="1" applyAlignment="1">
      <alignment horizontal="right" vertical="center" wrapText="1"/>
    </xf>
    <xf numFmtId="0" fontId="20" fillId="3" borderId="15" xfId="0" applyFont="1" applyFill="1" applyBorder="1" applyAlignment="1">
      <alignment horizontal="left" vertical="center"/>
    </xf>
    <xf numFmtId="0" fontId="20" fillId="3" borderId="15" xfId="0" applyFont="1" applyFill="1" applyBorder="1" applyAlignment="1">
      <alignment horizontal="right" vertical="center" wrapText="1"/>
    </xf>
    <xf numFmtId="168" fontId="20" fillId="3" borderId="15" xfId="1" applyNumberFormat="1" applyFont="1" applyFill="1" applyBorder="1" applyAlignment="1">
      <alignment horizontal="right" vertical="center" wrapText="1"/>
    </xf>
    <xf numFmtId="49" fontId="24" fillId="0" borderId="17" xfId="0" applyNumberFormat="1" applyFont="1" applyBorder="1" applyAlignment="1">
      <alignment horizontal="center" vertical="center"/>
    </xf>
    <xf numFmtId="0" fontId="20" fillId="3" borderId="18" xfId="0" applyFont="1" applyFill="1" applyBorder="1" applyAlignment="1">
      <alignment horizontal="right" vertical="center" wrapText="1"/>
    </xf>
    <xf numFmtId="168" fontId="24" fillId="3" borderId="18" xfId="1"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8" fontId="25" fillId="2" borderId="27" xfId="1" applyNumberFormat="1" applyFont="1" applyFill="1" applyBorder="1" applyAlignment="1">
      <alignment horizontal="right" vertical="center" wrapText="1"/>
    </xf>
    <xf numFmtId="168" fontId="25" fillId="2" borderId="53"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8"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3" fillId="2" borderId="0" xfId="0" applyFont="1" applyFill="1"/>
    <xf numFmtId="0" fontId="20" fillId="0" borderId="18" xfId="0" applyFont="1" applyBorder="1" applyAlignment="1">
      <alignment horizontal="left"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9" fontId="25" fillId="0" borderId="1"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3" fontId="13" fillId="2" borderId="0" xfId="0" applyNumberFormat="1" applyFont="1" applyFill="1"/>
    <xf numFmtId="3" fontId="25" fillId="2" borderId="1" xfId="0" applyNumberFormat="1" applyFont="1" applyFill="1" applyBorder="1" applyAlignment="1">
      <alignment horizontal="right" vertical="center"/>
    </xf>
    <xf numFmtId="3" fontId="25" fillId="0" borderId="3" xfId="0" applyNumberFormat="1" applyFont="1" applyBorder="1" applyAlignment="1">
      <alignment horizontal="right" vertical="center"/>
    </xf>
    <xf numFmtId="9" fontId="25" fillId="0" borderId="10" xfId="0" applyNumberFormat="1" applyFont="1" applyBorder="1" applyAlignment="1">
      <alignment horizontal="center" vertical="center"/>
    </xf>
    <xf numFmtId="0" fontId="13" fillId="0" borderId="1" xfId="0" applyFont="1" applyBorder="1"/>
    <xf numFmtId="0" fontId="13" fillId="0" borderId="3" xfId="0" applyFont="1" applyBorder="1"/>
    <xf numFmtId="9" fontId="24" fillId="0" borderId="10" xfId="0" applyNumberFormat="1" applyFont="1" applyBorder="1" applyAlignment="1">
      <alignment horizontal="center" vertical="center"/>
    </xf>
    <xf numFmtId="0" fontId="41"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41"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47" fillId="0" borderId="1" xfId="0" applyFont="1" applyBorder="1" applyAlignment="1">
      <alignment vertical="center" wrapText="1"/>
    </xf>
    <xf numFmtId="3" fontId="24" fillId="0" borderId="3" xfId="0" applyNumberFormat="1" applyFont="1" applyBorder="1" applyAlignment="1">
      <alignment horizontal="right" vertical="center"/>
    </xf>
    <xf numFmtId="49" fontId="25" fillId="2" borderId="11" xfId="0" applyNumberFormat="1" applyFont="1" applyFill="1" applyBorder="1" applyAlignment="1">
      <alignment horizontal="center" vertical="center"/>
    </xf>
    <xf numFmtId="3" fontId="41" fillId="2" borderId="12" xfId="0" applyNumberFormat="1" applyFont="1" applyFill="1" applyBorder="1" applyAlignment="1">
      <alignment horizontal="center" vertical="center" wrapText="1"/>
    </xf>
    <xf numFmtId="9" fontId="25" fillId="2" borderId="1" xfId="0" applyNumberFormat="1" applyFont="1" applyFill="1" applyBorder="1" applyAlignment="1">
      <alignment horizontal="right" vertical="center" wrapText="1"/>
    </xf>
    <xf numFmtId="3" fontId="25" fillId="2" borderId="3" xfId="0" applyNumberFormat="1" applyFont="1" applyFill="1" applyBorder="1" applyAlignment="1">
      <alignment horizontal="right" vertical="center" wrapText="1"/>
    </xf>
    <xf numFmtId="0" fontId="25" fillId="2" borderId="1" xfId="0" applyFont="1" applyFill="1" applyBorder="1" applyAlignment="1">
      <alignment vertical="center" wrapText="1"/>
    </xf>
    <xf numFmtId="3" fontId="25" fillId="2" borderId="3" xfId="0" applyNumberFormat="1" applyFont="1" applyFill="1" applyBorder="1" applyAlignment="1">
      <alignment horizontal="right" vertical="center"/>
    </xf>
    <xf numFmtId="174" fontId="25" fillId="0" borderId="1" xfId="6" applyNumberFormat="1" applyFont="1" applyFill="1" applyBorder="1" applyAlignment="1">
      <alignment horizontal="right" vertical="center" wrapText="1"/>
    </xf>
    <xf numFmtId="9" fontId="25" fillId="2" borderId="1" xfId="0" applyNumberFormat="1" applyFont="1" applyFill="1" applyBorder="1" applyAlignment="1">
      <alignment horizontal="center" vertical="center" wrapText="1"/>
    </xf>
    <xf numFmtId="9" fontId="25" fillId="2" borderId="10" xfId="0" applyNumberFormat="1" applyFont="1" applyFill="1" applyBorder="1" applyAlignment="1">
      <alignment horizontal="center" vertical="center"/>
    </xf>
    <xf numFmtId="3" fontId="24" fillId="2" borderId="44" xfId="0" applyNumberFormat="1" applyFont="1" applyFill="1" applyBorder="1" applyAlignment="1">
      <alignmen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center" vertical="center" wrapText="1"/>
    </xf>
    <xf numFmtId="3" fontId="24" fillId="2" borderId="44" xfId="0" applyNumberFormat="1" applyFont="1" applyFill="1" applyBorder="1" applyAlignment="1">
      <alignment horizontal="right" vertical="center"/>
    </xf>
    <xf numFmtId="9" fontId="24" fillId="2" borderId="13" xfId="0" applyNumberFormat="1" applyFont="1" applyFill="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5" fillId="0" borderId="15" xfId="0" applyFont="1" applyBorder="1" applyAlignment="1">
      <alignment horizontal="left" vertical="center" wrapText="1"/>
    </xf>
    <xf numFmtId="49" fontId="25" fillId="2" borderId="15" xfId="0" applyNumberFormat="1" applyFont="1" applyFill="1" applyBorder="1" applyAlignment="1">
      <alignment horizontal="center" vertical="center" wrapText="1"/>
    </xf>
    <xf numFmtId="3" fontId="24" fillId="2" borderId="15" xfId="0" applyNumberFormat="1" applyFont="1" applyFill="1" applyBorder="1" applyAlignment="1">
      <alignment horizontal="right" vertical="center" wrapText="1"/>
    </xf>
    <xf numFmtId="3" fontId="24" fillId="2" borderId="15" xfId="0" applyNumberFormat="1" applyFont="1" applyFill="1" applyBorder="1" applyAlignment="1">
      <alignment horizontal="right" vertical="center"/>
    </xf>
    <xf numFmtId="9" fontId="24" fillId="2" borderId="15" xfId="0" applyNumberFormat="1" applyFont="1" applyFill="1" applyBorder="1" applyAlignment="1">
      <alignment horizontal="right" vertical="center" wrapText="1"/>
    </xf>
    <xf numFmtId="3" fontId="20" fillId="2" borderId="50" xfId="0" applyNumberFormat="1" applyFont="1" applyFill="1" applyBorder="1" applyAlignment="1">
      <alignment horizontal="right" vertical="center"/>
    </xf>
    <xf numFmtId="9" fontId="24" fillId="2" borderId="16" xfId="0" applyNumberFormat="1" applyFont="1" applyFill="1" applyBorder="1" applyAlignment="1">
      <alignment horizontal="right" vertical="center"/>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5" fillId="0" borderId="7" xfId="0" applyFont="1" applyBorder="1" applyAlignment="1">
      <alignment horizontal="left" vertical="center" wrapText="1"/>
    </xf>
    <xf numFmtId="49" fontId="25" fillId="2" borderId="7" xfId="0" applyNumberFormat="1" applyFont="1" applyFill="1" applyBorder="1" applyAlignment="1">
      <alignment horizontal="center" vertical="center" wrapText="1"/>
    </xf>
    <xf numFmtId="3" fontId="24" fillId="2"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xf>
    <xf numFmtId="9" fontId="24" fillId="2" borderId="7" xfId="0" applyNumberFormat="1" applyFont="1" applyFill="1" applyBorder="1" applyAlignment="1">
      <alignment horizontal="right" vertical="center" wrapText="1"/>
    </xf>
    <xf numFmtId="3" fontId="24" fillId="2" borderId="42" xfId="0" applyNumberFormat="1" applyFont="1" applyFill="1" applyBorder="1" applyAlignment="1">
      <alignment horizontal="right" vertical="center"/>
    </xf>
    <xf numFmtId="9" fontId="24" fillId="2" borderId="8" xfId="0" applyNumberFormat="1" applyFont="1" applyFill="1" applyBorder="1" applyAlignment="1">
      <alignment horizontal="right" vertical="center"/>
    </xf>
    <xf numFmtId="49" fontId="25" fillId="2" borderId="17" xfId="0" applyNumberFormat="1" applyFont="1" applyFill="1" applyBorder="1" applyAlignment="1">
      <alignment horizontal="center" vertical="center" wrapText="1"/>
    </xf>
    <xf numFmtId="0" fontId="56" fillId="0" borderId="18" xfId="0" applyFont="1" applyBorder="1" applyAlignment="1">
      <alignment vertical="center" wrapText="1"/>
    </xf>
    <xf numFmtId="3" fontId="24" fillId="2" borderId="27" xfId="0" applyNumberFormat="1" applyFont="1" applyFill="1" applyBorder="1" applyAlignment="1">
      <alignment horizontal="right" vertical="center" wrapText="1"/>
    </xf>
    <xf numFmtId="3" fontId="24" fillId="2" borderId="27" xfId="0" applyNumberFormat="1" applyFont="1" applyFill="1" applyBorder="1" applyAlignment="1">
      <alignment horizontal="right" vertical="center"/>
    </xf>
    <xf numFmtId="9" fontId="24" fillId="2" borderId="27" xfId="0" applyNumberFormat="1" applyFont="1" applyFill="1" applyBorder="1" applyAlignment="1">
      <alignment horizontal="right" vertical="center" wrapText="1"/>
    </xf>
    <xf numFmtId="3" fontId="25" fillId="2" borderId="53" xfId="0" applyNumberFormat="1" applyFont="1" applyFill="1" applyBorder="1" applyAlignment="1">
      <alignment horizontal="right" vertical="center"/>
    </xf>
    <xf numFmtId="9" fontId="24" fillId="2" borderId="28" xfId="0" applyNumberFormat="1" applyFont="1" applyFill="1" applyBorder="1" applyAlignment="1">
      <alignment horizontal="right" vertical="center"/>
    </xf>
    <xf numFmtId="0" fontId="20" fillId="0" borderId="59" xfId="0" applyFont="1" applyBorder="1" applyAlignment="1">
      <alignment horizontal="center" vertical="center"/>
    </xf>
    <xf numFmtId="168" fontId="20" fillId="3" borderId="50" xfId="1" applyNumberFormat="1" applyFont="1" applyFill="1" applyBorder="1" applyAlignment="1">
      <alignment horizontal="center" vertical="center" wrapText="1"/>
    </xf>
    <xf numFmtId="168" fontId="25" fillId="0" borderId="0" xfId="0" applyNumberFormat="1" applyFont="1" applyAlignment="1">
      <alignment horizontal="right" vertical="center"/>
    </xf>
    <xf numFmtId="3" fontId="37" fillId="0" borderId="3" xfId="0" applyNumberFormat="1" applyFont="1" applyBorder="1" applyAlignment="1">
      <alignment horizontal="right" wrapText="1"/>
    </xf>
    <xf numFmtId="0" fontId="37" fillId="0" borderId="1" xfId="0" applyFont="1" applyBorder="1" applyAlignment="1">
      <alignment horizontal="right"/>
    </xf>
    <xf numFmtId="3" fontId="37" fillId="0" borderId="44" xfId="0" applyNumberFormat="1" applyFont="1" applyBorder="1" applyAlignment="1">
      <alignment horizontal="right" wrapText="1"/>
    </xf>
    <xf numFmtId="166" fontId="5" fillId="2" borderId="0" xfId="0" applyNumberFormat="1" applyFont="1" applyFill="1"/>
    <xf numFmtId="166" fontId="5" fillId="2" borderId="37" xfId="0" applyNumberFormat="1" applyFont="1" applyFill="1" applyBorder="1" applyAlignment="1">
      <alignment horizontal="center" vertical="center" wrapText="1"/>
    </xf>
    <xf numFmtId="166" fontId="15" fillId="2" borderId="0" xfId="0" applyNumberFormat="1" applyFont="1" applyFill="1" applyAlignment="1">
      <alignment horizontal="left" vertical="center"/>
    </xf>
    <xf numFmtId="166" fontId="45" fillId="2" borderId="0" xfId="0" applyNumberFormat="1" applyFont="1" applyFill="1"/>
    <xf numFmtId="49" fontId="35" fillId="2" borderId="1" xfId="0" quotePrefix="1" applyNumberFormat="1" applyFont="1" applyFill="1" applyBorder="1" applyAlignment="1">
      <alignment vertical="center" wrapText="1"/>
    </xf>
    <xf numFmtId="175" fontId="45" fillId="2" borderId="0" xfId="0" applyNumberFormat="1" applyFont="1" applyFill="1"/>
    <xf numFmtId="166" fontId="6" fillId="0" borderId="0" xfId="0" applyNumberFormat="1" applyFont="1"/>
    <xf numFmtId="0" fontId="6" fillId="2" borderId="50" xfId="0"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6" fillId="2" borderId="15" xfId="0" applyFont="1" applyFill="1" applyBorder="1" applyAlignment="1">
      <alignment vertical="center" wrapText="1"/>
    </xf>
    <xf numFmtId="166" fontId="6" fillId="2" borderId="50" xfId="0" applyNumberFormat="1" applyFont="1" applyFill="1" applyBorder="1" applyAlignment="1">
      <alignment vertical="center"/>
    </xf>
    <xf numFmtId="169" fontId="6" fillId="2" borderId="14" xfId="0" applyNumberFormat="1" applyFont="1" applyFill="1" applyBorder="1" applyAlignment="1">
      <alignment horizontal="center" vertical="center" wrapText="1"/>
    </xf>
    <xf numFmtId="169" fontId="6" fillId="2" borderId="15" xfId="0" applyNumberFormat="1" applyFont="1" applyFill="1" applyBorder="1" applyAlignment="1">
      <alignment horizontal="center" vertical="center" wrapText="1"/>
    </xf>
    <xf numFmtId="169" fontId="6" fillId="2" borderId="16" xfId="0" applyNumberFormat="1" applyFont="1" applyFill="1" applyBorder="1" applyAlignment="1">
      <alignment horizontal="center" vertical="center" wrapText="1"/>
    </xf>
    <xf numFmtId="169" fontId="5" fillId="2" borderId="27" xfId="0" applyNumberFormat="1" applyFont="1" applyFill="1" applyBorder="1" applyAlignment="1">
      <alignment horizontal="center" vertical="center" wrapText="1"/>
    </xf>
    <xf numFmtId="0" fontId="7"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center" vertical="center" wrapText="1"/>
    </xf>
    <xf numFmtId="0" fontId="47" fillId="0" borderId="27" xfId="0" applyFont="1" applyBorder="1" applyAlignment="1">
      <alignment vertical="center" wrapText="1"/>
    </xf>
    <xf numFmtId="0" fontId="7" fillId="2" borderId="56" xfId="3" applyFont="1" applyFill="1" applyBorder="1"/>
    <xf numFmtId="0" fontId="7" fillId="0" borderId="0" xfId="0" applyFont="1" applyBorder="1" applyAlignment="1">
      <alignment horizontal="left"/>
    </xf>
    <xf numFmtId="49" fontId="7" fillId="0" borderId="0" xfId="0" applyNumberFormat="1" applyFont="1" applyBorder="1" applyAlignment="1">
      <alignment vertical="center"/>
    </xf>
    <xf numFmtId="0" fontId="7" fillId="0" borderId="0" xfId="0" applyFont="1" applyBorder="1"/>
    <xf numFmtId="0" fontId="5" fillId="0" borderId="0" xfId="0" applyFont="1" applyAlignment="1">
      <alignment horizontal="left"/>
    </xf>
    <xf numFmtId="0" fontId="41" fillId="0" borderId="1" xfId="0" applyFont="1" applyBorder="1" applyAlignment="1">
      <alignment horizontal="center" vertical="center" wrapText="1"/>
    </xf>
    <xf numFmtId="3" fontId="15" fillId="0" borderId="15" xfId="0" applyNumberFormat="1" applyFont="1" applyFill="1" applyBorder="1" applyAlignment="1">
      <alignment horizontal="right" vertical="center"/>
    </xf>
    <xf numFmtId="169" fontId="15" fillId="0" borderId="16" xfId="0" applyNumberFormat="1" applyFont="1" applyFill="1" applyBorder="1" applyAlignment="1">
      <alignment horizontal="right" vertical="center"/>
    </xf>
    <xf numFmtId="49" fontId="47" fillId="0" borderId="14" xfId="0" applyNumberFormat="1" applyFont="1" applyFill="1" applyBorder="1" applyAlignment="1">
      <alignment horizontal="center" vertical="center"/>
    </xf>
    <xf numFmtId="49" fontId="47" fillId="0" borderId="15" xfId="0" applyNumberFormat="1" applyFont="1" applyFill="1" applyBorder="1" applyAlignment="1">
      <alignment horizontal="center" vertical="center"/>
    </xf>
    <xf numFmtId="0" fontId="47" fillId="0" borderId="15" xfId="0" applyFont="1" applyFill="1" applyBorder="1" applyAlignment="1">
      <alignment horizontal="left" vertical="center" wrapText="1"/>
    </xf>
    <xf numFmtId="0" fontId="47" fillId="0" borderId="15" xfId="0" applyFont="1" applyFill="1" applyBorder="1" applyAlignment="1">
      <alignment horizontal="center" vertical="center" wrapText="1"/>
    </xf>
    <xf numFmtId="49" fontId="34" fillId="0" borderId="9" xfId="0" applyNumberFormat="1" applyFont="1" applyFill="1" applyBorder="1" applyAlignment="1">
      <alignment horizontal="center" vertical="center" wrapText="1"/>
    </xf>
    <xf numFmtId="49" fontId="34" fillId="0" borderId="1" xfId="0" applyNumberFormat="1" applyFont="1" applyFill="1" applyBorder="1" applyAlignment="1">
      <alignment horizontal="center" vertical="center" wrapText="1"/>
    </xf>
    <xf numFmtId="49" fontId="34" fillId="0" borderId="1" xfId="0" quotePrefix="1" applyNumberFormat="1" applyFont="1" applyFill="1" applyBorder="1" applyAlignment="1">
      <alignment vertical="center" wrapText="1"/>
    </xf>
    <xf numFmtId="0" fontId="34" fillId="0" borderId="18" xfId="0" quotePrefix="1" applyFont="1" applyFill="1" applyBorder="1" applyAlignment="1">
      <alignment vertical="center" wrapText="1"/>
    </xf>
    <xf numFmtId="49" fontId="41" fillId="0" borderId="17" xfId="0" applyNumberFormat="1" applyFont="1" applyFill="1" applyBorder="1" applyAlignment="1">
      <alignment horizontal="center" vertical="center"/>
    </xf>
    <xf numFmtId="49" fontId="41" fillId="0" borderId="18" xfId="0" applyNumberFormat="1" applyFont="1" applyFill="1" applyBorder="1" applyAlignment="1">
      <alignment horizontal="center" vertical="center"/>
    </xf>
    <xf numFmtId="49" fontId="41" fillId="0" borderId="9" xfId="0" applyNumberFormat="1" applyFont="1" applyFill="1" applyBorder="1" applyAlignment="1">
      <alignment horizontal="center" vertical="center"/>
    </xf>
    <xf numFmtId="49" fontId="41" fillId="0" borderId="1" xfId="0" applyNumberFormat="1" applyFont="1" applyFill="1" applyBorder="1" applyAlignment="1">
      <alignment horizontal="center" vertical="center"/>
    </xf>
    <xf numFmtId="0" fontId="34" fillId="0" borderId="1" xfId="0" quotePrefix="1" applyFont="1" applyFill="1" applyBorder="1" applyAlignment="1">
      <alignment vertical="center" wrapText="1"/>
    </xf>
    <xf numFmtId="0" fontId="34" fillId="0" borderId="1"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3" fillId="0" borderId="14" xfId="0" applyFont="1" applyFill="1" applyBorder="1" applyAlignment="1">
      <alignment horizontal="center" vertical="center" wrapText="1"/>
    </xf>
    <xf numFmtId="49" fontId="15" fillId="0" borderId="15" xfId="0" applyNumberFormat="1" applyFont="1" applyFill="1" applyBorder="1" applyAlignment="1">
      <alignment horizontal="center" vertical="center"/>
    </xf>
    <xf numFmtId="49" fontId="15" fillId="0" borderId="15" xfId="0" applyNumberFormat="1" applyFont="1" applyFill="1" applyBorder="1" applyAlignment="1">
      <alignment vertical="center"/>
    </xf>
    <xf numFmtId="0" fontId="15" fillId="0" borderId="15" xfId="0" applyFont="1" applyFill="1" applyBorder="1" applyAlignment="1">
      <alignment horizontal="left" vertical="center" wrapText="1"/>
    </xf>
    <xf numFmtId="0" fontId="15" fillId="0" borderId="15" xfId="0" applyFont="1" applyFill="1" applyBorder="1" applyAlignment="1">
      <alignment vertical="center" wrapText="1"/>
    </xf>
    <xf numFmtId="49" fontId="48" fillId="0" borderId="14" xfId="0" applyNumberFormat="1" applyFont="1" applyFill="1" applyBorder="1" applyAlignment="1">
      <alignment horizontal="center" vertical="center" wrapText="1"/>
    </xf>
    <xf numFmtId="49" fontId="47" fillId="0" borderId="15"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49" fontId="34" fillId="0" borderId="18"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49" fontId="47" fillId="0" borderId="15" xfId="0" applyNumberFormat="1" applyFont="1" applyFill="1" applyBorder="1" applyAlignment="1">
      <alignment horizontal="center" vertical="center" wrapText="1"/>
    </xf>
    <xf numFmtId="0" fontId="47" fillId="0" borderId="15" xfId="0" applyFont="1" applyFill="1" applyBorder="1" applyAlignment="1">
      <alignment vertical="center" wrapText="1"/>
    </xf>
    <xf numFmtId="49" fontId="41" fillId="0" borderId="9"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1" xfId="0" quotePrefix="1" applyFont="1" applyFill="1" applyBorder="1" applyAlignment="1">
      <alignment vertical="center" wrapText="1"/>
    </xf>
    <xf numFmtId="0" fontId="33" fillId="0" borderId="15" xfId="0" applyFont="1" applyFill="1" applyBorder="1" applyAlignment="1">
      <alignment horizontal="center" vertical="center" wrapText="1"/>
    </xf>
    <xf numFmtId="0" fontId="33" fillId="0" borderId="15" xfId="0" quotePrefix="1" applyFont="1" applyFill="1" applyBorder="1" applyAlignment="1">
      <alignment vertical="center" wrapText="1"/>
    </xf>
    <xf numFmtId="0" fontId="48" fillId="0" borderId="15" xfId="0" applyFont="1" applyFill="1" applyBorder="1" applyAlignment="1">
      <alignment horizontal="center" vertical="center" wrapText="1"/>
    </xf>
    <xf numFmtId="0" fontId="48" fillId="0" borderId="15" xfId="0" quotePrefix="1" applyFont="1" applyFill="1" applyBorder="1" applyAlignment="1">
      <alignment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48" fillId="0" borderId="14" xfId="0" applyFont="1" applyFill="1" applyBorder="1" applyAlignment="1">
      <alignment horizontal="center" vertical="center" wrapText="1"/>
    </xf>
    <xf numFmtId="49" fontId="34" fillId="0" borderId="12" xfId="0" applyNumberFormat="1" applyFont="1" applyFill="1" applyBorder="1" applyAlignment="1">
      <alignment horizontal="center" vertical="center" wrapText="1"/>
    </xf>
    <xf numFmtId="49" fontId="34" fillId="0" borderId="11" xfId="0" applyNumberFormat="1"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12" xfId="0" quotePrefix="1" applyFont="1" applyFill="1" applyBorder="1" applyAlignment="1">
      <alignment vertical="center" wrapText="1"/>
    </xf>
    <xf numFmtId="0" fontId="47" fillId="0" borderId="15" xfId="0" applyFont="1" applyFill="1" applyBorder="1" applyAlignment="1">
      <alignment horizontal="left" vertical="top" wrapText="1"/>
    </xf>
    <xf numFmtId="0" fontId="47" fillId="0" borderId="15" xfId="0" applyFont="1" applyFill="1" applyBorder="1" applyAlignment="1">
      <alignment horizontal="center" vertical="top" wrapText="1"/>
    </xf>
    <xf numFmtId="0" fontId="41" fillId="0" borderId="12" xfId="0" applyFont="1" applyFill="1" applyBorder="1" applyAlignment="1">
      <alignment horizontal="center" vertical="center" wrapText="1"/>
    </xf>
    <xf numFmtId="0" fontId="41" fillId="0" borderId="12" xfId="0" quotePrefix="1" applyFont="1" applyFill="1" applyBorder="1" applyAlignment="1">
      <alignment vertical="center" wrapText="1"/>
    </xf>
    <xf numFmtId="0" fontId="34" fillId="0" borderId="27" xfId="0" quotePrefix="1" applyFont="1" applyFill="1" applyBorder="1" applyAlignment="1">
      <alignment vertical="center" wrapText="1"/>
    </xf>
    <xf numFmtId="0" fontId="7" fillId="0" borderId="12" xfId="0" applyFont="1" applyFill="1" applyBorder="1" applyAlignment="1">
      <alignment horizontal="center" vertical="center" wrapText="1"/>
    </xf>
    <xf numFmtId="3" fontId="6" fillId="2" borderId="32" xfId="0" applyNumberFormat="1" applyFont="1" applyFill="1" applyBorder="1" applyAlignment="1">
      <alignment horizontal="right" vertical="center"/>
    </xf>
    <xf numFmtId="172" fontId="6" fillId="2" borderId="50"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172" fontId="6" fillId="2" borderId="16" xfId="0" applyNumberFormat="1" applyFont="1" applyFill="1" applyBorder="1" applyAlignment="1">
      <alignment horizontal="right" vertical="center"/>
    </xf>
    <xf numFmtId="3" fontId="6" fillId="0" borderId="32" xfId="0" applyNumberFormat="1" applyFont="1" applyBorder="1" applyAlignment="1">
      <alignment horizontal="right" vertical="center"/>
    </xf>
    <xf numFmtId="3" fontId="6" fillId="0" borderId="15" xfId="0" applyNumberFormat="1" applyFont="1" applyBorder="1" applyAlignment="1">
      <alignment horizontal="right" vertical="center"/>
    </xf>
    <xf numFmtId="172" fontId="6" fillId="0" borderId="16" xfId="0" applyNumberFormat="1" applyFont="1" applyBorder="1" applyAlignment="1">
      <alignment horizontal="right" vertical="center"/>
    </xf>
    <xf numFmtId="3" fontId="35" fillId="2" borderId="30" xfId="0" applyNumberFormat="1" applyFont="1" applyFill="1" applyBorder="1" applyAlignment="1">
      <alignment horizontal="right" vertical="center"/>
    </xf>
    <xf numFmtId="3" fontId="35" fillId="2" borderId="18" xfId="0" applyNumberFormat="1" applyFont="1" applyFill="1" applyBorder="1" applyAlignment="1">
      <alignment horizontal="right" vertical="center"/>
    </xf>
    <xf numFmtId="172" fontId="35" fillId="2" borderId="49" xfId="0" applyNumberFormat="1" applyFont="1" applyFill="1" applyBorder="1" applyAlignment="1">
      <alignment horizontal="right" vertical="center"/>
    </xf>
    <xf numFmtId="3" fontId="35" fillId="2" borderId="17" xfId="0" applyNumberFormat="1" applyFont="1" applyFill="1" applyBorder="1" applyAlignment="1">
      <alignment horizontal="right" vertical="center"/>
    </xf>
    <xf numFmtId="172" fontId="35" fillId="2" borderId="19" xfId="0" applyNumberFormat="1" applyFont="1" applyFill="1" applyBorder="1" applyAlignment="1">
      <alignment horizontal="right" vertical="center"/>
    </xf>
    <xf numFmtId="3" fontId="6" fillId="0" borderId="30" xfId="0" applyNumberFormat="1" applyFont="1" applyBorder="1" applyAlignment="1">
      <alignment horizontal="right" vertical="center"/>
    </xf>
    <xf numFmtId="3" fontId="6" fillId="0" borderId="18" xfId="0" applyNumberFormat="1" applyFont="1" applyBorder="1" applyAlignment="1">
      <alignment horizontal="right" vertical="center"/>
    </xf>
    <xf numFmtId="172" fontId="6" fillId="0" borderId="19"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2" borderId="1" xfId="0" applyNumberFormat="1" applyFont="1" applyFill="1" applyBorder="1" applyAlignment="1">
      <alignment horizontal="right" vertical="center"/>
    </xf>
    <xf numFmtId="172" fontId="5" fillId="2" borderId="3" xfId="0" applyNumberFormat="1" applyFont="1" applyFill="1" applyBorder="1" applyAlignment="1">
      <alignment horizontal="right" vertical="center"/>
    </xf>
    <xf numFmtId="3" fontId="5" fillId="0" borderId="9" xfId="0" applyNumberFormat="1" applyFont="1" applyBorder="1" applyAlignment="1">
      <alignment horizontal="right" vertical="center"/>
    </xf>
    <xf numFmtId="172" fontId="5" fillId="2" borderId="10" xfId="0" applyNumberFormat="1" applyFont="1" applyFill="1" applyBorder="1" applyAlignment="1">
      <alignment horizontal="right" vertical="center"/>
    </xf>
    <xf numFmtId="3" fontId="6" fillId="0" borderId="5" xfId="0" applyNumberFormat="1" applyFont="1" applyBorder="1" applyAlignment="1">
      <alignment horizontal="right" vertical="center"/>
    </xf>
    <xf numFmtId="3" fontId="6" fillId="0" borderId="1" xfId="0" applyNumberFormat="1" applyFont="1" applyBorder="1" applyAlignment="1">
      <alignment horizontal="right" vertical="center"/>
    </xf>
    <xf numFmtId="172" fontId="6" fillId="0" borderId="10" xfId="0" applyNumberFormat="1" applyFont="1" applyBorder="1" applyAlignment="1">
      <alignment horizontal="right" vertical="center"/>
    </xf>
    <xf numFmtId="3" fontId="35" fillId="0" borderId="5" xfId="0" applyNumberFormat="1" applyFont="1" applyBorder="1" applyAlignment="1">
      <alignment horizontal="right" vertical="center"/>
    </xf>
    <xf numFmtId="172" fontId="6" fillId="2" borderId="3" xfId="0" applyNumberFormat="1" applyFont="1" applyFill="1" applyBorder="1" applyAlignment="1">
      <alignment horizontal="right" vertical="center"/>
    </xf>
    <xf numFmtId="3" fontId="35" fillId="0" borderId="9" xfId="0" applyNumberFormat="1" applyFont="1" applyBorder="1" applyAlignment="1">
      <alignment horizontal="right" vertical="center"/>
    </xf>
    <xf numFmtId="3" fontId="35" fillId="0" borderId="1" xfId="0" applyNumberFormat="1" applyFont="1" applyBorder="1" applyAlignment="1">
      <alignment horizontal="right" vertical="center"/>
    </xf>
    <xf numFmtId="172" fontId="6" fillId="2" borderId="10" xfId="0" applyNumberFormat="1" applyFont="1" applyFill="1" applyBorder="1" applyAlignment="1">
      <alignment horizontal="right" vertical="center"/>
    </xf>
    <xf numFmtId="172" fontId="35" fillId="0" borderId="10" xfId="0" applyNumberFormat="1" applyFont="1" applyBorder="1" applyAlignment="1">
      <alignment horizontal="right" vertical="center"/>
    </xf>
    <xf numFmtId="172" fontId="35" fillId="2" borderId="10" xfId="0" applyNumberFormat="1" applyFont="1" applyFill="1" applyBorder="1" applyAlignment="1">
      <alignment horizontal="right" vertical="center"/>
    </xf>
    <xf numFmtId="3" fontId="5" fillId="0" borderId="38" xfId="0" applyNumberFormat="1" applyFont="1" applyBorder="1" applyAlignment="1">
      <alignment horizontal="right" vertical="center"/>
    </xf>
    <xf numFmtId="3" fontId="35" fillId="2" borderId="1" xfId="0" applyNumberFormat="1" applyFont="1" applyFill="1" applyBorder="1" applyAlignment="1">
      <alignment horizontal="right" vertical="center"/>
    </xf>
    <xf numFmtId="172" fontId="35" fillId="2" borderId="3" xfId="0" applyNumberFormat="1" applyFont="1" applyFill="1" applyBorder="1" applyAlignment="1">
      <alignment horizontal="right" vertical="center"/>
    </xf>
    <xf numFmtId="3" fontId="5" fillId="0" borderId="23" xfId="0" applyNumberFormat="1" applyFont="1" applyBorder="1" applyAlignment="1">
      <alignment horizontal="right" vertical="center"/>
    </xf>
    <xf numFmtId="3" fontId="5" fillId="2" borderId="12" xfId="0" applyNumberFormat="1" applyFont="1" applyFill="1" applyBorder="1" applyAlignment="1">
      <alignment horizontal="right" vertical="center"/>
    </xf>
    <xf numFmtId="172" fontId="5" fillId="2" borderId="44" xfId="0" applyNumberFormat="1" applyFont="1" applyFill="1" applyBorder="1" applyAlignment="1">
      <alignment horizontal="right" vertical="center"/>
    </xf>
    <xf numFmtId="3" fontId="5" fillId="0" borderId="11" xfId="0" applyNumberFormat="1" applyFont="1" applyBorder="1" applyAlignment="1">
      <alignment horizontal="right" vertical="center"/>
    </xf>
    <xf numFmtId="172" fontId="6" fillId="2" borderId="13" xfId="0" applyNumberFormat="1" applyFont="1" applyFill="1" applyBorder="1" applyAlignment="1">
      <alignment horizontal="right" vertical="center"/>
    </xf>
    <xf numFmtId="172" fontId="5" fillId="0" borderId="13" xfId="0" applyNumberFormat="1" applyFont="1" applyBorder="1" applyAlignment="1">
      <alignment horizontal="right" vertical="center"/>
    </xf>
    <xf numFmtId="3" fontId="6" fillId="0" borderId="14" xfId="0" applyNumberFormat="1" applyFont="1" applyBorder="1" applyAlignment="1">
      <alignment horizontal="right" vertical="center"/>
    </xf>
    <xf numFmtId="3" fontId="35" fillId="0" borderId="30" xfId="0" applyNumberFormat="1" applyFont="1" applyBorder="1" applyAlignment="1">
      <alignment horizontal="right" vertical="center"/>
    </xf>
    <xf numFmtId="3" fontId="35" fillId="0" borderId="17" xfId="0" applyNumberFormat="1" applyFont="1" applyBorder="1" applyAlignment="1">
      <alignment horizontal="right" vertical="center"/>
    </xf>
    <xf numFmtId="3" fontId="35" fillId="0" borderId="18" xfId="0" applyNumberFormat="1" applyFont="1" applyBorder="1" applyAlignment="1">
      <alignment horizontal="right" vertical="center"/>
    </xf>
    <xf numFmtId="172" fontId="5" fillId="0" borderId="10" xfId="0" applyNumberFormat="1" applyFont="1" applyBorder="1" applyAlignment="1">
      <alignment horizontal="right" vertical="center"/>
    </xf>
    <xf numFmtId="172" fontId="5" fillId="2" borderId="3" xfId="0" applyNumberFormat="1" applyFont="1" applyFill="1" applyBorder="1" applyAlignment="1">
      <alignment horizontal="right" vertical="center" wrapText="1"/>
    </xf>
    <xf numFmtId="172" fontId="5" fillId="2" borderId="10" xfId="0" applyNumberFormat="1" applyFont="1" applyFill="1" applyBorder="1" applyAlignment="1">
      <alignment horizontal="right" vertical="center" wrapText="1"/>
    </xf>
    <xf numFmtId="3" fontId="35" fillId="0" borderId="32" xfId="0" applyNumberFormat="1" applyFont="1" applyBorder="1" applyAlignment="1">
      <alignment horizontal="right" vertical="center"/>
    </xf>
    <xf numFmtId="3" fontId="6" fillId="2" borderId="50" xfId="0" applyNumberFormat="1" applyFont="1" applyFill="1" applyBorder="1" applyAlignment="1">
      <alignment horizontal="right" vertical="center"/>
    </xf>
    <xf numFmtId="3" fontId="35" fillId="0" borderId="14" xfId="0" applyNumberFormat="1" applyFont="1" applyBorder="1" applyAlignment="1">
      <alignment horizontal="right" vertical="center"/>
    </xf>
    <xf numFmtId="3" fontId="35" fillId="0" borderId="15" xfId="0" applyNumberFormat="1" applyFont="1" applyBorder="1" applyAlignment="1">
      <alignment horizontal="right" vertical="center"/>
    </xf>
    <xf numFmtId="3" fontId="35" fillId="0" borderId="16" xfId="0" applyNumberFormat="1" applyFont="1" applyBorder="1" applyAlignment="1">
      <alignment horizontal="right" vertical="center" wrapText="1"/>
    </xf>
    <xf numFmtId="3" fontId="5" fillId="0" borderId="33" xfId="0" applyNumberFormat="1" applyFont="1" applyBorder="1" applyAlignment="1">
      <alignment horizontal="right" vertical="center"/>
    </xf>
    <xf numFmtId="3" fontId="5" fillId="2" borderId="27" xfId="0" applyNumberFormat="1" applyFont="1" applyFill="1" applyBorder="1" applyAlignment="1">
      <alignment horizontal="right" vertical="center"/>
    </xf>
    <xf numFmtId="3" fontId="5" fillId="2" borderId="53" xfId="0" applyNumberFormat="1" applyFont="1" applyFill="1" applyBorder="1" applyAlignment="1">
      <alignment horizontal="right" vertical="center"/>
    </xf>
    <xf numFmtId="3" fontId="5" fillId="0" borderId="26" xfId="0" applyNumberFormat="1" applyFont="1" applyBorder="1" applyAlignment="1">
      <alignment horizontal="right" vertical="center"/>
    </xf>
    <xf numFmtId="3" fontId="5" fillId="0" borderId="27" xfId="0" applyNumberFormat="1" applyFont="1" applyBorder="1" applyAlignment="1">
      <alignment horizontal="right" vertical="center"/>
    </xf>
    <xf numFmtId="172" fontId="6" fillId="2" borderId="28" xfId="0" applyNumberFormat="1" applyFont="1" applyFill="1" applyBorder="1" applyAlignment="1">
      <alignment horizontal="right" vertical="center"/>
    </xf>
    <xf numFmtId="3" fontId="5" fillId="0" borderId="28" xfId="0" applyNumberFormat="1" applyFont="1" applyBorder="1" applyAlignment="1">
      <alignment horizontal="right" vertical="center" wrapText="1"/>
    </xf>
    <xf numFmtId="3" fontId="6" fillId="2" borderId="18" xfId="0" applyNumberFormat="1" applyFont="1" applyFill="1" applyBorder="1" applyAlignment="1">
      <alignment horizontal="right" vertical="center"/>
    </xf>
    <xf numFmtId="172" fontId="6" fillId="2" borderId="49" xfId="0" applyNumberFormat="1" applyFont="1" applyFill="1" applyBorder="1" applyAlignment="1">
      <alignment horizontal="right" vertical="center"/>
    </xf>
    <xf numFmtId="172" fontId="35" fillId="0" borderId="19" xfId="0" applyNumberFormat="1" applyFont="1" applyBorder="1" applyAlignment="1">
      <alignment horizontal="right" vertical="center"/>
    </xf>
    <xf numFmtId="3" fontId="6" fillId="0" borderId="9" xfId="0" applyNumberFormat="1" applyFont="1" applyBorder="1" applyAlignment="1">
      <alignment horizontal="right" vertical="center"/>
    </xf>
    <xf numFmtId="3" fontId="5" fillId="2" borderId="3"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0" fontId="13" fillId="0" borderId="10" xfId="0" applyFont="1" applyBorder="1" applyAlignment="1">
      <alignment vertical="center" wrapText="1"/>
    </xf>
    <xf numFmtId="0" fontId="7" fillId="0" borderId="9" xfId="0" applyFont="1" applyBorder="1" applyAlignment="1">
      <alignment horizontal="left" vertical="center" wrapText="1"/>
    </xf>
    <xf numFmtId="0" fontId="14" fillId="0" borderId="26" xfId="0" applyFont="1" applyBorder="1" applyAlignment="1">
      <alignment horizontal="left" vertical="center"/>
    </xf>
    <xf numFmtId="0" fontId="7" fillId="0" borderId="28" xfId="0" applyFont="1" applyBorder="1" applyAlignment="1">
      <alignment vertical="center" wrapText="1"/>
    </xf>
    <xf numFmtId="172" fontId="5" fillId="0" borderId="28" xfId="0" applyNumberFormat="1" applyFont="1" applyBorder="1" applyAlignment="1">
      <alignment horizontal="right" vertical="center"/>
    </xf>
    <xf numFmtId="0" fontId="5" fillId="0" borderId="26" xfId="0" applyFont="1" applyBorder="1" applyAlignment="1">
      <alignment horizontal="left" vertical="center" wrapText="1"/>
    </xf>
    <xf numFmtId="3" fontId="6" fillId="2" borderId="27" xfId="0" applyNumberFormat="1" applyFont="1" applyFill="1" applyBorder="1" applyAlignment="1">
      <alignment horizontal="right" vertical="center"/>
    </xf>
    <xf numFmtId="172" fontId="6" fillId="2" borderId="53" xfId="0" applyNumberFormat="1" applyFont="1" applyFill="1" applyBorder="1" applyAlignment="1">
      <alignment horizontal="right" vertical="center"/>
    </xf>
    <xf numFmtId="0" fontId="12" fillId="0" borderId="55" xfId="0" applyFont="1" applyBorder="1" applyAlignment="1">
      <alignment horizontal="center" vertical="top" wrapText="1"/>
    </xf>
    <xf numFmtId="0" fontId="12" fillId="0" borderId="57" xfId="0" applyFont="1" applyBorder="1" applyAlignment="1">
      <alignment horizontal="center" vertical="top" wrapText="1"/>
    </xf>
    <xf numFmtId="0" fontId="12" fillId="0" borderId="7" xfId="0" applyFont="1" applyBorder="1" applyAlignment="1">
      <alignment horizontal="center"/>
    </xf>
    <xf numFmtId="0" fontId="12" fillId="0" borderId="8" xfId="0" applyFont="1" applyBorder="1" applyAlignment="1">
      <alignment horizontal="center"/>
    </xf>
    <xf numFmtId="172" fontId="6" fillId="0" borderId="10" xfId="0" applyNumberFormat="1" applyFont="1" applyBorder="1" applyAlignment="1">
      <alignment horizontal="center"/>
    </xf>
    <xf numFmtId="173" fontId="5" fillId="0" borderId="10" xfId="0" applyNumberFormat="1" applyFont="1" applyBorder="1" applyAlignment="1">
      <alignment horizontal="center"/>
    </xf>
    <xf numFmtId="3" fontId="7" fillId="0" borderId="1" xfId="0" applyNumberFormat="1" applyFont="1" applyBorder="1" applyAlignment="1">
      <alignment horizontal="center" wrapText="1"/>
    </xf>
    <xf numFmtId="49" fontId="13" fillId="0" borderId="38" xfId="0" applyNumberFormat="1" applyFont="1" applyBorder="1" applyAlignment="1">
      <alignment horizontal="center" vertical="center" wrapText="1"/>
    </xf>
    <xf numFmtId="3" fontId="13" fillId="0" borderId="4" xfId="0" applyNumberFormat="1" applyFont="1" applyBorder="1" applyAlignment="1">
      <alignment horizontal="center" wrapText="1"/>
    </xf>
    <xf numFmtId="173" fontId="6" fillId="0" borderId="40" xfId="0" applyNumberFormat="1" applyFont="1" applyBorder="1" applyAlignment="1">
      <alignment horizontal="center"/>
    </xf>
    <xf numFmtId="3" fontId="7" fillId="0" borderId="64" xfId="0" applyNumberFormat="1" applyFont="1" applyBorder="1" applyAlignment="1">
      <alignment horizontal="center" wrapText="1"/>
    </xf>
    <xf numFmtId="49" fontId="5" fillId="0" borderId="21" xfId="0" applyNumberFormat="1" applyFont="1" applyBorder="1" applyAlignment="1">
      <alignment horizontal="center"/>
    </xf>
    <xf numFmtId="49" fontId="6" fillId="0" borderId="9" xfId="0" applyNumberFormat="1" applyFont="1" applyBorder="1" applyAlignment="1">
      <alignment horizontal="center"/>
    </xf>
    <xf numFmtId="0" fontId="6" fillId="0" borderId="1" xfId="0" applyFont="1" applyBorder="1" applyAlignment="1">
      <alignment horizontal="centerContinuous" vertical="center"/>
    </xf>
    <xf numFmtId="0" fontId="6" fillId="0" borderId="1" xfId="0" applyFont="1" applyBorder="1" applyAlignment="1">
      <alignment horizontal="left" vertical="center" wrapText="1"/>
    </xf>
    <xf numFmtId="0" fontId="5" fillId="0" borderId="12" xfId="0" applyFont="1" applyBorder="1" applyAlignment="1">
      <alignment horizontal="centerContinuous" vertical="center"/>
    </xf>
    <xf numFmtId="0" fontId="5" fillId="0" borderId="12" xfId="0" applyFont="1" applyBorder="1" applyAlignment="1">
      <alignment horizontal="left" vertical="center" wrapText="1"/>
    </xf>
    <xf numFmtId="0" fontId="0" fillId="0" borderId="0" xfId="0" applyBorder="1"/>
    <xf numFmtId="0" fontId="6" fillId="0" borderId="0" xfId="0" applyFont="1" applyBorder="1" applyAlignment="1">
      <alignment horizontal="centerContinuous" vertical="center"/>
    </xf>
    <xf numFmtId="0" fontId="6" fillId="0" borderId="0" xfId="0" applyFont="1" applyBorder="1" applyAlignment="1">
      <alignment horizontal="left" vertical="center" wrapText="1"/>
    </xf>
    <xf numFmtId="166" fontId="6" fillId="0" borderId="0" xfId="0" applyNumberFormat="1" applyFont="1" applyBorder="1" applyAlignment="1">
      <alignment horizontal="center" vertical="center"/>
    </xf>
    <xf numFmtId="0" fontId="5" fillId="0" borderId="0" xfId="0" applyFont="1" applyBorder="1" applyAlignment="1">
      <alignment horizontal="centerContinuous" vertical="center"/>
    </xf>
    <xf numFmtId="0" fontId="5" fillId="0" borderId="0" xfId="0" applyFont="1" applyBorder="1" applyAlignment="1">
      <alignment horizontal="left" vertical="center" wrapText="1"/>
    </xf>
    <xf numFmtId="166" fontId="5" fillId="0" borderId="0" xfId="0" applyNumberFormat="1" applyFont="1" applyBorder="1" applyAlignment="1">
      <alignment horizontal="center" vertical="center"/>
    </xf>
    <xf numFmtId="176" fontId="6" fillId="0" borderId="46" xfId="0" applyNumberFormat="1" applyFont="1" applyBorder="1" applyAlignment="1">
      <alignment horizontal="center"/>
    </xf>
    <xf numFmtId="3" fontId="6" fillId="0" borderId="1" xfId="0" applyNumberFormat="1" applyFont="1" applyBorder="1" applyAlignment="1">
      <alignment horizontal="center" vertical="center" wrapText="1"/>
    </xf>
    <xf numFmtId="177" fontId="6" fillId="0" borderId="10" xfId="0" applyNumberFormat="1" applyFont="1" applyBorder="1" applyAlignment="1">
      <alignment horizontal="center"/>
    </xf>
    <xf numFmtId="166" fontId="6"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5" xfId="0" quotePrefix="1" applyFont="1" applyFill="1" applyBorder="1" applyAlignment="1">
      <alignment vertical="center" wrapText="1"/>
    </xf>
    <xf numFmtId="166" fontId="6" fillId="2" borderId="25" xfId="0" applyNumberFormat="1" applyFont="1" applyFill="1" applyBorder="1" applyAlignment="1">
      <alignment vertical="center"/>
    </xf>
    <xf numFmtId="169" fontId="5" fillId="2" borderId="25" xfId="0" applyNumberFormat="1" applyFont="1" applyFill="1" applyBorder="1" applyAlignment="1">
      <alignment horizontal="center" vertical="center" wrapText="1"/>
    </xf>
    <xf numFmtId="166" fontId="6" fillId="2" borderId="54" xfId="0" applyNumberFormat="1" applyFont="1" applyFill="1" applyBorder="1" applyAlignment="1">
      <alignment horizontal="right" vertical="center"/>
    </xf>
    <xf numFmtId="169" fontId="5" fillId="2" borderId="29" xfId="0" applyNumberFormat="1" applyFont="1" applyFill="1" applyBorder="1" applyAlignment="1">
      <alignment horizontal="center" vertical="center" wrapText="1"/>
    </xf>
    <xf numFmtId="166" fontId="6" fillId="2" borderId="0" xfId="0" applyNumberFormat="1" applyFont="1" applyFill="1"/>
    <xf numFmtId="166" fontId="6" fillId="2" borderId="25" xfId="0" applyNumberFormat="1" applyFont="1" applyFill="1" applyBorder="1" applyAlignment="1">
      <alignment horizontal="right" vertical="center"/>
    </xf>
    <xf numFmtId="166" fontId="5" fillId="2" borderId="12" xfId="0" applyNumberFormat="1" applyFont="1" applyFill="1" applyBorder="1" applyAlignment="1">
      <alignment horizontal="right" vertical="center" wrapText="1"/>
    </xf>
    <xf numFmtId="166" fontId="5" fillId="2" borderId="12" xfId="0" applyNumberFormat="1" applyFont="1" applyFill="1" applyBorder="1" applyAlignment="1">
      <alignment horizontal="center" vertical="center" wrapText="1"/>
    </xf>
    <xf numFmtId="166" fontId="7" fillId="2" borderId="1" xfId="0" applyNumberFormat="1" applyFont="1" applyFill="1" applyBorder="1" applyAlignment="1">
      <alignment vertical="center"/>
    </xf>
    <xf numFmtId="169" fontId="7" fillId="2" borderId="1" xfId="0" applyNumberFormat="1" applyFont="1" applyFill="1" applyBorder="1" applyAlignment="1">
      <alignment horizontal="center" vertical="center" wrapText="1"/>
    </xf>
    <xf numFmtId="166" fontId="7" fillId="2" borderId="1" xfId="0" applyNumberFormat="1" applyFont="1" applyFill="1" applyBorder="1" applyAlignment="1">
      <alignment horizontal="right" vertical="center"/>
    </xf>
    <xf numFmtId="166" fontId="7" fillId="2" borderId="3" xfId="0" applyNumberFormat="1" applyFont="1" applyFill="1" applyBorder="1" applyAlignment="1">
      <alignment horizontal="right" vertical="center"/>
    </xf>
    <xf numFmtId="166" fontId="13" fillId="2" borderId="0" xfId="0" applyNumberFormat="1" applyFont="1" applyFill="1"/>
    <xf numFmtId="0" fontId="36" fillId="0" borderId="0" xfId="0" applyFont="1" applyAlignment="1">
      <alignment horizontal="center"/>
    </xf>
    <xf numFmtId="0" fontId="15" fillId="0" borderId="0" xfId="0" applyFont="1" applyAlignment="1">
      <alignment horizontal="right" vertical="center"/>
    </xf>
    <xf numFmtId="0" fontId="7" fillId="0" borderId="0" xfId="0" applyFont="1" applyAlignment="1">
      <alignment horizontal="left"/>
    </xf>
    <xf numFmtId="0" fontId="7" fillId="0" borderId="0" xfId="0" applyFont="1" applyAlignment="1">
      <alignment horizontal="left" vertical="top" wrapText="1"/>
    </xf>
    <xf numFmtId="0" fontId="34" fillId="0" borderId="0" xfId="0" applyFont="1" applyAlignment="1">
      <alignment horizontal="center"/>
    </xf>
    <xf numFmtId="0" fontId="31" fillId="0" borderId="0" xfId="0" applyFont="1" applyAlignment="1">
      <alignment horizontal="left"/>
    </xf>
    <xf numFmtId="0" fontId="15" fillId="0" borderId="0" xfId="0" applyFont="1" applyAlignment="1">
      <alignment horizontal="lef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3" fillId="0" borderId="9" xfId="0" applyFont="1" applyBorder="1" applyAlignment="1">
      <alignment horizontal="left" vertical="center" wrapText="1"/>
    </xf>
    <xf numFmtId="3" fontId="5" fillId="2" borderId="9" xfId="0" applyNumberFormat="1" applyFont="1" applyFill="1" applyBorder="1" applyAlignment="1">
      <alignment horizontal="right" vertical="center"/>
    </xf>
    <xf numFmtId="0" fontId="7" fillId="0" borderId="0" xfId="0" applyFont="1" applyAlignment="1">
      <alignment horizontal="left" vertical="center"/>
    </xf>
    <xf numFmtId="0" fontId="13" fillId="0" borderId="0" xfId="0" applyFont="1" applyAlignment="1">
      <alignment horizontal="center" vertical="center"/>
    </xf>
    <xf numFmtId="0" fontId="15" fillId="0" borderId="0" xfId="0" applyFont="1" applyAlignment="1">
      <alignment horizontal="left" vertical="center"/>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25" fillId="0" borderId="12" xfId="0" applyNumberFormat="1" applyFont="1" applyBorder="1" applyAlignment="1">
      <alignment horizontal="center" vertical="center" wrapText="1"/>
    </xf>
    <xf numFmtId="49" fontId="25" fillId="0" borderId="27"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0" fontId="25" fillId="0" borderId="27" xfId="0" applyFont="1" applyBorder="1" applyAlignment="1">
      <alignment horizontal="center" vertical="center" wrapText="1"/>
    </xf>
    <xf numFmtId="0" fontId="7" fillId="2" borderId="0" xfId="0" applyFont="1" applyFill="1" applyAlignment="1">
      <alignment horizontal="left" vertical="center"/>
    </xf>
    <xf numFmtId="0" fontId="15" fillId="0" borderId="0" xfId="0" applyFont="1" applyAlignment="1">
      <alignment horizontal="center" vertical="center" wrapText="1"/>
    </xf>
    <xf numFmtId="49" fontId="7" fillId="2" borderId="33" xfId="0" applyNumberFormat="1" applyFont="1" applyFill="1" applyBorder="1" applyAlignment="1">
      <alignment horizontal="center" vertical="center" wrapText="1"/>
    </xf>
    <xf numFmtId="49" fontId="7" fillId="2" borderId="27" xfId="0" applyNumberFormat="1" applyFont="1" applyFill="1" applyBorder="1" applyAlignment="1">
      <alignment horizontal="center" vertical="center" wrapText="1"/>
    </xf>
    <xf numFmtId="166" fontId="7" fillId="2" borderId="27" xfId="0" applyNumberFormat="1" applyFont="1" applyFill="1" applyBorder="1" applyAlignment="1">
      <alignment vertical="center"/>
    </xf>
    <xf numFmtId="169" fontId="7" fillId="2" borderId="27" xfId="0" applyNumberFormat="1" applyFont="1" applyFill="1" applyBorder="1" applyAlignment="1">
      <alignment horizontal="center" vertical="center" wrapText="1"/>
    </xf>
    <xf numFmtId="166" fontId="7" fillId="2" borderId="27" xfId="0" applyNumberFormat="1" applyFont="1" applyFill="1" applyBorder="1" applyAlignment="1">
      <alignment horizontal="right" vertical="center"/>
    </xf>
    <xf numFmtId="166" fontId="7" fillId="2" borderId="53" xfId="0" applyNumberFormat="1" applyFont="1" applyFill="1" applyBorder="1" applyAlignment="1">
      <alignment horizontal="right" vertical="center"/>
    </xf>
    <xf numFmtId="169" fontId="7" fillId="2" borderId="12" xfId="0" applyNumberFormat="1" applyFont="1" applyFill="1" applyBorder="1" applyAlignment="1">
      <alignment horizontal="center" vertical="center" wrapText="1"/>
    </xf>
    <xf numFmtId="166" fontId="13" fillId="5" borderId="0" xfId="0" applyNumberFormat="1" applyFont="1" applyFill="1"/>
    <xf numFmtId="0" fontId="7" fillId="5" borderId="0" xfId="0" applyFont="1" applyFill="1"/>
    <xf numFmtId="169" fontId="5" fillId="2" borderId="44" xfId="0" applyNumberFormat="1" applyFont="1" applyFill="1" applyBorder="1" applyAlignment="1">
      <alignment horizontal="center" vertical="center" wrapText="1"/>
    </xf>
    <xf numFmtId="166" fontId="6" fillId="5" borderId="0" xfId="0" applyNumberFormat="1" applyFont="1" applyFill="1"/>
    <xf numFmtId="0" fontId="5" fillId="5" borderId="0" xfId="0" applyFont="1" applyFill="1"/>
    <xf numFmtId="178" fontId="6" fillId="2" borderId="15" xfId="0" applyNumberFormat="1" applyFont="1" applyFill="1" applyBorder="1" applyAlignment="1">
      <alignment vertical="center"/>
    </xf>
    <xf numFmtId="178" fontId="6" fillId="2" borderId="15" xfId="0" applyNumberFormat="1" applyFont="1" applyFill="1" applyBorder="1" applyAlignment="1">
      <alignment horizontal="right" vertical="center" wrapText="1"/>
    </xf>
    <xf numFmtId="178" fontId="6" fillId="2" borderId="25" xfId="0" applyNumberFormat="1" applyFont="1" applyFill="1" applyBorder="1" applyAlignment="1">
      <alignment vertical="center"/>
    </xf>
    <xf numFmtId="178" fontId="5" fillId="2" borderId="1" xfId="0" applyNumberFormat="1" applyFont="1" applyFill="1" applyBorder="1" applyAlignment="1">
      <alignment horizontal="right" vertical="center"/>
    </xf>
    <xf numFmtId="172" fontId="45" fillId="2" borderId="0" xfId="0" applyNumberFormat="1" applyFont="1" applyFill="1"/>
    <xf numFmtId="0" fontId="6" fillId="2" borderId="0" xfId="0" applyFont="1" applyFill="1"/>
    <xf numFmtId="0" fontId="8" fillId="2" borderId="0" xfId="0" applyFont="1" applyFill="1"/>
    <xf numFmtId="166" fontId="6" fillId="6" borderId="0" xfId="0" applyNumberFormat="1" applyFont="1" applyFill="1"/>
    <xf numFmtId="0" fontId="5" fillId="6" borderId="0" xfId="0" applyFont="1" applyFill="1"/>
    <xf numFmtId="166" fontId="6" fillId="4" borderId="0" xfId="0" applyNumberFormat="1" applyFont="1" applyFill="1"/>
    <xf numFmtId="0" fontId="5" fillId="4" borderId="0" xfId="0" applyFont="1" applyFill="1"/>
    <xf numFmtId="166" fontId="5" fillId="2" borderId="18" xfId="0" applyNumberFormat="1" applyFont="1" applyFill="1" applyBorder="1" applyAlignment="1">
      <alignment horizontal="right" vertical="center"/>
    </xf>
    <xf numFmtId="0" fontId="5" fillId="2" borderId="1" xfId="0" applyFont="1" applyFill="1" applyBorder="1"/>
    <xf numFmtId="3" fontId="45" fillId="0" borderId="27" xfId="0" applyNumberFormat="1" applyFont="1" applyBorder="1" applyAlignment="1">
      <alignment horizontal="right"/>
    </xf>
    <xf numFmtId="9" fontId="45" fillId="0" borderId="18" xfId="0" applyNumberFormat="1" applyFont="1" applyBorder="1" applyAlignment="1">
      <alignment horizontal="right"/>
    </xf>
    <xf numFmtId="9" fontId="45" fillId="0" borderId="1" xfId="0" applyNumberFormat="1" applyFont="1" applyBorder="1" applyAlignment="1">
      <alignment horizontal="right"/>
    </xf>
    <xf numFmtId="9" fontId="59" fillId="0" borderId="1" xfId="0" applyNumberFormat="1" applyFont="1" applyBorder="1" applyAlignment="1">
      <alignment horizontal="right"/>
    </xf>
    <xf numFmtId="9" fontId="60" fillId="0" borderId="1" xfId="0" applyNumberFormat="1" applyFont="1" applyBorder="1" applyAlignment="1">
      <alignment horizontal="right"/>
    </xf>
    <xf numFmtId="0" fontId="37" fillId="0" borderId="12" xfId="0" applyFont="1" applyBorder="1" applyAlignment="1">
      <alignment horizontal="left" vertical="center" wrapText="1"/>
    </xf>
    <xf numFmtId="0" fontId="37" fillId="0" borderId="12" xfId="0" applyFont="1" applyBorder="1" applyAlignment="1">
      <alignment horizontal="right"/>
    </xf>
    <xf numFmtId="9" fontId="59" fillId="0" borderId="12" xfId="0" applyNumberFormat="1" applyFont="1" applyBorder="1" applyAlignment="1">
      <alignment horizontal="right"/>
    </xf>
    <xf numFmtId="3" fontId="45" fillId="0" borderId="15" xfId="0" applyNumberFormat="1" applyFont="1" applyBorder="1" applyAlignment="1">
      <alignment horizontal="right"/>
    </xf>
    <xf numFmtId="0" fontId="15" fillId="0" borderId="15" xfId="0" quotePrefix="1" applyFont="1" applyBorder="1" applyAlignment="1">
      <alignment vertical="center" wrapText="1"/>
    </xf>
    <xf numFmtId="49" fontId="3" fillId="2" borderId="26" xfId="0" applyNumberFormat="1" applyFont="1" applyFill="1" applyBorder="1" applyAlignment="1">
      <alignment horizontal="center" vertical="center" wrapText="1"/>
    </xf>
    <xf numFmtId="0" fontId="33" fillId="2" borderId="15" xfId="0" quotePrefix="1" applyFont="1" applyFill="1" applyBorder="1" applyAlignment="1">
      <alignment horizontal="left" vertical="center" wrapText="1"/>
    </xf>
    <xf numFmtId="0" fontId="13" fillId="0" borderId="0" xfId="0" applyFont="1" applyBorder="1"/>
    <xf numFmtId="0" fontId="47" fillId="2" borderId="18" xfId="0" quotePrefix="1" applyFont="1" applyFill="1" applyBorder="1" applyAlignment="1">
      <alignment horizontal="left" vertical="center" wrapText="1"/>
    </xf>
    <xf numFmtId="0" fontId="37" fillId="0" borderId="0" xfId="0" applyFont="1" applyBorder="1"/>
    <xf numFmtId="0" fontId="3" fillId="2" borderId="1" xfId="0" quotePrefix="1" applyFont="1" applyFill="1" applyBorder="1" applyAlignment="1">
      <alignment vertical="center" wrapText="1"/>
    </xf>
    <xf numFmtId="49" fontId="25" fillId="0" borderId="26" xfId="0" applyNumberFormat="1" applyFont="1" applyBorder="1" applyAlignment="1">
      <alignment horizontal="center" vertical="center" wrapText="1"/>
    </xf>
    <xf numFmtId="0" fontId="41" fillId="0" borderId="33" xfId="0" quotePrefix="1" applyFont="1" applyBorder="1" applyAlignment="1">
      <alignment vertical="center" wrapText="1"/>
    </xf>
    <xf numFmtId="0" fontId="33" fillId="2" borderId="15" xfId="0" quotePrefix="1" applyFont="1" applyFill="1" applyBorder="1" applyAlignment="1">
      <alignment vertical="center" wrapText="1"/>
    </xf>
    <xf numFmtId="49" fontId="15" fillId="0" borderId="15" xfId="0" quotePrefix="1" applyNumberFormat="1" applyFont="1" applyBorder="1" applyAlignment="1">
      <alignment vertical="center" wrapText="1"/>
    </xf>
    <xf numFmtId="49" fontId="47" fillId="0" borderId="18" xfId="0" applyNumberFormat="1" applyFont="1" applyBorder="1" applyAlignment="1">
      <alignment vertical="center" wrapText="1"/>
    </xf>
    <xf numFmtId="3" fontId="15" fillId="2" borderId="15" xfId="0" quotePrefix="1" applyNumberFormat="1" applyFont="1" applyFill="1" applyBorder="1" applyAlignment="1">
      <alignment vertical="center" wrapText="1"/>
    </xf>
    <xf numFmtId="3" fontId="47" fillId="0" borderId="18" xfId="0" applyNumberFormat="1" applyFont="1" applyBorder="1" applyAlignment="1">
      <alignment vertical="center" wrapText="1"/>
    </xf>
    <xf numFmtId="0" fontId="3" fillId="0" borderId="0" xfId="0" applyFont="1" applyFill="1" applyBorder="1" applyAlignment="1">
      <alignment horizontal="left" vertical="center" wrapText="1"/>
    </xf>
    <xf numFmtId="3" fontId="25" fillId="0" borderId="12"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9" fontId="25" fillId="0" borderId="1" xfId="0" applyNumberFormat="1" applyFont="1" applyFill="1" applyBorder="1" applyAlignment="1">
      <alignment horizontal="center" vertical="center" wrapText="1"/>
    </xf>
    <xf numFmtId="9" fontId="25" fillId="0" borderId="10" xfId="0" applyNumberFormat="1" applyFont="1" applyFill="1" applyBorder="1" applyAlignment="1">
      <alignment horizontal="center" vertical="center" wrapText="1"/>
    </xf>
    <xf numFmtId="0" fontId="24" fillId="0" borderId="1" xfId="0" applyFont="1" applyFill="1" applyBorder="1" applyAlignment="1">
      <alignment vertical="center" wrapText="1"/>
    </xf>
    <xf numFmtId="3" fontId="24" fillId="0" borderId="12" xfId="0" applyNumberFormat="1" applyFont="1" applyFill="1" applyBorder="1" applyAlignment="1">
      <alignment horizontal="right" vertical="center" wrapText="1"/>
    </xf>
    <xf numFmtId="3" fontId="24" fillId="0" borderId="1" xfId="0" applyNumberFormat="1" applyFont="1" applyFill="1" applyBorder="1" applyAlignment="1">
      <alignment horizontal="right" vertical="center" wrapText="1"/>
    </xf>
    <xf numFmtId="9" fontId="24" fillId="0" borderId="1" xfId="0"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wrapText="1"/>
    </xf>
    <xf numFmtId="3" fontId="25" fillId="0" borderId="3" xfId="0" applyNumberFormat="1" applyFont="1" applyFill="1" applyBorder="1" applyAlignment="1">
      <alignment horizontal="left" vertical="center" wrapText="1"/>
    </xf>
    <xf numFmtId="3" fontId="25" fillId="0" borderId="44" xfId="0" applyNumberFormat="1" applyFont="1" applyFill="1" applyBorder="1" applyAlignment="1">
      <alignment horizontal="right" vertical="center" wrapText="1"/>
    </xf>
    <xf numFmtId="0" fontId="13" fillId="0" borderId="0" xfId="0" applyFont="1" applyFill="1"/>
    <xf numFmtId="3" fontId="24" fillId="0" borderId="1" xfId="0" applyNumberFormat="1" applyFont="1" applyFill="1" applyBorder="1" applyAlignment="1">
      <alignment horizontal="left" vertical="center" wrapText="1"/>
    </xf>
    <xf numFmtId="3" fontId="24" fillId="0" borderId="3" xfId="0" applyNumberFormat="1" applyFont="1" applyFill="1" applyBorder="1" applyAlignment="1">
      <alignment horizontal="right" vertical="center" wrapText="1"/>
    </xf>
    <xf numFmtId="3" fontId="25" fillId="0" borderId="1" xfId="0" applyNumberFormat="1" applyFont="1" applyFill="1" applyBorder="1" applyAlignment="1">
      <alignment horizontal="center" vertical="center" wrapText="1"/>
    </xf>
    <xf numFmtId="9" fontId="24" fillId="0" borderId="10" xfId="0" applyNumberFormat="1" applyFont="1" applyFill="1" applyBorder="1" applyAlignment="1">
      <alignment horizontal="center" vertical="center" wrapText="1"/>
    </xf>
    <xf numFmtId="49" fontId="25" fillId="0" borderId="9"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left" vertical="center" wrapText="1"/>
    </xf>
    <xf numFmtId="49" fontId="25" fillId="0" borderId="26" xfId="0" applyNumberFormat="1" applyFont="1" applyFill="1" applyBorder="1" applyAlignment="1">
      <alignment horizontal="center" vertical="center"/>
    </xf>
    <xf numFmtId="49" fontId="25" fillId="0" borderId="27" xfId="0" applyNumberFormat="1" applyFont="1" applyFill="1" applyBorder="1" applyAlignment="1">
      <alignment horizontal="center" vertical="center" wrapText="1"/>
    </xf>
    <xf numFmtId="3" fontId="25" fillId="0" borderId="27" xfId="0" applyNumberFormat="1" applyFont="1" applyFill="1" applyBorder="1" applyAlignment="1">
      <alignment horizontal="center" vertical="center" wrapText="1"/>
    </xf>
    <xf numFmtId="3" fontId="25" fillId="0" borderId="49" xfId="0" applyNumberFormat="1" applyFont="1" applyFill="1" applyBorder="1" applyAlignment="1">
      <alignment horizontal="left" vertical="center" wrapText="1"/>
    </xf>
    <xf numFmtId="3" fontId="25" fillId="0" borderId="53" xfId="0" applyNumberFormat="1" applyFont="1" applyFill="1" applyBorder="1" applyAlignment="1">
      <alignment horizontal="right" vertical="center" wrapText="1"/>
    </xf>
    <xf numFmtId="3" fontId="25" fillId="0" borderId="18" xfId="0" applyNumberFormat="1" applyFont="1" applyFill="1" applyBorder="1" applyAlignment="1">
      <alignment horizontal="right" vertical="center" wrapText="1"/>
    </xf>
    <xf numFmtId="9" fontId="25" fillId="0" borderId="18" xfId="0" applyNumberFormat="1" applyFont="1" applyFill="1" applyBorder="1" applyAlignment="1">
      <alignment horizontal="center" vertical="center" wrapText="1"/>
    </xf>
    <xf numFmtId="9" fontId="25" fillId="0" borderId="19" xfId="0" applyNumberFormat="1" applyFont="1" applyFill="1" applyBorder="1" applyAlignment="1">
      <alignment horizontal="center" vertical="center" wrapText="1"/>
    </xf>
    <xf numFmtId="3" fontId="25" fillId="0" borderId="1" xfId="0" quotePrefix="1" applyNumberFormat="1" applyFont="1" applyFill="1" applyBorder="1" applyAlignment="1">
      <alignment horizontal="right" vertical="center" wrapText="1"/>
    </xf>
    <xf numFmtId="3" fontId="24" fillId="0" borderId="3" xfId="0" applyNumberFormat="1" applyFont="1" applyFill="1" applyBorder="1" applyAlignment="1">
      <alignment horizontal="left" vertical="center" wrapText="1"/>
    </xf>
    <xf numFmtId="49" fontId="3" fillId="0" borderId="17"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25" fillId="0" borderId="18" xfId="0" quotePrefix="1" applyFont="1" applyFill="1" applyBorder="1" applyAlignment="1">
      <alignment horizontal="center" vertical="center" wrapText="1"/>
    </xf>
    <xf numFmtId="3" fontId="25" fillId="0" borderId="3" xfId="0" applyNumberFormat="1" applyFont="1" applyFill="1" applyBorder="1" applyAlignment="1">
      <alignment vertical="center" wrapText="1"/>
    </xf>
    <xf numFmtId="49" fontId="25" fillId="0" borderId="18" xfId="0" applyNumberFormat="1" applyFont="1" applyFill="1" applyBorder="1" applyAlignment="1">
      <alignment horizontal="center" vertical="center" wrapText="1"/>
    </xf>
    <xf numFmtId="3" fontId="25" fillId="0" borderId="1" xfId="0" applyNumberFormat="1" applyFont="1" applyFill="1" applyBorder="1" applyAlignment="1">
      <alignment horizontal="right" vertical="center"/>
    </xf>
    <xf numFmtId="0" fontId="25" fillId="0" borderId="0" xfId="0" applyFont="1" applyFill="1" applyBorder="1" applyAlignment="1">
      <alignment horizontal="center" vertical="center" wrapText="1"/>
    </xf>
    <xf numFmtId="0" fontId="25" fillId="0" borderId="0" xfId="0" applyFont="1" applyFill="1"/>
    <xf numFmtId="0" fontId="25" fillId="0" borderId="0" xfId="0" applyFont="1" applyFill="1" applyBorder="1"/>
    <xf numFmtId="3" fontId="25" fillId="0" borderId="0" xfId="0" applyNumberFormat="1" applyFont="1" applyFill="1" applyBorder="1"/>
    <xf numFmtId="0" fontId="19" fillId="0" borderId="0" xfId="0" applyFont="1" applyFill="1"/>
    <xf numFmtId="0" fontId="25" fillId="0" borderId="1" xfId="0" applyFont="1" applyFill="1" applyBorder="1" applyAlignment="1">
      <alignment vertical="center" wrapText="1"/>
    </xf>
    <xf numFmtId="3" fontId="3" fillId="0" borderId="1" xfId="0" applyNumberFormat="1" applyFont="1" applyFill="1" applyBorder="1" applyAlignment="1">
      <alignment vertical="center"/>
    </xf>
    <xf numFmtId="9" fontId="25" fillId="0" borderId="10" xfId="0" applyNumberFormat="1" applyFont="1" applyFill="1" applyBorder="1" applyAlignment="1">
      <alignment horizontal="center" vertical="center"/>
    </xf>
    <xf numFmtId="0" fontId="55" fillId="0" borderId="0" xfId="0" applyFont="1" applyFill="1" applyBorder="1" applyAlignment="1">
      <alignment horizontal="left" vertical="center"/>
    </xf>
    <xf numFmtId="3" fontId="24" fillId="0" borderId="1" xfId="0" applyNumberFormat="1" applyFont="1" applyFill="1" applyBorder="1" applyAlignment="1">
      <alignment vertical="center" wrapText="1"/>
    </xf>
    <xf numFmtId="3" fontId="24" fillId="0" borderId="1" xfId="0" applyNumberFormat="1" applyFont="1" applyFill="1" applyBorder="1" applyAlignment="1">
      <alignment vertical="center"/>
    </xf>
    <xf numFmtId="9" fontId="24" fillId="0" borderId="10" xfId="0" applyNumberFormat="1" applyFont="1" applyFill="1" applyBorder="1" applyAlignment="1">
      <alignment horizontal="center" vertical="center"/>
    </xf>
    <xf numFmtId="9" fontId="24" fillId="0" borderId="1" xfId="0" applyNumberFormat="1" applyFont="1" applyFill="1" applyBorder="1" applyAlignment="1">
      <alignment vertical="center" wrapText="1"/>
    </xf>
    <xf numFmtId="0" fontId="25" fillId="0" borderId="3" xfId="0" applyFont="1" applyFill="1" applyBorder="1" applyAlignment="1">
      <alignment vertical="center" wrapText="1"/>
    </xf>
    <xf numFmtId="0" fontId="24" fillId="0" borderId="3" xfId="0" applyFont="1" applyFill="1" applyBorder="1" applyAlignment="1">
      <alignment vertical="center" wrapText="1"/>
    </xf>
    <xf numFmtId="3" fontId="24" fillId="0" borderId="1" xfId="0" quotePrefix="1" applyNumberFormat="1" applyFont="1" applyFill="1" applyBorder="1" applyAlignment="1">
      <alignment horizontal="right" vertical="center" wrapText="1"/>
    </xf>
    <xf numFmtId="3" fontId="25" fillId="0" borderId="3" xfId="0" applyNumberFormat="1" applyFont="1" applyFill="1" applyBorder="1" applyAlignment="1">
      <alignment horizontal="center" vertical="center" wrapText="1"/>
    </xf>
    <xf numFmtId="3" fontId="24" fillId="0" borderId="3" xfId="0" applyNumberFormat="1" applyFont="1" applyFill="1" applyBorder="1" applyAlignment="1">
      <alignment horizontal="center" vertical="center" wrapText="1"/>
    </xf>
    <xf numFmtId="9" fontId="25" fillId="2" borderId="10"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xf>
    <xf numFmtId="0" fontId="25" fillId="0" borderId="17" xfId="0" applyFont="1" applyFill="1" applyBorder="1" applyAlignment="1">
      <alignment horizontal="center" vertical="center"/>
    </xf>
    <xf numFmtId="0" fontId="25" fillId="0" borderId="18" xfId="0" applyFont="1" applyFill="1" applyBorder="1" applyAlignment="1">
      <alignment horizontal="center" vertical="center"/>
    </xf>
    <xf numFmtId="49" fontId="25" fillId="0" borderId="18" xfId="0" applyNumberFormat="1" applyFont="1" applyFill="1" applyBorder="1" applyAlignment="1">
      <alignment horizontal="center" vertical="center"/>
    </xf>
    <xf numFmtId="0" fontId="25" fillId="0" borderId="18" xfId="0" applyFont="1" applyFill="1" applyBorder="1" applyAlignment="1">
      <alignment horizontal="center" vertical="center" wrapText="1"/>
    </xf>
    <xf numFmtId="0" fontId="3" fillId="0" borderId="1" xfId="0" applyFont="1" applyFill="1" applyBorder="1" applyAlignment="1">
      <alignment vertical="center" wrapText="1"/>
    </xf>
    <xf numFmtId="0" fontId="15" fillId="0" borderId="0" xfId="0" applyFont="1" applyFill="1" applyBorder="1" applyAlignment="1">
      <alignment horizontal="left" vertical="center"/>
    </xf>
    <xf numFmtId="0" fontId="15" fillId="0" borderId="0" xfId="0" applyFont="1" applyFill="1" applyAlignment="1">
      <alignment horizontal="left" vertical="center"/>
    </xf>
    <xf numFmtId="3" fontId="25" fillId="0" borderId="1" xfId="0" applyNumberFormat="1" applyFont="1" applyFill="1" applyBorder="1" applyAlignment="1">
      <alignment vertical="center"/>
    </xf>
    <xf numFmtId="3" fontId="25" fillId="0" borderId="1" xfId="0" applyNumberFormat="1" applyFont="1" applyFill="1" applyBorder="1" applyAlignment="1">
      <alignment vertical="center" wrapText="1"/>
    </xf>
    <xf numFmtId="9" fontId="25" fillId="0" borderId="1" xfId="0" applyNumberFormat="1" applyFont="1" applyFill="1" applyBorder="1" applyAlignment="1">
      <alignment horizontal="center" vertical="center"/>
    </xf>
    <xf numFmtId="0" fontId="25" fillId="0" borderId="0" xfId="0" applyFont="1" applyFill="1" applyAlignment="1">
      <alignment horizontal="center" vertical="center"/>
    </xf>
    <xf numFmtId="9" fontId="24" fillId="0" borderId="1" xfId="0" applyNumberFormat="1" applyFont="1" applyFill="1" applyBorder="1" applyAlignment="1">
      <alignment horizontal="center" vertical="center"/>
    </xf>
    <xf numFmtId="3" fontId="24" fillId="0" borderId="3" xfId="0" applyNumberFormat="1" applyFont="1" applyFill="1" applyBorder="1" applyAlignment="1">
      <alignment vertical="center" wrapText="1"/>
    </xf>
    <xf numFmtId="3" fontId="24" fillId="0" borderId="1" xfId="0" applyNumberFormat="1" applyFont="1" applyFill="1" applyBorder="1" applyAlignment="1">
      <alignment horizontal="right" vertical="center"/>
    </xf>
    <xf numFmtId="169" fontId="24" fillId="0" borderId="1" xfId="0" applyNumberFormat="1" applyFont="1" applyFill="1" applyBorder="1" applyAlignment="1">
      <alignment vertical="center"/>
    </xf>
    <xf numFmtId="0" fontId="25" fillId="0" borderId="9" xfId="0" applyFont="1" applyFill="1" applyBorder="1" applyAlignment="1">
      <alignment horizontal="center" vertical="center"/>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xf>
    <xf numFmtId="0" fontId="25" fillId="0" borderId="1" xfId="0" quotePrefix="1" applyFont="1" applyFill="1" applyBorder="1" applyAlignment="1">
      <alignment horizontal="center" vertical="center" wrapText="1"/>
    </xf>
    <xf numFmtId="0" fontId="3"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49" fontId="25" fillId="0" borderId="12" xfId="0" applyNumberFormat="1" applyFont="1" applyFill="1" applyBorder="1" applyAlignment="1">
      <alignment horizontal="center" vertical="center"/>
    </xf>
    <xf numFmtId="0" fontId="25" fillId="0" borderId="12" xfId="0" quotePrefix="1" applyFont="1" applyFill="1" applyBorder="1" applyAlignment="1">
      <alignment horizontal="center" vertical="center" wrapText="1"/>
    </xf>
    <xf numFmtId="0" fontId="3" fillId="0" borderId="44" xfId="0" applyFont="1" applyFill="1" applyBorder="1" applyAlignment="1">
      <alignment horizontal="left" vertical="center" wrapText="1"/>
    </xf>
    <xf numFmtId="0" fontId="25" fillId="0" borderId="12" xfId="0" applyFont="1" applyFill="1" applyBorder="1" applyAlignment="1">
      <alignment horizontal="center" vertical="center" wrapText="1"/>
    </xf>
    <xf numFmtId="9" fontId="25" fillId="0" borderId="12" xfId="0" applyNumberFormat="1" applyFont="1" applyFill="1" applyBorder="1" applyAlignment="1">
      <alignment horizontal="center" vertical="center" wrapText="1"/>
    </xf>
    <xf numFmtId="3" fontId="25" fillId="0" borderId="12" xfId="0" applyNumberFormat="1" applyFont="1" applyFill="1" applyBorder="1" applyAlignment="1">
      <alignment vertical="center" wrapText="1"/>
    </xf>
    <xf numFmtId="9" fontId="25" fillId="0" borderId="13" xfId="0" applyNumberFormat="1" applyFont="1" applyFill="1" applyBorder="1" applyAlignment="1">
      <alignment horizontal="center" vertical="center" wrapText="1"/>
    </xf>
    <xf numFmtId="0" fontId="2" fillId="0" borderId="15" xfId="0" quotePrefix="1" applyFont="1" applyBorder="1" applyAlignment="1">
      <alignment vertical="center" wrapText="1"/>
    </xf>
    <xf numFmtId="0" fontId="26" fillId="0" borderId="7" xfId="0" quotePrefix="1" applyFont="1" applyBorder="1" applyAlignment="1">
      <alignment vertical="center" wrapText="1"/>
    </xf>
    <xf numFmtId="0" fontId="25" fillId="2" borderId="18" xfId="0" applyFont="1" applyFill="1" applyBorder="1" applyAlignment="1">
      <alignment horizontal="left" vertical="center" wrapText="1"/>
    </xf>
    <xf numFmtId="0" fontId="9" fillId="0" borderId="0" xfId="0" applyFont="1" applyFill="1" applyAlignment="1">
      <alignment vertical="center"/>
    </xf>
    <xf numFmtId="49" fontId="9" fillId="0" borderId="0" xfId="0" applyNumberFormat="1"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9" fillId="0" borderId="0" xfId="0" applyFont="1" applyFill="1" applyAlignment="1">
      <alignment horizontal="right" vertical="center"/>
    </xf>
    <xf numFmtId="169" fontId="9" fillId="0" borderId="0" xfId="0" applyNumberFormat="1" applyFont="1" applyFill="1" applyAlignment="1">
      <alignment horizontal="right" vertical="center"/>
    </xf>
    <xf numFmtId="0" fontId="7" fillId="0" borderId="2" xfId="0" applyFont="1" applyFill="1" applyBorder="1" applyAlignment="1">
      <alignment horizontal="right" vertical="center"/>
    </xf>
    <xf numFmtId="0" fontId="7" fillId="0" borderId="4" xfId="0" applyFont="1" applyFill="1" applyBorder="1" applyAlignment="1">
      <alignment horizontal="right" vertical="center"/>
    </xf>
    <xf numFmtId="0" fontId="7" fillId="0" borderId="0" xfId="0" applyFont="1" applyFill="1" applyAlignment="1">
      <alignment horizontal="right"/>
    </xf>
    <xf numFmtId="0" fontId="41"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right" vertical="center"/>
    </xf>
    <xf numFmtId="0" fontId="41" fillId="0" borderId="0" xfId="0" applyFont="1" applyFill="1" applyAlignment="1">
      <alignment horizontal="right" vertical="center"/>
    </xf>
    <xf numFmtId="169" fontId="41" fillId="0" borderId="0" xfId="0" applyNumberFormat="1" applyFont="1" applyFill="1" applyAlignment="1">
      <alignment horizontal="right" vertical="center"/>
    </xf>
    <xf numFmtId="0" fontId="15" fillId="0" borderId="0" xfId="0" applyFont="1" applyFill="1" applyAlignment="1">
      <alignment horizontal="center" vertical="center"/>
    </xf>
    <xf numFmtId="0" fontId="13" fillId="0" borderId="0" xfId="0" applyFont="1" applyFill="1" applyAlignment="1">
      <alignment horizontal="right" vertical="center"/>
    </xf>
    <xf numFmtId="169" fontId="7" fillId="0" borderId="13"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49" fontId="15" fillId="0" borderId="14" xfId="0" applyNumberFormat="1" applyFont="1" applyFill="1" applyBorder="1" applyAlignment="1">
      <alignment horizontal="center" vertical="center"/>
    </xf>
    <xf numFmtId="0" fontId="15" fillId="0" borderId="15" xfId="0" applyFont="1" applyFill="1" applyBorder="1" applyAlignment="1">
      <alignment horizontal="left" vertical="top" wrapText="1"/>
    </xf>
    <xf numFmtId="0" fontId="15" fillId="0" borderId="15" xfId="0" applyFont="1" applyFill="1" applyBorder="1" applyAlignment="1">
      <alignment vertical="top" wrapText="1"/>
    </xf>
    <xf numFmtId="3" fontId="47" fillId="0" borderId="15" xfId="0" applyNumberFormat="1" applyFont="1" applyFill="1" applyBorder="1" applyAlignment="1">
      <alignment horizontal="right" vertical="center" wrapText="1"/>
    </xf>
    <xf numFmtId="4" fontId="47" fillId="0" borderId="15" xfId="0" applyNumberFormat="1" applyFont="1" applyFill="1" applyBorder="1" applyAlignment="1">
      <alignment horizontal="right" vertical="center" wrapText="1"/>
    </xf>
    <xf numFmtId="169" fontId="47" fillId="0" borderId="16" xfId="0" applyNumberFormat="1" applyFont="1" applyFill="1" applyBorder="1" applyAlignment="1">
      <alignment horizontal="right" vertical="center"/>
    </xf>
    <xf numFmtId="0" fontId="34" fillId="0" borderId="18" xfId="0" quotePrefix="1" applyFont="1" applyFill="1" applyBorder="1" applyAlignment="1">
      <alignment vertical="top" wrapText="1"/>
    </xf>
    <xf numFmtId="0" fontId="41" fillId="0" borderId="18" xfId="0" quotePrefix="1" applyFont="1" applyFill="1" applyBorder="1" applyAlignment="1">
      <alignment vertical="center" wrapText="1"/>
    </xf>
    <xf numFmtId="3" fontId="41" fillId="0" borderId="18" xfId="0" applyNumberFormat="1" applyFont="1" applyFill="1" applyBorder="1" applyAlignment="1">
      <alignment horizontal="right" vertical="center"/>
    </xf>
    <xf numFmtId="0" fontId="41" fillId="0" borderId="18" xfId="0" applyFont="1" applyFill="1" applyBorder="1" applyAlignment="1">
      <alignment horizontal="right" vertical="center"/>
    </xf>
    <xf numFmtId="169" fontId="41" fillId="0" borderId="19" xfId="0" applyNumberFormat="1" applyFont="1" applyFill="1" applyBorder="1" applyAlignment="1">
      <alignment horizontal="right" vertical="center"/>
    </xf>
    <xf numFmtId="3" fontId="41" fillId="0" borderId="1" xfId="0" applyNumberFormat="1" applyFont="1" applyFill="1" applyBorder="1" applyAlignment="1">
      <alignment horizontal="right" vertical="center"/>
    </xf>
    <xf numFmtId="0" fontId="41" fillId="0" borderId="1" xfId="0" applyFont="1" applyFill="1" applyBorder="1" applyAlignment="1">
      <alignment horizontal="right" vertical="center"/>
    </xf>
    <xf numFmtId="169" fontId="41" fillId="0" borderId="10" xfId="0" applyNumberFormat="1" applyFont="1" applyFill="1" applyBorder="1" applyAlignment="1">
      <alignment horizontal="right" vertical="center"/>
    </xf>
    <xf numFmtId="0" fontId="34" fillId="0" borderId="5" xfId="0" quotePrefix="1" applyFont="1" applyFill="1" applyBorder="1" applyAlignment="1">
      <alignment vertical="center" wrapText="1"/>
    </xf>
    <xf numFmtId="0" fontId="34" fillId="0" borderId="1" xfId="0" quotePrefix="1" applyFont="1" applyFill="1" applyBorder="1" applyAlignment="1">
      <alignment vertical="top" wrapText="1"/>
    </xf>
    <xf numFmtId="3" fontId="41" fillId="0" borderId="1" xfId="0" applyNumberFormat="1" applyFont="1" applyFill="1" applyBorder="1" applyAlignment="1">
      <alignment vertical="center"/>
    </xf>
    <xf numFmtId="0" fontId="37" fillId="0" borderId="0" xfId="0" applyFont="1" applyFill="1" applyAlignment="1">
      <alignment vertical="center"/>
    </xf>
    <xf numFmtId="49" fontId="34" fillId="0" borderId="26" xfId="0" applyNumberFormat="1" applyFont="1" applyFill="1" applyBorder="1" applyAlignment="1">
      <alignment horizontal="center" vertical="center" wrapText="1"/>
    </xf>
    <xf numFmtId="0" fontId="34" fillId="0" borderId="23" xfId="0" quotePrefix="1" applyFont="1" applyFill="1" applyBorder="1" applyAlignment="1">
      <alignment vertical="center" wrapText="1"/>
    </xf>
    <xf numFmtId="0" fontId="34" fillId="0" borderId="27" xfId="0" quotePrefix="1" applyFont="1" applyFill="1" applyBorder="1" applyAlignment="1">
      <alignment vertical="top" wrapText="1"/>
    </xf>
    <xf numFmtId="0" fontId="34" fillId="0" borderId="3" xfId="0" quotePrefix="1" applyFont="1" applyFill="1" applyBorder="1" applyAlignment="1">
      <alignment vertical="center" wrapText="1"/>
    </xf>
    <xf numFmtId="49" fontId="34" fillId="0" borderId="27" xfId="0" applyNumberFormat="1" applyFont="1" applyFill="1" applyBorder="1" applyAlignment="1">
      <alignment horizontal="center" vertical="center" wrapText="1"/>
    </xf>
    <xf numFmtId="3" fontId="41" fillId="0" borderId="27" xfId="0" applyNumberFormat="1" applyFont="1" applyFill="1" applyBorder="1" applyAlignment="1">
      <alignment horizontal="right" vertical="center"/>
    </xf>
    <xf numFmtId="0" fontId="41" fillId="0" borderId="27" xfId="0" applyFont="1" applyFill="1" applyBorder="1" applyAlignment="1">
      <alignment horizontal="right" vertical="center"/>
    </xf>
    <xf numFmtId="169" fontId="41" fillId="0" borderId="28" xfId="0" applyNumberFormat="1" applyFont="1" applyFill="1" applyBorder="1" applyAlignment="1">
      <alignment horizontal="right" vertical="center"/>
    </xf>
    <xf numFmtId="3" fontId="47" fillId="0" borderId="15" xfId="0" applyNumberFormat="1" applyFont="1" applyFill="1" applyBorder="1" applyAlignment="1">
      <alignment horizontal="right" vertical="center"/>
    </xf>
    <xf numFmtId="9" fontId="41" fillId="0" borderId="19" xfId="0" applyNumberFormat="1" applyFont="1" applyFill="1" applyBorder="1" applyAlignment="1">
      <alignment horizontal="right" vertical="center"/>
    </xf>
    <xf numFmtId="3" fontId="41" fillId="0" borderId="1" xfId="0" applyNumberFormat="1" applyFont="1" applyFill="1" applyBorder="1" applyAlignment="1">
      <alignment horizontal="right" vertical="center" wrapText="1"/>
    </xf>
    <xf numFmtId="0" fontId="34" fillId="0" borderId="1" xfId="0" applyFont="1" applyFill="1" applyBorder="1" applyAlignment="1">
      <alignment horizontal="right" vertical="center"/>
    </xf>
    <xf numFmtId="0" fontId="37" fillId="0" borderId="0" xfId="0" applyFont="1" applyFill="1" applyAlignment="1">
      <alignment horizontal="left" vertical="center"/>
    </xf>
    <xf numFmtId="9" fontId="41" fillId="0" borderId="10" xfId="0" applyNumberFormat="1" applyFont="1" applyFill="1" applyBorder="1" applyAlignment="1">
      <alignment horizontal="right" vertical="center"/>
    </xf>
    <xf numFmtId="0" fontId="7" fillId="0" borderId="0" xfId="0" applyFont="1" applyFill="1" applyAlignment="1">
      <alignment horizontal="left" vertical="center"/>
    </xf>
    <xf numFmtId="0" fontId="41" fillId="0" borderId="5" xfId="0" quotePrefix="1" applyFont="1" applyFill="1" applyBorder="1" applyAlignment="1">
      <alignment vertical="center" wrapText="1"/>
    </xf>
    <xf numFmtId="49" fontId="41" fillId="0" borderId="26" xfId="0" applyNumberFormat="1" applyFont="1" applyFill="1" applyBorder="1" applyAlignment="1">
      <alignment horizontal="center" vertical="center" wrapText="1"/>
    </xf>
    <xf numFmtId="0" fontId="41" fillId="0" borderId="27" xfId="0" applyFont="1" applyFill="1" applyBorder="1" applyAlignment="1">
      <alignment horizontal="center" vertical="center" wrapText="1"/>
    </xf>
    <xf numFmtId="49" fontId="41" fillId="0" borderId="1" xfId="0" applyNumberFormat="1" applyFont="1" applyFill="1" applyBorder="1" applyAlignment="1">
      <alignment horizontal="center" vertical="center" wrapText="1"/>
    </xf>
    <xf numFmtId="0" fontId="41" fillId="0" borderId="33" xfId="0" quotePrefix="1" applyFont="1" applyFill="1" applyBorder="1" applyAlignment="1">
      <alignment vertical="center" wrapText="1"/>
    </xf>
    <xf numFmtId="3" fontId="41" fillId="0" borderId="15" xfId="0" applyNumberFormat="1" applyFont="1" applyFill="1" applyBorder="1" applyAlignment="1">
      <alignment horizontal="right" vertical="center"/>
    </xf>
    <xf numFmtId="0" fontId="34" fillId="0" borderId="5" xfId="0" quotePrefix="1" applyFont="1" applyFill="1" applyBorder="1" applyAlignment="1">
      <alignment vertical="top" wrapText="1"/>
    </xf>
    <xf numFmtId="0" fontId="41" fillId="0" borderId="1" xfId="0" quotePrefix="1" applyFont="1" applyFill="1" applyBorder="1" applyAlignment="1">
      <alignment vertical="top" wrapText="1"/>
    </xf>
    <xf numFmtId="9" fontId="15" fillId="0" borderId="16" xfId="0" applyNumberFormat="1" applyFont="1" applyFill="1" applyBorder="1" applyAlignment="1">
      <alignment horizontal="right" vertical="center"/>
    </xf>
    <xf numFmtId="9" fontId="47" fillId="0" borderId="16" xfId="0" applyNumberFormat="1" applyFont="1" applyFill="1" applyBorder="1" applyAlignment="1">
      <alignment horizontal="right" vertical="center"/>
    </xf>
    <xf numFmtId="0" fontId="34" fillId="0" borderId="20"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35" xfId="0" quotePrefix="1" applyFont="1" applyFill="1" applyBorder="1" applyAlignment="1">
      <alignment vertical="center" wrapText="1"/>
    </xf>
    <xf numFmtId="0" fontId="34" fillId="0" borderId="21" xfId="0" quotePrefix="1" applyFont="1" applyFill="1" applyBorder="1" applyAlignment="1">
      <alignment vertical="top" wrapText="1"/>
    </xf>
    <xf numFmtId="0" fontId="41" fillId="0" borderId="21" xfId="0" quotePrefix="1" applyFont="1" applyFill="1" applyBorder="1" applyAlignment="1">
      <alignment vertical="center" wrapText="1"/>
    </xf>
    <xf numFmtId="3" fontId="15" fillId="0" borderId="27" xfId="0" applyNumberFormat="1" applyFont="1" applyFill="1" applyBorder="1" applyAlignment="1">
      <alignment horizontal="right" vertical="center"/>
    </xf>
    <xf numFmtId="9" fontId="41" fillId="0" borderId="28" xfId="0" applyNumberFormat="1" applyFont="1" applyFill="1" applyBorder="1" applyAlignment="1">
      <alignment horizontal="right" vertical="center"/>
    </xf>
    <xf numFmtId="0" fontId="13" fillId="0" borderId="0" xfId="0" applyFont="1" applyFill="1" applyAlignment="1">
      <alignment vertical="center"/>
    </xf>
    <xf numFmtId="3" fontId="15" fillId="0" borderId="15" xfId="0" applyNumberFormat="1" applyFont="1" applyFill="1" applyBorder="1" applyAlignment="1">
      <alignment horizontal="right" vertical="center" wrapText="1"/>
    </xf>
    <xf numFmtId="3" fontId="41" fillId="0" borderId="18" xfId="0" applyNumberFormat="1" applyFont="1" applyFill="1" applyBorder="1" applyAlignment="1">
      <alignment horizontal="right" vertical="center" wrapText="1"/>
    </xf>
    <xf numFmtId="0" fontId="34" fillId="0" borderId="30" xfId="0" quotePrefix="1" applyFont="1" applyFill="1" applyBorder="1" applyAlignment="1">
      <alignment vertical="center" wrapText="1"/>
    </xf>
    <xf numFmtId="3" fontId="41" fillId="0" borderId="12" xfId="0" applyNumberFormat="1" applyFont="1" applyFill="1" applyBorder="1" applyAlignment="1">
      <alignment horizontal="right" vertical="center" wrapText="1"/>
    </xf>
    <xf numFmtId="3" fontId="41" fillId="0" borderId="12" xfId="0" applyNumberFormat="1" applyFont="1" applyFill="1" applyBorder="1" applyAlignment="1">
      <alignment horizontal="right" vertical="center"/>
    </xf>
    <xf numFmtId="9" fontId="41" fillId="0" borderId="13" xfId="0" applyNumberFormat="1" applyFont="1" applyFill="1" applyBorder="1" applyAlignment="1">
      <alignment horizontal="right" vertical="center"/>
    </xf>
    <xf numFmtId="0" fontId="41" fillId="0" borderId="17" xfId="0" applyFont="1" applyFill="1" applyBorder="1" applyAlignment="1">
      <alignment horizontal="center" vertical="center" wrapText="1"/>
    </xf>
    <xf numFmtId="0" fontId="41" fillId="0" borderId="18" xfId="0" applyFont="1" applyFill="1" applyBorder="1" applyAlignment="1">
      <alignment horizontal="center" vertical="center" wrapText="1"/>
    </xf>
    <xf numFmtId="49" fontId="41" fillId="0" borderId="18" xfId="0" applyNumberFormat="1" applyFont="1" applyFill="1" applyBorder="1" applyAlignment="1">
      <alignment horizontal="center" vertical="center" wrapText="1"/>
    </xf>
    <xf numFmtId="0" fontId="41" fillId="0" borderId="30" xfId="0" quotePrefix="1" applyFont="1" applyFill="1" applyBorder="1" applyAlignment="1">
      <alignment vertical="top" wrapText="1"/>
    </xf>
    <xf numFmtId="0" fontId="41" fillId="0" borderId="1" xfId="0" applyFont="1" applyFill="1" applyBorder="1" applyAlignment="1">
      <alignment vertical="top" wrapText="1"/>
    </xf>
    <xf numFmtId="0" fontId="41" fillId="0" borderId="12" xfId="0" applyFont="1" applyFill="1" applyBorder="1" applyAlignment="1">
      <alignment horizontal="right" vertical="center"/>
    </xf>
    <xf numFmtId="49" fontId="41" fillId="0" borderId="11" xfId="0" applyNumberFormat="1" applyFont="1" applyFill="1" applyBorder="1" applyAlignment="1">
      <alignment horizontal="center" vertical="center"/>
    </xf>
    <xf numFmtId="49" fontId="41" fillId="0" borderId="23" xfId="0" applyNumberFormat="1" applyFont="1" applyFill="1" applyBorder="1" applyAlignment="1">
      <alignment horizontal="center" vertical="center"/>
    </xf>
    <xf numFmtId="49" fontId="41" fillId="0" borderId="12" xfId="0" applyNumberFormat="1" applyFont="1" applyFill="1" applyBorder="1" applyAlignment="1">
      <alignment horizontal="center" vertical="center"/>
    </xf>
    <xf numFmtId="0" fontId="41" fillId="0" borderId="23" xfId="0" applyFont="1" applyFill="1" applyBorder="1" applyAlignment="1">
      <alignment vertical="center" wrapText="1"/>
    </xf>
    <xf numFmtId="1" fontId="34" fillId="0" borderId="1" xfId="0" applyNumberFormat="1" applyFont="1" applyFill="1" applyBorder="1" applyAlignment="1">
      <alignment horizontal="right" vertical="center"/>
    </xf>
    <xf numFmtId="49" fontId="41" fillId="0" borderId="12" xfId="0" applyNumberFormat="1" applyFont="1" applyFill="1" applyBorder="1" applyAlignment="1">
      <alignment horizontal="center" vertical="center" wrapText="1"/>
    </xf>
    <xf numFmtId="49" fontId="41" fillId="0" borderId="56" xfId="0" applyNumberFormat="1" applyFont="1" applyFill="1" applyBorder="1" applyAlignment="1">
      <alignment horizontal="center" vertical="center"/>
    </xf>
    <xf numFmtId="1" fontId="41" fillId="0" borderId="1" xfId="0" applyNumberFormat="1" applyFont="1" applyFill="1" applyBorder="1" applyAlignment="1">
      <alignment vertical="center" wrapText="1"/>
    </xf>
    <xf numFmtId="0" fontId="41" fillId="0" borderId="39" xfId="0" applyFont="1" applyFill="1" applyBorder="1" applyAlignment="1">
      <alignment horizontal="center" vertical="center" wrapText="1"/>
    </xf>
    <xf numFmtId="0" fontId="41" fillId="0" borderId="23" xfId="0" quotePrefix="1" applyFont="1" applyFill="1" applyBorder="1" applyAlignment="1">
      <alignment vertical="center" wrapText="1"/>
    </xf>
    <xf numFmtId="1" fontId="41" fillId="0" borderId="12" xfId="0" applyNumberFormat="1" applyFont="1" applyFill="1" applyBorder="1" applyAlignment="1">
      <alignment vertical="center" wrapText="1"/>
    </xf>
    <xf numFmtId="1" fontId="15" fillId="0" borderId="15" xfId="0" applyNumberFormat="1" applyFont="1" applyFill="1" applyBorder="1" applyAlignment="1">
      <alignment vertical="center" wrapText="1"/>
    </xf>
    <xf numFmtId="3" fontId="15" fillId="0" borderId="15" xfId="0" applyNumberFormat="1" applyFont="1" applyFill="1" applyBorder="1" applyAlignment="1">
      <alignment vertical="center" wrapText="1"/>
    </xf>
    <xf numFmtId="1" fontId="47" fillId="0" borderId="15" xfId="0" applyNumberFormat="1" applyFont="1" applyFill="1" applyBorder="1" applyAlignment="1">
      <alignment vertical="center" wrapText="1"/>
    </xf>
    <xf numFmtId="3" fontId="47" fillId="0" borderId="15" xfId="0" applyNumberFormat="1" applyFont="1" applyFill="1" applyBorder="1" applyAlignment="1">
      <alignment vertical="center" wrapText="1"/>
    </xf>
    <xf numFmtId="0" fontId="54" fillId="0" borderId="27" xfId="0" applyFont="1" applyFill="1" applyBorder="1" applyAlignment="1">
      <alignment vertical="center" wrapText="1"/>
    </xf>
    <xf numFmtId="1" fontId="41" fillId="0" borderId="27" xfId="0" applyNumberFormat="1" applyFont="1" applyFill="1" applyBorder="1" applyAlignment="1">
      <alignment vertical="center" wrapText="1"/>
    </xf>
    <xf numFmtId="3" fontId="41" fillId="0" borderId="27" xfId="0" applyNumberFormat="1" applyFont="1" applyFill="1" applyBorder="1" applyAlignment="1">
      <alignment horizontal="right" vertical="center" wrapText="1"/>
    </xf>
    <xf numFmtId="0" fontId="49" fillId="0" borderId="14"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9" fillId="0" borderId="15" xfId="0" applyFont="1" applyFill="1" applyBorder="1" applyAlignment="1">
      <alignment horizontal="left" vertical="center" wrapText="1"/>
    </xf>
    <xf numFmtId="0" fontId="50" fillId="0" borderId="14" xfId="0" applyFont="1" applyFill="1" applyBorder="1" applyAlignment="1">
      <alignment horizontal="center" vertical="center" wrapText="1"/>
    </xf>
    <xf numFmtId="0" fontId="50" fillId="0" borderId="15" xfId="0" applyFont="1" applyFill="1" applyBorder="1" applyAlignment="1">
      <alignment horizontal="center" vertical="center" wrapText="1"/>
    </xf>
    <xf numFmtId="0" fontId="50" fillId="0" borderId="15" xfId="0" applyFont="1" applyFill="1" applyBorder="1" applyAlignment="1">
      <alignment horizontal="left" vertical="center" wrapText="1"/>
    </xf>
    <xf numFmtId="0" fontId="34" fillId="0" borderId="15" xfId="0" quotePrefix="1" applyFont="1" applyFill="1" applyBorder="1" applyAlignment="1">
      <alignment vertical="center" wrapText="1"/>
    </xf>
    <xf numFmtId="3" fontId="41" fillId="0" borderId="7" xfId="0" applyNumberFormat="1" applyFont="1" applyFill="1" applyBorder="1" applyAlignment="1">
      <alignment vertical="center" wrapText="1"/>
    </xf>
    <xf numFmtId="3" fontId="41" fillId="0" borderId="7" xfId="0" applyNumberFormat="1" applyFont="1" applyFill="1" applyBorder="1" applyAlignment="1">
      <alignment horizontal="right" vertical="center" wrapText="1"/>
    </xf>
    <xf numFmtId="3" fontId="41" fillId="0" borderId="7" xfId="0" applyNumberFormat="1" applyFont="1" applyFill="1" applyBorder="1" applyAlignment="1">
      <alignment horizontal="right" vertical="center"/>
    </xf>
    <xf numFmtId="9" fontId="41" fillId="0" borderId="8" xfId="0" applyNumberFormat="1" applyFont="1" applyFill="1" applyBorder="1" applyAlignment="1">
      <alignment horizontal="right" vertical="center"/>
    </xf>
    <xf numFmtId="0" fontId="34" fillId="0" borderId="33" xfId="0" quotePrefix="1" applyFont="1" applyFill="1" applyBorder="1" applyAlignment="1">
      <alignment vertical="center" wrapText="1"/>
    </xf>
    <xf numFmtId="3" fontId="41" fillId="0" borderId="27" xfId="0" applyNumberFormat="1" applyFont="1" applyFill="1" applyBorder="1" applyAlignment="1">
      <alignment vertical="center" wrapText="1"/>
    </xf>
    <xf numFmtId="49" fontId="33" fillId="0" borderId="15" xfId="0" applyNumberFormat="1" applyFont="1" applyFill="1" applyBorder="1" applyAlignment="1">
      <alignment horizontal="center" vertical="center" wrapText="1"/>
    </xf>
    <xf numFmtId="0" fontId="47" fillId="0" borderId="14" xfId="0" applyFont="1" applyFill="1" applyBorder="1" applyAlignment="1">
      <alignment horizontal="center" vertical="center" wrapText="1"/>
    </xf>
    <xf numFmtId="0" fontId="41" fillId="0" borderId="15" xfId="0" applyFont="1" applyFill="1" applyBorder="1" applyAlignment="1">
      <alignment horizontal="center" vertical="center" wrapText="1"/>
    </xf>
    <xf numFmtId="49" fontId="41" fillId="0" borderId="15" xfId="0" applyNumberFormat="1" applyFont="1" applyFill="1" applyBorder="1" applyAlignment="1">
      <alignment horizontal="center" vertical="center" wrapText="1"/>
    </xf>
    <xf numFmtId="0" fontId="41" fillId="0" borderId="15" xfId="0" quotePrefix="1" applyFont="1" applyFill="1" applyBorder="1" applyAlignment="1">
      <alignment vertical="center" wrapText="1"/>
    </xf>
    <xf numFmtId="0" fontId="41" fillId="0" borderId="11" xfId="0" applyFont="1" applyFill="1" applyBorder="1" applyAlignment="1">
      <alignment horizontal="center" vertical="center" wrapText="1"/>
    </xf>
    <xf numFmtId="3" fontId="41" fillId="0" borderId="18" xfId="0" applyNumberFormat="1" applyFont="1" applyFill="1" applyBorder="1" applyAlignment="1">
      <alignment vertical="center" wrapText="1"/>
    </xf>
    <xf numFmtId="3" fontId="41" fillId="0" borderId="1" xfId="0" applyNumberFormat="1" applyFont="1" applyFill="1" applyBorder="1" applyAlignment="1">
      <alignment vertical="center" wrapText="1"/>
    </xf>
    <xf numFmtId="3" fontId="41" fillId="0" borderId="12" xfId="0" applyNumberFormat="1" applyFont="1" applyFill="1" applyBorder="1" applyAlignment="1">
      <alignment vertical="center" wrapText="1"/>
    </xf>
    <xf numFmtId="0" fontId="15" fillId="0" borderId="15" xfId="0" applyFont="1" applyFill="1" applyBorder="1" applyAlignment="1">
      <alignment horizontal="center" vertical="center"/>
    </xf>
    <xf numFmtId="0" fontId="41" fillId="0" borderId="0" xfId="0" applyFont="1" applyFill="1" applyAlignment="1">
      <alignment horizontal="center" vertical="center"/>
    </xf>
    <xf numFmtId="49" fontId="34" fillId="0" borderId="0" xfId="0" applyNumberFormat="1" applyFont="1" applyFill="1" applyAlignment="1">
      <alignment horizontal="center" vertical="center" wrapText="1"/>
    </xf>
    <xf numFmtId="49" fontId="15" fillId="0" borderId="0" xfId="0" applyNumberFormat="1" applyFont="1" applyFill="1" applyAlignment="1">
      <alignment horizontal="center" vertical="center"/>
    </xf>
    <xf numFmtId="3" fontId="15" fillId="0" borderId="0" xfId="0" applyNumberFormat="1" applyFont="1" applyFill="1" applyAlignment="1">
      <alignment horizontal="right" vertical="center"/>
    </xf>
    <xf numFmtId="3" fontId="41" fillId="0" borderId="0" xfId="0" applyNumberFormat="1" applyFont="1" applyFill="1" applyAlignment="1">
      <alignment horizontal="right" vertical="center"/>
    </xf>
    <xf numFmtId="3" fontId="41" fillId="0" borderId="0" xfId="0" applyNumberFormat="1" applyFont="1" applyFill="1" applyBorder="1" applyAlignment="1">
      <alignment horizontal="righ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20" fillId="0" borderId="0" xfId="0" applyFont="1" applyFill="1"/>
    <xf numFmtId="49" fontId="13" fillId="0" borderId="0" xfId="0" applyNumberFormat="1" applyFont="1" applyFill="1" applyAlignment="1">
      <alignment horizontal="center" vertical="center"/>
    </xf>
    <xf numFmtId="49" fontId="15" fillId="0" borderId="0" xfId="0" applyNumberFormat="1" applyFont="1" applyFill="1" applyAlignment="1">
      <alignment horizontal="left" vertical="center"/>
    </xf>
    <xf numFmtId="3" fontId="13" fillId="0" borderId="0" xfId="0" applyNumberFormat="1" applyFont="1" applyFill="1" applyAlignment="1">
      <alignment horizontal="right" vertical="center"/>
    </xf>
    <xf numFmtId="0" fontId="15" fillId="0" borderId="0" xfId="0" applyFont="1" applyFill="1" applyAlignment="1">
      <alignment horizontal="center"/>
    </xf>
    <xf numFmtId="169" fontId="7" fillId="0" borderId="0" xfId="0" applyNumberFormat="1" applyFont="1" applyFill="1" applyAlignment="1">
      <alignment horizontal="right" vertical="center"/>
    </xf>
    <xf numFmtId="49" fontId="7" fillId="0" borderId="0" xfId="0" applyNumberFormat="1" applyFont="1" applyFill="1" applyAlignment="1">
      <alignment vertical="center"/>
    </xf>
    <xf numFmtId="4" fontId="7" fillId="0" borderId="0" xfId="0" applyNumberFormat="1" applyFont="1" applyFill="1" applyAlignment="1">
      <alignment horizontal="right" vertical="center"/>
    </xf>
    <xf numFmtId="172" fontId="51" fillId="0" borderId="0" xfId="0" applyNumberFormat="1" applyFont="1" applyFill="1" applyAlignment="1">
      <alignment horizontal="center"/>
    </xf>
    <xf numFmtId="3" fontId="7" fillId="0" borderId="0" xfId="0" applyNumberFormat="1" applyFont="1" applyFill="1" applyAlignment="1">
      <alignment horizontal="right" vertical="center"/>
    </xf>
    <xf numFmtId="4" fontId="9" fillId="0" borderId="0" xfId="0" applyNumberFormat="1" applyFont="1" applyFill="1" applyAlignment="1">
      <alignment horizontal="right" vertical="center"/>
    </xf>
    <xf numFmtId="3" fontId="9" fillId="0" borderId="0" xfId="0" applyNumberFormat="1" applyFont="1" applyFill="1" applyAlignment="1">
      <alignment horizontal="right" vertical="center"/>
    </xf>
    <xf numFmtId="178" fontId="45" fillId="2" borderId="0" xfId="0" applyNumberFormat="1" applyFont="1" applyFill="1"/>
    <xf numFmtId="4" fontId="6" fillId="0" borderId="1" xfId="0" applyNumberFormat="1" applyFont="1" applyBorder="1" applyAlignment="1">
      <alignment horizontal="center"/>
    </xf>
    <xf numFmtId="4" fontId="5" fillId="0" borderId="1" xfId="0" applyNumberFormat="1" applyFont="1" applyBorder="1" applyAlignment="1">
      <alignment horizontal="center"/>
    </xf>
    <xf numFmtId="166" fontId="5" fillId="0" borderId="13"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wrapText="1"/>
    </xf>
    <xf numFmtId="0" fontId="6" fillId="0" borderId="10" xfId="0" applyFont="1" applyBorder="1" applyAlignment="1">
      <alignment horizontal="center"/>
    </xf>
    <xf numFmtId="0" fontId="5" fillId="0" borderId="10" xfId="0" applyFont="1" applyBorder="1" applyAlignment="1">
      <alignment horizontal="center"/>
    </xf>
    <xf numFmtId="0" fontId="0" fillId="0" borderId="27" xfId="0" applyBorder="1"/>
    <xf numFmtId="0" fontId="0" fillId="0" borderId="28" xfId="0" applyBorder="1"/>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7" xfId="0" applyFont="1" applyBorder="1" applyAlignment="1">
      <alignment horizontal="center" vertical="center" wrapText="1"/>
    </xf>
    <xf numFmtId="0" fontId="6" fillId="0" borderId="9" xfId="0" applyFont="1" applyBorder="1" applyAlignment="1">
      <alignment horizontal="centerContinuous" vertical="center"/>
    </xf>
    <xf numFmtId="0" fontId="5" fillId="0" borderId="11" xfId="0" applyFont="1" applyBorder="1" applyAlignment="1">
      <alignment horizontal="centerContinuous" vertical="center"/>
    </xf>
    <xf numFmtId="49" fontId="6" fillId="0" borderId="9" xfId="0" applyNumberFormat="1" applyFont="1" applyBorder="1" applyAlignment="1">
      <alignment horizontal="center" vertical="center"/>
    </xf>
    <xf numFmtId="0" fontId="5" fillId="0" borderId="9" xfId="0" applyFont="1" applyBorder="1" applyAlignment="1">
      <alignment horizontal="center" vertical="center"/>
    </xf>
    <xf numFmtId="177" fontId="6" fillId="0" borderId="22" xfId="0" applyNumberFormat="1" applyFont="1" applyBorder="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8" xfId="0" applyFont="1" applyBorder="1" applyAlignment="1">
      <alignment horizontal="center" vertical="center" wrapText="1"/>
    </xf>
    <xf numFmtId="0" fontId="6" fillId="0" borderId="48" xfId="0" applyFont="1" applyBorder="1" applyAlignment="1">
      <alignment horizontal="center" vertical="center" wrapText="1"/>
    </xf>
    <xf numFmtId="0" fontId="43" fillId="0" borderId="4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19" xfId="0" applyFont="1" applyBorder="1" applyAlignment="1">
      <alignment horizontal="center" vertical="center" wrapText="1"/>
    </xf>
    <xf numFmtId="0" fontId="36" fillId="0" borderId="0" xfId="0" applyFont="1" applyAlignment="1">
      <alignment horizontal="center"/>
    </xf>
    <xf numFmtId="0" fontId="7" fillId="0" borderId="0" xfId="0" applyFont="1" applyAlignment="1">
      <alignment horizontal="left" vertical="top" wrapText="1"/>
    </xf>
    <xf numFmtId="0" fontId="7" fillId="0" borderId="0" xfId="0" applyFont="1" applyAlignment="1">
      <alignment horizontal="left" vertical="center" wrapText="1"/>
    </xf>
    <xf numFmtId="0" fontId="43" fillId="0" borderId="11" xfId="0" applyFont="1" applyBorder="1" applyAlignment="1">
      <alignment horizontal="center" vertical="center" wrapText="1"/>
    </xf>
    <xf numFmtId="0" fontId="43" fillId="0" borderId="17"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3" xfId="0" applyFont="1" applyBorder="1" applyAlignment="1">
      <alignment horizontal="center" vertical="center" wrapText="1"/>
    </xf>
    <xf numFmtId="0" fontId="7" fillId="0" borderId="0" xfId="0" applyFont="1" applyAlignment="1">
      <alignment horizontal="left" vertical="center"/>
    </xf>
    <xf numFmtId="0" fontId="33" fillId="0" borderId="0" xfId="0" applyFont="1" applyAlignment="1">
      <alignment horizontal="center"/>
    </xf>
    <xf numFmtId="0" fontId="34" fillId="0" borderId="0" xfId="0" applyFont="1" applyAlignment="1">
      <alignment horizontal="center"/>
    </xf>
    <xf numFmtId="0" fontId="31" fillId="0" borderId="0" xfId="0" applyFont="1" applyAlignment="1">
      <alignment horizontal="left"/>
    </xf>
    <xf numFmtId="0" fontId="6" fillId="2" borderId="51" xfId="0" applyFont="1" applyFill="1" applyBorder="1" applyAlignment="1">
      <alignment horizontal="left" vertical="center"/>
    </xf>
    <xf numFmtId="0" fontId="5" fillId="2" borderId="2" xfId="0" applyFont="1" applyFill="1" applyBorder="1" applyAlignment="1">
      <alignment horizontal="left"/>
    </xf>
    <xf numFmtId="166" fontId="6" fillId="2" borderId="51" xfId="0" applyNumberFormat="1" applyFont="1" applyFill="1" applyBorder="1" applyAlignment="1">
      <alignment horizontal="left" vertical="center"/>
    </xf>
    <xf numFmtId="166" fontId="5" fillId="2" borderId="2"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43" fillId="0" borderId="25" xfId="0" applyFont="1" applyBorder="1" applyAlignment="1">
      <alignment horizontal="center" vertical="center" wrapText="1"/>
    </xf>
    <xf numFmtId="0" fontId="43" fillId="0" borderId="29" xfId="0" applyFont="1" applyBorder="1" applyAlignment="1">
      <alignment horizontal="center" vertical="center" wrapText="1"/>
    </xf>
    <xf numFmtId="0" fontId="6" fillId="2" borderId="42"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44" fillId="2" borderId="7"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27" xfId="0" applyFont="1" applyFill="1" applyBorder="1" applyAlignment="1">
      <alignment horizontal="center" vertical="center" wrapText="1"/>
    </xf>
    <xf numFmtId="0" fontId="44" fillId="2" borderId="25" xfId="0" applyFont="1" applyFill="1" applyBorder="1" applyAlignment="1">
      <alignment horizontal="center" vertical="center" wrapText="1"/>
    </xf>
    <xf numFmtId="166" fontId="44" fillId="2" borderId="1" xfId="0" applyNumberFormat="1" applyFont="1" applyFill="1" applyBorder="1" applyAlignment="1">
      <alignment horizontal="center" vertical="center" wrapText="1"/>
    </xf>
    <xf numFmtId="166" fontId="44" fillId="2" borderId="21" xfId="0" applyNumberFormat="1" applyFont="1" applyFill="1" applyBorder="1" applyAlignment="1">
      <alignment horizontal="center" vertical="center" wrapText="1"/>
    </xf>
    <xf numFmtId="0" fontId="44" fillId="2" borderId="42" xfId="0" applyFont="1" applyFill="1" applyBorder="1" applyAlignment="1">
      <alignment horizontal="center" vertical="center" wrapText="1"/>
    </xf>
    <xf numFmtId="0" fontId="44" fillId="2" borderId="48" xfId="0" applyFont="1" applyFill="1" applyBorder="1" applyAlignment="1">
      <alignment horizontal="center" vertical="center" wrapText="1"/>
    </xf>
    <xf numFmtId="0" fontId="44" fillId="2" borderId="31" xfId="0" applyFont="1" applyFill="1" applyBorder="1" applyAlignment="1">
      <alignment horizontal="center" vertical="center" wrapText="1"/>
    </xf>
    <xf numFmtId="0" fontId="44" fillId="2" borderId="43"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21"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44" fillId="2" borderId="28"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10" xfId="3" applyFont="1" applyBorder="1" applyAlignment="1">
      <alignment horizontal="center" vertical="center" textRotation="90" wrapText="1"/>
    </xf>
    <xf numFmtId="0" fontId="14" fillId="0" borderId="22" xfId="3" applyFont="1" applyBorder="1" applyAlignment="1">
      <alignment horizontal="center" vertical="center" textRotation="90" wrapText="1"/>
    </xf>
    <xf numFmtId="0" fontId="38" fillId="0" borderId="0" xfId="3" applyFont="1" applyAlignment="1">
      <alignment horizontal="center" vertical="center"/>
    </xf>
    <xf numFmtId="1" fontId="4" fillId="0" borderId="0" xfId="3" quotePrefix="1" applyNumberFormat="1" applyFont="1" applyAlignment="1">
      <alignment horizontal="left"/>
    </xf>
    <xf numFmtId="0" fontId="14" fillId="0" borderId="36" xfId="3" applyFont="1" applyBorder="1" applyAlignment="1">
      <alignment horizontal="center" vertical="center" textRotation="90" wrapText="1"/>
    </xf>
    <xf numFmtId="0" fontId="14" fillId="0" borderId="26" xfId="3" applyFont="1" applyBorder="1" applyAlignment="1">
      <alignment horizontal="center" vertical="center" textRotation="90" wrapText="1"/>
    </xf>
    <xf numFmtId="0" fontId="14" fillId="0" borderId="24" xfId="3" applyFont="1" applyBorder="1" applyAlignment="1">
      <alignment horizontal="center" vertical="center" textRotation="90" wrapText="1"/>
    </xf>
    <xf numFmtId="0" fontId="14" fillId="0" borderId="37" xfId="3" applyFont="1" applyBorder="1" applyAlignment="1">
      <alignment horizontal="center" vertical="center" textRotation="90" wrapText="1"/>
    </xf>
    <xf numFmtId="0" fontId="14" fillId="0" borderId="27" xfId="3" applyFont="1" applyBorder="1" applyAlignment="1">
      <alignment horizontal="center" vertical="center" textRotation="90" wrapText="1"/>
    </xf>
    <xf numFmtId="0" fontId="14" fillId="0" borderId="25" xfId="3" applyFont="1" applyBorder="1" applyAlignment="1">
      <alignment horizontal="center" vertical="center" textRotation="90" wrapText="1"/>
    </xf>
    <xf numFmtId="2" fontId="14" fillId="0" borderId="7" xfId="3" applyNumberFormat="1" applyFont="1" applyBorder="1" applyAlignment="1">
      <alignment horizontal="center" vertical="center" wrapText="1"/>
    </xf>
    <xf numFmtId="2" fontId="14" fillId="0" borderId="1" xfId="3" applyNumberFormat="1" applyFont="1" applyBorder="1" applyAlignment="1">
      <alignment horizontal="center" vertical="center" wrapText="1"/>
    </xf>
    <xf numFmtId="2" fontId="14" fillId="0" borderId="21" xfId="3" applyNumberFormat="1" applyFont="1" applyBorder="1" applyAlignment="1">
      <alignment horizontal="center" vertical="center" wrapText="1"/>
    </xf>
    <xf numFmtId="0" fontId="14" fillId="0" borderId="42" xfId="3" applyFont="1" applyBorder="1" applyAlignment="1">
      <alignment horizontal="center" vertical="center" wrapText="1"/>
    </xf>
    <xf numFmtId="0" fontId="14" fillId="0" borderId="48" xfId="3" applyFont="1" applyBorder="1" applyAlignment="1">
      <alignment horizontal="center" vertical="center" wrapText="1"/>
    </xf>
    <xf numFmtId="0" fontId="14" fillId="0" borderId="43" xfId="3" applyFont="1" applyBorder="1" applyAlignment="1">
      <alignment horizontal="center" vertical="center" wrapText="1"/>
    </xf>
    <xf numFmtId="0" fontId="13" fillId="0" borderId="1" xfId="3" applyFont="1" applyBorder="1" applyAlignment="1">
      <alignment horizontal="center"/>
    </xf>
    <xf numFmtId="0" fontId="13" fillId="0" borderId="3" xfId="3" applyFont="1" applyBorder="1" applyAlignment="1">
      <alignment horizontal="center" wrapText="1"/>
    </xf>
    <xf numFmtId="0" fontId="13" fillId="0" borderId="4" xfId="3" applyFont="1" applyBorder="1" applyAlignment="1">
      <alignment horizontal="center" wrapText="1"/>
    </xf>
    <xf numFmtId="0" fontId="13" fillId="0" borderId="40" xfId="3" applyFont="1" applyBorder="1" applyAlignment="1">
      <alignment horizontal="center" wrapText="1"/>
    </xf>
    <xf numFmtId="0" fontId="15" fillId="0" borderId="0" xfId="3" applyFont="1" applyAlignment="1">
      <alignment horizontal="left" vertical="center"/>
    </xf>
    <xf numFmtId="0" fontId="14" fillId="0" borderId="1" xfId="3" applyFont="1" applyBorder="1" applyAlignment="1">
      <alignment horizontal="center" vertical="center" textRotation="90" wrapText="1"/>
    </xf>
    <xf numFmtId="0" fontId="14" fillId="0" borderId="21" xfId="3" applyFont="1" applyBorder="1" applyAlignment="1">
      <alignment horizontal="center" vertical="center" textRotation="90" wrapText="1"/>
    </xf>
    <xf numFmtId="0" fontId="5" fillId="0" borderId="38"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3" fillId="0" borderId="0" xfId="0" applyFont="1" applyAlignment="1">
      <alignment horizontal="center" wrapText="1"/>
    </xf>
    <xf numFmtId="0" fontId="7" fillId="0" borderId="46" xfId="0" applyFont="1" applyBorder="1" applyAlignment="1">
      <alignment horizontal="left" wrapText="1"/>
    </xf>
    <xf numFmtId="0" fontId="7" fillId="0" borderId="35" xfId="0" applyFont="1" applyBorder="1" applyAlignment="1">
      <alignment horizontal="left" wrapText="1"/>
    </xf>
    <xf numFmtId="0" fontId="5" fillId="0" borderId="4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62" xfId="0" applyFont="1" applyBorder="1" applyAlignment="1">
      <alignment horizontal="center" vertical="center"/>
    </xf>
    <xf numFmtId="0" fontId="5" fillId="0" borderId="36" xfId="0" applyFont="1" applyBorder="1" applyAlignment="1">
      <alignment horizontal="center"/>
    </xf>
    <xf numFmtId="0" fontId="5" fillId="0" borderId="37" xfId="0" applyFont="1" applyBorder="1" applyAlignment="1">
      <alignment horizontal="center"/>
    </xf>
    <xf numFmtId="0" fontId="5" fillId="0" borderId="58" xfId="0" applyFont="1" applyBorder="1" applyAlignment="1">
      <alignment horizontal="center"/>
    </xf>
    <xf numFmtId="0" fontId="6" fillId="0" borderId="42" xfId="0" applyFont="1" applyBorder="1" applyAlignment="1">
      <alignment horizontal="left" vertical="center" wrapText="1"/>
    </xf>
    <xf numFmtId="0" fontId="6" fillId="0" borderId="31" xfId="0" applyFont="1" applyBorder="1" applyAlignment="1">
      <alignment horizontal="left"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3" fillId="0" borderId="3" xfId="0" applyFont="1" applyBorder="1" applyAlignment="1">
      <alignment horizontal="left" wrapText="1"/>
    </xf>
    <xf numFmtId="0" fontId="13" fillId="0" borderId="5" xfId="0" applyFont="1" applyBorder="1" applyAlignment="1">
      <alignment horizontal="left" wrapText="1"/>
    </xf>
    <xf numFmtId="0" fontId="5" fillId="0" borderId="0" xfId="0" applyFont="1" applyAlignment="1">
      <alignment horizontal="left"/>
    </xf>
    <xf numFmtId="0" fontId="1" fillId="0" borderId="50" xfId="0" applyFont="1" applyBorder="1" applyAlignment="1">
      <alignment horizontal="center" vertical="center" wrapText="1"/>
    </xf>
    <xf numFmtId="0" fontId="1" fillId="0" borderId="32" xfId="0" applyFont="1" applyBorder="1" applyAlignment="1">
      <alignment horizontal="center" vertical="center" wrapText="1"/>
    </xf>
    <xf numFmtId="0" fontId="12" fillId="0" borderId="58" xfId="0" applyFont="1" applyBorder="1" applyAlignment="1">
      <alignment horizontal="center" vertical="top" wrapText="1"/>
    </xf>
    <xf numFmtId="0" fontId="12" fillId="0" borderId="47"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44" xfId="0" applyFont="1" applyBorder="1" applyAlignment="1">
      <alignment horizontal="center"/>
    </xf>
    <xf numFmtId="0" fontId="6" fillId="0" borderId="3" xfId="0" applyFont="1" applyBorder="1" applyAlignment="1">
      <alignment horizontal="left" wrapText="1"/>
    </xf>
    <xf numFmtId="0" fontId="6" fillId="0" borderId="5" xfId="0" applyFont="1" applyBorder="1" applyAlignment="1">
      <alignment horizontal="left" wrapText="1"/>
    </xf>
    <xf numFmtId="0" fontId="7" fillId="0" borderId="0" xfId="0" applyFont="1" applyBorder="1" applyAlignment="1">
      <alignment horizontal="left" vertical="center"/>
    </xf>
    <xf numFmtId="0" fontId="20" fillId="0" borderId="0" xfId="0" applyFont="1" applyAlignment="1">
      <alignment horizontal="center" vertical="top"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15" fillId="0" borderId="0" xfId="0" applyFont="1" applyAlignment="1">
      <alignment horizont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23" fillId="0" borderId="0" xfId="0" applyFont="1" applyAlignment="1">
      <alignment horizontal="left"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7" fillId="0" borderId="0" xfId="0" applyFont="1" applyFill="1" applyAlignment="1">
      <alignment horizontal="left"/>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15" fillId="0" borderId="0" xfId="0" applyFont="1" applyFill="1" applyAlignment="1">
      <alignment horizontal="left" vertical="center"/>
    </xf>
    <xf numFmtId="0" fontId="7" fillId="0" borderId="0" xfId="0" applyFont="1" applyFill="1" applyAlignment="1">
      <alignment horizontal="right"/>
    </xf>
    <xf numFmtId="0" fontId="21" fillId="0" borderId="0" xfId="0" applyFont="1" applyFill="1" applyAlignment="1">
      <alignment horizontal="left" vertical="center" wrapText="1"/>
    </xf>
    <xf numFmtId="0" fontId="23" fillId="0" borderId="0" xfId="0" applyFont="1" applyFill="1" applyAlignment="1">
      <alignment horizontal="left" vertical="center" wrapText="1"/>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2"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 borderId="27"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25" fillId="0" borderId="11" xfId="0" applyNumberFormat="1" applyFont="1" applyFill="1" applyBorder="1" applyAlignment="1">
      <alignment horizontal="center" vertical="center"/>
    </xf>
    <xf numFmtId="49" fontId="25" fillId="0" borderId="17" xfId="0" applyNumberFormat="1" applyFont="1" applyFill="1" applyBorder="1" applyAlignment="1">
      <alignment horizontal="center" vertical="center"/>
    </xf>
    <xf numFmtId="49" fontId="25" fillId="0" borderId="12" xfId="0" applyNumberFormat="1" applyFont="1" applyFill="1" applyBorder="1" applyAlignment="1">
      <alignment horizontal="center" vertical="center" wrapText="1"/>
    </xf>
    <xf numFmtId="49" fontId="25" fillId="0" borderId="18" xfId="0" applyNumberFormat="1" applyFont="1" applyFill="1" applyBorder="1" applyAlignment="1">
      <alignment horizontal="center" vertical="center" wrapText="1"/>
    </xf>
    <xf numFmtId="3" fontId="25" fillId="0" borderId="12" xfId="0" quotePrefix="1" applyNumberFormat="1" applyFont="1" applyFill="1" applyBorder="1" applyAlignment="1">
      <alignment horizontal="center" vertical="center" wrapText="1"/>
    </xf>
    <xf numFmtId="3" fontId="25" fillId="0" borderId="18" xfId="0" applyNumberFormat="1" applyFont="1" applyFill="1" applyBorder="1" applyAlignment="1">
      <alignment horizontal="center" vertical="center" wrapText="1"/>
    </xf>
    <xf numFmtId="3" fontId="25" fillId="0" borderId="12" xfId="0" applyNumberFormat="1"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18" xfId="0" applyFont="1" applyFill="1" applyBorder="1" applyAlignment="1">
      <alignment horizontal="center" vertical="center" wrapText="1"/>
    </xf>
    <xf numFmtId="49" fontId="25" fillId="0" borderId="27" xfId="0" applyNumberFormat="1" applyFont="1" applyFill="1" applyBorder="1" applyAlignment="1">
      <alignment horizontal="center" vertical="center" wrapText="1"/>
    </xf>
    <xf numFmtId="0" fontId="41" fillId="0" borderId="12" xfId="0" quotePrefix="1" applyFont="1" applyFill="1" applyBorder="1" applyAlignment="1">
      <alignment horizontal="center" vertical="center" wrapText="1"/>
    </xf>
    <xf numFmtId="0" fontId="41" fillId="0" borderId="27" xfId="0" quotePrefix="1" applyFont="1" applyFill="1" applyBorder="1" applyAlignment="1">
      <alignment horizontal="center" vertical="center" wrapText="1"/>
    </xf>
    <xf numFmtId="0" fontId="41" fillId="0" borderId="18" xfId="0" quotePrefix="1" applyFont="1" applyFill="1" applyBorder="1" applyAlignment="1">
      <alignment horizontal="center" vertical="center" wrapText="1"/>
    </xf>
    <xf numFmtId="0" fontId="25" fillId="0" borderId="11"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18" xfId="0" applyFont="1" applyFill="1" applyBorder="1" applyAlignment="1">
      <alignment horizontal="center" vertical="center"/>
    </xf>
    <xf numFmtId="49" fontId="25" fillId="0" borderId="12" xfId="0" applyNumberFormat="1" applyFont="1" applyFill="1" applyBorder="1" applyAlignment="1">
      <alignment horizontal="center" vertical="center"/>
    </xf>
    <xf numFmtId="49" fontId="25" fillId="0" borderId="27" xfId="0" applyNumberFormat="1" applyFont="1" applyFill="1" applyBorder="1" applyAlignment="1">
      <alignment horizontal="center" vertical="center"/>
    </xf>
    <xf numFmtId="49" fontId="25" fillId="0" borderId="18" xfId="0" applyNumberFormat="1" applyFont="1" applyFill="1" applyBorder="1" applyAlignment="1">
      <alignment horizontal="center" vertical="center"/>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41" fillId="2" borderId="12" xfId="0" quotePrefix="1" applyFont="1" applyFill="1" applyBorder="1" applyAlignment="1">
      <alignment horizontal="center" vertical="center" wrapText="1"/>
    </xf>
    <xf numFmtId="0" fontId="41" fillId="2" borderId="18" xfId="0" quotePrefix="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9" fontId="7" fillId="0" borderId="37" xfId="0" applyNumberFormat="1" applyFont="1" applyBorder="1" applyAlignment="1">
      <alignment horizontal="center" vertical="center" wrapText="1"/>
    </xf>
    <xf numFmtId="9" fontId="7" fillId="0" borderId="25"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7" fillId="2" borderId="0" xfId="0" applyFont="1" applyFill="1" applyAlignment="1">
      <alignment horizontal="left" vertical="center"/>
    </xf>
    <xf numFmtId="0" fontId="20" fillId="0" borderId="0" xfId="0" applyFont="1" applyAlignment="1">
      <alignment horizontal="center" vertical="center" wrapText="1"/>
    </xf>
    <xf numFmtId="0" fontId="13" fillId="0" borderId="27" xfId="0" applyFont="1" applyBorder="1" applyAlignment="1">
      <alignment horizontal="left" vertical="center" wrapText="1"/>
    </xf>
    <xf numFmtId="0" fontId="15" fillId="0" borderId="0" xfId="0" applyFont="1" applyAlignment="1">
      <alignment horizontal="center"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7" xfId="0" applyNumberFormat="1" applyFont="1" applyBorder="1" applyAlignment="1">
      <alignment horizontal="center" vertical="center" wrapText="1"/>
    </xf>
    <xf numFmtId="49" fontId="9" fillId="0" borderId="34"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9" fontId="7" fillId="0" borderId="46" xfId="0" applyNumberFormat="1" applyFont="1" applyBorder="1" applyAlignment="1">
      <alignment horizontal="center" vertical="center" wrapText="1"/>
    </xf>
    <xf numFmtId="2" fontId="7" fillId="0" borderId="37"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7" fillId="0" borderId="52" xfId="0" applyFont="1" applyBorder="1" applyAlignment="1">
      <alignment horizontal="center" vertical="center"/>
    </xf>
    <xf numFmtId="0" fontId="7" fillId="0" borderId="29" xfId="0" applyFont="1" applyBorder="1" applyAlignment="1">
      <alignment horizontal="center" vertical="center"/>
    </xf>
    <xf numFmtId="0" fontId="37" fillId="0" borderId="15" xfId="0" applyFont="1" applyBorder="1" applyAlignment="1">
      <alignment horizontal="left" vertical="center" wrapText="1"/>
    </xf>
    <xf numFmtId="49" fontId="7" fillId="0" borderId="26"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27" xfId="0" applyFont="1" applyBorder="1" applyAlignment="1">
      <alignment horizontal="center" vertical="center" wrapText="1"/>
    </xf>
  </cellXfs>
  <cellStyles count="7">
    <cellStyle name="Денежный 2" xfId="5"/>
    <cellStyle name="Звичайний" xfId="0" builtinId="0"/>
    <cellStyle name="Обычный 2" xfId="3"/>
    <cellStyle name="Обычный 9 2 4 2 2" xfId="2"/>
    <cellStyle name="Процентный 2" xfId="4"/>
    <cellStyle name="Финансовый 2" xfId="1"/>
    <cellStyle name="Фінансовий" xfId="6"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91"/>
  <sheetViews>
    <sheetView tabSelected="1" view="pageBreakPreview" topLeftCell="A85" zoomScaleNormal="100" zoomScaleSheetLayoutView="100" workbookViewId="0">
      <selection activeCell="J12" sqref="J12:J13"/>
    </sheetView>
  </sheetViews>
  <sheetFormatPr defaultColWidth="8.85546875" defaultRowHeight="12.75" x14ac:dyDescent="0.2"/>
  <cols>
    <col min="1" max="1" width="11.28515625" customWidth="1"/>
    <col min="2" max="2" width="55.42578125" customWidth="1"/>
    <col min="3" max="3" width="13.5703125" customWidth="1"/>
    <col min="4" max="4" width="13.28515625" customWidth="1"/>
    <col min="5" max="5" width="12.7109375" customWidth="1"/>
    <col min="6" max="6" width="14.85546875" customWidth="1"/>
    <col min="7" max="7" width="14.42578125" customWidth="1"/>
    <col min="8" max="8" width="14.140625" customWidth="1"/>
    <col min="9" max="9" width="13.7109375" customWidth="1"/>
    <col min="10" max="10" width="12.7109375" customWidth="1"/>
    <col min="11" max="11" width="15.5703125" customWidth="1"/>
  </cols>
  <sheetData>
    <row r="1" spans="1:14" ht="15.75" x14ac:dyDescent="0.2">
      <c r="G1" s="238"/>
      <c r="H1" s="1146" t="s">
        <v>142</v>
      </c>
      <c r="I1" s="1146"/>
      <c r="J1" s="1146"/>
      <c r="K1" s="1146"/>
      <c r="L1" s="1146"/>
      <c r="M1" s="1146"/>
      <c r="N1" s="1146"/>
    </row>
    <row r="2" spans="1:14" ht="15.6" customHeight="1" x14ac:dyDescent="0.2">
      <c r="G2" s="388"/>
      <c r="H2" s="1147" t="s">
        <v>460</v>
      </c>
      <c r="I2" s="1147"/>
      <c r="J2" s="1147"/>
      <c r="K2" s="1147"/>
      <c r="L2" s="803"/>
      <c r="M2" s="803"/>
      <c r="N2" s="803"/>
    </row>
    <row r="3" spans="1:14" ht="15.75" x14ac:dyDescent="0.25">
      <c r="G3" s="5"/>
      <c r="H3" s="1131" t="s">
        <v>696</v>
      </c>
      <c r="I3" s="1131"/>
      <c r="J3" s="1131"/>
      <c r="K3" s="1131"/>
      <c r="L3" s="803"/>
      <c r="M3" s="803"/>
      <c r="N3" s="803"/>
    </row>
    <row r="4" spans="1:14" ht="15.75" x14ac:dyDescent="0.25">
      <c r="G4" s="5"/>
      <c r="H4" s="1131" t="s">
        <v>697</v>
      </c>
      <c r="I4" s="1131"/>
      <c r="J4" s="1131"/>
      <c r="K4" s="1131"/>
      <c r="L4" s="803"/>
      <c r="M4" s="803"/>
      <c r="N4" s="803"/>
    </row>
    <row r="5" spans="1:14" ht="15.75" x14ac:dyDescent="0.25">
      <c r="G5" s="389"/>
      <c r="H5" s="389"/>
      <c r="J5" s="389"/>
      <c r="K5" s="805"/>
      <c r="L5" s="1147"/>
      <c r="M5" s="1147"/>
      <c r="N5" s="1147"/>
    </row>
    <row r="6" spans="1:14" ht="15.75" x14ac:dyDescent="0.25">
      <c r="G6" s="389"/>
      <c r="H6" s="389"/>
      <c r="J6" s="68"/>
      <c r="K6" s="802"/>
      <c r="L6" s="1152"/>
      <c r="M6" s="1152"/>
      <c r="N6" s="1152"/>
    </row>
    <row r="7" spans="1:14" ht="15.75" x14ac:dyDescent="0.25">
      <c r="G7" s="68"/>
      <c r="H7" s="68"/>
      <c r="I7" s="68"/>
      <c r="J7" s="68"/>
      <c r="K7" s="802"/>
      <c r="L7" s="1152"/>
      <c r="M7" s="1152"/>
      <c r="N7" s="1152"/>
    </row>
    <row r="8" spans="1:14" ht="34.5" customHeight="1" x14ac:dyDescent="0.3">
      <c r="A8" s="1153" t="s">
        <v>644</v>
      </c>
      <c r="B8" s="1154"/>
      <c r="C8" s="1154"/>
      <c r="D8" s="1154"/>
      <c r="E8" s="1154"/>
      <c r="F8" s="1154"/>
      <c r="G8" s="1154"/>
      <c r="H8" s="1154"/>
      <c r="I8" s="1154"/>
      <c r="J8" s="1154"/>
      <c r="K8" s="804"/>
      <c r="L8" s="1155"/>
      <c r="M8" s="1155"/>
      <c r="N8" s="1155"/>
    </row>
    <row r="9" spans="1:14" ht="15.75" x14ac:dyDescent="0.25">
      <c r="A9" s="1130" t="s">
        <v>143</v>
      </c>
      <c r="B9" s="1130"/>
      <c r="C9" s="1"/>
      <c r="D9" s="1"/>
      <c r="E9" s="1"/>
      <c r="F9" s="1"/>
      <c r="G9" s="1"/>
      <c r="H9" s="1"/>
      <c r="I9" s="1"/>
      <c r="J9" s="1"/>
      <c r="K9" s="1"/>
      <c r="L9" s="1131"/>
      <c r="M9" s="1131"/>
      <c r="N9" s="1131"/>
    </row>
    <row r="10" spans="1:14" ht="16.5" thickBot="1" x14ac:dyDescent="0.3">
      <c r="A10" s="1" t="s">
        <v>0</v>
      </c>
      <c r="B10" s="1"/>
      <c r="C10" s="1"/>
      <c r="D10" s="1"/>
      <c r="E10" s="1"/>
      <c r="F10" s="1"/>
      <c r="G10" s="1"/>
      <c r="H10" s="1"/>
      <c r="I10" s="1"/>
      <c r="J10" s="2" t="s">
        <v>236</v>
      </c>
      <c r="K10" s="2"/>
      <c r="L10" s="1131"/>
      <c r="M10" s="1131"/>
      <c r="N10" s="1131"/>
    </row>
    <row r="11" spans="1:14" ht="15.6" customHeight="1" x14ac:dyDescent="0.2">
      <c r="A11" s="1132" t="s">
        <v>263</v>
      </c>
      <c r="B11" s="1134" t="s">
        <v>264</v>
      </c>
      <c r="C11" s="1140" t="s">
        <v>1</v>
      </c>
      <c r="D11" s="1140"/>
      <c r="E11" s="1140"/>
      <c r="F11" s="1150" t="s">
        <v>2</v>
      </c>
      <c r="G11" s="1140"/>
      <c r="H11" s="1151"/>
      <c r="I11" s="1140" t="s">
        <v>3</v>
      </c>
      <c r="J11" s="1140"/>
      <c r="K11" s="1151"/>
    </row>
    <row r="12" spans="1:14" ht="15.6" customHeight="1" x14ac:dyDescent="0.2">
      <c r="A12" s="1133"/>
      <c r="B12" s="1135"/>
      <c r="C12" s="1136" t="s">
        <v>458</v>
      </c>
      <c r="D12" s="1138" t="s">
        <v>645</v>
      </c>
      <c r="E12" s="1141" t="s">
        <v>406</v>
      </c>
      <c r="F12" s="1148" t="s">
        <v>458</v>
      </c>
      <c r="G12" s="1138" t="s">
        <v>645</v>
      </c>
      <c r="H12" s="1143" t="s">
        <v>406</v>
      </c>
      <c r="I12" s="1136" t="s">
        <v>458</v>
      </c>
      <c r="J12" s="1138" t="s">
        <v>645</v>
      </c>
      <c r="K12" s="1143" t="s">
        <v>406</v>
      </c>
    </row>
    <row r="13" spans="1:14" ht="31.15" customHeight="1" x14ac:dyDescent="0.2">
      <c r="A13" s="1133"/>
      <c r="B13" s="1135"/>
      <c r="C13" s="1137"/>
      <c r="D13" s="1139"/>
      <c r="E13" s="1142"/>
      <c r="F13" s="1149"/>
      <c r="G13" s="1139"/>
      <c r="H13" s="1144"/>
      <c r="I13" s="1137"/>
      <c r="J13" s="1139"/>
      <c r="K13" s="1144"/>
    </row>
    <row r="14" spans="1:14" ht="16.5" thickBot="1" x14ac:dyDescent="0.25">
      <c r="A14" s="9">
        <v>1</v>
      </c>
      <c r="B14" s="327">
        <v>2</v>
      </c>
      <c r="C14" s="339">
        <v>3</v>
      </c>
      <c r="D14" s="10">
        <v>4</v>
      </c>
      <c r="E14" s="338">
        <v>5</v>
      </c>
      <c r="F14" s="9">
        <v>6</v>
      </c>
      <c r="G14" s="10">
        <v>7</v>
      </c>
      <c r="H14" s="327">
        <v>8</v>
      </c>
      <c r="I14" s="339">
        <v>9</v>
      </c>
      <c r="J14" s="10">
        <v>10</v>
      </c>
      <c r="K14" s="327">
        <v>11</v>
      </c>
    </row>
    <row r="15" spans="1:14" ht="16.5" thickBot="1" x14ac:dyDescent="0.25">
      <c r="A15" s="322" t="s">
        <v>265</v>
      </c>
      <c r="B15" s="340" t="s">
        <v>266</v>
      </c>
      <c r="C15" s="683">
        <f>F15+I15</f>
        <v>553681600</v>
      </c>
      <c r="D15" s="326">
        <f>G15+J15</f>
        <v>280881471.88</v>
      </c>
      <c r="E15" s="684">
        <f>D15/C15*100</f>
        <v>50.729782582625106</v>
      </c>
      <c r="F15" s="685">
        <f>F16+F21+F25</f>
        <v>553222300</v>
      </c>
      <c r="G15" s="326">
        <f>G16+G21+G25+G19</f>
        <v>280656269.43000001</v>
      </c>
      <c r="H15" s="686">
        <f>G15/F15*100</f>
        <v>50.731192403126194</v>
      </c>
      <c r="I15" s="687">
        <f>I40</f>
        <v>459300</v>
      </c>
      <c r="J15" s="688">
        <f>J40</f>
        <v>225202.45</v>
      </c>
      <c r="K15" s="689">
        <f>J15/I15*100</f>
        <v>49.031667755279777</v>
      </c>
      <c r="L15" s="134"/>
    </row>
    <row r="16" spans="1:14" ht="31.5" x14ac:dyDescent="0.2">
      <c r="A16" s="328" t="s">
        <v>267</v>
      </c>
      <c r="B16" s="341" t="s">
        <v>268</v>
      </c>
      <c r="C16" s="690">
        <f>F16+I16</f>
        <v>344028800</v>
      </c>
      <c r="D16" s="691">
        <f t="shared" ref="D16:D87" si="0">G16+J16</f>
        <v>170449007.44</v>
      </c>
      <c r="E16" s="692">
        <f t="shared" ref="E16:E84" si="1">D16/C16*100</f>
        <v>49.544982117776186</v>
      </c>
      <c r="F16" s="693">
        <f>F17+F18</f>
        <v>344028800</v>
      </c>
      <c r="G16" s="691">
        <f>G17+G18</f>
        <v>170449007.44</v>
      </c>
      <c r="H16" s="694">
        <f t="shared" ref="H16:H87" si="2">G16/F16*100</f>
        <v>49.544982117776186</v>
      </c>
      <c r="I16" s="695"/>
      <c r="J16" s="696"/>
      <c r="K16" s="697"/>
      <c r="L16" s="134"/>
    </row>
    <row r="17" spans="1:12" ht="21" customHeight="1" x14ac:dyDescent="0.2">
      <c r="A17" s="329" t="s">
        <v>269</v>
      </c>
      <c r="B17" s="342" t="s">
        <v>270</v>
      </c>
      <c r="C17" s="698">
        <f t="shared" ref="C17:C24" si="3">F17</f>
        <v>343014800</v>
      </c>
      <c r="D17" s="699">
        <f t="shared" si="0"/>
        <v>170203679.94999999</v>
      </c>
      <c r="E17" s="700">
        <f t="shared" si="1"/>
        <v>49.619923090782088</v>
      </c>
      <c r="F17" s="701">
        <v>343014800</v>
      </c>
      <c r="G17" s="321">
        <v>170203679.94999999</v>
      </c>
      <c r="H17" s="702">
        <f t="shared" si="2"/>
        <v>49.619923090782088</v>
      </c>
      <c r="I17" s="703"/>
      <c r="J17" s="704"/>
      <c r="K17" s="705"/>
      <c r="L17" s="134"/>
    </row>
    <row r="18" spans="1:12" ht="36.75" customHeight="1" x14ac:dyDescent="0.2">
      <c r="A18" s="329" t="s">
        <v>271</v>
      </c>
      <c r="B18" s="342" t="s">
        <v>272</v>
      </c>
      <c r="C18" s="698">
        <f t="shared" si="3"/>
        <v>1014000</v>
      </c>
      <c r="D18" s="699">
        <f t="shared" si="0"/>
        <v>245327.49</v>
      </c>
      <c r="E18" s="700">
        <f t="shared" si="1"/>
        <v>24.194032544378697</v>
      </c>
      <c r="F18" s="701">
        <v>1014000</v>
      </c>
      <c r="G18" s="321">
        <v>245327.49</v>
      </c>
      <c r="H18" s="702">
        <f t="shared" si="2"/>
        <v>24.194032544378697</v>
      </c>
      <c r="I18" s="698"/>
      <c r="J18" s="704"/>
      <c r="K18" s="705"/>
      <c r="L18" s="134"/>
    </row>
    <row r="19" spans="1:12" ht="31.5" x14ac:dyDescent="0.2">
      <c r="A19" s="330">
        <v>13000000</v>
      </c>
      <c r="B19" s="343" t="s">
        <v>430</v>
      </c>
      <c r="C19" s="706">
        <v>0</v>
      </c>
      <c r="D19" s="320">
        <f t="shared" si="0"/>
        <v>1180.5</v>
      </c>
      <c r="E19" s="707" t="s">
        <v>258</v>
      </c>
      <c r="F19" s="708">
        <v>0</v>
      </c>
      <c r="G19" s="709">
        <f>G20</f>
        <v>1180.5</v>
      </c>
      <c r="H19" s="710" t="s">
        <v>258</v>
      </c>
      <c r="I19" s="706"/>
      <c r="J19" s="709"/>
      <c r="K19" s="711"/>
      <c r="L19" s="134"/>
    </row>
    <row r="20" spans="1:12" ht="36.75" customHeight="1" x14ac:dyDescent="0.2">
      <c r="A20" s="317">
        <v>13030000</v>
      </c>
      <c r="B20" s="344" t="s">
        <v>437</v>
      </c>
      <c r="C20" s="698">
        <v>0</v>
      </c>
      <c r="D20" s="699">
        <f t="shared" si="0"/>
        <v>1180.5</v>
      </c>
      <c r="E20" s="700" t="s">
        <v>258</v>
      </c>
      <c r="F20" s="701">
        <v>0</v>
      </c>
      <c r="G20" s="321">
        <v>1180.5</v>
      </c>
      <c r="H20" s="710" t="s">
        <v>258</v>
      </c>
      <c r="I20" s="698"/>
      <c r="J20" s="704"/>
      <c r="K20" s="705"/>
      <c r="L20" s="134"/>
    </row>
    <row r="21" spans="1:12" ht="15.75" x14ac:dyDescent="0.2">
      <c r="A21" s="331" t="s">
        <v>273</v>
      </c>
      <c r="B21" s="343" t="s">
        <v>274</v>
      </c>
      <c r="C21" s="706">
        <f>F21</f>
        <v>27243700</v>
      </c>
      <c r="D21" s="320">
        <f t="shared" si="0"/>
        <v>14065649.239999998</v>
      </c>
      <c r="E21" s="707">
        <f>H21</f>
        <v>51.628997676527042</v>
      </c>
      <c r="F21" s="708">
        <f>F22+F23+F24</f>
        <v>27243700</v>
      </c>
      <c r="G21" s="709">
        <f>G22+G23+G24</f>
        <v>14065649.239999998</v>
      </c>
      <c r="H21" s="712">
        <f t="shared" si="2"/>
        <v>51.628997676527042</v>
      </c>
      <c r="I21" s="703"/>
      <c r="J21" s="704"/>
      <c r="K21" s="705"/>
      <c r="L21" s="134"/>
    </row>
    <row r="22" spans="1:12" ht="33.75" customHeight="1" x14ac:dyDescent="0.2">
      <c r="A22" s="329" t="s">
        <v>275</v>
      </c>
      <c r="B22" s="342" t="s">
        <v>276</v>
      </c>
      <c r="C22" s="698">
        <f t="shared" si="3"/>
        <v>1040800</v>
      </c>
      <c r="D22" s="699">
        <f t="shared" si="0"/>
        <v>797167.35</v>
      </c>
      <c r="E22" s="700">
        <f t="shared" si="1"/>
        <v>76.591789969254421</v>
      </c>
      <c r="F22" s="701">
        <v>1040800</v>
      </c>
      <c r="G22" s="321">
        <v>797167.35</v>
      </c>
      <c r="H22" s="702">
        <f t="shared" si="2"/>
        <v>76.591789969254421</v>
      </c>
      <c r="I22" s="698"/>
      <c r="J22" s="704"/>
      <c r="K22" s="705"/>
      <c r="L22" s="134"/>
    </row>
    <row r="23" spans="1:12" ht="31.5" x14ac:dyDescent="0.2">
      <c r="A23" s="329" t="s">
        <v>277</v>
      </c>
      <c r="B23" s="342" t="s">
        <v>278</v>
      </c>
      <c r="C23" s="698">
        <f t="shared" si="3"/>
        <v>8442600</v>
      </c>
      <c r="D23" s="699">
        <f t="shared" si="0"/>
        <v>4047435.55</v>
      </c>
      <c r="E23" s="700">
        <f t="shared" si="1"/>
        <v>47.940629071613003</v>
      </c>
      <c r="F23" s="701">
        <v>8442600</v>
      </c>
      <c r="G23" s="321">
        <v>4047435.55</v>
      </c>
      <c r="H23" s="702">
        <f t="shared" si="2"/>
        <v>47.940629071613003</v>
      </c>
      <c r="I23" s="698"/>
      <c r="J23" s="704"/>
      <c r="K23" s="705"/>
      <c r="L23" s="134"/>
    </row>
    <row r="24" spans="1:12" ht="47.25" x14ac:dyDescent="0.2">
      <c r="A24" s="329" t="s">
        <v>279</v>
      </c>
      <c r="B24" s="342" t="s">
        <v>280</v>
      </c>
      <c r="C24" s="698">
        <f t="shared" si="3"/>
        <v>17760300</v>
      </c>
      <c r="D24" s="699">
        <f t="shared" si="0"/>
        <v>9221046.3399999999</v>
      </c>
      <c r="E24" s="700">
        <f t="shared" si="1"/>
        <v>51.919428951087532</v>
      </c>
      <c r="F24" s="701">
        <v>17760300</v>
      </c>
      <c r="G24" s="321">
        <v>9221046.3399999999</v>
      </c>
      <c r="H24" s="702">
        <f t="shared" si="2"/>
        <v>51.919428951087532</v>
      </c>
      <c r="I24" s="698"/>
      <c r="J24" s="704"/>
      <c r="K24" s="705"/>
      <c r="L24" s="134"/>
    </row>
    <row r="25" spans="1:12" ht="50.25" customHeight="1" x14ac:dyDescent="0.2">
      <c r="A25" s="331" t="s">
        <v>281</v>
      </c>
      <c r="B25" s="343" t="s">
        <v>282</v>
      </c>
      <c r="C25" s="706">
        <f>F25</f>
        <v>181949800</v>
      </c>
      <c r="D25" s="320">
        <f t="shared" si="0"/>
        <v>96140432.25</v>
      </c>
      <c r="E25" s="707">
        <f t="shared" si="1"/>
        <v>52.838987594380427</v>
      </c>
      <c r="F25" s="708">
        <f>F26+F38+F39</f>
        <v>181949800</v>
      </c>
      <c r="G25" s="709">
        <f>G26+G38+G39</f>
        <v>96140432.25</v>
      </c>
      <c r="H25" s="712">
        <f t="shared" si="2"/>
        <v>52.838987594380427</v>
      </c>
      <c r="I25" s="703"/>
      <c r="J25" s="704"/>
      <c r="K25" s="705"/>
      <c r="L25" s="134"/>
    </row>
    <row r="26" spans="1:12" ht="15.75" x14ac:dyDescent="0.2">
      <c r="A26" s="329" t="s">
        <v>283</v>
      </c>
      <c r="B26" s="342" t="s">
        <v>284</v>
      </c>
      <c r="C26" s="698">
        <f>F26</f>
        <v>141819900</v>
      </c>
      <c r="D26" s="699">
        <f t="shared" si="0"/>
        <v>74446739.539999992</v>
      </c>
      <c r="E26" s="700">
        <f t="shared" si="1"/>
        <v>52.493859846185188</v>
      </c>
      <c r="F26" s="701">
        <f>F27+F32+F37</f>
        <v>141819900</v>
      </c>
      <c r="G26" s="321">
        <f>G27+G32+G37</f>
        <v>74446739.539999992</v>
      </c>
      <c r="H26" s="702">
        <f t="shared" si="2"/>
        <v>52.493859846185188</v>
      </c>
      <c r="I26" s="698"/>
      <c r="J26" s="704"/>
      <c r="K26" s="705"/>
      <c r="L26" s="134"/>
    </row>
    <row r="27" spans="1:12" ht="35.25" customHeight="1" x14ac:dyDescent="0.2">
      <c r="A27" s="329"/>
      <c r="B27" s="342" t="s">
        <v>285</v>
      </c>
      <c r="C27" s="698">
        <f>F27+I27</f>
        <v>9718800</v>
      </c>
      <c r="D27" s="699">
        <f t="shared" si="0"/>
        <v>5583763.4299999997</v>
      </c>
      <c r="E27" s="700">
        <f t="shared" si="1"/>
        <v>57.453218813022175</v>
      </c>
      <c r="F27" s="701">
        <f>F28+F29+F30+F31</f>
        <v>9718800</v>
      </c>
      <c r="G27" s="321">
        <f>G28+G29+G30+G31</f>
        <v>5583763.4299999997</v>
      </c>
      <c r="H27" s="702">
        <f t="shared" si="2"/>
        <v>57.453218813022175</v>
      </c>
      <c r="I27" s="698"/>
      <c r="J27" s="704"/>
      <c r="K27" s="705"/>
      <c r="L27" s="134"/>
    </row>
    <row r="28" spans="1:12" ht="54" customHeight="1" x14ac:dyDescent="0.2">
      <c r="A28" s="317">
        <v>18010100</v>
      </c>
      <c r="B28" s="342" t="s">
        <v>286</v>
      </c>
      <c r="C28" s="698">
        <f t="shared" ref="C28:C31" si="4">F28+I28</f>
        <v>22000</v>
      </c>
      <c r="D28" s="699">
        <f t="shared" si="0"/>
        <v>18197.669999999998</v>
      </c>
      <c r="E28" s="700">
        <f t="shared" si="1"/>
        <v>82.716681818181812</v>
      </c>
      <c r="F28" s="701">
        <v>22000</v>
      </c>
      <c r="G28" s="321">
        <v>18197.669999999998</v>
      </c>
      <c r="H28" s="702">
        <f t="shared" si="2"/>
        <v>82.716681818181812</v>
      </c>
      <c r="I28" s="698"/>
      <c r="J28" s="704"/>
      <c r="K28" s="705"/>
      <c r="L28" s="134"/>
    </row>
    <row r="29" spans="1:12" ht="47.25" x14ac:dyDescent="0.2">
      <c r="A29" s="317">
        <v>18010200</v>
      </c>
      <c r="B29" s="342" t="s">
        <v>287</v>
      </c>
      <c r="C29" s="698">
        <f t="shared" si="4"/>
        <v>786300</v>
      </c>
      <c r="D29" s="699">
        <f t="shared" si="0"/>
        <v>355089.09</v>
      </c>
      <c r="E29" s="700">
        <f t="shared" si="1"/>
        <v>45.159492560091572</v>
      </c>
      <c r="F29" s="701">
        <v>786300</v>
      </c>
      <c r="G29" s="321">
        <v>355089.09</v>
      </c>
      <c r="H29" s="702">
        <f t="shared" si="2"/>
        <v>45.159492560091572</v>
      </c>
      <c r="I29" s="698"/>
      <c r="J29" s="704"/>
      <c r="K29" s="705"/>
      <c r="L29" s="134"/>
    </row>
    <row r="30" spans="1:12" ht="47.25" x14ac:dyDescent="0.2">
      <c r="A30" s="317">
        <v>18010300</v>
      </c>
      <c r="B30" s="342" t="s">
        <v>288</v>
      </c>
      <c r="C30" s="698">
        <f t="shared" si="4"/>
        <v>2804500</v>
      </c>
      <c r="D30" s="699">
        <f t="shared" si="0"/>
        <v>1781553.1</v>
      </c>
      <c r="E30" s="700">
        <f t="shared" si="1"/>
        <v>63.524802995186313</v>
      </c>
      <c r="F30" s="701">
        <v>2804500</v>
      </c>
      <c r="G30" s="321">
        <v>1781553.1</v>
      </c>
      <c r="H30" s="702">
        <f t="shared" si="2"/>
        <v>63.524802995186313</v>
      </c>
      <c r="I30" s="698"/>
      <c r="J30" s="704"/>
      <c r="K30" s="705"/>
      <c r="L30" s="134"/>
    </row>
    <row r="31" spans="1:12" ht="54.75" customHeight="1" x14ac:dyDescent="0.2">
      <c r="A31" s="317">
        <v>18010400</v>
      </c>
      <c r="B31" s="342" t="s">
        <v>289</v>
      </c>
      <c r="C31" s="698">
        <f t="shared" si="4"/>
        <v>6106000</v>
      </c>
      <c r="D31" s="699">
        <f t="shared" si="0"/>
        <v>3428923.57</v>
      </c>
      <c r="E31" s="700">
        <f t="shared" si="1"/>
        <v>56.156625777923352</v>
      </c>
      <c r="F31" s="701">
        <v>6106000</v>
      </c>
      <c r="G31" s="321">
        <v>3428923.57</v>
      </c>
      <c r="H31" s="702">
        <f t="shared" si="2"/>
        <v>56.156625777923352</v>
      </c>
      <c r="I31" s="698"/>
      <c r="J31" s="704"/>
      <c r="K31" s="705"/>
      <c r="L31" s="134"/>
    </row>
    <row r="32" spans="1:12" ht="15.75" x14ac:dyDescent="0.2">
      <c r="A32" s="317"/>
      <c r="B32" s="342" t="s">
        <v>290</v>
      </c>
      <c r="C32" s="698">
        <f>F32+I32</f>
        <v>132001100</v>
      </c>
      <c r="D32" s="699">
        <f t="shared" si="0"/>
        <v>68862976.109999999</v>
      </c>
      <c r="E32" s="700">
        <f t="shared" si="1"/>
        <v>52.168486558066562</v>
      </c>
      <c r="F32" s="701">
        <f>F33+F34+F35+F36</f>
        <v>132001100</v>
      </c>
      <c r="G32" s="321">
        <f>G33+G34+G35+G36</f>
        <v>68862976.109999999</v>
      </c>
      <c r="H32" s="702">
        <f t="shared" si="2"/>
        <v>52.168486558066562</v>
      </c>
      <c r="I32" s="698"/>
      <c r="J32" s="704"/>
      <c r="K32" s="705"/>
      <c r="L32" s="134"/>
    </row>
    <row r="33" spans="1:12" ht="15.75" x14ac:dyDescent="0.2">
      <c r="A33" s="317">
        <v>18010500</v>
      </c>
      <c r="B33" s="342" t="s">
        <v>291</v>
      </c>
      <c r="C33" s="698">
        <f t="shared" ref="C33:C37" si="5">F33+I33</f>
        <v>88829300</v>
      </c>
      <c r="D33" s="699">
        <f t="shared" si="0"/>
        <v>46883372.619999997</v>
      </c>
      <c r="E33" s="700">
        <f t="shared" si="1"/>
        <v>52.779176037636233</v>
      </c>
      <c r="F33" s="701">
        <v>88829300</v>
      </c>
      <c r="G33" s="321">
        <v>46883372.619999997</v>
      </c>
      <c r="H33" s="702">
        <f t="shared" si="2"/>
        <v>52.779176037636233</v>
      </c>
      <c r="I33" s="698"/>
      <c r="J33" s="704"/>
      <c r="K33" s="705"/>
      <c r="L33" s="134"/>
    </row>
    <row r="34" spans="1:12" ht="15.75" x14ac:dyDescent="0.2">
      <c r="A34" s="317">
        <v>18010600</v>
      </c>
      <c r="B34" s="342" t="s">
        <v>292</v>
      </c>
      <c r="C34" s="698">
        <f t="shared" si="5"/>
        <v>39043000</v>
      </c>
      <c r="D34" s="699">
        <f t="shared" si="0"/>
        <v>20310937.43</v>
      </c>
      <c r="E34" s="700">
        <f t="shared" si="1"/>
        <v>52.021969187818563</v>
      </c>
      <c r="F34" s="701">
        <v>39043000</v>
      </c>
      <c r="G34" s="321">
        <v>20310937.43</v>
      </c>
      <c r="H34" s="702">
        <f t="shared" si="2"/>
        <v>52.021969187818563</v>
      </c>
      <c r="I34" s="698"/>
      <c r="J34" s="704"/>
      <c r="K34" s="705"/>
      <c r="L34" s="134"/>
    </row>
    <row r="35" spans="1:12" ht="15.75" x14ac:dyDescent="0.2">
      <c r="A35" s="317">
        <v>18010700</v>
      </c>
      <c r="B35" s="342" t="s">
        <v>293</v>
      </c>
      <c r="C35" s="698">
        <f t="shared" si="5"/>
        <v>1874200</v>
      </c>
      <c r="D35" s="699">
        <f t="shared" si="0"/>
        <v>762644.86</v>
      </c>
      <c r="E35" s="700">
        <f t="shared" si="1"/>
        <v>40.691754348522039</v>
      </c>
      <c r="F35" s="701">
        <v>1874200</v>
      </c>
      <c r="G35" s="321">
        <v>762644.86</v>
      </c>
      <c r="H35" s="702">
        <f t="shared" si="2"/>
        <v>40.691754348522039</v>
      </c>
      <c r="I35" s="698"/>
      <c r="J35" s="704"/>
      <c r="K35" s="705"/>
      <c r="L35" s="134"/>
    </row>
    <row r="36" spans="1:12" ht="15.75" x14ac:dyDescent="0.2">
      <c r="A36" s="317">
        <v>18010900</v>
      </c>
      <c r="B36" s="342" t="s">
        <v>294</v>
      </c>
      <c r="C36" s="698">
        <f t="shared" si="5"/>
        <v>2254600</v>
      </c>
      <c r="D36" s="699">
        <f t="shared" si="0"/>
        <v>906021.2</v>
      </c>
      <c r="E36" s="700">
        <f t="shared" si="1"/>
        <v>40.185451964871817</v>
      </c>
      <c r="F36" s="701">
        <v>2254600</v>
      </c>
      <c r="G36" s="321">
        <v>906021.2</v>
      </c>
      <c r="H36" s="702">
        <f t="shared" si="2"/>
        <v>40.185451964871817</v>
      </c>
      <c r="I36" s="698"/>
      <c r="J36" s="704"/>
      <c r="K36" s="705"/>
      <c r="L36" s="134"/>
    </row>
    <row r="37" spans="1:12" ht="15.75" x14ac:dyDescent="0.2">
      <c r="A37" s="317">
        <v>18011000</v>
      </c>
      <c r="B37" s="342" t="s">
        <v>429</v>
      </c>
      <c r="C37" s="698">
        <f t="shared" si="5"/>
        <v>100000</v>
      </c>
      <c r="D37" s="699">
        <f>G37</f>
        <v>0</v>
      </c>
      <c r="E37" s="700" t="s">
        <v>258</v>
      </c>
      <c r="F37" s="713">
        <v>100000</v>
      </c>
      <c r="G37" s="321">
        <v>0</v>
      </c>
      <c r="H37" s="702" t="s">
        <v>258</v>
      </c>
      <c r="I37" s="698"/>
      <c r="J37" s="704"/>
      <c r="K37" s="705"/>
      <c r="L37" s="134"/>
    </row>
    <row r="38" spans="1:12" ht="15.75" x14ac:dyDescent="0.2">
      <c r="A38" s="329" t="s">
        <v>295</v>
      </c>
      <c r="B38" s="342" t="s">
        <v>296</v>
      </c>
      <c r="C38" s="698">
        <f>F38</f>
        <v>35900</v>
      </c>
      <c r="D38" s="699">
        <f t="shared" si="0"/>
        <v>29507</v>
      </c>
      <c r="E38" s="700">
        <f t="shared" si="1"/>
        <v>82.192200557103064</v>
      </c>
      <c r="F38" s="701">
        <v>35900</v>
      </c>
      <c r="G38" s="321">
        <v>29507</v>
      </c>
      <c r="H38" s="702">
        <f t="shared" si="2"/>
        <v>82.192200557103064</v>
      </c>
      <c r="I38" s="698"/>
      <c r="J38" s="704"/>
      <c r="K38" s="705"/>
      <c r="L38" s="134"/>
    </row>
    <row r="39" spans="1:12" ht="15.75" x14ac:dyDescent="0.2">
      <c r="A39" s="329" t="s">
        <v>297</v>
      </c>
      <c r="B39" s="342" t="s">
        <v>298</v>
      </c>
      <c r="C39" s="698">
        <f>F39</f>
        <v>40094000</v>
      </c>
      <c r="D39" s="699">
        <f t="shared" si="0"/>
        <v>21664185.710000001</v>
      </c>
      <c r="E39" s="700">
        <f t="shared" si="1"/>
        <v>54.033485583877891</v>
      </c>
      <c r="F39" s="701">
        <v>40094000</v>
      </c>
      <c r="G39" s="321">
        <v>21664185.710000001</v>
      </c>
      <c r="H39" s="702">
        <f t="shared" si="2"/>
        <v>54.033485583877891</v>
      </c>
      <c r="I39" s="698"/>
      <c r="J39" s="704"/>
      <c r="K39" s="705"/>
      <c r="L39" s="134"/>
    </row>
    <row r="40" spans="1:12" ht="15.75" x14ac:dyDescent="0.2">
      <c r="A40" s="331" t="s">
        <v>299</v>
      </c>
      <c r="B40" s="343" t="s">
        <v>300</v>
      </c>
      <c r="C40" s="706">
        <f>I40</f>
        <v>459300</v>
      </c>
      <c r="D40" s="714">
        <f t="shared" si="0"/>
        <v>225202.45</v>
      </c>
      <c r="E40" s="715">
        <f t="shared" si="1"/>
        <v>49.031667755279777</v>
      </c>
      <c r="F40" s="708"/>
      <c r="G40" s="709"/>
      <c r="H40" s="710"/>
      <c r="I40" s="706">
        <f>I41</f>
        <v>459300</v>
      </c>
      <c r="J40" s="709">
        <f>J41</f>
        <v>225202.45</v>
      </c>
      <c r="K40" s="711">
        <f>J40/I40*100</f>
        <v>49.031667755279777</v>
      </c>
      <c r="L40" s="134"/>
    </row>
    <row r="41" spans="1:12" ht="16.5" thickBot="1" x14ac:dyDescent="0.25">
      <c r="A41" s="332" t="s">
        <v>301</v>
      </c>
      <c r="B41" s="345" t="s">
        <v>302</v>
      </c>
      <c r="C41" s="716">
        <f>I41</f>
        <v>459300</v>
      </c>
      <c r="D41" s="717">
        <f t="shared" si="0"/>
        <v>225202.45</v>
      </c>
      <c r="E41" s="718">
        <f t="shared" si="1"/>
        <v>49.031667755279777</v>
      </c>
      <c r="F41" s="719"/>
      <c r="G41" s="324"/>
      <c r="H41" s="720"/>
      <c r="I41" s="716">
        <v>459300</v>
      </c>
      <c r="J41" s="324">
        <v>225202.45</v>
      </c>
      <c r="K41" s="721">
        <f t="shared" ref="K41:K42" si="6">J41/I41*100</f>
        <v>49.031667755279777</v>
      </c>
      <c r="L41" s="134"/>
    </row>
    <row r="42" spans="1:12" ht="16.5" thickBot="1" x14ac:dyDescent="0.25">
      <c r="A42" s="322" t="s">
        <v>303</v>
      </c>
      <c r="B42" s="340" t="s">
        <v>304</v>
      </c>
      <c r="C42" s="687">
        <f>F42+I42</f>
        <v>15638200</v>
      </c>
      <c r="D42" s="326">
        <f t="shared" si="0"/>
        <v>13359601.51</v>
      </c>
      <c r="E42" s="684">
        <f t="shared" si="1"/>
        <v>85.429279009093122</v>
      </c>
      <c r="F42" s="722">
        <f>F43+F48+F55</f>
        <v>3922800</v>
      </c>
      <c r="G42" s="688">
        <f>G43+G48+G55</f>
        <v>3612535.58</v>
      </c>
      <c r="H42" s="686">
        <f t="shared" si="2"/>
        <v>92.090740797389628</v>
      </c>
      <c r="I42" s="687">
        <f>I55+I59</f>
        <v>11715400</v>
      </c>
      <c r="J42" s="688">
        <f>J55+J59</f>
        <v>9747065.9299999997</v>
      </c>
      <c r="K42" s="689">
        <f t="shared" si="6"/>
        <v>83.198746350956853</v>
      </c>
      <c r="L42" s="134"/>
    </row>
    <row r="43" spans="1:12" ht="31.5" x14ac:dyDescent="0.2">
      <c r="A43" s="328" t="s">
        <v>305</v>
      </c>
      <c r="B43" s="341" t="s">
        <v>306</v>
      </c>
      <c r="C43" s="723">
        <f t="shared" ref="C43:C54" si="7">F43</f>
        <v>1175200</v>
      </c>
      <c r="D43" s="691">
        <f t="shared" si="0"/>
        <v>613423.05999999994</v>
      </c>
      <c r="E43" s="692">
        <f t="shared" si="1"/>
        <v>52.197333219877464</v>
      </c>
      <c r="F43" s="724">
        <f>F44+F45+F47+F46</f>
        <v>1175200</v>
      </c>
      <c r="G43" s="725">
        <f>G44+G45+G47+G46</f>
        <v>613423.05999999994</v>
      </c>
      <c r="H43" s="694">
        <f t="shared" si="2"/>
        <v>52.197333219877464</v>
      </c>
      <c r="I43" s="695"/>
      <c r="J43" s="696"/>
      <c r="K43" s="697"/>
      <c r="L43" s="134"/>
    </row>
    <row r="44" spans="1:12" ht="47.25" x14ac:dyDescent="0.2">
      <c r="A44" s="329" t="s">
        <v>307</v>
      </c>
      <c r="B44" s="342" t="s">
        <v>308</v>
      </c>
      <c r="C44" s="698">
        <f t="shared" si="7"/>
        <v>235600</v>
      </c>
      <c r="D44" s="699">
        <f t="shared" si="0"/>
        <v>25687.89</v>
      </c>
      <c r="E44" s="700">
        <f t="shared" si="1"/>
        <v>10.903179117147706</v>
      </c>
      <c r="F44" s="701">
        <v>235600</v>
      </c>
      <c r="G44" s="321">
        <v>25687.89</v>
      </c>
      <c r="H44" s="702">
        <f t="shared" si="2"/>
        <v>10.903179117147706</v>
      </c>
      <c r="I44" s="698"/>
      <c r="J44" s="321"/>
      <c r="K44" s="726"/>
      <c r="L44" s="134"/>
    </row>
    <row r="45" spans="1:12" ht="28.5" customHeight="1" x14ac:dyDescent="0.2">
      <c r="A45" s="329" t="s">
        <v>309</v>
      </c>
      <c r="B45" s="342" t="s">
        <v>310</v>
      </c>
      <c r="C45" s="698">
        <f t="shared" si="7"/>
        <v>54600</v>
      </c>
      <c r="D45" s="699">
        <f t="shared" si="0"/>
        <v>16349</v>
      </c>
      <c r="E45" s="700">
        <f t="shared" si="1"/>
        <v>29.943223443223445</v>
      </c>
      <c r="F45" s="701">
        <v>54600</v>
      </c>
      <c r="G45" s="321">
        <v>16349</v>
      </c>
      <c r="H45" s="702">
        <f t="shared" si="2"/>
        <v>29.943223443223445</v>
      </c>
      <c r="I45" s="698"/>
      <c r="J45" s="321"/>
      <c r="K45" s="726"/>
      <c r="L45" s="134"/>
    </row>
    <row r="46" spans="1:12" ht="101.25" customHeight="1" x14ac:dyDescent="0.2">
      <c r="A46" s="317">
        <v>21081500</v>
      </c>
      <c r="B46" s="342" t="s">
        <v>431</v>
      </c>
      <c r="C46" s="698">
        <f t="shared" si="7"/>
        <v>0</v>
      </c>
      <c r="D46" s="699">
        <f t="shared" si="0"/>
        <v>104196.45</v>
      </c>
      <c r="E46" s="700" t="s">
        <v>258</v>
      </c>
      <c r="F46" s="701">
        <v>0</v>
      </c>
      <c r="G46" s="321">
        <v>104196.45</v>
      </c>
      <c r="H46" s="702" t="s">
        <v>258</v>
      </c>
      <c r="I46" s="698"/>
      <c r="J46" s="321"/>
      <c r="K46" s="726"/>
      <c r="L46" s="134"/>
    </row>
    <row r="47" spans="1:12" ht="15.75" x14ac:dyDescent="0.2">
      <c r="A47" s="329" t="s">
        <v>311</v>
      </c>
      <c r="B47" s="342" t="s">
        <v>312</v>
      </c>
      <c r="C47" s="698">
        <f t="shared" si="7"/>
        <v>885000</v>
      </c>
      <c r="D47" s="699">
        <f t="shared" si="0"/>
        <v>467189.72</v>
      </c>
      <c r="E47" s="700">
        <f t="shared" si="1"/>
        <v>52.789798870056494</v>
      </c>
      <c r="F47" s="701">
        <v>885000</v>
      </c>
      <c r="G47" s="321">
        <v>467189.72</v>
      </c>
      <c r="H47" s="702">
        <f t="shared" si="2"/>
        <v>52.789798870056494</v>
      </c>
      <c r="I47" s="698"/>
      <c r="J47" s="321"/>
      <c r="K47" s="726"/>
      <c r="L47" s="134"/>
    </row>
    <row r="48" spans="1:12" ht="31.5" x14ac:dyDescent="0.2">
      <c r="A48" s="331" t="s">
        <v>313</v>
      </c>
      <c r="B48" s="343" t="s">
        <v>314</v>
      </c>
      <c r="C48" s="706">
        <f t="shared" si="7"/>
        <v>2057400</v>
      </c>
      <c r="D48" s="320">
        <f t="shared" si="0"/>
        <v>1260851.31</v>
      </c>
      <c r="E48" s="707">
        <f t="shared" si="1"/>
        <v>61.283722659667539</v>
      </c>
      <c r="F48" s="708">
        <f>F49+F50+F51+F53+F54+F52</f>
        <v>2057400</v>
      </c>
      <c r="G48" s="709">
        <f>G49+G50+G51+G53+G54+G52</f>
        <v>1260851.31</v>
      </c>
      <c r="H48" s="712">
        <f t="shared" si="2"/>
        <v>61.283722659667539</v>
      </c>
      <c r="I48" s="703"/>
      <c r="J48" s="704"/>
      <c r="K48" s="705"/>
      <c r="L48" s="134"/>
    </row>
    <row r="49" spans="1:12" ht="47.25" x14ac:dyDescent="0.2">
      <c r="A49" s="329" t="s">
        <v>315</v>
      </c>
      <c r="B49" s="342" t="s">
        <v>316</v>
      </c>
      <c r="C49" s="698">
        <f t="shared" si="7"/>
        <v>112600</v>
      </c>
      <c r="D49" s="699">
        <f t="shared" si="0"/>
        <v>91853</v>
      </c>
      <c r="E49" s="700">
        <f t="shared" si="1"/>
        <v>81.574600355239795</v>
      </c>
      <c r="F49" s="701">
        <v>112600</v>
      </c>
      <c r="G49" s="321">
        <v>91853</v>
      </c>
      <c r="H49" s="702">
        <f t="shared" si="2"/>
        <v>81.574600355239795</v>
      </c>
      <c r="I49" s="698"/>
      <c r="J49" s="321"/>
      <c r="K49" s="726"/>
      <c r="L49" s="134"/>
    </row>
    <row r="50" spans="1:12" ht="15.75" x14ac:dyDescent="0.2">
      <c r="A50" s="329" t="s">
        <v>317</v>
      </c>
      <c r="B50" s="342" t="s">
        <v>318</v>
      </c>
      <c r="C50" s="698">
        <f t="shared" si="7"/>
        <v>220500</v>
      </c>
      <c r="D50" s="699">
        <f t="shared" si="0"/>
        <v>271042.21999999997</v>
      </c>
      <c r="E50" s="700">
        <f t="shared" si="1"/>
        <v>122.921641723356</v>
      </c>
      <c r="F50" s="701">
        <v>220500</v>
      </c>
      <c r="G50" s="321">
        <v>271042.21999999997</v>
      </c>
      <c r="H50" s="702">
        <f t="shared" si="2"/>
        <v>122.921641723356</v>
      </c>
      <c r="I50" s="698"/>
      <c r="J50" s="321"/>
      <c r="K50" s="726"/>
      <c r="L50" s="134"/>
    </row>
    <row r="51" spans="1:12" ht="31.5" x14ac:dyDescent="0.2">
      <c r="A51" s="329" t="s">
        <v>319</v>
      </c>
      <c r="B51" s="342" t="s">
        <v>320</v>
      </c>
      <c r="C51" s="698">
        <f t="shared" si="7"/>
        <v>583600</v>
      </c>
      <c r="D51" s="699">
        <f t="shared" si="0"/>
        <v>345672.8</v>
      </c>
      <c r="E51" s="700">
        <f t="shared" si="1"/>
        <v>59.231117203564089</v>
      </c>
      <c r="F51" s="701">
        <v>583600</v>
      </c>
      <c r="G51" s="321">
        <v>345672.8</v>
      </c>
      <c r="H51" s="702">
        <f t="shared" si="2"/>
        <v>59.231117203564089</v>
      </c>
      <c r="I51" s="698"/>
      <c r="J51" s="321"/>
      <c r="K51" s="726"/>
      <c r="L51" s="134"/>
    </row>
    <row r="52" spans="1:12" ht="47.25" x14ac:dyDescent="0.2">
      <c r="A52" s="317">
        <v>22012900</v>
      </c>
      <c r="B52" s="342" t="s">
        <v>432</v>
      </c>
      <c r="C52" s="698">
        <f t="shared" si="7"/>
        <v>0</v>
      </c>
      <c r="D52" s="699">
        <f t="shared" si="0"/>
        <v>9080</v>
      </c>
      <c r="E52" s="700" t="s">
        <v>258</v>
      </c>
      <c r="F52" s="701">
        <v>0</v>
      </c>
      <c r="G52" s="321">
        <v>9080</v>
      </c>
      <c r="H52" s="702" t="s">
        <v>258</v>
      </c>
      <c r="I52" s="698"/>
      <c r="J52" s="321"/>
      <c r="K52" s="726"/>
      <c r="L52" s="134"/>
    </row>
    <row r="53" spans="1:12" ht="47.25" x14ac:dyDescent="0.2">
      <c r="A53" s="329" t="s">
        <v>321</v>
      </c>
      <c r="B53" s="342" t="s">
        <v>322</v>
      </c>
      <c r="C53" s="698">
        <f t="shared" si="7"/>
        <v>809900</v>
      </c>
      <c r="D53" s="699">
        <f t="shared" si="0"/>
        <v>404248.75</v>
      </c>
      <c r="E53" s="700">
        <f t="shared" si="1"/>
        <v>49.913415236448941</v>
      </c>
      <c r="F53" s="701">
        <v>809900</v>
      </c>
      <c r="G53" s="321">
        <v>404248.75</v>
      </c>
      <c r="H53" s="702">
        <f t="shared" si="2"/>
        <v>49.913415236448941</v>
      </c>
      <c r="I53" s="698"/>
      <c r="J53" s="321"/>
      <c r="K53" s="726"/>
      <c r="L53" s="134"/>
    </row>
    <row r="54" spans="1:12" ht="15.75" x14ac:dyDescent="0.2">
      <c r="A54" s="329" t="s">
        <v>323</v>
      </c>
      <c r="B54" s="342" t="s">
        <v>324</v>
      </c>
      <c r="C54" s="698">
        <f t="shared" si="7"/>
        <v>330800</v>
      </c>
      <c r="D54" s="699">
        <f t="shared" si="0"/>
        <v>138954.54</v>
      </c>
      <c r="E54" s="700">
        <f t="shared" si="1"/>
        <v>42.005604594921401</v>
      </c>
      <c r="F54" s="701">
        <v>330800</v>
      </c>
      <c r="G54" s="321">
        <v>138954.54</v>
      </c>
      <c r="H54" s="702">
        <f t="shared" si="2"/>
        <v>42.005604594921401</v>
      </c>
      <c r="I54" s="703"/>
      <c r="J54" s="704"/>
      <c r="K54" s="705"/>
      <c r="L54" s="134"/>
    </row>
    <row r="55" spans="1:12" ht="15.75" x14ac:dyDescent="0.2">
      <c r="A55" s="331" t="s">
        <v>325</v>
      </c>
      <c r="B55" s="343" t="s">
        <v>326</v>
      </c>
      <c r="C55" s="706">
        <f>F55+I55</f>
        <v>690200</v>
      </c>
      <c r="D55" s="320">
        <f t="shared" si="0"/>
        <v>1738261.21</v>
      </c>
      <c r="E55" s="707">
        <f t="shared" si="1"/>
        <v>251.84891480730221</v>
      </c>
      <c r="F55" s="708">
        <f>F56+F57</f>
        <v>690200</v>
      </c>
      <c r="G55" s="709">
        <f>G56+G57</f>
        <v>1738261.21</v>
      </c>
      <c r="H55" s="712">
        <f t="shared" si="2"/>
        <v>251.84891480730221</v>
      </c>
      <c r="I55" s="706"/>
      <c r="J55" s="709"/>
      <c r="K55" s="711"/>
      <c r="L55" s="134"/>
    </row>
    <row r="56" spans="1:12" ht="45" customHeight="1" x14ac:dyDescent="0.2">
      <c r="A56" s="329" t="s">
        <v>327</v>
      </c>
      <c r="B56" s="342" t="s">
        <v>328</v>
      </c>
      <c r="C56" s="698">
        <f>F56</f>
        <v>274100</v>
      </c>
      <c r="D56" s="699">
        <f t="shared" si="0"/>
        <v>676681.48</v>
      </c>
      <c r="E56" s="727" t="str">
        <f>H56</f>
        <v>збільшення у 2,5 разів</v>
      </c>
      <c r="F56" s="701">
        <v>274100</v>
      </c>
      <c r="G56" s="321">
        <v>676681.48</v>
      </c>
      <c r="H56" s="728" t="s">
        <v>646</v>
      </c>
      <c r="I56" s="698"/>
      <c r="J56" s="321"/>
      <c r="K56" s="726"/>
      <c r="L56" s="134"/>
    </row>
    <row r="57" spans="1:12" ht="80.25" customHeight="1" x14ac:dyDescent="0.2">
      <c r="A57" s="329" t="s">
        <v>329</v>
      </c>
      <c r="B57" s="342" t="s">
        <v>330</v>
      </c>
      <c r="C57" s="698">
        <f>F57</f>
        <v>416100</v>
      </c>
      <c r="D57" s="699">
        <f t="shared" si="0"/>
        <v>1061579.73</v>
      </c>
      <c r="E57" s="700">
        <f t="shared" si="1"/>
        <v>255.12610670511896</v>
      </c>
      <c r="F57" s="701">
        <v>416100</v>
      </c>
      <c r="G57" s="321">
        <v>1061579.73</v>
      </c>
      <c r="H57" s="702">
        <f t="shared" si="2"/>
        <v>255.12610670511896</v>
      </c>
      <c r="I57" s="698"/>
      <c r="J57" s="321"/>
      <c r="K57" s="726"/>
      <c r="L57" s="134"/>
    </row>
    <row r="58" spans="1:12" ht="31.5" hidden="1" x14ac:dyDescent="0.2">
      <c r="A58" s="329" t="s">
        <v>331</v>
      </c>
      <c r="B58" s="342" t="s">
        <v>332</v>
      </c>
      <c r="C58" s="698">
        <f>I58</f>
        <v>0</v>
      </c>
      <c r="D58" s="699">
        <f t="shared" si="0"/>
        <v>0</v>
      </c>
      <c r="E58" s="700" t="e">
        <f t="shared" si="1"/>
        <v>#DIV/0!</v>
      </c>
      <c r="F58" s="701"/>
      <c r="G58" s="321"/>
      <c r="H58" s="710"/>
      <c r="I58" s="698"/>
      <c r="J58" s="321"/>
      <c r="K58" s="726"/>
      <c r="L58" s="134"/>
    </row>
    <row r="59" spans="1:12" ht="15.75" x14ac:dyDescent="0.2">
      <c r="A59" s="331" t="s">
        <v>333</v>
      </c>
      <c r="B59" s="343" t="s">
        <v>334</v>
      </c>
      <c r="C59" s="706">
        <f>I59</f>
        <v>11715400</v>
      </c>
      <c r="D59" s="714">
        <f t="shared" si="0"/>
        <v>9747065.9299999997</v>
      </c>
      <c r="E59" s="715">
        <f t="shared" si="1"/>
        <v>83.198746350956853</v>
      </c>
      <c r="F59" s="708"/>
      <c r="G59" s="709"/>
      <c r="H59" s="710"/>
      <c r="I59" s="706">
        <f>I60+I61</f>
        <v>11715400</v>
      </c>
      <c r="J59" s="709">
        <f>J60+J61</f>
        <v>9747065.9299999997</v>
      </c>
      <c r="K59" s="711">
        <f>J59/I59*100</f>
        <v>83.198746350956853</v>
      </c>
      <c r="L59" s="134"/>
    </row>
    <row r="60" spans="1:12" ht="34.5" customHeight="1" x14ac:dyDescent="0.2">
      <c r="A60" s="329" t="s">
        <v>335</v>
      </c>
      <c r="B60" s="342" t="s">
        <v>336</v>
      </c>
      <c r="C60" s="698">
        <f>I60</f>
        <v>11715400</v>
      </c>
      <c r="D60" s="699">
        <f t="shared" si="0"/>
        <v>3798906.98</v>
      </c>
      <c r="E60" s="700">
        <f t="shared" si="1"/>
        <v>32.426609249364084</v>
      </c>
      <c r="F60" s="701"/>
      <c r="G60" s="321"/>
      <c r="H60" s="710"/>
      <c r="I60" s="698">
        <v>11715400</v>
      </c>
      <c r="J60" s="321">
        <v>3798906.98</v>
      </c>
      <c r="K60" s="726">
        <f>J60/I60*100</f>
        <v>32.426609249364084</v>
      </c>
      <c r="L60" s="134"/>
    </row>
    <row r="61" spans="1:12" ht="25.5" customHeight="1" thickBot="1" x14ac:dyDescent="0.25">
      <c r="A61" s="333">
        <v>25020000</v>
      </c>
      <c r="B61" s="345" t="s">
        <v>433</v>
      </c>
      <c r="C61" s="716">
        <v>0</v>
      </c>
      <c r="D61" s="717">
        <f t="shared" si="0"/>
        <v>5948158.9500000002</v>
      </c>
      <c r="E61" s="718" t="s">
        <v>258</v>
      </c>
      <c r="F61" s="719"/>
      <c r="G61" s="324"/>
      <c r="H61" s="720"/>
      <c r="I61" s="716">
        <v>0</v>
      </c>
      <c r="J61" s="324">
        <v>5948158.9500000002</v>
      </c>
      <c r="K61" s="721" t="s">
        <v>258</v>
      </c>
      <c r="L61" s="134"/>
    </row>
    <row r="62" spans="1:12" ht="32.25" customHeight="1" thickBot="1" x14ac:dyDescent="0.25">
      <c r="A62" s="323" t="s">
        <v>337</v>
      </c>
      <c r="B62" s="346" t="s">
        <v>338</v>
      </c>
      <c r="C62" s="729">
        <f>C63</f>
        <v>8443400</v>
      </c>
      <c r="D62" s="326">
        <f t="shared" si="0"/>
        <v>10000</v>
      </c>
      <c r="E62" s="730">
        <f t="shared" si="1"/>
        <v>0.11843570125778716</v>
      </c>
      <c r="F62" s="731"/>
      <c r="G62" s="732"/>
      <c r="H62" s="686"/>
      <c r="I62" s="729">
        <f>I63</f>
        <v>8443400</v>
      </c>
      <c r="J62" s="732">
        <f>J63</f>
        <v>10000</v>
      </c>
      <c r="K62" s="733">
        <v>0</v>
      </c>
      <c r="L62" s="134"/>
    </row>
    <row r="63" spans="1:12" ht="79.5" thickBot="1" x14ac:dyDescent="0.25">
      <c r="A63" s="336" t="s">
        <v>339</v>
      </c>
      <c r="B63" s="350" t="s">
        <v>340</v>
      </c>
      <c r="C63" s="734">
        <f>I63</f>
        <v>8443400</v>
      </c>
      <c r="D63" s="735">
        <f t="shared" si="0"/>
        <v>10000</v>
      </c>
      <c r="E63" s="736">
        <f t="shared" si="1"/>
        <v>0.11843570125778716</v>
      </c>
      <c r="F63" s="737"/>
      <c r="G63" s="738"/>
      <c r="H63" s="739"/>
      <c r="I63" s="734">
        <v>8443400</v>
      </c>
      <c r="J63" s="738">
        <v>10000</v>
      </c>
      <c r="K63" s="740">
        <v>0</v>
      </c>
      <c r="L63" s="134"/>
    </row>
    <row r="64" spans="1:12" ht="32.25" thickBot="1" x14ac:dyDescent="0.25">
      <c r="A64" s="322"/>
      <c r="B64" s="340" t="s">
        <v>341</v>
      </c>
      <c r="C64" s="687">
        <f>F64+I64</f>
        <v>577763200</v>
      </c>
      <c r="D64" s="326">
        <f t="shared" si="0"/>
        <v>294333754.44</v>
      </c>
      <c r="E64" s="684">
        <f t="shared" si="1"/>
        <v>50.943665924032544</v>
      </c>
      <c r="F64" s="722">
        <f>F15+F42</f>
        <v>557145100</v>
      </c>
      <c r="G64" s="688">
        <f>G15+G42</f>
        <v>284268805.00999999</v>
      </c>
      <c r="H64" s="686">
        <f t="shared" si="2"/>
        <v>51.022400629566697</v>
      </c>
      <c r="I64" s="687">
        <f>I62+I42+I15</f>
        <v>20618100</v>
      </c>
      <c r="J64" s="688">
        <f>J62+J42+J15+J85</f>
        <v>10064949.43</v>
      </c>
      <c r="K64" s="689">
        <f>J64/I64*100</f>
        <v>48.816086011805162</v>
      </c>
      <c r="L64" s="134"/>
    </row>
    <row r="65" spans="1:12" ht="21" customHeight="1" thickBot="1" x14ac:dyDescent="0.25">
      <c r="A65" s="322" t="s">
        <v>342</v>
      </c>
      <c r="B65" s="340" t="s">
        <v>343</v>
      </c>
      <c r="C65" s="687">
        <f>F65</f>
        <v>59037216</v>
      </c>
      <c r="D65" s="326">
        <f t="shared" si="0"/>
        <v>53381035.299999997</v>
      </c>
      <c r="E65" s="684">
        <f t="shared" si="1"/>
        <v>90.419296363839379</v>
      </c>
      <c r="F65" s="722">
        <f>F66</f>
        <v>59037216</v>
      </c>
      <c r="G65" s="688">
        <f>G66</f>
        <v>53381035.299999997</v>
      </c>
      <c r="H65" s="686">
        <f t="shared" si="2"/>
        <v>90.419296363839379</v>
      </c>
      <c r="I65" s="687"/>
      <c r="J65" s="688"/>
      <c r="K65" s="689"/>
      <c r="L65" s="134"/>
    </row>
    <row r="66" spans="1:12" ht="19.5" customHeight="1" x14ac:dyDescent="0.2">
      <c r="A66" s="328" t="s">
        <v>344</v>
      </c>
      <c r="B66" s="341" t="s">
        <v>345</v>
      </c>
      <c r="C66" s="723">
        <f t="shared" ref="C66:C84" si="8">F66</f>
        <v>59037216</v>
      </c>
      <c r="D66" s="741">
        <f t="shared" si="0"/>
        <v>53381035.299999997</v>
      </c>
      <c r="E66" s="742">
        <f t="shared" si="1"/>
        <v>90.419296363839379</v>
      </c>
      <c r="F66" s="724">
        <f>F69+F74+F76</f>
        <v>59037216</v>
      </c>
      <c r="G66" s="725">
        <f>G69+G74+G76</f>
        <v>53381035.299999997</v>
      </c>
      <c r="H66" s="694">
        <f t="shared" si="2"/>
        <v>90.419296363839379</v>
      </c>
      <c r="I66" s="723"/>
      <c r="J66" s="725"/>
      <c r="K66" s="743"/>
      <c r="L66" s="134"/>
    </row>
    <row r="67" spans="1:12" ht="29.25" hidden="1" customHeight="1" x14ac:dyDescent="0.2">
      <c r="A67" s="334">
        <v>41020000</v>
      </c>
      <c r="B67" s="347" t="s">
        <v>346</v>
      </c>
      <c r="C67" s="703">
        <f t="shared" si="8"/>
        <v>0</v>
      </c>
      <c r="D67" s="320">
        <f t="shared" si="0"/>
        <v>0</v>
      </c>
      <c r="E67" s="707" t="e">
        <f t="shared" si="1"/>
        <v>#DIV/0!</v>
      </c>
      <c r="F67" s="744">
        <f>F68</f>
        <v>0</v>
      </c>
      <c r="G67" s="704">
        <f>G68</f>
        <v>0</v>
      </c>
      <c r="H67" s="710" t="e">
        <f t="shared" si="2"/>
        <v>#DIV/0!</v>
      </c>
      <c r="I67" s="703"/>
      <c r="J67" s="704"/>
      <c r="K67" s="705"/>
      <c r="L67" s="134"/>
    </row>
    <row r="68" spans="1:12" ht="115.5" hidden="1" customHeight="1" x14ac:dyDescent="0.2">
      <c r="A68" s="317">
        <v>41021400</v>
      </c>
      <c r="B68" s="342" t="s">
        <v>347</v>
      </c>
      <c r="C68" s="698">
        <f t="shared" si="8"/>
        <v>0</v>
      </c>
      <c r="D68" s="320">
        <f t="shared" si="0"/>
        <v>0</v>
      </c>
      <c r="E68" s="707" t="e">
        <f t="shared" si="1"/>
        <v>#DIV/0!</v>
      </c>
      <c r="F68" s="701"/>
      <c r="G68" s="321"/>
      <c r="H68" s="702" t="e">
        <f t="shared" si="2"/>
        <v>#DIV/0!</v>
      </c>
      <c r="I68" s="698"/>
      <c r="J68" s="321"/>
      <c r="K68" s="726"/>
      <c r="L68" s="134"/>
    </row>
    <row r="69" spans="1:12" ht="27.75" customHeight="1" x14ac:dyDescent="0.2">
      <c r="A69" s="334" t="s">
        <v>348</v>
      </c>
      <c r="B69" s="347" t="s">
        <v>349</v>
      </c>
      <c r="C69" s="703">
        <f>F69</f>
        <v>57470800</v>
      </c>
      <c r="D69" s="320">
        <f t="shared" si="0"/>
        <v>51276300</v>
      </c>
      <c r="E69" s="707">
        <f t="shared" si="1"/>
        <v>89.221482909581908</v>
      </c>
      <c r="F69" s="744">
        <f>F70+F71+F72+F73</f>
        <v>57470800</v>
      </c>
      <c r="G69" s="704">
        <f>G70+G71+G72+G73</f>
        <v>51276300</v>
      </c>
      <c r="H69" s="710">
        <f t="shared" si="2"/>
        <v>89.221482909581908</v>
      </c>
      <c r="I69" s="703"/>
      <c r="J69" s="704"/>
      <c r="K69" s="705"/>
      <c r="L69" s="134"/>
    </row>
    <row r="70" spans="1:12" ht="31.5" x14ac:dyDescent="0.2">
      <c r="A70" s="329" t="s">
        <v>350</v>
      </c>
      <c r="B70" s="342" t="s">
        <v>351</v>
      </c>
      <c r="C70" s="698">
        <f>F70</f>
        <v>51662400</v>
      </c>
      <c r="D70" s="699">
        <f t="shared" si="0"/>
        <v>46248200</v>
      </c>
      <c r="E70" s="700">
        <f t="shared" si="1"/>
        <v>89.520037783765375</v>
      </c>
      <c r="F70" s="701">
        <v>51662400</v>
      </c>
      <c r="G70" s="321">
        <v>46248200</v>
      </c>
      <c r="H70" s="702">
        <f t="shared" si="2"/>
        <v>89.520037783765375</v>
      </c>
      <c r="I70" s="698"/>
      <c r="J70" s="321"/>
      <c r="K70" s="726"/>
      <c r="L70" s="134"/>
    </row>
    <row r="71" spans="1:12" ht="47.25" x14ac:dyDescent="0.2">
      <c r="A71" s="317">
        <v>41035400</v>
      </c>
      <c r="B71" s="342" t="s">
        <v>627</v>
      </c>
      <c r="C71" s="698">
        <f t="shared" ref="C71:E75" si="9">F71</f>
        <v>480600</v>
      </c>
      <c r="D71" s="699">
        <f t="shared" si="0"/>
        <v>288600</v>
      </c>
      <c r="E71" s="700">
        <f t="shared" si="1"/>
        <v>60.049937578027468</v>
      </c>
      <c r="F71" s="701">
        <v>480600</v>
      </c>
      <c r="G71" s="321">
        <v>288600</v>
      </c>
      <c r="H71" s="702">
        <f t="shared" si="2"/>
        <v>60.049937578027468</v>
      </c>
      <c r="I71" s="698"/>
      <c r="J71" s="321"/>
      <c r="K71" s="726"/>
      <c r="L71" s="134"/>
    </row>
    <row r="72" spans="1:12" ht="69" customHeight="1" x14ac:dyDescent="0.2">
      <c r="A72" s="317">
        <v>41036000</v>
      </c>
      <c r="B72" s="342" t="s">
        <v>628</v>
      </c>
      <c r="C72" s="698">
        <f t="shared" si="9"/>
        <v>1352500</v>
      </c>
      <c r="D72" s="699">
        <f t="shared" si="0"/>
        <v>764200</v>
      </c>
      <c r="E72" s="745">
        <f t="shared" si="1"/>
        <v>56.50277264325323</v>
      </c>
      <c r="F72" s="701">
        <v>1352500</v>
      </c>
      <c r="G72" s="321">
        <v>764200</v>
      </c>
      <c r="H72" s="746">
        <f t="shared" si="2"/>
        <v>56.50277264325323</v>
      </c>
      <c r="I72" s="698"/>
      <c r="J72" s="321"/>
      <c r="K72" s="726"/>
      <c r="L72" s="134"/>
    </row>
    <row r="73" spans="1:12" ht="47.25" x14ac:dyDescent="0.2">
      <c r="A73" s="317">
        <v>41036300</v>
      </c>
      <c r="B73" s="342" t="s">
        <v>629</v>
      </c>
      <c r="C73" s="698">
        <f t="shared" si="9"/>
        <v>3975300</v>
      </c>
      <c r="D73" s="699">
        <f t="shared" si="0"/>
        <v>3975300</v>
      </c>
      <c r="E73" s="700">
        <f t="shared" si="1"/>
        <v>100</v>
      </c>
      <c r="F73" s="701">
        <v>3975300</v>
      </c>
      <c r="G73" s="321">
        <v>3975300</v>
      </c>
      <c r="H73" s="702">
        <f t="shared" si="2"/>
        <v>100</v>
      </c>
      <c r="I73" s="698"/>
      <c r="J73" s="321"/>
      <c r="K73" s="726"/>
      <c r="L73" s="134"/>
    </row>
    <row r="74" spans="1:12" ht="31.5" x14ac:dyDescent="0.2">
      <c r="A74" s="809">
        <v>41040000</v>
      </c>
      <c r="B74" s="747" t="s">
        <v>630</v>
      </c>
      <c r="C74" s="703">
        <f t="shared" si="9"/>
        <v>24586</v>
      </c>
      <c r="D74" s="320">
        <f t="shared" si="9"/>
        <v>0</v>
      </c>
      <c r="E74" s="707" t="str">
        <f t="shared" si="9"/>
        <v>0</v>
      </c>
      <c r="F74" s="744">
        <f>F75</f>
        <v>24586</v>
      </c>
      <c r="G74" s="704">
        <f>G75</f>
        <v>0</v>
      </c>
      <c r="H74" s="710" t="str">
        <f>H75</f>
        <v>0</v>
      </c>
      <c r="I74" s="698"/>
      <c r="J74" s="321"/>
      <c r="K74" s="726"/>
      <c r="L74" s="134"/>
    </row>
    <row r="75" spans="1:12" ht="15.75" x14ac:dyDescent="0.2">
      <c r="A75" s="748">
        <v>41040400</v>
      </c>
      <c r="B75" s="348" t="s">
        <v>631</v>
      </c>
      <c r="C75" s="698">
        <f t="shared" si="9"/>
        <v>24586</v>
      </c>
      <c r="D75" s="699">
        <f t="shared" si="9"/>
        <v>0</v>
      </c>
      <c r="E75" s="700" t="str">
        <f t="shared" si="9"/>
        <v>0</v>
      </c>
      <c r="F75" s="701">
        <v>24586</v>
      </c>
      <c r="G75" s="321">
        <v>0</v>
      </c>
      <c r="H75" s="702" t="s">
        <v>632</v>
      </c>
      <c r="I75" s="698"/>
      <c r="J75" s="321"/>
      <c r="K75" s="726"/>
      <c r="L75" s="134"/>
    </row>
    <row r="76" spans="1:12" ht="31.5" x14ac:dyDescent="0.2">
      <c r="A76" s="335">
        <v>41050000</v>
      </c>
      <c r="B76" s="347" t="s">
        <v>436</v>
      </c>
      <c r="C76" s="703">
        <f>F76</f>
        <v>1541830</v>
      </c>
      <c r="D76" s="320">
        <f>G76+J76</f>
        <v>2104735.2999999998</v>
      </c>
      <c r="E76" s="707">
        <f t="shared" si="1"/>
        <v>136.5089082453967</v>
      </c>
      <c r="F76" s="744">
        <f>F77+F79+F80+F81+F84+F82</f>
        <v>1541830</v>
      </c>
      <c r="G76" s="704">
        <f>G77+G79+G80+G81+G84+G82+G83</f>
        <v>2104735.2999999998</v>
      </c>
      <c r="H76" s="710">
        <f>G76/F76*100</f>
        <v>136.5089082453967</v>
      </c>
      <c r="I76" s="703"/>
      <c r="J76" s="704"/>
      <c r="K76" s="705"/>
      <c r="L76" s="134"/>
    </row>
    <row r="77" spans="1:12" ht="47.25" x14ac:dyDescent="0.2">
      <c r="A77" s="317" t="s">
        <v>352</v>
      </c>
      <c r="B77" s="342" t="s">
        <v>353</v>
      </c>
      <c r="C77" s="698">
        <f>F77</f>
        <v>883100</v>
      </c>
      <c r="D77" s="699">
        <f t="shared" si="0"/>
        <v>1079567</v>
      </c>
      <c r="E77" s="700">
        <f t="shared" si="1"/>
        <v>122.24742384780885</v>
      </c>
      <c r="F77" s="701">
        <v>883100</v>
      </c>
      <c r="G77" s="321">
        <v>1079567</v>
      </c>
      <c r="H77" s="702">
        <f t="shared" si="2"/>
        <v>122.24742384780885</v>
      </c>
      <c r="I77" s="698"/>
      <c r="J77" s="321"/>
      <c r="K77" s="726"/>
      <c r="L77" s="134"/>
    </row>
    <row r="78" spans="1:12" ht="47.25" hidden="1" x14ac:dyDescent="0.2">
      <c r="A78" s="317">
        <v>41051100</v>
      </c>
      <c r="B78" s="342" t="s">
        <v>435</v>
      </c>
      <c r="C78" s="698">
        <v>0</v>
      </c>
      <c r="D78" s="699">
        <f t="shared" si="0"/>
        <v>0</v>
      </c>
      <c r="E78" s="700" t="s">
        <v>258</v>
      </c>
      <c r="F78" s="701"/>
      <c r="G78" s="321"/>
      <c r="H78" s="702"/>
      <c r="I78" s="698">
        <v>0</v>
      </c>
      <c r="J78" s="321"/>
      <c r="K78" s="726" t="s">
        <v>258</v>
      </c>
      <c r="L78" s="134"/>
    </row>
    <row r="79" spans="1:12" ht="48" customHeight="1" x14ac:dyDescent="0.2">
      <c r="A79" s="318">
        <v>41053900</v>
      </c>
      <c r="B79" s="348" t="s">
        <v>354</v>
      </c>
      <c r="C79" s="698">
        <f t="shared" si="8"/>
        <v>57773</v>
      </c>
      <c r="D79" s="699">
        <f t="shared" si="0"/>
        <v>28890</v>
      </c>
      <c r="E79" s="700">
        <f t="shared" si="1"/>
        <v>50.006058193273674</v>
      </c>
      <c r="F79" s="810">
        <v>57773</v>
      </c>
      <c r="G79" s="699">
        <v>28890</v>
      </c>
      <c r="H79" s="702">
        <f t="shared" si="2"/>
        <v>50.006058193273674</v>
      </c>
      <c r="I79" s="698"/>
      <c r="J79" s="321"/>
      <c r="K79" s="726"/>
      <c r="L79" s="134"/>
    </row>
    <row r="80" spans="1:12" ht="47.25" x14ac:dyDescent="0.2">
      <c r="A80" s="319">
        <v>41053900</v>
      </c>
      <c r="B80" s="348" t="s">
        <v>355</v>
      </c>
      <c r="C80" s="698">
        <f t="shared" si="8"/>
        <v>164690</v>
      </c>
      <c r="D80" s="699">
        <f t="shared" si="0"/>
        <v>36075</v>
      </c>
      <c r="E80" s="700">
        <f t="shared" si="1"/>
        <v>21.904790819114702</v>
      </c>
      <c r="F80" s="810">
        <v>164690</v>
      </c>
      <c r="G80" s="699">
        <v>36075</v>
      </c>
      <c r="H80" s="702">
        <f t="shared" si="2"/>
        <v>21.904790819114702</v>
      </c>
      <c r="I80" s="698"/>
      <c r="J80" s="321"/>
      <c r="K80" s="726"/>
      <c r="L80" s="134"/>
    </row>
    <row r="81" spans="1:12" ht="66" customHeight="1" x14ac:dyDescent="0.2">
      <c r="A81" s="319">
        <v>41053900</v>
      </c>
      <c r="B81" s="348" t="s">
        <v>356</v>
      </c>
      <c r="C81" s="701">
        <f t="shared" si="8"/>
        <v>17623</v>
      </c>
      <c r="D81" s="699">
        <f t="shared" si="0"/>
        <v>6705.3</v>
      </c>
      <c r="E81" s="700">
        <f t="shared" si="1"/>
        <v>38.048572887703571</v>
      </c>
      <c r="F81" s="810">
        <v>17623</v>
      </c>
      <c r="G81" s="699">
        <v>6705.3</v>
      </c>
      <c r="H81" s="702">
        <f t="shared" si="2"/>
        <v>38.048572887703571</v>
      </c>
      <c r="I81" s="698"/>
      <c r="J81" s="321"/>
      <c r="K81" s="726"/>
      <c r="L81" s="134"/>
    </row>
    <row r="82" spans="1:12" ht="66" customHeight="1" x14ac:dyDescent="0.2">
      <c r="A82" s="319">
        <v>41057700</v>
      </c>
      <c r="B82" s="348" t="s">
        <v>647</v>
      </c>
      <c r="C82" s="701">
        <f t="shared" si="8"/>
        <v>79056</v>
      </c>
      <c r="D82" s="699">
        <f t="shared" si="0"/>
        <v>26352</v>
      </c>
      <c r="E82" s="700">
        <f t="shared" si="1"/>
        <v>33.333333333333329</v>
      </c>
      <c r="F82" s="810">
        <v>79056</v>
      </c>
      <c r="G82" s="699">
        <v>26352</v>
      </c>
      <c r="H82" s="702">
        <f t="shared" si="2"/>
        <v>33.333333333333329</v>
      </c>
      <c r="I82" s="734"/>
      <c r="J82" s="738"/>
      <c r="K82" s="751"/>
      <c r="L82" s="134"/>
    </row>
    <row r="83" spans="1:12" ht="52.5" customHeight="1" x14ac:dyDescent="0.2">
      <c r="A83" s="319">
        <v>41057900</v>
      </c>
      <c r="B83" s="348" t="s">
        <v>648</v>
      </c>
      <c r="C83" s="701">
        <f t="shared" si="8"/>
        <v>0</v>
      </c>
      <c r="D83" s="699">
        <f t="shared" si="0"/>
        <v>676640</v>
      </c>
      <c r="E83" s="700">
        <f>H83</f>
        <v>0</v>
      </c>
      <c r="F83" s="810">
        <v>0</v>
      </c>
      <c r="G83" s="699">
        <v>676640</v>
      </c>
      <c r="H83" s="702">
        <v>0</v>
      </c>
      <c r="I83" s="734"/>
      <c r="J83" s="738"/>
      <c r="K83" s="751"/>
      <c r="L83" s="134"/>
    </row>
    <row r="84" spans="1:12" ht="98.25" customHeight="1" thickBot="1" x14ac:dyDescent="0.25">
      <c r="A84" s="749">
        <v>41059300</v>
      </c>
      <c r="B84" s="750" t="s">
        <v>633</v>
      </c>
      <c r="C84" s="701">
        <f t="shared" si="8"/>
        <v>339588</v>
      </c>
      <c r="D84" s="699">
        <f t="shared" si="0"/>
        <v>250506</v>
      </c>
      <c r="E84" s="700">
        <f t="shared" si="1"/>
        <v>73.767624297678353</v>
      </c>
      <c r="F84" s="701">
        <v>339588</v>
      </c>
      <c r="G84" s="321">
        <v>250506</v>
      </c>
      <c r="H84" s="702">
        <f t="shared" si="2"/>
        <v>73.767624297678353</v>
      </c>
      <c r="I84" s="734"/>
      <c r="J84" s="738"/>
      <c r="K84" s="751"/>
      <c r="L84" s="134"/>
    </row>
    <row r="85" spans="1:12" ht="16.5" thickBot="1" x14ac:dyDescent="0.25">
      <c r="A85" s="325">
        <v>50000000</v>
      </c>
      <c r="B85" s="349" t="s">
        <v>434</v>
      </c>
      <c r="C85" s="687">
        <v>0</v>
      </c>
      <c r="D85" s="326">
        <f t="shared" si="0"/>
        <v>82681.05</v>
      </c>
      <c r="E85" s="684" t="s">
        <v>258</v>
      </c>
      <c r="F85" s="722"/>
      <c r="G85" s="688"/>
      <c r="H85" s="686"/>
      <c r="I85" s="687">
        <v>0</v>
      </c>
      <c r="J85" s="688">
        <f>J86</f>
        <v>82681.05</v>
      </c>
      <c r="K85" s="689" t="s">
        <v>258</v>
      </c>
      <c r="L85" s="134"/>
    </row>
    <row r="86" spans="1:12" ht="63.75" thickBot="1" x14ac:dyDescent="0.25">
      <c r="A86" s="752">
        <v>50110000</v>
      </c>
      <c r="B86" s="350" t="s">
        <v>634</v>
      </c>
      <c r="C86" s="734">
        <f>I86</f>
        <v>0</v>
      </c>
      <c r="D86" s="753">
        <f>J86</f>
        <v>82681.05</v>
      </c>
      <c r="E86" s="754" t="str">
        <f>K86</f>
        <v>х</v>
      </c>
      <c r="F86" s="737"/>
      <c r="G86" s="738"/>
      <c r="H86" s="739"/>
      <c r="I86" s="734">
        <v>0</v>
      </c>
      <c r="J86" s="738">
        <v>82681.05</v>
      </c>
      <c r="K86" s="751" t="s">
        <v>258</v>
      </c>
      <c r="L86" s="134"/>
    </row>
    <row r="87" spans="1:12" ht="16.5" thickBot="1" x14ac:dyDescent="0.25">
      <c r="A87" s="337" t="s">
        <v>6</v>
      </c>
      <c r="B87" s="340" t="s">
        <v>357</v>
      </c>
      <c r="C87" s="687">
        <f>F87+I87</f>
        <v>636800416</v>
      </c>
      <c r="D87" s="326">
        <f t="shared" si="0"/>
        <v>347714789.74000001</v>
      </c>
      <c r="E87" s="684">
        <f>D87/C87*100</f>
        <v>54.603417492114204</v>
      </c>
      <c r="F87" s="722">
        <f>F64+F65</f>
        <v>616182316</v>
      </c>
      <c r="G87" s="688">
        <f>G64+G65</f>
        <v>337649840.31</v>
      </c>
      <c r="H87" s="686">
        <f t="shared" si="2"/>
        <v>54.797067611722895</v>
      </c>
      <c r="I87" s="687">
        <f>I64</f>
        <v>20618100</v>
      </c>
      <c r="J87" s="688">
        <f>J64+J65</f>
        <v>10064949.43</v>
      </c>
      <c r="K87" s="689">
        <f>J87/I87*100</f>
        <v>48.816086011805162</v>
      </c>
      <c r="L87" s="134"/>
    </row>
    <row r="88" spans="1:12" ht="9.75" customHeight="1" x14ac:dyDescent="0.25">
      <c r="A88" s="1"/>
      <c r="B88" s="1"/>
      <c r="C88" s="1"/>
      <c r="D88" s="1"/>
      <c r="E88" s="1"/>
      <c r="F88" s="1"/>
      <c r="G88" s="1"/>
      <c r="H88" s="1"/>
      <c r="I88" s="1"/>
      <c r="J88" s="1"/>
      <c r="K88" s="1"/>
    </row>
    <row r="89" spans="1:12" hidden="1" x14ac:dyDescent="0.2">
      <c r="A89" s="1145"/>
      <c r="B89" s="1145"/>
      <c r="C89" s="1145"/>
      <c r="D89" s="1145"/>
      <c r="E89" s="1145"/>
      <c r="F89" s="1145"/>
      <c r="G89" s="1145"/>
      <c r="H89" s="1145"/>
      <c r="I89" s="1145"/>
      <c r="J89" s="1145"/>
      <c r="K89" s="800"/>
    </row>
    <row r="91" spans="1:12" ht="18.75" x14ac:dyDescent="0.2">
      <c r="A91" s="24" t="s">
        <v>442</v>
      </c>
      <c r="B91" s="24"/>
      <c r="C91" s="135"/>
      <c r="D91" s="135"/>
      <c r="E91" s="135"/>
      <c r="F91" s="806"/>
      <c r="G91" s="806"/>
      <c r="H91" s="806"/>
      <c r="I91" s="1129" t="s">
        <v>414</v>
      </c>
      <c r="J91" s="1129"/>
      <c r="K91" s="801"/>
    </row>
  </sheetData>
  <mergeCells count="29">
    <mergeCell ref="L1:N1"/>
    <mergeCell ref="L5:N5"/>
    <mergeCell ref="F12:F13"/>
    <mergeCell ref="G12:G13"/>
    <mergeCell ref="F11:H11"/>
    <mergeCell ref="K12:K13"/>
    <mergeCell ref="I11:K11"/>
    <mergeCell ref="L6:N6"/>
    <mergeCell ref="L7:N7"/>
    <mergeCell ref="A8:J8"/>
    <mergeCell ref="L8:N8"/>
    <mergeCell ref="H2:K2"/>
    <mergeCell ref="H1:K1"/>
    <mergeCell ref="H3:K3"/>
    <mergeCell ref="H4:K4"/>
    <mergeCell ref="I91:J91"/>
    <mergeCell ref="A9:B9"/>
    <mergeCell ref="L9:N9"/>
    <mergeCell ref="L10:N10"/>
    <mergeCell ref="A11:A13"/>
    <mergeCell ref="B11:B13"/>
    <mergeCell ref="I12:I13"/>
    <mergeCell ref="J12:J13"/>
    <mergeCell ref="C12:C13"/>
    <mergeCell ref="D12:D13"/>
    <mergeCell ref="C11:E11"/>
    <mergeCell ref="E12:E13"/>
    <mergeCell ref="H12:H13"/>
    <mergeCell ref="A89:J89"/>
  </mergeCells>
  <pageMargins left="1.1811023622047245" right="0.39370078740157483" top="0.78740157480314965" bottom="0.78740157480314965" header="0.31496062992125984" footer="0.31496062992125984"/>
  <pageSetup paperSize="9" scale="7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36"/>
  <sheetViews>
    <sheetView view="pageBreakPreview" zoomScale="90" zoomScaleNormal="100" zoomScaleSheetLayoutView="90" workbookViewId="0">
      <selection activeCell="I13" sqref="I13:I14"/>
    </sheetView>
  </sheetViews>
  <sheetFormatPr defaultRowHeight="12.75" x14ac:dyDescent="0.2"/>
  <cols>
    <col min="1" max="1" width="11.28515625" customWidth="1"/>
    <col min="2" max="2" width="41" customWidth="1"/>
    <col min="3" max="4" width="13.85546875" customWidth="1"/>
    <col min="5" max="5" width="15.5703125" customWidth="1"/>
    <col min="6" max="6" width="13.85546875" customWidth="1"/>
    <col min="7" max="7" width="13.5703125" customWidth="1"/>
    <col min="8" max="8" width="12.7109375" customWidth="1"/>
    <col min="9" max="9" width="14.7109375" customWidth="1"/>
    <col min="10" max="10" width="12.140625" customWidth="1"/>
  </cols>
  <sheetData>
    <row r="2" spans="1:10" ht="15.75" x14ac:dyDescent="0.2">
      <c r="G2" s="3" t="s">
        <v>144</v>
      </c>
      <c r="H2" s="3"/>
      <c r="I2" s="4"/>
    </row>
    <row r="3" spans="1:10" ht="15.75" x14ac:dyDescent="0.2">
      <c r="G3" s="3" t="s">
        <v>460</v>
      </c>
      <c r="H3" s="3"/>
      <c r="I3" s="4"/>
    </row>
    <row r="4" spans="1:10" ht="15.75" x14ac:dyDescent="0.25">
      <c r="G4" s="6" t="s">
        <v>694</v>
      </c>
      <c r="H4" s="6"/>
      <c r="I4" s="7"/>
    </row>
    <row r="5" spans="1:10" ht="15.75" x14ac:dyDescent="0.25">
      <c r="G5" s="6" t="s">
        <v>653</v>
      </c>
      <c r="H5" s="70"/>
      <c r="I5" s="62"/>
    </row>
    <row r="6" spans="1:10" ht="15.75" x14ac:dyDescent="0.2">
      <c r="G6" s="3"/>
      <c r="H6" s="3"/>
      <c r="I6" s="3"/>
    </row>
    <row r="8" spans="1:10" ht="20.25" x14ac:dyDescent="0.3">
      <c r="A8" s="1168" t="s">
        <v>698</v>
      </c>
      <c r="B8" s="1169"/>
      <c r="C8" s="1169"/>
      <c r="D8" s="1169"/>
      <c r="E8" s="1169"/>
      <c r="F8" s="1169"/>
      <c r="G8" s="1169"/>
      <c r="H8" s="1169"/>
      <c r="I8" s="131"/>
      <c r="J8" s="131"/>
    </row>
    <row r="9" spans="1:10" ht="20.25" x14ac:dyDescent="0.3">
      <c r="A9" s="130"/>
      <c r="B9" s="131"/>
      <c r="C9" s="131"/>
      <c r="D9" s="131"/>
      <c r="E9" s="131"/>
      <c r="F9" s="131"/>
      <c r="G9" s="131"/>
      <c r="H9" s="131"/>
      <c r="I9" s="131"/>
      <c r="J9" s="131"/>
    </row>
    <row r="10" spans="1:10" ht="15.75" x14ac:dyDescent="0.25">
      <c r="A10" s="136" t="s">
        <v>143</v>
      </c>
      <c r="B10" s="1"/>
      <c r="C10" s="1"/>
      <c r="D10" s="1"/>
      <c r="E10" s="1"/>
      <c r="F10" s="1"/>
      <c r="G10" s="1"/>
      <c r="H10" s="1"/>
      <c r="I10" s="1"/>
      <c r="J10" s="1"/>
    </row>
    <row r="11" spans="1:10" ht="16.5" thickBot="1" x14ac:dyDescent="0.3">
      <c r="A11" s="137" t="s">
        <v>0</v>
      </c>
      <c r="B11" s="1"/>
      <c r="C11" s="1"/>
      <c r="D11" s="1"/>
      <c r="E11" s="1"/>
      <c r="F11" s="1"/>
      <c r="G11" s="1"/>
      <c r="H11" s="2" t="s">
        <v>236</v>
      </c>
      <c r="I11" s="2"/>
      <c r="J11" s="2"/>
    </row>
    <row r="12" spans="1:10" ht="15.6" customHeight="1" x14ac:dyDescent="0.2">
      <c r="A12" s="1170" t="s">
        <v>263</v>
      </c>
      <c r="B12" s="1173" t="s">
        <v>358</v>
      </c>
      <c r="C12" s="1165" t="s">
        <v>1</v>
      </c>
      <c r="D12" s="1166"/>
      <c r="E12" s="1165" t="s">
        <v>2</v>
      </c>
      <c r="F12" s="1166"/>
      <c r="G12" s="1165" t="s">
        <v>3</v>
      </c>
      <c r="H12" s="1166"/>
      <c r="I12" s="1166"/>
      <c r="J12" s="1167"/>
    </row>
    <row r="13" spans="1:10" ht="15.6" customHeight="1" x14ac:dyDescent="0.2">
      <c r="A13" s="1171"/>
      <c r="B13" s="1174"/>
      <c r="C13" s="1138" t="s">
        <v>458</v>
      </c>
      <c r="D13" s="1138" t="s">
        <v>645</v>
      </c>
      <c r="E13" s="1138" t="s">
        <v>458</v>
      </c>
      <c r="F13" s="1138" t="s">
        <v>645</v>
      </c>
      <c r="G13" s="1138" t="s">
        <v>458</v>
      </c>
      <c r="H13" s="1138" t="s">
        <v>5</v>
      </c>
      <c r="I13" s="1138" t="s">
        <v>645</v>
      </c>
      <c r="J13" s="1143" t="s">
        <v>5</v>
      </c>
    </row>
    <row r="14" spans="1:10" ht="44.45" customHeight="1" thickBot="1" x14ac:dyDescent="0.25">
      <c r="A14" s="1172"/>
      <c r="B14" s="1175"/>
      <c r="C14" s="1163"/>
      <c r="D14" s="1163"/>
      <c r="E14" s="1163"/>
      <c r="F14" s="1163"/>
      <c r="G14" s="1163"/>
      <c r="H14" s="1163"/>
      <c r="I14" s="1163"/>
      <c r="J14" s="1164"/>
    </row>
    <row r="15" spans="1:10" ht="16.5" thickBot="1" x14ac:dyDescent="0.25">
      <c r="A15" s="212">
        <v>1</v>
      </c>
      <c r="B15" s="213">
        <v>2</v>
      </c>
      <c r="C15" s="213">
        <v>3</v>
      </c>
      <c r="D15" s="213">
        <v>4</v>
      </c>
      <c r="E15" s="213">
        <v>5</v>
      </c>
      <c r="F15" s="213">
        <v>6</v>
      </c>
      <c r="G15" s="213">
        <v>7</v>
      </c>
      <c r="H15" s="214">
        <v>6</v>
      </c>
      <c r="I15" s="213">
        <v>7</v>
      </c>
      <c r="J15" s="215">
        <v>8</v>
      </c>
    </row>
    <row r="16" spans="1:10" ht="15.75" x14ac:dyDescent="0.25">
      <c r="A16" s="1156" t="s">
        <v>359</v>
      </c>
      <c r="B16" s="1157"/>
      <c r="C16" s="1157"/>
      <c r="D16" s="1157"/>
      <c r="E16" s="1157"/>
      <c r="F16" s="1157"/>
      <c r="G16" s="1157"/>
      <c r="H16" s="1157"/>
      <c r="I16" s="216"/>
      <c r="J16" s="406"/>
    </row>
    <row r="17" spans="1:20" ht="15.75" x14ac:dyDescent="0.2">
      <c r="A17" s="138" t="s">
        <v>360</v>
      </c>
      <c r="B17" s="139" t="s">
        <v>361</v>
      </c>
      <c r="C17" s="133">
        <f>E17+G17</f>
        <v>104267618</v>
      </c>
      <c r="D17" s="133">
        <f>F17+I17</f>
        <v>63662326.290000007</v>
      </c>
      <c r="E17" s="133">
        <f>E18</f>
        <v>47760611</v>
      </c>
      <c r="F17" s="133">
        <f>F18</f>
        <v>36598961.730000004</v>
      </c>
      <c r="G17" s="133">
        <f>G18</f>
        <v>56507007</v>
      </c>
      <c r="H17" s="204">
        <f>H18</f>
        <v>53006407</v>
      </c>
      <c r="I17" s="204">
        <f t="shared" ref="I17:J17" si="0">I18</f>
        <v>27063364.560000002</v>
      </c>
      <c r="J17" s="407">
        <f t="shared" si="0"/>
        <v>24297369.800000001</v>
      </c>
    </row>
    <row r="18" spans="1:20" ht="31.5" x14ac:dyDescent="0.2">
      <c r="A18" s="140" t="s">
        <v>362</v>
      </c>
      <c r="B18" s="141" t="s">
        <v>363</v>
      </c>
      <c r="C18" s="133">
        <f>E18+G18</f>
        <v>104267618</v>
      </c>
      <c r="D18" s="133">
        <f t="shared" ref="D18:D22" si="1">F18+I18</f>
        <v>63662326.290000007</v>
      </c>
      <c r="E18" s="8">
        <f>E19-1000000+E21</f>
        <v>47760611</v>
      </c>
      <c r="F18" s="8">
        <f>F19-1000000+F21</f>
        <v>36598961.730000004</v>
      </c>
      <c r="G18" s="8">
        <f>G21+G19</f>
        <v>56507007</v>
      </c>
      <c r="H18" s="205">
        <f>H21+H19</f>
        <v>53006407</v>
      </c>
      <c r="I18" s="205">
        <f>I21+I19</f>
        <v>27063364.560000002</v>
      </c>
      <c r="J18" s="408">
        <f t="shared" ref="J18" si="2">J21</f>
        <v>24297369.800000001</v>
      </c>
    </row>
    <row r="19" spans="1:20" ht="15.75" x14ac:dyDescent="0.2">
      <c r="A19" s="140" t="s">
        <v>364</v>
      </c>
      <c r="B19" s="141" t="s">
        <v>365</v>
      </c>
      <c r="C19" s="133">
        <f t="shared" ref="C19:C22" si="3">E19+G19</f>
        <v>105267618</v>
      </c>
      <c r="D19" s="133">
        <f t="shared" si="1"/>
        <v>64662326.289999999</v>
      </c>
      <c r="E19" s="12">
        <f>1000000+85018102+4560280+11188636</f>
        <v>101767018</v>
      </c>
      <c r="F19" s="8">
        <f>1000000+60896331.53</f>
        <v>61896331.530000001</v>
      </c>
      <c r="G19" s="8">
        <v>3500600</v>
      </c>
      <c r="H19" s="206">
        <v>0</v>
      </c>
      <c r="I19" s="210">
        <v>2765994.76</v>
      </c>
      <c r="J19" s="409"/>
    </row>
    <row r="20" spans="1:20" ht="15.75" x14ac:dyDescent="0.2">
      <c r="A20" s="140" t="s">
        <v>366</v>
      </c>
      <c r="B20" s="141" t="s">
        <v>367</v>
      </c>
      <c r="C20" s="133">
        <f t="shared" si="3"/>
        <v>1000000</v>
      </c>
      <c r="D20" s="133">
        <f t="shared" si="1"/>
        <v>1000000</v>
      </c>
      <c r="E20" s="8">
        <v>1000000</v>
      </c>
      <c r="F20" s="8">
        <v>1000000</v>
      </c>
      <c r="G20" s="8">
        <v>0</v>
      </c>
      <c r="H20" s="206">
        <v>0</v>
      </c>
      <c r="I20" s="210">
        <v>0</v>
      </c>
      <c r="J20" s="409"/>
    </row>
    <row r="21" spans="1:20" ht="48" thickBot="1" x14ac:dyDescent="0.25">
      <c r="A21" s="143" t="s">
        <v>368</v>
      </c>
      <c r="B21" s="144" t="s">
        <v>369</v>
      </c>
      <c r="C21" s="400">
        <f>E21+G21</f>
        <v>0</v>
      </c>
      <c r="D21" s="400">
        <f t="shared" si="1"/>
        <v>0</v>
      </c>
      <c r="E21" s="13">
        <f>-53006407</f>
        <v>-53006407</v>
      </c>
      <c r="F21" s="13">
        <v>-24297369.800000001</v>
      </c>
      <c r="G21" s="13">
        <v>53006407</v>
      </c>
      <c r="H21" s="401">
        <f>G21</f>
        <v>53006407</v>
      </c>
      <c r="I21" s="402">
        <v>24297369.800000001</v>
      </c>
      <c r="J21" s="410">
        <v>24297369.800000001</v>
      </c>
    </row>
    <row r="22" spans="1:20" ht="16.5" thickBot="1" x14ac:dyDescent="0.3">
      <c r="A22" s="145" t="s">
        <v>6</v>
      </c>
      <c r="B22" s="146" t="s">
        <v>370</v>
      </c>
      <c r="C22" s="11">
        <f t="shared" si="3"/>
        <v>104267618</v>
      </c>
      <c r="D22" s="11">
        <f t="shared" si="1"/>
        <v>63662326.290000007</v>
      </c>
      <c r="E22" s="147">
        <f t="shared" ref="E22:J22" si="4">E17</f>
        <v>47760611</v>
      </c>
      <c r="F22" s="147">
        <f t="shared" si="4"/>
        <v>36598961.730000004</v>
      </c>
      <c r="G22" s="147">
        <f t="shared" si="4"/>
        <v>56507007</v>
      </c>
      <c r="H22" s="209">
        <f t="shared" si="4"/>
        <v>53006407</v>
      </c>
      <c r="I22" s="209">
        <f t="shared" si="4"/>
        <v>27063364.560000002</v>
      </c>
      <c r="J22" s="148">
        <f t="shared" si="4"/>
        <v>24297369.800000001</v>
      </c>
    </row>
    <row r="23" spans="1:20" ht="15.75" x14ac:dyDescent="0.25">
      <c r="A23" s="1158" t="s">
        <v>371</v>
      </c>
      <c r="B23" s="1159"/>
      <c r="C23" s="1159"/>
      <c r="D23" s="1159"/>
      <c r="E23" s="1159"/>
      <c r="F23" s="1159"/>
      <c r="G23" s="1159"/>
      <c r="H23" s="1159"/>
      <c r="I23" s="403"/>
      <c r="J23" s="411"/>
    </row>
    <row r="24" spans="1:20" ht="31.5" x14ac:dyDescent="0.2">
      <c r="A24" s="138" t="s">
        <v>372</v>
      </c>
      <c r="B24" s="139" t="s">
        <v>373</v>
      </c>
      <c r="C24" s="133">
        <f>E24+G24</f>
        <v>104267618</v>
      </c>
      <c r="D24" s="133">
        <f>F24+I24</f>
        <v>63662326.290000007</v>
      </c>
      <c r="E24" s="133">
        <f t="shared" ref="E24:J24" si="5">E17</f>
        <v>47760611</v>
      </c>
      <c r="F24" s="133">
        <f t="shared" si="5"/>
        <v>36598961.730000004</v>
      </c>
      <c r="G24" s="133">
        <f>G17</f>
        <v>56507007</v>
      </c>
      <c r="H24" s="207">
        <f t="shared" si="5"/>
        <v>53006407</v>
      </c>
      <c r="I24" s="207">
        <f t="shared" si="5"/>
        <v>27063364.560000002</v>
      </c>
      <c r="J24" s="412">
        <f t="shared" si="5"/>
        <v>24297369.800000001</v>
      </c>
    </row>
    <row r="25" spans="1:20" ht="15.75" x14ac:dyDescent="0.2">
      <c r="A25" s="140" t="s">
        <v>374</v>
      </c>
      <c r="B25" s="141" t="s">
        <v>375</v>
      </c>
      <c r="C25" s="133">
        <f>E25+G25</f>
        <v>104267618</v>
      </c>
      <c r="D25" s="133">
        <f>F25+I25</f>
        <v>63662326.290000007</v>
      </c>
      <c r="E25" s="8">
        <f>E18</f>
        <v>47760611</v>
      </c>
      <c r="F25" s="8">
        <f>F18</f>
        <v>36598961.730000004</v>
      </c>
      <c r="G25" s="8">
        <f>G28+G26</f>
        <v>56507007</v>
      </c>
      <c r="H25" s="206">
        <f>H28</f>
        <v>53006407</v>
      </c>
      <c r="I25" s="206">
        <f>I28+I26</f>
        <v>27063364.560000002</v>
      </c>
      <c r="J25" s="409">
        <v>626575</v>
      </c>
    </row>
    <row r="26" spans="1:20" ht="15.75" x14ac:dyDescent="0.2">
      <c r="A26" s="140" t="s">
        <v>376</v>
      </c>
      <c r="B26" s="141" t="s">
        <v>365</v>
      </c>
      <c r="C26" s="133">
        <f t="shared" ref="C26:C29" si="6">E26+G26</f>
        <v>105267618</v>
      </c>
      <c r="D26" s="133">
        <f t="shared" ref="D26:D29" si="7">F26+I26</f>
        <v>64662326.289999999</v>
      </c>
      <c r="E26" s="8">
        <f>E19</f>
        <v>101767018</v>
      </c>
      <c r="F26" s="8">
        <f>F19</f>
        <v>61896331.530000001</v>
      </c>
      <c r="G26" s="8">
        <v>3500600</v>
      </c>
      <c r="H26" s="206">
        <v>0</v>
      </c>
      <c r="I26" s="210">
        <v>2765994.76</v>
      </c>
      <c r="J26" s="409"/>
      <c r="M26" s="142"/>
    </row>
    <row r="27" spans="1:20" ht="15.75" x14ac:dyDescent="0.2">
      <c r="A27" s="140" t="s">
        <v>377</v>
      </c>
      <c r="B27" s="141" t="s">
        <v>367</v>
      </c>
      <c r="C27" s="133">
        <f t="shared" si="6"/>
        <v>1000000</v>
      </c>
      <c r="D27" s="133">
        <f t="shared" si="7"/>
        <v>1000000</v>
      </c>
      <c r="E27" s="8">
        <v>1000000</v>
      </c>
      <c r="F27" s="8">
        <v>1000000</v>
      </c>
      <c r="G27" s="8">
        <v>0</v>
      </c>
      <c r="H27" s="206">
        <v>0</v>
      </c>
      <c r="I27" s="210">
        <v>0</v>
      </c>
      <c r="J27" s="409"/>
    </row>
    <row r="28" spans="1:20" ht="48" thickBot="1" x14ac:dyDescent="0.25">
      <c r="A28" s="143" t="s">
        <v>378</v>
      </c>
      <c r="B28" s="144" t="s">
        <v>369</v>
      </c>
      <c r="C28" s="400">
        <f t="shared" si="6"/>
        <v>0</v>
      </c>
      <c r="D28" s="400">
        <f t="shared" si="7"/>
        <v>0</v>
      </c>
      <c r="E28" s="13">
        <f t="shared" ref="E28:J29" si="8">E21</f>
        <v>-53006407</v>
      </c>
      <c r="F28" s="13">
        <f t="shared" si="8"/>
        <v>-24297369.800000001</v>
      </c>
      <c r="G28" s="13">
        <f>G21</f>
        <v>53006407</v>
      </c>
      <c r="H28" s="208">
        <f>H21</f>
        <v>53006407</v>
      </c>
      <c r="I28" s="208">
        <f>I21</f>
        <v>24297369.800000001</v>
      </c>
      <c r="J28" s="413">
        <f>J21</f>
        <v>24297369.800000001</v>
      </c>
    </row>
    <row r="29" spans="1:20" ht="16.5" thickBot="1" x14ac:dyDescent="0.3">
      <c r="A29" s="145" t="s">
        <v>6</v>
      </c>
      <c r="B29" s="146" t="s">
        <v>370</v>
      </c>
      <c r="C29" s="11">
        <f t="shared" si="6"/>
        <v>104267618</v>
      </c>
      <c r="D29" s="11">
        <f t="shared" si="7"/>
        <v>63662326.290000007</v>
      </c>
      <c r="E29" s="147">
        <f t="shared" si="8"/>
        <v>47760611</v>
      </c>
      <c r="F29" s="147">
        <f t="shared" si="8"/>
        <v>36598961.730000004</v>
      </c>
      <c r="G29" s="147">
        <f t="shared" si="8"/>
        <v>56507007</v>
      </c>
      <c r="H29" s="209">
        <f t="shared" si="8"/>
        <v>53006407</v>
      </c>
      <c r="I29" s="209">
        <f t="shared" si="8"/>
        <v>27063364.560000002</v>
      </c>
      <c r="J29" s="148">
        <f t="shared" si="8"/>
        <v>24297369.800000001</v>
      </c>
    </row>
    <row r="31" spans="1:20" ht="13.5" customHeight="1" x14ac:dyDescent="0.2"/>
    <row r="32" spans="1:20" s="5" customFormat="1" ht="42.6" customHeight="1" x14ac:dyDescent="0.2">
      <c r="A32" s="1160" t="s">
        <v>442</v>
      </c>
      <c r="B32" s="1160"/>
      <c r="C32" s="149"/>
      <c r="D32" s="149"/>
      <c r="E32" s="149"/>
      <c r="F32" s="149"/>
      <c r="G32" s="1161" t="s">
        <v>414</v>
      </c>
      <c r="H32" s="1161"/>
      <c r="I32" s="198"/>
      <c r="J32" s="198"/>
      <c r="K32" s="3"/>
      <c r="L32" s="3"/>
      <c r="M32" s="3"/>
      <c r="O32" s="3"/>
      <c r="P32" s="150"/>
      <c r="Q32" s="3"/>
      <c r="R32" s="151"/>
      <c r="S32" s="152"/>
      <c r="T32" s="153"/>
    </row>
    <row r="33" spans="1:10" s="18" customFormat="1" ht="20.25" x14ac:dyDescent="0.3">
      <c r="A33" s="17"/>
      <c r="B33" s="17"/>
      <c r="H33" s="19"/>
      <c r="I33" s="19"/>
      <c r="J33" s="19"/>
    </row>
    <row r="34" spans="1:10" ht="15.75" x14ac:dyDescent="0.2">
      <c r="A34" s="20"/>
      <c r="B34" s="20"/>
    </row>
    <row r="35" spans="1:10" ht="15.75" x14ac:dyDescent="0.2">
      <c r="A35" s="1162"/>
      <c r="B35" s="1162"/>
    </row>
    <row r="36" spans="1:10" ht="15.75" x14ac:dyDescent="0.25">
      <c r="A36" s="1"/>
    </row>
  </sheetData>
  <mergeCells count="19">
    <mergeCell ref="G13:G14"/>
    <mergeCell ref="I13:I14"/>
    <mergeCell ref="J13:J14"/>
    <mergeCell ref="G12:J12"/>
    <mergeCell ref="A8:H8"/>
    <mergeCell ref="A12:A14"/>
    <mergeCell ref="B12:B14"/>
    <mergeCell ref="H13:H14"/>
    <mergeCell ref="C12:D12"/>
    <mergeCell ref="C13:C14"/>
    <mergeCell ref="D13:D14"/>
    <mergeCell ref="E12:F12"/>
    <mergeCell ref="E13:E14"/>
    <mergeCell ref="F13:F14"/>
    <mergeCell ref="A16:H16"/>
    <mergeCell ref="A23:H23"/>
    <mergeCell ref="A32:B32"/>
    <mergeCell ref="G32:H32"/>
    <mergeCell ref="A35:B35"/>
  </mergeCells>
  <pageMargins left="1.1811023622047245" right="0.39370078740157483" top="0.78740157480314965" bottom="0.78740157480314965" header="0.31496062992125984" footer="0.31496062992125984"/>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337"/>
  <sheetViews>
    <sheetView view="pageBreakPreview" topLeftCell="A307" zoomScale="90" zoomScaleNormal="100" zoomScaleSheetLayoutView="90" workbookViewId="0">
      <selection activeCell="D318" sqref="D318:M333"/>
    </sheetView>
  </sheetViews>
  <sheetFormatPr defaultColWidth="8.85546875" defaultRowHeight="15.75" x14ac:dyDescent="0.25"/>
  <cols>
    <col min="1" max="3" width="12.140625" style="42" customWidth="1"/>
    <col min="4" max="4" width="40.7109375" style="43" customWidth="1"/>
    <col min="5" max="5" width="17.42578125" style="43" customWidth="1"/>
    <col min="6" max="6" width="18.28515625" style="605" customWidth="1"/>
    <col min="7" max="7" width="10.7109375" style="43" customWidth="1"/>
    <col min="8" max="8" width="17.85546875" style="44" customWidth="1"/>
    <col min="9" max="9" width="16.7109375" style="44" customWidth="1"/>
    <col min="10" max="10" width="14.42578125" style="44" customWidth="1"/>
    <col min="11" max="12" width="17.42578125" style="43" customWidth="1"/>
    <col min="13" max="13" width="16.5703125" style="43" customWidth="1"/>
    <col min="14" max="14" width="13.140625" style="1" bestFit="1" customWidth="1"/>
    <col min="15" max="15" width="15.42578125" style="1" customWidth="1"/>
    <col min="16" max="16" width="14.7109375" style="1" customWidth="1"/>
    <col min="17" max="17" width="12.7109375" style="1" customWidth="1"/>
    <col min="18" max="16384" width="8.85546875" style="1"/>
  </cols>
  <sheetData>
    <row r="1" spans="1:14" x14ac:dyDescent="0.25">
      <c r="K1" s="3" t="s">
        <v>440</v>
      </c>
    </row>
    <row r="2" spans="1:14" x14ac:dyDescent="0.25">
      <c r="K2" s="3" t="s">
        <v>460</v>
      </c>
    </row>
    <row r="3" spans="1:14" x14ac:dyDescent="0.25">
      <c r="K3" s="6" t="s">
        <v>699</v>
      </c>
      <c r="L3" s="395"/>
      <c r="M3" s="395"/>
    </row>
    <row r="4" spans="1:14" x14ac:dyDescent="0.25">
      <c r="K4" s="70" t="s">
        <v>700</v>
      </c>
      <c r="L4" s="396"/>
      <c r="M4" s="396"/>
    </row>
    <row r="5" spans="1:14" x14ac:dyDescent="0.25">
      <c r="I5" s="43"/>
      <c r="J5" s="43"/>
      <c r="K5" s="3"/>
      <c r="L5" s="390"/>
      <c r="M5" s="390"/>
      <c r="N5" s="2"/>
    </row>
    <row r="6" spans="1:14" x14ac:dyDescent="0.25">
      <c r="I6" s="43"/>
      <c r="J6" s="43"/>
      <c r="K6" s="391"/>
      <c r="L6" s="391"/>
      <c r="M6" s="391"/>
      <c r="N6" s="27"/>
    </row>
    <row r="7" spans="1:14" x14ac:dyDescent="0.25">
      <c r="I7" s="43"/>
      <c r="J7" s="43"/>
      <c r="K7" s="391"/>
      <c r="L7" s="391"/>
      <c r="M7" s="391"/>
      <c r="N7" s="27"/>
    </row>
    <row r="8" spans="1:14" x14ac:dyDescent="0.25">
      <c r="I8" s="43"/>
      <c r="J8" s="43"/>
      <c r="K8" s="391"/>
      <c r="L8" s="391"/>
      <c r="M8" s="391"/>
      <c r="N8" s="27"/>
    </row>
    <row r="9" spans="1:14" x14ac:dyDescent="0.25">
      <c r="I9" s="43"/>
      <c r="J9" s="43"/>
      <c r="K9" s="392"/>
      <c r="L9" s="392"/>
      <c r="M9" s="392"/>
      <c r="N9" s="27"/>
    </row>
    <row r="10" spans="1:14" x14ac:dyDescent="0.25">
      <c r="I10" s="43"/>
      <c r="J10" s="43"/>
      <c r="K10" s="392"/>
      <c r="L10" s="392"/>
      <c r="M10" s="392"/>
      <c r="N10" s="27"/>
    </row>
    <row r="11" spans="1:14" x14ac:dyDescent="0.25">
      <c r="I11" s="43"/>
      <c r="J11" s="43"/>
      <c r="K11" s="391"/>
      <c r="L11" s="391"/>
      <c r="M11" s="391"/>
      <c r="N11" s="19"/>
    </row>
    <row r="12" spans="1:14" x14ac:dyDescent="0.25">
      <c r="A12" s="1177" t="s">
        <v>145</v>
      </c>
      <c r="B12" s="1178"/>
      <c r="C12" s="1178"/>
      <c r="D12" s="1178"/>
      <c r="E12" s="1178"/>
      <c r="F12" s="1178"/>
      <c r="G12" s="1178"/>
      <c r="H12" s="1178"/>
      <c r="I12" s="1178"/>
      <c r="J12" s="1178"/>
      <c r="K12" s="1178"/>
      <c r="L12" s="132"/>
      <c r="M12" s="132"/>
    </row>
    <row r="13" spans="1:14" x14ac:dyDescent="0.25">
      <c r="A13" s="1177" t="s">
        <v>707</v>
      </c>
      <c r="B13" s="1178"/>
      <c r="C13" s="1178"/>
      <c r="D13" s="1178"/>
      <c r="E13" s="1178"/>
      <c r="F13" s="1178"/>
      <c r="G13" s="1178"/>
      <c r="H13" s="1178"/>
      <c r="I13" s="1178"/>
      <c r="J13" s="1178"/>
      <c r="K13" s="1178"/>
      <c r="L13" s="132"/>
      <c r="M13" s="132"/>
    </row>
    <row r="14" spans="1:14" x14ac:dyDescent="0.25">
      <c r="A14" s="45" t="s">
        <v>143</v>
      </c>
    </row>
    <row r="15" spans="1:14" ht="17.45" customHeight="1" thickBot="1" x14ac:dyDescent="0.3">
      <c r="A15" s="42" t="s">
        <v>0</v>
      </c>
      <c r="K15" s="44" t="s">
        <v>7</v>
      </c>
      <c r="L15" s="44"/>
      <c r="M15" s="44"/>
    </row>
    <row r="16" spans="1:14" s="28" customFormat="1" ht="13.9" customHeight="1" x14ac:dyDescent="0.2">
      <c r="A16" s="1179" t="s">
        <v>8</v>
      </c>
      <c r="B16" s="1182" t="s">
        <v>9</v>
      </c>
      <c r="C16" s="1182" t="s">
        <v>10</v>
      </c>
      <c r="D16" s="1182" t="s">
        <v>11</v>
      </c>
      <c r="E16" s="1185" t="s">
        <v>2</v>
      </c>
      <c r="F16" s="1185"/>
      <c r="G16" s="1185"/>
      <c r="H16" s="1191" t="s">
        <v>3</v>
      </c>
      <c r="I16" s="1192"/>
      <c r="J16" s="1193"/>
      <c r="K16" s="1191" t="s">
        <v>146</v>
      </c>
      <c r="L16" s="1192"/>
      <c r="M16" s="1194"/>
    </row>
    <row r="17" spans="1:17" s="28" customFormat="1" ht="12.75" customHeight="1" x14ac:dyDescent="0.2">
      <c r="A17" s="1180"/>
      <c r="B17" s="1183"/>
      <c r="C17" s="1183"/>
      <c r="D17" s="1183"/>
      <c r="E17" s="1186" t="s">
        <v>458</v>
      </c>
      <c r="F17" s="1189" t="s">
        <v>641</v>
      </c>
      <c r="G17" s="1186" t="s">
        <v>406</v>
      </c>
      <c r="H17" s="1186" t="s">
        <v>458</v>
      </c>
      <c r="I17" s="1195" t="s">
        <v>641</v>
      </c>
      <c r="J17" s="1186" t="s">
        <v>406</v>
      </c>
      <c r="K17" s="1186" t="s">
        <v>458</v>
      </c>
      <c r="L17" s="1195" t="s">
        <v>641</v>
      </c>
      <c r="M17" s="1197" t="s">
        <v>406</v>
      </c>
    </row>
    <row r="18" spans="1:17" s="28" customFormat="1" ht="13.15" customHeight="1" x14ac:dyDescent="0.2">
      <c r="A18" s="1180"/>
      <c r="B18" s="1183"/>
      <c r="C18" s="1183"/>
      <c r="D18" s="1183"/>
      <c r="E18" s="1187"/>
      <c r="F18" s="1189"/>
      <c r="G18" s="1187"/>
      <c r="H18" s="1187"/>
      <c r="I18" s="1195"/>
      <c r="J18" s="1187"/>
      <c r="K18" s="1187"/>
      <c r="L18" s="1195"/>
      <c r="M18" s="1198"/>
    </row>
    <row r="19" spans="1:17" s="28" customFormat="1" ht="55.9" customHeight="1" thickBot="1" x14ac:dyDescent="0.25">
      <c r="A19" s="1181"/>
      <c r="B19" s="1184"/>
      <c r="C19" s="1184"/>
      <c r="D19" s="1184"/>
      <c r="E19" s="1188"/>
      <c r="F19" s="1190"/>
      <c r="G19" s="1188"/>
      <c r="H19" s="1188"/>
      <c r="I19" s="1196"/>
      <c r="J19" s="1188"/>
      <c r="K19" s="1188"/>
      <c r="L19" s="1196"/>
      <c r="M19" s="1199"/>
    </row>
    <row r="20" spans="1:17" ht="16.5" thickBot="1" x14ac:dyDescent="0.3">
      <c r="A20" s="218">
        <v>1</v>
      </c>
      <c r="B20" s="217">
        <v>2</v>
      </c>
      <c r="C20" s="217">
        <v>3</v>
      </c>
      <c r="D20" s="217">
        <v>4</v>
      </c>
      <c r="E20" s="217">
        <v>5</v>
      </c>
      <c r="F20" s="606">
        <v>6</v>
      </c>
      <c r="G20" s="217">
        <v>7</v>
      </c>
      <c r="H20" s="217">
        <v>8</v>
      </c>
      <c r="I20" s="217">
        <v>9</v>
      </c>
      <c r="J20" s="217">
        <v>10</v>
      </c>
      <c r="K20" s="217">
        <v>11</v>
      </c>
      <c r="L20" s="217">
        <v>12</v>
      </c>
      <c r="M20" s="219">
        <v>13</v>
      </c>
    </row>
    <row r="21" spans="1:17" ht="48" thickBot="1" x14ac:dyDescent="0.3">
      <c r="A21" s="33" t="s">
        <v>13</v>
      </c>
      <c r="B21" s="612" t="s">
        <v>14</v>
      </c>
      <c r="C21" s="33" t="s">
        <v>14</v>
      </c>
      <c r="D21" s="35" t="s">
        <v>444</v>
      </c>
      <c r="E21" s="220">
        <f>E22</f>
        <v>115605213</v>
      </c>
      <c r="F21" s="220">
        <f>F22</f>
        <v>69737554.539999992</v>
      </c>
      <c r="G21" s="223">
        <f>F21/E21</f>
        <v>0.60323883958416302</v>
      </c>
      <c r="H21" s="220">
        <f>H22</f>
        <v>7195257</v>
      </c>
      <c r="I21" s="837">
        <f>I22</f>
        <v>4743903.21</v>
      </c>
      <c r="J21" s="223">
        <f>I21/H21</f>
        <v>0.65930976614177927</v>
      </c>
      <c r="K21" s="220">
        <f>E21+H21</f>
        <v>122800470</v>
      </c>
      <c r="L21" s="220">
        <f>F21+I21</f>
        <v>74481457.749999985</v>
      </c>
      <c r="M21" s="231">
        <f>L21/K21</f>
        <v>0.6065242075213555</v>
      </c>
      <c r="N21" s="611"/>
      <c r="O21" s="611"/>
      <c r="P21" s="611"/>
      <c r="Q21" s="611"/>
    </row>
    <row r="22" spans="1:17" ht="47.25" x14ac:dyDescent="0.25">
      <c r="A22" s="46" t="s">
        <v>15</v>
      </c>
      <c r="B22" s="47" t="s">
        <v>14</v>
      </c>
      <c r="C22" s="47" t="s">
        <v>14</v>
      </c>
      <c r="D22" s="48" t="s">
        <v>444</v>
      </c>
      <c r="E22" s="49">
        <f>E23+E27+E29+E33+E37+E39+E43+E46+E49+E51+E53+E58+E60</f>
        <v>115605213</v>
      </c>
      <c r="F22" s="49">
        <f>F23+F27+F29+F33+F37+F39+F43+F46+F49+F51+F53+F58+F60</f>
        <v>69737554.539999992</v>
      </c>
      <c r="G22" s="224">
        <f>F22/E22</f>
        <v>0.60323883958416302</v>
      </c>
      <c r="H22" s="49">
        <f>H23+H27+H29+H33+H37+H39+H43+H46+H49+H51+H53+H58+H60+H55+H62</f>
        <v>7195257</v>
      </c>
      <c r="I22" s="49">
        <f>I23+I27+I29+I33+I37+I39+I43+I46+I49+I51+I53+I58+I60+I55+I62</f>
        <v>4743903.21</v>
      </c>
      <c r="J22" s="224">
        <f>I22/H22</f>
        <v>0.65930976614177927</v>
      </c>
      <c r="K22" s="49">
        <f>K23+K27+K29+K33+K37+K39+K43+K46+K49+K51+K53+K58+K60+K55</f>
        <v>118240190</v>
      </c>
      <c r="L22" s="49">
        <f>L23+L27+L29+L33+L37+L39+L43+L46+L49+L51+L53+L58+L60+L55</f>
        <v>69921177.75</v>
      </c>
      <c r="M22" s="420">
        <f t="shared" ref="M22:M98" si="0">L22/K22</f>
        <v>0.59134865860753438</v>
      </c>
      <c r="N22" s="611"/>
      <c r="O22" s="611"/>
      <c r="P22" s="611"/>
      <c r="Q22" s="611"/>
    </row>
    <row r="23" spans="1:17" ht="94.5" x14ac:dyDescent="0.25">
      <c r="A23" s="807" t="s">
        <v>147</v>
      </c>
      <c r="B23" s="808" t="s">
        <v>148</v>
      </c>
      <c r="C23" s="808" t="s">
        <v>16</v>
      </c>
      <c r="D23" s="25" t="s">
        <v>149</v>
      </c>
      <c r="E23" s="8">
        <v>33989000</v>
      </c>
      <c r="F23" s="8">
        <v>15972662.92</v>
      </c>
      <c r="G23" s="225">
        <f t="shared" ref="G23:G233" si="1">F23/E23</f>
        <v>0.46993624172526405</v>
      </c>
      <c r="H23" s="228">
        <v>0</v>
      </c>
      <c r="I23" s="227">
        <f>I24</f>
        <v>25.61</v>
      </c>
      <c r="J23" s="225">
        <v>0</v>
      </c>
      <c r="K23" s="228">
        <f>E23+H23</f>
        <v>33989000</v>
      </c>
      <c r="L23" s="228">
        <f>F23+I23</f>
        <v>15972688.529999999</v>
      </c>
      <c r="M23" s="421">
        <f t="shared" si="0"/>
        <v>0.4699369952043308</v>
      </c>
      <c r="N23" s="611"/>
      <c r="O23" s="611"/>
      <c r="P23" s="611"/>
      <c r="Q23" s="611"/>
    </row>
    <row r="24" spans="1:17" x14ac:dyDescent="0.25">
      <c r="A24" s="807"/>
      <c r="B24" s="808"/>
      <c r="C24" s="808"/>
      <c r="D24" s="414" t="s">
        <v>408</v>
      </c>
      <c r="E24" s="38">
        <v>33989000</v>
      </c>
      <c r="F24" s="38">
        <v>15972662.92</v>
      </c>
      <c r="G24" s="225">
        <f t="shared" si="1"/>
        <v>0.46993624172526405</v>
      </c>
      <c r="H24" s="49">
        <v>0</v>
      </c>
      <c r="I24" s="8">
        <v>25.61</v>
      </c>
      <c r="J24" s="225">
        <v>0</v>
      </c>
      <c r="K24" s="228">
        <f t="shared" ref="K24:K61" si="2">E24+H24</f>
        <v>33989000</v>
      </c>
      <c r="L24" s="211">
        <f t="shared" ref="L24:L61" si="3">F24+I24</f>
        <v>15972688.529999999</v>
      </c>
      <c r="M24" s="421">
        <f t="shared" si="0"/>
        <v>0.4699369952043308</v>
      </c>
      <c r="N24" s="611"/>
      <c r="O24" s="611"/>
      <c r="P24" s="611"/>
      <c r="Q24" s="611"/>
    </row>
    <row r="25" spans="1:17" x14ac:dyDescent="0.25">
      <c r="A25" s="807"/>
      <c r="B25" s="808"/>
      <c r="C25" s="808"/>
      <c r="D25" s="415" t="s">
        <v>409</v>
      </c>
      <c r="E25" s="38">
        <v>27687920</v>
      </c>
      <c r="F25" s="38">
        <v>13477448.07</v>
      </c>
      <c r="G25" s="225">
        <f t="shared" si="1"/>
        <v>0.48676274960343718</v>
      </c>
      <c r="H25" s="49"/>
      <c r="I25" s="8"/>
      <c r="J25" s="225"/>
      <c r="K25" s="228">
        <f t="shared" si="2"/>
        <v>27687920</v>
      </c>
      <c r="L25" s="211">
        <f t="shared" si="3"/>
        <v>13477448.07</v>
      </c>
      <c r="M25" s="421">
        <f t="shared" si="0"/>
        <v>0.48676274960343718</v>
      </c>
      <c r="N25" s="611"/>
      <c r="O25" s="611"/>
      <c r="P25" s="611"/>
      <c r="Q25" s="611"/>
    </row>
    <row r="26" spans="1:17" ht="31.5" x14ac:dyDescent="0.25">
      <c r="A26" s="807"/>
      <c r="B26" s="808"/>
      <c r="C26" s="808"/>
      <c r="D26" s="415" t="s">
        <v>410</v>
      </c>
      <c r="E26" s="38">
        <v>2738106</v>
      </c>
      <c r="F26" s="38">
        <v>694368.07</v>
      </c>
      <c r="G26" s="225">
        <f t="shared" si="1"/>
        <v>0.25359429839458369</v>
      </c>
      <c r="H26" s="49"/>
      <c r="I26" s="8"/>
      <c r="J26" s="225"/>
      <c r="K26" s="228">
        <f t="shared" si="2"/>
        <v>2738106</v>
      </c>
      <c r="L26" s="211">
        <f t="shared" si="3"/>
        <v>694368.07</v>
      </c>
      <c r="M26" s="421">
        <f t="shared" si="0"/>
        <v>0.25359429839458369</v>
      </c>
      <c r="N26" s="611"/>
      <c r="O26" s="611"/>
      <c r="P26" s="611"/>
      <c r="Q26" s="611"/>
    </row>
    <row r="27" spans="1:17" ht="31.5" x14ac:dyDescent="0.25">
      <c r="A27" s="51" t="s">
        <v>407</v>
      </c>
      <c r="B27" s="50" t="s">
        <v>197</v>
      </c>
      <c r="C27" s="808">
        <v>133</v>
      </c>
      <c r="D27" s="25" t="s">
        <v>213</v>
      </c>
      <c r="E27" s="38">
        <f>E28</f>
        <v>165900</v>
      </c>
      <c r="F27" s="38">
        <v>60500</v>
      </c>
      <c r="G27" s="225">
        <f t="shared" si="1"/>
        <v>0.36467751657625075</v>
      </c>
      <c r="H27" s="49"/>
      <c r="I27" s="8"/>
      <c r="J27" s="225"/>
      <c r="K27" s="228">
        <f t="shared" si="2"/>
        <v>165900</v>
      </c>
      <c r="L27" s="211">
        <f t="shared" si="3"/>
        <v>60500</v>
      </c>
      <c r="M27" s="421">
        <f t="shared" si="0"/>
        <v>0.36467751657625075</v>
      </c>
      <c r="N27" s="611"/>
      <c r="O27" s="611"/>
      <c r="P27" s="611"/>
      <c r="Q27" s="611"/>
    </row>
    <row r="28" spans="1:17" x14ac:dyDescent="0.25">
      <c r="A28" s="51"/>
      <c r="B28" s="50"/>
      <c r="C28" s="808"/>
      <c r="D28" s="414" t="s">
        <v>408</v>
      </c>
      <c r="E28" s="38">
        <v>165900</v>
      </c>
      <c r="F28" s="38">
        <v>5200</v>
      </c>
      <c r="G28" s="225">
        <f t="shared" si="1"/>
        <v>3.134418324291742E-2</v>
      </c>
      <c r="H28" s="49"/>
      <c r="I28" s="8"/>
      <c r="J28" s="225"/>
      <c r="K28" s="228">
        <f t="shared" si="2"/>
        <v>165900</v>
      </c>
      <c r="L28" s="211">
        <f t="shared" si="3"/>
        <v>5200</v>
      </c>
      <c r="M28" s="421">
        <f t="shared" si="0"/>
        <v>3.134418324291742E-2</v>
      </c>
      <c r="N28" s="611"/>
      <c r="O28" s="611"/>
      <c r="P28" s="611"/>
      <c r="Q28" s="611"/>
    </row>
    <row r="29" spans="1:17" ht="31.5" x14ac:dyDescent="0.25">
      <c r="A29" s="807" t="s">
        <v>17</v>
      </c>
      <c r="B29" s="808" t="s">
        <v>18</v>
      </c>
      <c r="C29" s="808" t="s">
        <v>19</v>
      </c>
      <c r="D29" s="25" t="s">
        <v>20</v>
      </c>
      <c r="E29" s="38">
        <f>E30</f>
        <v>24456802</v>
      </c>
      <c r="F29" s="38">
        <f>F30</f>
        <v>11872260.48</v>
      </c>
      <c r="G29" s="225">
        <f t="shared" si="1"/>
        <v>0.48543797672320366</v>
      </c>
      <c r="H29" s="230">
        <f>H31</f>
        <v>1548687</v>
      </c>
      <c r="I29" s="230">
        <f>I31</f>
        <v>0</v>
      </c>
      <c r="J29" s="225">
        <v>0</v>
      </c>
      <c r="K29" s="228">
        <f t="shared" si="2"/>
        <v>26005489</v>
      </c>
      <c r="L29" s="211">
        <f t="shared" si="3"/>
        <v>11872260.48</v>
      </c>
      <c r="M29" s="421">
        <f t="shared" si="0"/>
        <v>0.4565290227766915</v>
      </c>
      <c r="N29" s="611"/>
      <c r="O29" s="611"/>
      <c r="P29" s="611"/>
      <c r="Q29" s="611"/>
    </row>
    <row r="30" spans="1:17" x14ac:dyDescent="0.25">
      <c r="A30" s="807"/>
      <c r="B30" s="808"/>
      <c r="C30" s="808"/>
      <c r="D30" s="414" t="s">
        <v>408</v>
      </c>
      <c r="E30" s="38">
        <v>24456802</v>
      </c>
      <c r="F30" s="38">
        <v>11872260.48</v>
      </c>
      <c r="G30" s="225">
        <f t="shared" si="1"/>
        <v>0.48543797672320366</v>
      </c>
      <c r="H30" s="230"/>
      <c r="I30" s="8"/>
      <c r="J30" s="225">
        <v>0</v>
      </c>
      <c r="K30" s="228">
        <f t="shared" si="2"/>
        <v>24456802</v>
      </c>
      <c r="L30" s="211">
        <f t="shared" si="3"/>
        <v>11872260.48</v>
      </c>
      <c r="M30" s="421">
        <f t="shared" si="0"/>
        <v>0.48543797672320366</v>
      </c>
      <c r="N30" s="611"/>
      <c r="O30" s="611"/>
      <c r="P30" s="611"/>
      <c r="Q30" s="611"/>
    </row>
    <row r="31" spans="1:17" x14ac:dyDescent="0.25">
      <c r="A31" s="807"/>
      <c r="B31" s="808"/>
      <c r="C31" s="808"/>
      <c r="D31" s="414" t="s">
        <v>411</v>
      </c>
      <c r="E31" s="38"/>
      <c r="F31" s="38"/>
      <c r="G31" s="225"/>
      <c r="H31" s="230">
        <f>H32</f>
        <v>1548687</v>
      </c>
      <c r="I31" s="230">
        <f>I32</f>
        <v>0</v>
      </c>
      <c r="J31" s="225">
        <v>0</v>
      </c>
      <c r="K31" s="228">
        <f t="shared" si="2"/>
        <v>1548687</v>
      </c>
      <c r="L31" s="211">
        <f t="shared" si="3"/>
        <v>0</v>
      </c>
      <c r="M31" s="421">
        <f t="shared" si="0"/>
        <v>0</v>
      </c>
      <c r="N31" s="611"/>
      <c r="O31" s="611"/>
      <c r="P31" s="611"/>
      <c r="Q31" s="611"/>
    </row>
    <row r="32" spans="1:17" x14ac:dyDescent="0.25">
      <c r="A32" s="807"/>
      <c r="B32" s="808"/>
      <c r="C32" s="808"/>
      <c r="D32" s="415" t="s">
        <v>412</v>
      </c>
      <c r="E32" s="38"/>
      <c r="F32" s="38"/>
      <c r="G32" s="225"/>
      <c r="H32" s="230">
        <v>1548687</v>
      </c>
      <c r="I32" s="230">
        <v>0</v>
      </c>
      <c r="J32" s="225">
        <v>0</v>
      </c>
      <c r="K32" s="228">
        <f t="shared" si="2"/>
        <v>1548687</v>
      </c>
      <c r="L32" s="211">
        <f t="shared" si="3"/>
        <v>0</v>
      </c>
      <c r="M32" s="421">
        <f t="shared" si="0"/>
        <v>0</v>
      </c>
      <c r="N32" s="611"/>
      <c r="O32" s="611"/>
      <c r="P32" s="611"/>
      <c r="Q32" s="611"/>
    </row>
    <row r="33" spans="1:17" ht="63" x14ac:dyDescent="0.25">
      <c r="A33" s="807" t="s">
        <v>21</v>
      </c>
      <c r="B33" s="808" t="s">
        <v>22</v>
      </c>
      <c r="C33" s="808" t="s">
        <v>23</v>
      </c>
      <c r="D33" s="25" t="s">
        <v>24</v>
      </c>
      <c r="E33" s="38">
        <f>E34</f>
        <v>880094</v>
      </c>
      <c r="F33" s="38">
        <f>F34</f>
        <v>394560.98</v>
      </c>
      <c r="G33" s="225">
        <f t="shared" si="1"/>
        <v>0.44831686160796458</v>
      </c>
      <c r="H33" s="230">
        <f>H35</f>
        <v>173298</v>
      </c>
      <c r="I33" s="49">
        <v>0</v>
      </c>
      <c r="J33" s="225">
        <v>0</v>
      </c>
      <c r="K33" s="228">
        <f>E33+H33</f>
        <v>1053392</v>
      </c>
      <c r="L33" s="211">
        <f t="shared" si="3"/>
        <v>394560.98</v>
      </c>
      <c r="M33" s="421">
        <f t="shared" si="0"/>
        <v>0.37456234716041131</v>
      </c>
      <c r="N33" s="611"/>
      <c r="O33" s="611"/>
      <c r="P33" s="611"/>
      <c r="Q33" s="611"/>
    </row>
    <row r="34" spans="1:17" x14ac:dyDescent="0.25">
      <c r="A34" s="807"/>
      <c r="B34" s="808"/>
      <c r="C34" s="808"/>
      <c r="D34" s="414" t="s">
        <v>408</v>
      </c>
      <c r="E34" s="38">
        <v>880094</v>
      </c>
      <c r="F34" s="38">
        <v>394560.98</v>
      </c>
      <c r="G34" s="225">
        <f t="shared" si="1"/>
        <v>0.44831686160796458</v>
      </c>
      <c r="H34" s="230"/>
      <c r="I34" s="8">
        <v>0</v>
      </c>
      <c r="J34" s="225">
        <v>0</v>
      </c>
      <c r="K34" s="228">
        <f>E34+H34</f>
        <v>880094</v>
      </c>
      <c r="L34" s="211">
        <f t="shared" si="3"/>
        <v>394560.98</v>
      </c>
      <c r="M34" s="421">
        <f t="shared" si="0"/>
        <v>0.44831686160796458</v>
      </c>
      <c r="N34" s="611"/>
      <c r="O34" s="611"/>
      <c r="P34" s="611"/>
      <c r="Q34" s="611"/>
    </row>
    <row r="35" spans="1:17" x14ac:dyDescent="0.25">
      <c r="A35" s="807"/>
      <c r="B35" s="808"/>
      <c r="C35" s="808"/>
      <c r="D35" s="414" t="s">
        <v>411</v>
      </c>
      <c r="E35" s="38"/>
      <c r="F35" s="38"/>
      <c r="G35" s="225"/>
      <c r="H35" s="230">
        <f>H36</f>
        <v>173298</v>
      </c>
      <c r="I35" s="8">
        <v>0</v>
      </c>
      <c r="J35" s="225">
        <v>0</v>
      </c>
      <c r="K35" s="228">
        <f t="shared" si="2"/>
        <v>173298</v>
      </c>
      <c r="L35" s="211">
        <f t="shared" si="3"/>
        <v>0</v>
      </c>
      <c r="M35" s="421">
        <f t="shared" si="0"/>
        <v>0</v>
      </c>
      <c r="N35" s="611"/>
      <c r="O35" s="611"/>
      <c r="P35" s="611"/>
      <c r="Q35" s="611"/>
    </row>
    <row r="36" spans="1:17" x14ac:dyDescent="0.25">
      <c r="A36" s="807"/>
      <c r="B36" s="808"/>
      <c r="C36" s="808"/>
      <c r="D36" s="415" t="s">
        <v>412</v>
      </c>
      <c r="E36" s="38"/>
      <c r="F36" s="38"/>
      <c r="G36" s="225"/>
      <c r="H36" s="230">
        <v>173298</v>
      </c>
      <c r="I36" s="8">
        <v>0</v>
      </c>
      <c r="J36" s="225">
        <v>0</v>
      </c>
      <c r="K36" s="228">
        <f t="shared" si="2"/>
        <v>173298</v>
      </c>
      <c r="L36" s="211">
        <f t="shared" si="3"/>
        <v>0</v>
      </c>
      <c r="M36" s="421">
        <f t="shared" si="0"/>
        <v>0</v>
      </c>
      <c r="N36" s="611"/>
      <c r="O36" s="611"/>
      <c r="P36" s="611"/>
      <c r="Q36" s="611"/>
    </row>
    <row r="37" spans="1:17" ht="31.5" x14ac:dyDescent="0.25">
      <c r="A37" s="51" t="s">
        <v>203</v>
      </c>
      <c r="B37" s="808">
        <v>2152</v>
      </c>
      <c r="C37" s="50" t="s">
        <v>204</v>
      </c>
      <c r="D37" s="25" t="s">
        <v>214</v>
      </c>
      <c r="E37" s="38">
        <f>E38</f>
        <v>2932512</v>
      </c>
      <c r="F37" s="38">
        <f>F38</f>
        <v>855858.59</v>
      </c>
      <c r="G37" s="225">
        <f t="shared" si="1"/>
        <v>0.29185169233749086</v>
      </c>
      <c r="H37" s="230">
        <v>0</v>
      </c>
      <c r="I37" s="8"/>
      <c r="J37" s="225">
        <v>0</v>
      </c>
      <c r="K37" s="228">
        <f t="shared" si="2"/>
        <v>2932512</v>
      </c>
      <c r="L37" s="211">
        <f t="shared" si="3"/>
        <v>855858.59</v>
      </c>
      <c r="M37" s="421">
        <f t="shared" si="0"/>
        <v>0.29185169233749086</v>
      </c>
      <c r="N37" s="611"/>
      <c r="O37" s="611"/>
      <c r="P37" s="611"/>
      <c r="Q37" s="611"/>
    </row>
    <row r="38" spans="1:17" x14ac:dyDescent="0.25">
      <c r="A38" s="51"/>
      <c r="B38" s="808"/>
      <c r="C38" s="50"/>
      <c r="D38" s="414" t="s">
        <v>408</v>
      </c>
      <c r="E38" s="38">
        <v>2932512</v>
      </c>
      <c r="F38" s="38">
        <v>855858.59</v>
      </c>
      <c r="G38" s="225">
        <f t="shared" si="1"/>
        <v>0.29185169233749086</v>
      </c>
      <c r="H38" s="230"/>
      <c r="I38" s="8"/>
      <c r="J38" s="225">
        <v>0</v>
      </c>
      <c r="K38" s="228">
        <f t="shared" si="2"/>
        <v>2932512</v>
      </c>
      <c r="L38" s="211">
        <f t="shared" si="3"/>
        <v>855858.59</v>
      </c>
      <c r="M38" s="421">
        <f t="shared" si="0"/>
        <v>0.29185169233749086</v>
      </c>
      <c r="N38" s="611"/>
      <c r="O38" s="611"/>
      <c r="P38" s="611"/>
      <c r="Q38" s="611"/>
    </row>
    <row r="39" spans="1:17" ht="31.5" x14ac:dyDescent="0.25">
      <c r="A39" s="807" t="s">
        <v>28</v>
      </c>
      <c r="B39" s="808" t="s">
        <v>29</v>
      </c>
      <c r="C39" s="808" t="s">
        <v>30</v>
      </c>
      <c r="D39" s="25" t="s">
        <v>31</v>
      </c>
      <c r="E39" s="38">
        <f>E40</f>
        <v>155496</v>
      </c>
      <c r="F39" s="38">
        <v>59961.9</v>
      </c>
      <c r="G39" s="225">
        <f t="shared" si="1"/>
        <v>0.38561699336317334</v>
      </c>
      <c r="H39" s="230">
        <f>H41</f>
        <v>657194</v>
      </c>
      <c r="I39" s="49">
        <v>0</v>
      </c>
      <c r="J39" s="225">
        <v>0</v>
      </c>
      <c r="K39" s="228">
        <f>E39+H39</f>
        <v>812690</v>
      </c>
      <c r="L39" s="211">
        <f>F39+I39+L41</f>
        <v>59961.9</v>
      </c>
      <c r="M39" s="421">
        <f t="shared" si="0"/>
        <v>7.3782007899691152E-2</v>
      </c>
      <c r="N39" s="611"/>
      <c r="O39" s="611"/>
      <c r="P39" s="611"/>
      <c r="Q39" s="611"/>
    </row>
    <row r="40" spans="1:17" x14ac:dyDescent="0.25">
      <c r="A40" s="807"/>
      <c r="B40" s="808"/>
      <c r="C40" s="808"/>
      <c r="D40" s="414" t="s">
        <v>408</v>
      </c>
      <c r="E40" s="38">
        <v>155496</v>
      </c>
      <c r="F40" s="38">
        <v>59962.9</v>
      </c>
      <c r="G40" s="225">
        <f t="shared" si="1"/>
        <v>0.38562342439676905</v>
      </c>
      <c r="H40" s="230"/>
      <c r="I40" s="8"/>
      <c r="J40" s="225"/>
      <c r="K40" s="228">
        <f t="shared" si="2"/>
        <v>155496</v>
      </c>
      <c r="L40" s="211">
        <f t="shared" si="3"/>
        <v>59962.9</v>
      </c>
      <c r="M40" s="421">
        <f t="shared" si="0"/>
        <v>0.38562342439676905</v>
      </c>
      <c r="N40" s="611"/>
      <c r="O40" s="611"/>
      <c r="P40" s="611"/>
      <c r="Q40" s="611"/>
    </row>
    <row r="41" spans="1:17" x14ac:dyDescent="0.25">
      <c r="A41" s="807"/>
      <c r="B41" s="808"/>
      <c r="C41" s="808"/>
      <c r="D41" s="414" t="s">
        <v>411</v>
      </c>
      <c r="E41" s="38"/>
      <c r="F41" s="38"/>
      <c r="G41" s="225"/>
      <c r="H41" s="230">
        <f>H42</f>
        <v>657194</v>
      </c>
      <c r="I41" s="847">
        <v>0</v>
      </c>
      <c r="J41" s="225">
        <v>0</v>
      </c>
      <c r="K41" s="228">
        <f>H41</f>
        <v>657194</v>
      </c>
      <c r="L41" s="211">
        <f>I41</f>
        <v>0</v>
      </c>
      <c r="M41" s="421">
        <f t="shared" si="0"/>
        <v>0</v>
      </c>
      <c r="N41" s="611"/>
      <c r="O41" s="611"/>
      <c r="P41" s="611"/>
      <c r="Q41" s="611"/>
    </row>
    <row r="42" spans="1:17" x14ac:dyDescent="0.25">
      <c r="A42" s="807"/>
      <c r="B42" s="808"/>
      <c r="C42" s="808"/>
      <c r="D42" s="415" t="s">
        <v>412</v>
      </c>
      <c r="E42" s="38"/>
      <c r="F42" s="38"/>
      <c r="G42" s="225"/>
      <c r="H42" s="230">
        <v>657194</v>
      </c>
      <c r="I42" s="847">
        <v>0</v>
      </c>
      <c r="J42" s="225">
        <v>0</v>
      </c>
      <c r="K42" s="228">
        <f>H42</f>
        <v>657194</v>
      </c>
      <c r="L42" s="211">
        <f>I42</f>
        <v>0</v>
      </c>
      <c r="M42" s="421"/>
      <c r="N42" s="611"/>
      <c r="O42" s="611"/>
      <c r="P42" s="611"/>
      <c r="Q42" s="611"/>
    </row>
    <row r="43" spans="1:17" ht="43.5" customHeight="1" x14ac:dyDescent="0.25">
      <c r="A43" s="51" t="s">
        <v>215</v>
      </c>
      <c r="B43" s="50">
        <v>7650</v>
      </c>
      <c r="C43" s="50" t="s">
        <v>152</v>
      </c>
      <c r="D43" s="25" t="s">
        <v>216</v>
      </c>
      <c r="E43" s="38">
        <v>0</v>
      </c>
      <c r="F43" s="38">
        <v>0</v>
      </c>
      <c r="G43" s="225"/>
      <c r="H43" s="230">
        <f>H44</f>
        <v>57000</v>
      </c>
      <c r="I43" s="49">
        <f>I44</f>
        <v>0</v>
      </c>
      <c r="J43" s="225">
        <v>0</v>
      </c>
      <c r="K43" s="228">
        <f t="shared" si="2"/>
        <v>57000</v>
      </c>
      <c r="L43" s="211">
        <f t="shared" si="3"/>
        <v>0</v>
      </c>
      <c r="M43" s="421">
        <f t="shared" si="0"/>
        <v>0</v>
      </c>
      <c r="N43" s="611"/>
      <c r="O43" s="611"/>
      <c r="P43" s="611"/>
      <c r="Q43" s="611"/>
    </row>
    <row r="44" spans="1:17" x14ac:dyDescent="0.25">
      <c r="A44" s="51"/>
      <c r="B44" s="50"/>
      <c r="C44" s="50"/>
      <c r="D44" s="414" t="s">
        <v>411</v>
      </c>
      <c r="E44" s="38"/>
      <c r="F44" s="38"/>
      <c r="G44" s="225"/>
      <c r="H44" s="230">
        <v>57000</v>
      </c>
      <c r="I44" s="49">
        <v>0</v>
      </c>
      <c r="J44" s="225">
        <v>0</v>
      </c>
      <c r="K44" s="228">
        <f t="shared" si="2"/>
        <v>57000</v>
      </c>
      <c r="L44" s="211">
        <f t="shared" si="3"/>
        <v>0</v>
      </c>
      <c r="M44" s="421">
        <f t="shared" si="0"/>
        <v>0</v>
      </c>
      <c r="N44" s="611"/>
      <c r="O44" s="611"/>
      <c r="P44" s="611"/>
      <c r="Q44" s="611"/>
    </row>
    <row r="45" spans="1:17" x14ac:dyDescent="0.25">
      <c r="A45" s="51"/>
      <c r="B45" s="50"/>
      <c r="C45" s="50"/>
      <c r="D45" s="415" t="s">
        <v>412</v>
      </c>
      <c r="E45" s="38"/>
      <c r="F45" s="38"/>
      <c r="G45" s="225"/>
      <c r="H45" s="230">
        <v>57000</v>
      </c>
      <c r="I45" s="49">
        <v>0</v>
      </c>
      <c r="J45" s="225">
        <v>0</v>
      </c>
      <c r="K45" s="228">
        <f t="shared" si="2"/>
        <v>57000</v>
      </c>
      <c r="L45" s="211">
        <f t="shared" si="3"/>
        <v>0</v>
      </c>
      <c r="M45" s="421">
        <f t="shared" si="0"/>
        <v>0</v>
      </c>
      <c r="N45" s="611"/>
      <c r="O45" s="611"/>
      <c r="P45" s="611"/>
      <c r="Q45" s="611"/>
    </row>
    <row r="46" spans="1:17" ht="80.25" customHeight="1" x14ac:dyDescent="0.25">
      <c r="A46" s="51" t="s">
        <v>217</v>
      </c>
      <c r="B46" s="50" t="s">
        <v>218</v>
      </c>
      <c r="C46" s="50" t="s">
        <v>152</v>
      </c>
      <c r="D46" s="25" t="s">
        <v>219</v>
      </c>
      <c r="E46" s="38">
        <v>0</v>
      </c>
      <c r="F46" s="38">
        <v>0</v>
      </c>
      <c r="G46" s="225"/>
      <c r="H46" s="230">
        <f>H47</f>
        <v>15200</v>
      </c>
      <c r="I46" s="49">
        <f>I47</f>
        <v>0</v>
      </c>
      <c r="J46" s="225">
        <v>0</v>
      </c>
      <c r="K46" s="228">
        <f t="shared" si="2"/>
        <v>15200</v>
      </c>
      <c r="L46" s="211">
        <f t="shared" si="3"/>
        <v>0</v>
      </c>
      <c r="M46" s="421">
        <f t="shared" si="0"/>
        <v>0</v>
      </c>
      <c r="N46" s="611"/>
      <c r="O46" s="611"/>
      <c r="P46" s="611"/>
      <c r="Q46" s="611"/>
    </row>
    <row r="47" spans="1:17" x14ac:dyDescent="0.25">
      <c r="A47" s="51"/>
      <c r="B47" s="50"/>
      <c r="C47" s="50"/>
      <c r="D47" s="414" t="s">
        <v>411</v>
      </c>
      <c r="E47" s="38"/>
      <c r="F47" s="38"/>
      <c r="G47" s="225"/>
      <c r="H47" s="230">
        <v>15200</v>
      </c>
      <c r="I47" s="49">
        <v>0</v>
      </c>
      <c r="J47" s="225">
        <v>0</v>
      </c>
      <c r="K47" s="228">
        <f t="shared" si="2"/>
        <v>15200</v>
      </c>
      <c r="L47" s="211">
        <f t="shared" si="3"/>
        <v>0</v>
      </c>
      <c r="M47" s="421">
        <f t="shared" si="0"/>
        <v>0</v>
      </c>
      <c r="N47" s="611"/>
      <c r="O47" s="611"/>
      <c r="P47" s="611"/>
      <c r="Q47" s="611"/>
    </row>
    <row r="48" spans="1:17" x14ac:dyDescent="0.25">
      <c r="A48" s="51"/>
      <c r="B48" s="50"/>
      <c r="C48" s="50"/>
      <c r="D48" s="415" t="s">
        <v>412</v>
      </c>
      <c r="E48" s="38"/>
      <c r="F48" s="38"/>
      <c r="G48" s="225"/>
      <c r="H48" s="230">
        <f>H47</f>
        <v>15200</v>
      </c>
      <c r="I48" s="49">
        <v>0</v>
      </c>
      <c r="J48" s="225">
        <v>0</v>
      </c>
      <c r="K48" s="228">
        <f t="shared" si="2"/>
        <v>15200</v>
      </c>
      <c r="L48" s="211">
        <f t="shared" si="3"/>
        <v>0</v>
      </c>
      <c r="M48" s="421">
        <f t="shared" si="0"/>
        <v>0</v>
      </c>
      <c r="N48" s="611"/>
      <c r="O48" s="611"/>
      <c r="P48" s="611"/>
      <c r="Q48" s="611"/>
    </row>
    <row r="49" spans="1:17" ht="31.5" x14ac:dyDescent="0.25">
      <c r="A49" s="807" t="s">
        <v>150</v>
      </c>
      <c r="B49" s="808" t="s">
        <v>151</v>
      </c>
      <c r="C49" s="808" t="s">
        <v>152</v>
      </c>
      <c r="D49" s="25" t="s">
        <v>153</v>
      </c>
      <c r="E49" s="38">
        <f>E50</f>
        <v>40031</v>
      </c>
      <c r="F49" s="38">
        <v>40031</v>
      </c>
      <c r="G49" s="225">
        <f t="shared" si="1"/>
        <v>1</v>
      </c>
      <c r="H49" s="230">
        <v>0</v>
      </c>
      <c r="I49" s="8">
        <v>0</v>
      </c>
      <c r="J49" s="225"/>
      <c r="K49" s="228">
        <f t="shared" si="2"/>
        <v>40031</v>
      </c>
      <c r="L49" s="211">
        <f t="shared" si="3"/>
        <v>40031</v>
      </c>
      <c r="M49" s="421">
        <f t="shared" si="0"/>
        <v>1</v>
      </c>
      <c r="N49" s="611"/>
      <c r="O49" s="611"/>
      <c r="P49" s="611"/>
      <c r="Q49" s="611"/>
    </row>
    <row r="50" spans="1:17" x14ac:dyDescent="0.25">
      <c r="A50" s="807"/>
      <c r="B50" s="808"/>
      <c r="C50" s="808"/>
      <c r="D50" s="414" t="s">
        <v>408</v>
      </c>
      <c r="E50" s="38">
        <v>40031</v>
      </c>
      <c r="F50" s="38">
        <v>40031</v>
      </c>
      <c r="G50" s="225">
        <f t="shared" si="1"/>
        <v>1</v>
      </c>
      <c r="H50" s="230"/>
      <c r="I50" s="8"/>
      <c r="J50" s="225"/>
      <c r="K50" s="228">
        <f>E50+H50</f>
        <v>40031</v>
      </c>
      <c r="L50" s="211">
        <f t="shared" si="3"/>
        <v>40031</v>
      </c>
      <c r="M50" s="421">
        <f t="shared" si="0"/>
        <v>1</v>
      </c>
      <c r="N50" s="611"/>
      <c r="O50" s="611"/>
      <c r="P50" s="611"/>
      <c r="Q50" s="611"/>
    </row>
    <row r="51" spans="1:17" ht="31.5" x14ac:dyDescent="0.25">
      <c r="A51" s="807" t="s">
        <v>32</v>
      </c>
      <c r="B51" s="808" t="s">
        <v>33</v>
      </c>
      <c r="C51" s="808" t="s">
        <v>34</v>
      </c>
      <c r="D51" s="25" t="s">
        <v>35</v>
      </c>
      <c r="E51" s="38">
        <f>E52</f>
        <v>347700</v>
      </c>
      <c r="F51" s="38">
        <f>F52</f>
        <v>0</v>
      </c>
      <c r="G51" s="225">
        <f t="shared" si="1"/>
        <v>0</v>
      </c>
      <c r="H51" s="230">
        <v>0</v>
      </c>
      <c r="I51" s="8">
        <v>0</v>
      </c>
      <c r="J51" s="225"/>
      <c r="K51" s="228">
        <f t="shared" si="2"/>
        <v>347700</v>
      </c>
      <c r="L51" s="211">
        <f t="shared" si="3"/>
        <v>0</v>
      </c>
      <c r="M51" s="421">
        <f t="shared" si="0"/>
        <v>0</v>
      </c>
      <c r="N51" s="611"/>
      <c r="O51" s="611"/>
      <c r="P51" s="611"/>
      <c r="Q51" s="611"/>
    </row>
    <row r="52" spans="1:17" x14ac:dyDescent="0.25">
      <c r="A52" s="807"/>
      <c r="B52" s="808"/>
      <c r="C52" s="808"/>
      <c r="D52" s="414" t="s">
        <v>408</v>
      </c>
      <c r="E52" s="38">
        <v>347700</v>
      </c>
      <c r="F52" s="38">
        <v>0</v>
      </c>
      <c r="G52" s="225">
        <f t="shared" si="1"/>
        <v>0</v>
      </c>
      <c r="H52" s="230"/>
      <c r="I52" s="8"/>
      <c r="J52" s="225"/>
      <c r="K52" s="228">
        <f t="shared" si="2"/>
        <v>347700</v>
      </c>
      <c r="L52" s="211">
        <f t="shared" si="3"/>
        <v>0</v>
      </c>
      <c r="M52" s="421">
        <f t="shared" si="0"/>
        <v>0</v>
      </c>
      <c r="N52" s="611"/>
      <c r="O52" s="611"/>
      <c r="P52" s="611"/>
      <c r="Q52" s="611"/>
    </row>
    <row r="53" spans="1:17" ht="31.5" x14ac:dyDescent="0.25">
      <c r="A53" s="807" t="s">
        <v>139</v>
      </c>
      <c r="B53" s="808" t="s">
        <v>154</v>
      </c>
      <c r="C53" s="808" t="s">
        <v>34</v>
      </c>
      <c r="D53" s="25" t="s">
        <v>140</v>
      </c>
      <c r="E53" s="38">
        <f>E54</f>
        <v>19054971</v>
      </c>
      <c r="F53" s="38">
        <f>F54</f>
        <v>8752051.3800000008</v>
      </c>
      <c r="G53" s="225">
        <f t="shared" si="1"/>
        <v>0.45930541589383689</v>
      </c>
      <c r="H53" s="230">
        <v>0</v>
      </c>
      <c r="I53" s="8">
        <v>0</v>
      </c>
      <c r="J53" s="225"/>
      <c r="K53" s="228">
        <f>E53+H53</f>
        <v>19054971</v>
      </c>
      <c r="L53" s="211">
        <f t="shared" si="3"/>
        <v>8752051.3800000008</v>
      </c>
      <c r="M53" s="421">
        <f t="shared" si="0"/>
        <v>0.45930541589383689</v>
      </c>
      <c r="N53" s="611"/>
      <c r="O53" s="611"/>
      <c r="P53" s="611"/>
      <c r="Q53" s="611"/>
    </row>
    <row r="54" spans="1:17" x14ac:dyDescent="0.25">
      <c r="A54" s="36"/>
      <c r="B54" s="37"/>
      <c r="C54" s="37"/>
      <c r="D54" s="414" t="s">
        <v>408</v>
      </c>
      <c r="E54" s="39">
        <v>19054971</v>
      </c>
      <c r="F54" s="39">
        <v>8752051.3800000008</v>
      </c>
      <c r="G54" s="225">
        <f t="shared" si="1"/>
        <v>0.45930541589383689</v>
      </c>
      <c r="H54" s="228"/>
      <c r="I54" s="8"/>
      <c r="J54" s="225"/>
      <c r="K54" s="228">
        <f t="shared" si="2"/>
        <v>19054971</v>
      </c>
      <c r="L54" s="211">
        <f t="shared" si="3"/>
        <v>8752051.3800000008</v>
      </c>
      <c r="M54" s="421">
        <f t="shared" si="0"/>
        <v>0.45930541589383689</v>
      </c>
      <c r="N54" s="611"/>
      <c r="O54" s="611"/>
      <c r="P54" s="611"/>
      <c r="Q54" s="611"/>
    </row>
    <row r="55" spans="1:17" ht="31.5" x14ac:dyDescent="0.25">
      <c r="A55" s="36">
        <v>218240</v>
      </c>
      <c r="B55" s="37">
        <v>8240</v>
      </c>
      <c r="C55" s="37">
        <v>380</v>
      </c>
      <c r="D55" s="417" t="s">
        <v>477</v>
      </c>
      <c r="E55" s="39"/>
      <c r="F55" s="39"/>
      <c r="G55" s="226"/>
      <c r="H55" s="793">
        <v>183598</v>
      </c>
      <c r="I55" s="229">
        <v>183597.6</v>
      </c>
      <c r="J55" s="225">
        <f>I55/H55</f>
        <v>0.99999782132702975</v>
      </c>
      <c r="K55" s="228">
        <f t="shared" si="2"/>
        <v>183598</v>
      </c>
      <c r="L55" s="211">
        <f t="shared" si="3"/>
        <v>183597.6</v>
      </c>
      <c r="M55" s="421">
        <f t="shared" si="0"/>
        <v>0.99999782132702975</v>
      </c>
      <c r="N55" s="611"/>
      <c r="O55" s="611"/>
      <c r="P55" s="611"/>
      <c r="Q55" s="611"/>
    </row>
    <row r="56" spans="1:17" x14ac:dyDescent="0.25">
      <c r="A56" s="36"/>
      <c r="B56" s="37"/>
      <c r="C56" s="37"/>
      <c r="D56" s="416" t="s">
        <v>411</v>
      </c>
      <c r="E56" s="39"/>
      <c r="F56" s="39"/>
      <c r="G56" s="226"/>
      <c r="H56" s="793">
        <v>183598</v>
      </c>
      <c r="I56" s="229">
        <v>183597.6</v>
      </c>
      <c r="J56" s="225">
        <f t="shared" ref="J56:J57" si="4">I56/H56</f>
        <v>0.99999782132702975</v>
      </c>
      <c r="K56" s="228">
        <f t="shared" si="2"/>
        <v>183598</v>
      </c>
      <c r="L56" s="211">
        <f t="shared" si="3"/>
        <v>183597.6</v>
      </c>
      <c r="M56" s="421">
        <f t="shared" si="0"/>
        <v>0.99999782132702975</v>
      </c>
      <c r="N56" s="611"/>
      <c r="O56" s="611"/>
      <c r="P56" s="611"/>
      <c r="Q56" s="611"/>
    </row>
    <row r="57" spans="1:17" x14ac:dyDescent="0.25">
      <c r="A57" s="36"/>
      <c r="B57" s="37"/>
      <c r="C57" s="37"/>
      <c r="D57" s="417" t="s">
        <v>412</v>
      </c>
      <c r="E57" s="39"/>
      <c r="F57" s="39"/>
      <c r="G57" s="226"/>
      <c r="H57" s="793">
        <v>183598</v>
      </c>
      <c r="I57" s="229">
        <v>183597.6</v>
      </c>
      <c r="J57" s="225">
        <f t="shared" si="4"/>
        <v>0.99999782132702975</v>
      </c>
      <c r="K57" s="228">
        <f t="shared" si="2"/>
        <v>183598</v>
      </c>
      <c r="L57" s="211">
        <f t="shared" si="3"/>
        <v>183597.6</v>
      </c>
      <c r="M57" s="421">
        <f t="shared" si="0"/>
        <v>0.99999782132702975</v>
      </c>
      <c r="N57" s="611"/>
      <c r="O57" s="611"/>
      <c r="P57" s="611"/>
      <c r="Q57" s="611"/>
    </row>
    <row r="58" spans="1:17" ht="31.5" x14ac:dyDescent="0.25">
      <c r="A58" s="36" t="s">
        <v>36</v>
      </c>
      <c r="B58" s="37" t="s">
        <v>37</v>
      </c>
      <c r="C58" s="37" t="s">
        <v>38</v>
      </c>
      <c r="D58" s="32" t="s">
        <v>39</v>
      </c>
      <c r="E58" s="39">
        <f>E59</f>
        <v>3582707</v>
      </c>
      <c r="F58" s="39">
        <f>F59</f>
        <v>1729667.29</v>
      </c>
      <c r="G58" s="226">
        <f t="shared" si="1"/>
        <v>0.48278223421563637</v>
      </c>
      <c r="H58" s="793">
        <v>0</v>
      </c>
      <c r="I58" s="13">
        <v>0</v>
      </c>
      <c r="J58" s="225"/>
      <c r="K58" s="228">
        <f t="shared" si="2"/>
        <v>3582707</v>
      </c>
      <c r="L58" s="211">
        <f t="shared" si="3"/>
        <v>1729667.29</v>
      </c>
      <c r="M58" s="421">
        <f t="shared" si="0"/>
        <v>0.48278223421563637</v>
      </c>
      <c r="N58" s="611"/>
      <c r="O58" s="611"/>
      <c r="P58" s="611"/>
      <c r="Q58" s="611"/>
    </row>
    <row r="59" spans="1:17" x14ac:dyDescent="0.25">
      <c r="A59" s="808"/>
      <c r="B59" s="808"/>
      <c r="C59" s="808"/>
      <c r="D59" s="414" t="s">
        <v>408</v>
      </c>
      <c r="E59" s="38">
        <v>3582707</v>
      </c>
      <c r="F59" s="38">
        <v>1729667.29</v>
      </c>
      <c r="G59" s="225">
        <f t="shared" si="1"/>
        <v>0.48278223421563637</v>
      </c>
      <c r="H59" s="228"/>
      <c r="I59" s="8"/>
      <c r="J59" s="225"/>
      <c r="K59" s="228">
        <f t="shared" si="2"/>
        <v>3582707</v>
      </c>
      <c r="L59" s="211">
        <f t="shared" si="3"/>
        <v>1729667.29</v>
      </c>
      <c r="M59" s="225">
        <f t="shared" si="0"/>
        <v>0.48278223421563637</v>
      </c>
      <c r="N59" s="611"/>
      <c r="O59" s="611"/>
      <c r="P59" s="611"/>
      <c r="Q59" s="611"/>
    </row>
    <row r="60" spans="1:17" x14ac:dyDescent="0.25">
      <c r="A60" s="50" t="s">
        <v>541</v>
      </c>
      <c r="B60" s="808">
        <v>9770</v>
      </c>
      <c r="C60" s="50" t="s">
        <v>197</v>
      </c>
      <c r="D60" s="415" t="s">
        <v>514</v>
      </c>
      <c r="E60" s="38">
        <f>E61</f>
        <v>30000000</v>
      </c>
      <c r="F60" s="38">
        <f>F61</f>
        <v>30000000</v>
      </c>
      <c r="G60" s="225">
        <f t="shared" si="1"/>
        <v>1</v>
      </c>
      <c r="H60" s="228"/>
      <c r="I60" s="8"/>
      <c r="J60" s="225"/>
      <c r="K60" s="228">
        <f t="shared" si="2"/>
        <v>30000000</v>
      </c>
      <c r="L60" s="211">
        <f t="shared" si="3"/>
        <v>30000000</v>
      </c>
      <c r="M60" s="225">
        <f t="shared" si="0"/>
        <v>1</v>
      </c>
      <c r="N60" s="611"/>
      <c r="O60" s="611"/>
      <c r="P60" s="611"/>
      <c r="Q60" s="611"/>
    </row>
    <row r="61" spans="1:17" x14ac:dyDescent="0.25">
      <c r="A61" s="37"/>
      <c r="B61" s="37"/>
      <c r="C61" s="37"/>
      <c r="D61" s="416" t="s">
        <v>408</v>
      </c>
      <c r="E61" s="39">
        <v>30000000</v>
      </c>
      <c r="F61" s="39">
        <v>30000000</v>
      </c>
      <c r="G61" s="226">
        <f t="shared" si="1"/>
        <v>1</v>
      </c>
      <c r="H61" s="793"/>
      <c r="I61" s="13"/>
      <c r="J61" s="226"/>
      <c r="K61" s="793">
        <f t="shared" si="2"/>
        <v>30000000</v>
      </c>
      <c r="L61" s="794">
        <f t="shared" si="3"/>
        <v>30000000</v>
      </c>
      <c r="M61" s="226">
        <f t="shared" si="0"/>
        <v>1</v>
      </c>
      <c r="N61" s="611"/>
      <c r="O61" s="611"/>
      <c r="P61" s="611"/>
      <c r="Q61" s="611"/>
    </row>
    <row r="62" spans="1:17" ht="63" x14ac:dyDescent="0.25">
      <c r="A62" s="808">
        <v>219800</v>
      </c>
      <c r="B62" s="808">
        <v>9800</v>
      </c>
      <c r="C62" s="808">
        <v>180</v>
      </c>
      <c r="D62" s="415" t="s">
        <v>643</v>
      </c>
      <c r="E62" s="38"/>
      <c r="F62" s="38"/>
      <c r="G62" s="225"/>
      <c r="H62" s="228">
        <f>H63</f>
        <v>4560280</v>
      </c>
      <c r="I62" s="8">
        <f>I63</f>
        <v>4560280</v>
      </c>
      <c r="J62" s="225">
        <f>I62/H62</f>
        <v>1</v>
      </c>
      <c r="K62" s="228">
        <f t="shared" ref="K62:L64" si="5">E62+H62</f>
        <v>4560280</v>
      </c>
      <c r="L62" s="211">
        <f t="shared" si="5"/>
        <v>4560280</v>
      </c>
      <c r="M62" s="225">
        <f t="shared" si="0"/>
        <v>1</v>
      </c>
      <c r="N62" s="611"/>
      <c r="O62" s="611"/>
      <c r="P62" s="611"/>
      <c r="Q62" s="611"/>
    </row>
    <row r="63" spans="1:17" x14ac:dyDescent="0.25">
      <c r="A63" s="808"/>
      <c r="B63" s="808"/>
      <c r="C63" s="808"/>
      <c r="D63" s="416" t="s">
        <v>411</v>
      </c>
      <c r="E63" s="38"/>
      <c r="F63" s="38"/>
      <c r="G63" s="225"/>
      <c r="H63" s="228">
        <f>H64</f>
        <v>4560280</v>
      </c>
      <c r="I63" s="8">
        <f>I64</f>
        <v>4560280</v>
      </c>
      <c r="J63" s="225">
        <f t="shared" ref="J63:J64" si="6">I63/H63</f>
        <v>1</v>
      </c>
      <c r="K63" s="228">
        <f t="shared" si="5"/>
        <v>4560280</v>
      </c>
      <c r="L63" s="211">
        <f t="shared" si="5"/>
        <v>4560280</v>
      </c>
      <c r="M63" s="225">
        <f t="shared" si="0"/>
        <v>1</v>
      </c>
      <c r="N63" s="611"/>
      <c r="O63" s="611"/>
      <c r="P63" s="611"/>
      <c r="Q63" s="611"/>
    </row>
    <row r="64" spans="1:17" x14ac:dyDescent="0.25">
      <c r="A64" s="808"/>
      <c r="B64" s="808"/>
      <c r="C64" s="808"/>
      <c r="D64" s="415" t="s">
        <v>412</v>
      </c>
      <c r="E64" s="38"/>
      <c r="F64" s="38"/>
      <c r="G64" s="225"/>
      <c r="H64" s="228">
        <v>4560280</v>
      </c>
      <c r="I64" s="8">
        <v>4560280</v>
      </c>
      <c r="J64" s="225">
        <f t="shared" si="6"/>
        <v>1</v>
      </c>
      <c r="K64" s="228">
        <f t="shared" si="5"/>
        <v>4560280</v>
      </c>
      <c r="L64" s="211">
        <f t="shared" si="5"/>
        <v>4560280</v>
      </c>
      <c r="M64" s="225">
        <f t="shared" si="0"/>
        <v>1</v>
      </c>
      <c r="N64" s="611"/>
      <c r="O64" s="611"/>
      <c r="P64" s="611"/>
      <c r="Q64" s="611"/>
    </row>
    <row r="65" spans="1:17" ht="48" thickBot="1" x14ac:dyDescent="0.3">
      <c r="A65" s="784" t="s">
        <v>40</v>
      </c>
      <c r="B65" s="785" t="s">
        <v>14</v>
      </c>
      <c r="C65" s="785" t="s">
        <v>14</v>
      </c>
      <c r="D65" s="786" t="s">
        <v>445</v>
      </c>
      <c r="E65" s="787">
        <f>E66</f>
        <v>227573440</v>
      </c>
      <c r="F65" s="787">
        <f>F66</f>
        <v>134365506.00999999</v>
      </c>
      <c r="G65" s="788">
        <f t="shared" si="1"/>
        <v>0.59042701121009544</v>
      </c>
      <c r="H65" s="787">
        <f>H66</f>
        <v>18235403</v>
      </c>
      <c r="I65" s="838">
        <f>I66</f>
        <v>8677871.0800000001</v>
      </c>
      <c r="J65" s="788">
        <f t="shared" ref="J65:J198" si="7">I65/H65</f>
        <v>0.47588041130760861</v>
      </c>
      <c r="K65" s="789">
        <f>K66</f>
        <v>245808843</v>
      </c>
      <c r="L65" s="789">
        <f>L66</f>
        <v>143043377.09000003</v>
      </c>
      <c r="M65" s="790">
        <f t="shared" si="0"/>
        <v>0.58192933722079332</v>
      </c>
      <c r="N65" s="611"/>
      <c r="O65" s="611"/>
      <c r="P65" s="611"/>
      <c r="Q65" s="611"/>
    </row>
    <row r="66" spans="1:17" s="29" customFormat="1" ht="47.25" x14ac:dyDescent="0.25">
      <c r="A66" s="46" t="s">
        <v>41</v>
      </c>
      <c r="B66" s="47" t="s">
        <v>14</v>
      </c>
      <c r="C66" s="47" t="s">
        <v>14</v>
      </c>
      <c r="D66" s="48" t="s">
        <v>445</v>
      </c>
      <c r="E66" s="40">
        <f>E67+E71+E77+E82+E85+E89+E93+E95+E100+E103+E113+E118+E121</f>
        <v>227573440</v>
      </c>
      <c r="F66" s="40">
        <f>F67+F71+F77+F82+F85+F89+F93+F95+F100+F103+F113+F118+F121</f>
        <v>134365506.00999999</v>
      </c>
      <c r="G66" s="224">
        <f t="shared" si="1"/>
        <v>0.59042701121009544</v>
      </c>
      <c r="H66" s="40">
        <f>H67+H71+H77+H82+H85+H89+H93+H95+H100+H103+H107+H110+H113+H116+H118+H121+H125</f>
        <v>18235403</v>
      </c>
      <c r="I66" s="40">
        <f>I67+I71+I77+I82+I85+I89+I93+I95+I100+I103+I107+I110+I113+I116+I118+I121+I125</f>
        <v>8677871.0800000001</v>
      </c>
      <c r="J66" s="224">
        <f t="shared" si="7"/>
        <v>0.47588041130760861</v>
      </c>
      <c r="K66" s="40">
        <f>K67+K71+K77+K82+K85+K89+K93+K95+K100+K103+K107+K110+K113+K116+K118+K121+K125</f>
        <v>245808843</v>
      </c>
      <c r="L66" s="40">
        <f>L67+L71+L77+L82+L85+L89+L93+L95+L100+L103+L107+L110+L113+L116+L118+L121+L125</f>
        <v>143043377.09000003</v>
      </c>
      <c r="M66" s="423">
        <f>L66/K66</f>
        <v>0.58192933722079332</v>
      </c>
      <c r="N66" s="611"/>
      <c r="O66" s="611"/>
      <c r="P66" s="611"/>
      <c r="Q66" s="611"/>
    </row>
    <row r="67" spans="1:17" ht="47.25" x14ac:dyDescent="0.25">
      <c r="A67" s="807" t="s">
        <v>155</v>
      </c>
      <c r="B67" s="808" t="s">
        <v>42</v>
      </c>
      <c r="C67" s="808" t="s">
        <v>16</v>
      </c>
      <c r="D67" s="25" t="s">
        <v>156</v>
      </c>
      <c r="E67" s="38">
        <f>E68</f>
        <v>4916560</v>
      </c>
      <c r="F67" s="38">
        <f>F68</f>
        <v>2290543.8199999998</v>
      </c>
      <c r="G67" s="225">
        <f t="shared" si="1"/>
        <v>0.4658834266234928</v>
      </c>
      <c r="H67" s="8">
        <v>0</v>
      </c>
      <c r="I67" s="8">
        <v>0</v>
      </c>
      <c r="J67" s="225"/>
      <c r="K67" s="8">
        <f>E67+H67</f>
        <v>4916560</v>
      </c>
      <c r="L67" s="8">
        <f>F67+I67</f>
        <v>2290543.8199999998</v>
      </c>
      <c r="M67" s="422">
        <f t="shared" si="0"/>
        <v>0.4658834266234928</v>
      </c>
      <c r="N67" s="611"/>
      <c r="O67" s="611"/>
      <c r="P67" s="611"/>
      <c r="Q67" s="611"/>
    </row>
    <row r="68" spans="1:17" x14ac:dyDescent="0.25">
      <c r="A68" s="807"/>
      <c r="B68" s="808"/>
      <c r="C68" s="808"/>
      <c r="D68" s="414" t="s">
        <v>408</v>
      </c>
      <c r="E68" s="38">
        <v>4916560</v>
      </c>
      <c r="F68" s="38">
        <v>2290543.8199999998</v>
      </c>
      <c r="G68" s="225">
        <f t="shared" si="1"/>
        <v>0.4658834266234928</v>
      </c>
      <c r="H68" s="8"/>
      <c r="I68" s="8"/>
      <c r="J68" s="225"/>
      <c r="K68" s="205">
        <f t="shared" ref="K68:K105" si="8">E68+H68</f>
        <v>4916560</v>
      </c>
      <c r="L68" s="205">
        <f t="shared" ref="L68:L127" si="9">F68+I68</f>
        <v>2290543.8199999998</v>
      </c>
      <c r="M68" s="422">
        <f t="shared" si="0"/>
        <v>0.4658834266234928</v>
      </c>
      <c r="N68" s="611"/>
      <c r="O68" s="611"/>
      <c r="P68" s="611"/>
      <c r="Q68" s="611"/>
    </row>
    <row r="69" spans="1:17" x14ac:dyDescent="0.25">
      <c r="A69" s="807"/>
      <c r="B69" s="808"/>
      <c r="C69" s="808"/>
      <c r="D69" s="415" t="s">
        <v>409</v>
      </c>
      <c r="E69" s="38">
        <v>4157532</v>
      </c>
      <c r="F69" s="38">
        <v>2091783.22</v>
      </c>
      <c r="G69" s="225">
        <f t="shared" si="1"/>
        <v>0.50313099694722729</v>
      </c>
      <c r="H69" s="8"/>
      <c r="I69" s="8"/>
      <c r="J69" s="225"/>
      <c r="K69" s="205">
        <f t="shared" si="8"/>
        <v>4157532</v>
      </c>
      <c r="L69" s="205">
        <f t="shared" si="9"/>
        <v>2091783.22</v>
      </c>
      <c r="M69" s="422">
        <f t="shared" si="0"/>
        <v>0.50313099694722729</v>
      </c>
      <c r="N69" s="611"/>
      <c r="O69" s="611"/>
      <c r="P69" s="611"/>
      <c r="Q69" s="611"/>
    </row>
    <row r="70" spans="1:17" ht="31.5" x14ac:dyDescent="0.25">
      <c r="A70" s="807"/>
      <c r="B70" s="808"/>
      <c r="C70" s="808"/>
      <c r="D70" s="415" t="s">
        <v>410</v>
      </c>
      <c r="E70" s="38">
        <v>193051</v>
      </c>
      <c r="F70" s="38">
        <v>93700.93</v>
      </c>
      <c r="G70" s="225">
        <f t="shared" si="1"/>
        <v>0.48536878855846377</v>
      </c>
      <c r="H70" s="8"/>
      <c r="I70" s="8"/>
      <c r="J70" s="225"/>
      <c r="K70" s="205">
        <f t="shared" si="8"/>
        <v>193051</v>
      </c>
      <c r="L70" s="205">
        <f t="shared" si="9"/>
        <v>93700.93</v>
      </c>
      <c r="M70" s="422">
        <f t="shared" si="0"/>
        <v>0.48536878855846377</v>
      </c>
      <c r="N70" s="611"/>
      <c r="O70" s="611"/>
      <c r="P70" s="611"/>
      <c r="Q70" s="611"/>
    </row>
    <row r="71" spans="1:17" x14ac:dyDescent="0.25">
      <c r="A71" s="807" t="s">
        <v>43</v>
      </c>
      <c r="B71" s="808" t="s">
        <v>44</v>
      </c>
      <c r="C71" s="808" t="s">
        <v>45</v>
      </c>
      <c r="D71" s="25" t="s">
        <v>46</v>
      </c>
      <c r="E71" s="38">
        <f>E72</f>
        <v>84113776</v>
      </c>
      <c r="F71" s="38">
        <f>F72</f>
        <v>41161845.060000002</v>
      </c>
      <c r="G71" s="225">
        <f t="shared" si="1"/>
        <v>0.48935913969668893</v>
      </c>
      <c r="H71" s="8">
        <f>H72+H75</f>
        <v>1971909</v>
      </c>
      <c r="I71" s="839">
        <f>I72+I75</f>
        <v>3471390.9400000004</v>
      </c>
      <c r="J71" s="225">
        <f t="shared" si="7"/>
        <v>1.760421469753422</v>
      </c>
      <c r="K71" s="205">
        <f t="shared" si="8"/>
        <v>86085685</v>
      </c>
      <c r="L71" s="205">
        <f t="shared" si="9"/>
        <v>44633236</v>
      </c>
      <c r="M71" s="422">
        <f t="shared" si="0"/>
        <v>0.51847454080199284</v>
      </c>
      <c r="N71" s="611"/>
      <c r="O71" s="611"/>
      <c r="P71" s="611"/>
      <c r="Q71" s="611"/>
    </row>
    <row r="72" spans="1:17" x14ac:dyDescent="0.25">
      <c r="A72" s="807"/>
      <c r="B72" s="808"/>
      <c r="C72" s="808"/>
      <c r="D72" s="414" t="s">
        <v>408</v>
      </c>
      <c r="E72" s="38">
        <v>84113776</v>
      </c>
      <c r="F72" s="38">
        <v>41161845.060000002</v>
      </c>
      <c r="G72" s="225">
        <f t="shared" si="1"/>
        <v>0.48935913969668893</v>
      </c>
      <c r="H72" s="8">
        <v>1910484</v>
      </c>
      <c r="I72" s="8">
        <v>1245525.8400000001</v>
      </c>
      <c r="J72" s="225">
        <f>I72/H72</f>
        <v>0.65194256533946371</v>
      </c>
      <c r="K72" s="205">
        <f t="shared" si="8"/>
        <v>86024260</v>
      </c>
      <c r="L72" s="205">
        <f t="shared" si="9"/>
        <v>42407370.900000006</v>
      </c>
      <c r="M72" s="422">
        <f t="shared" si="0"/>
        <v>0.49296990058385864</v>
      </c>
      <c r="N72" s="611"/>
      <c r="O72" s="611"/>
      <c r="P72" s="611"/>
      <c r="Q72" s="611"/>
    </row>
    <row r="73" spans="1:17" x14ac:dyDescent="0.25">
      <c r="A73" s="807"/>
      <c r="B73" s="808"/>
      <c r="C73" s="808"/>
      <c r="D73" s="415" t="s">
        <v>409</v>
      </c>
      <c r="E73" s="38">
        <v>61433805</v>
      </c>
      <c r="F73" s="38">
        <v>30680217.199999999</v>
      </c>
      <c r="G73" s="225">
        <f t="shared" si="1"/>
        <v>0.49940284831779508</v>
      </c>
      <c r="H73" s="8"/>
      <c r="I73" s="8"/>
      <c r="J73" s="225"/>
      <c r="K73" s="205">
        <f t="shared" si="8"/>
        <v>61433805</v>
      </c>
      <c r="L73" s="205">
        <f t="shared" si="9"/>
        <v>30680217.199999999</v>
      </c>
      <c r="M73" s="422">
        <f t="shared" si="0"/>
        <v>0.49940284831779508</v>
      </c>
      <c r="N73" s="611"/>
      <c r="O73" s="611"/>
      <c r="P73" s="611"/>
      <c r="Q73" s="611"/>
    </row>
    <row r="74" spans="1:17" ht="31.5" x14ac:dyDescent="0.25">
      <c r="A74" s="807"/>
      <c r="B74" s="808"/>
      <c r="C74" s="808"/>
      <c r="D74" s="415" t="s">
        <v>410</v>
      </c>
      <c r="E74" s="38">
        <v>10027279</v>
      </c>
      <c r="F74" s="38">
        <v>4491494.79</v>
      </c>
      <c r="G74" s="225">
        <f t="shared" si="1"/>
        <v>0.44792757736171496</v>
      </c>
      <c r="H74" s="8"/>
      <c r="I74" s="8"/>
      <c r="J74" s="225"/>
      <c r="K74" s="205">
        <f t="shared" si="8"/>
        <v>10027279</v>
      </c>
      <c r="L74" s="205">
        <f t="shared" si="9"/>
        <v>4491494.79</v>
      </c>
      <c r="M74" s="422">
        <f t="shared" si="0"/>
        <v>0.44792757736171496</v>
      </c>
      <c r="N74" s="611"/>
      <c r="O74" s="611"/>
      <c r="P74" s="611"/>
      <c r="Q74" s="611"/>
    </row>
    <row r="75" spans="1:17" x14ac:dyDescent="0.25">
      <c r="A75" s="807"/>
      <c r="B75" s="808"/>
      <c r="C75" s="808"/>
      <c r="D75" s="414" t="s">
        <v>411</v>
      </c>
      <c r="E75" s="38"/>
      <c r="F75" s="38"/>
      <c r="G75" s="225"/>
      <c r="H75" s="8">
        <f>H76</f>
        <v>61425</v>
      </c>
      <c r="I75" s="8">
        <v>2225865.1</v>
      </c>
      <c r="J75" s="225">
        <f>I75/H75</f>
        <v>36.237120065120067</v>
      </c>
      <c r="K75" s="205">
        <f t="shared" si="8"/>
        <v>61425</v>
      </c>
      <c r="L75" s="205">
        <f t="shared" si="9"/>
        <v>2225865.1</v>
      </c>
      <c r="M75" s="422">
        <v>0</v>
      </c>
      <c r="N75" s="611"/>
      <c r="O75" s="611"/>
      <c r="P75" s="611"/>
      <c r="Q75" s="611"/>
    </row>
    <row r="76" spans="1:17" s="182" customFormat="1" x14ac:dyDescent="0.25">
      <c r="A76" s="57"/>
      <c r="B76" s="58"/>
      <c r="C76" s="58"/>
      <c r="D76" s="417" t="s">
        <v>412</v>
      </c>
      <c r="E76" s="795"/>
      <c r="F76" s="795"/>
      <c r="G76" s="796"/>
      <c r="H76" s="797">
        <v>61425</v>
      </c>
      <c r="I76" s="797">
        <v>0</v>
      </c>
      <c r="J76" s="225">
        <f>I76/H76</f>
        <v>0</v>
      </c>
      <c r="K76" s="798">
        <f>E76+H76</f>
        <v>61425</v>
      </c>
      <c r="L76" s="798">
        <f>F76+I76</f>
        <v>0</v>
      </c>
      <c r="M76" s="422">
        <f t="shared" si="0"/>
        <v>0</v>
      </c>
      <c r="N76" s="799"/>
      <c r="O76" s="799"/>
      <c r="P76" s="799"/>
      <c r="Q76" s="799"/>
    </row>
    <row r="77" spans="1:17" ht="31.5" x14ac:dyDescent="0.25">
      <c r="A77" s="807" t="s">
        <v>47</v>
      </c>
      <c r="B77" s="808" t="s">
        <v>48</v>
      </c>
      <c r="C77" s="808" t="s">
        <v>49</v>
      </c>
      <c r="D77" s="25" t="s">
        <v>50</v>
      </c>
      <c r="E77" s="38">
        <f>E78</f>
        <v>66359074</v>
      </c>
      <c r="F77" s="38">
        <f>F78</f>
        <v>32554548.170000002</v>
      </c>
      <c r="G77" s="225">
        <f t="shared" si="1"/>
        <v>0.49058171260798489</v>
      </c>
      <c r="H77" s="8">
        <f>H78+H81</f>
        <v>8830751</v>
      </c>
      <c r="I77" s="839">
        <f>I78+I81</f>
        <v>1884465.09</v>
      </c>
      <c r="J77" s="225">
        <f t="shared" si="7"/>
        <v>0.21339805527298869</v>
      </c>
      <c r="K77" s="205">
        <f t="shared" si="8"/>
        <v>75189825</v>
      </c>
      <c r="L77" s="205">
        <f t="shared" si="9"/>
        <v>34439013.260000005</v>
      </c>
      <c r="M77" s="422">
        <f t="shared" si="0"/>
        <v>0.4580275756726393</v>
      </c>
      <c r="N77" s="611"/>
      <c r="O77" s="611"/>
      <c r="P77" s="611"/>
      <c r="Q77" s="611"/>
    </row>
    <row r="78" spans="1:17" x14ac:dyDescent="0.25">
      <c r="A78" s="807"/>
      <c r="B78" s="808"/>
      <c r="C78" s="808"/>
      <c r="D78" s="414" t="s">
        <v>408</v>
      </c>
      <c r="E78" s="38">
        <v>66359074</v>
      </c>
      <c r="F78" s="38">
        <v>32554548.170000002</v>
      </c>
      <c r="G78" s="225">
        <f t="shared" si="1"/>
        <v>0.49058171260798489</v>
      </c>
      <c r="H78" s="8">
        <v>8830751</v>
      </c>
      <c r="I78" s="839">
        <f>1603745+280720.09</f>
        <v>1884465.09</v>
      </c>
      <c r="J78" s="225">
        <f t="shared" si="7"/>
        <v>0.21339805527298869</v>
      </c>
      <c r="K78" s="205">
        <f t="shared" si="8"/>
        <v>75189825</v>
      </c>
      <c r="L78" s="205">
        <f t="shared" si="9"/>
        <v>34439013.260000005</v>
      </c>
      <c r="M78" s="422">
        <f t="shared" si="0"/>
        <v>0.4580275756726393</v>
      </c>
      <c r="N78" s="611"/>
      <c r="O78" s="611"/>
      <c r="P78" s="611"/>
      <c r="Q78" s="611"/>
    </row>
    <row r="79" spans="1:17" x14ac:dyDescent="0.25">
      <c r="A79" s="807"/>
      <c r="B79" s="808"/>
      <c r="C79" s="808"/>
      <c r="D79" s="415" t="s">
        <v>409</v>
      </c>
      <c r="E79" s="38">
        <v>37725262</v>
      </c>
      <c r="F79" s="38">
        <v>20665995.690000001</v>
      </c>
      <c r="G79" s="225">
        <f t="shared" si="1"/>
        <v>0.54780257563221169</v>
      </c>
      <c r="H79" s="8">
        <v>1981242</v>
      </c>
      <c r="I79" s="839">
        <v>757059.15</v>
      </c>
      <c r="J79" s="225">
        <f t="shared" si="7"/>
        <v>0.38211341673556287</v>
      </c>
      <c r="K79" s="205">
        <f t="shared" si="8"/>
        <v>39706504</v>
      </c>
      <c r="L79" s="205">
        <f t="shared" si="9"/>
        <v>21423054.84</v>
      </c>
      <c r="M79" s="422">
        <f t="shared" si="0"/>
        <v>0.53953515625550919</v>
      </c>
      <c r="N79" s="611"/>
      <c r="O79" s="611"/>
      <c r="P79" s="611"/>
      <c r="Q79" s="611"/>
    </row>
    <row r="80" spans="1:17" ht="31.5" x14ac:dyDescent="0.25">
      <c r="A80" s="807"/>
      <c r="B80" s="808"/>
      <c r="C80" s="808"/>
      <c r="D80" s="415" t="s">
        <v>410</v>
      </c>
      <c r="E80" s="38">
        <v>18011423</v>
      </c>
      <c r="F80" s="38">
        <v>7237852.5</v>
      </c>
      <c r="G80" s="225">
        <f t="shared" si="1"/>
        <v>0.40184789952465166</v>
      </c>
      <c r="H80" s="8">
        <v>60976</v>
      </c>
      <c r="I80" s="8">
        <v>17596.37</v>
      </c>
      <c r="J80" s="225">
        <f t="shared" si="7"/>
        <v>0.28857862109682497</v>
      </c>
      <c r="K80" s="205">
        <f t="shared" si="8"/>
        <v>18072399</v>
      </c>
      <c r="L80" s="205">
        <f t="shared" si="9"/>
        <v>7255448.8700000001</v>
      </c>
      <c r="M80" s="422">
        <f t="shared" si="0"/>
        <v>0.40146573069795549</v>
      </c>
      <c r="N80" s="611"/>
      <c r="O80" s="611"/>
      <c r="P80" s="611"/>
      <c r="Q80" s="611"/>
    </row>
    <row r="81" spans="1:17" x14ac:dyDescent="0.25">
      <c r="A81" s="807"/>
      <c r="B81" s="808"/>
      <c r="C81" s="808"/>
      <c r="D81" s="414" t="s">
        <v>411</v>
      </c>
      <c r="E81" s="38"/>
      <c r="F81" s="38"/>
      <c r="G81" s="225"/>
      <c r="H81" s="8">
        <v>0</v>
      </c>
      <c r="I81" s="8"/>
      <c r="J81" s="225">
        <v>0</v>
      </c>
      <c r="K81" s="205">
        <f t="shared" si="8"/>
        <v>0</v>
      </c>
      <c r="L81" s="205">
        <f t="shared" si="9"/>
        <v>0</v>
      </c>
      <c r="M81" s="422">
        <v>0</v>
      </c>
      <c r="N81" s="611"/>
      <c r="O81" s="611"/>
      <c r="P81" s="611"/>
      <c r="Q81" s="611"/>
    </row>
    <row r="82" spans="1:17" ht="31.5" x14ac:dyDescent="0.25">
      <c r="A82" s="57" t="s">
        <v>157</v>
      </c>
      <c r="B82" s="58" t="s">
        <v>158</v>
      </c>
      <c r="C82" s="58" t="s">
        <v>49</v>
      </c>
      <c r="D82" s="31" t="s">
        <v>50</v>
      </c>
      <c r="E82" s="38">
        <f>E83</f>
        <v>51662400</v>
      </c>
      <c r="F82" s="38">
        <f>F83</f>
        <v>46094259.829999998</v>
      </c>
      <c r="G82" s="225">
        <f t="shared" si="1"/>
        <v>0.89222064460807082</v>
      </c>
      <c r="H82" s="8">
        <v>0</v>
      </c>
      <c r="I82" s="8">
        <v>0</v>
      </c>
      <c r="J82" s="225"/>
      <c r="K82" s="205">
        <f t="shared" si="8"/>
        <v>51662400</v>
      </c>
      <c r="L82" s="205">
        <f t="shared" si="9"/>
        <v>46094259.829999998</v>
      </c>
      <c r="M82" s="422">
        <f t="shared" si="0"/>
        <v>0.89222064460807082</v>
      </c>
      <c r="N82" s="611"/>
      <c r="O82" s="611"/>
      <c r="P82" s="611"/>
      <c r="Q82" s="611"/>
    </row>
    <row r="83" spans="1:17" x14ac:dyDescent="0.25">
      <c r="A83" s="57"/>
      <c r="B83" s="58"/>
      <c r="C83" s="58"/>
      <c r="D83" s="414" t="s">
        <v>408</v>
      </c>
      <c r="E83" s="38">
        <f>E84</f>
        <v>51662400</v>
      </c>
      <c r="F83" s="8">
        <v>46094259.829999998</v>
      </c>
      <c r="G83" s="225">
        <f t="shared" si="1"/>
        <v>0.89222064460807082</v>
      </c>
      <c r="H83" s="8">
        <v>0</v>
      </c>
      <c r="I83" s="8">
        <v>0</v>
      </c>
      <c r="J83" s="225"/>
      <c r="K83" s="205">
        <f t="shared" si="8"/>
        <v>51662400</v>
      </c>
      <c r="L83" s="205">
        <f t="shared" si="9"/>
        <v>46094259.829999998</v>
      </c>
      <c r="M83" s="422">
        <f t="shared" si="0"/>
        <v>0.89222064460807082</v>
      </c>
      <c r="N83" s="611"/>
      <c r="O83" s="611"/>
      <c r="P83" s="611"/>
      <c r="Q83" s="611"/>
    </row>
    <row r="84" spans="1:17" x14ac:dyDescent="0.25">
      <c r="A84" s="57"/>
      <c r="B84" s="58"/>
      <c r="C84" s="58"/>
      <c r="D84" s="415" t="s">
        <v>409</v>
      </c>
      <c r="E84" s="38">
        <v>51662400</v>
      </c>
      <c r="F84" s="8">
        <v>46094259.829999998</v>
      </c>
      <c r="G84" s="225">
        <f t="shared" si="1"/>
        <v>0.89222064460807082</v>
      </c>
      <c r="H84" s="8">
        <v>0</v>
      </c>
      <c r="I84" s="8">
        <v>0</v>
      </c>
      <c r="J84" s="225"/>
      <c r="K84" s="205">
        <f t="shared" si="8"/>
        <v>51662400</v>
      </c>
      <c r="L84" s="205">
        <f t="shared" si="9"/>
        <v>46094259.829999998</v>
      </c>
      <c r="M84" s="422">
        <f t="shared" si="0"/>
        <v>0.89222064460807082</v>
      </c>
      <c r="N84" s="611"/>
      <c r="O84" s="611"/>
      <c r="P84" s="611"/>
      <c r="Q84" s="611"/>
    </row>
    <row r="85" spans="1:17" ht="47.25" x14ac:dyDescent="0.25">
      <c r="A85" s="807" t="s">
        <v>51</v>
      </c>
      <c r="B85" s="808" t="s">
        <v>52</v>
      </c>
      <c r="C85" s="808" t="s">
        <v>53</v>
      </c>
      <c r="D85" s="25" t="s">
        <v>54</v>
      </c>
      <c r="E85" s="38">
        <f>E86</f>
        <v>6150152</v>
      </c>
      <c r="F85" s="38">
        <f>F86</f>
        <v>2859154.1</v>
      </c>
      <c r="G85" s="225">
        <f t="shared" si="1"/>
        <v>0.46489161568689685</v>
      </c>
      <c r="H85" s="8">
        <f>H86</f>
        <v>0</v>
      </c>
      <c r="I85" s="8">
        <f>I86</f>
        <v>12946</v>
      </c>
      <c r="J85" s="225">
        <v>0</v>
      </c>
      <c r="K85" s="205">
        <f t="shared" si="8"/>
        <v>6150152</v>
      </c>
      <c r="L85" s="205">
        <f t="shared" si="9"/>
        <v>2872100.1</v>
      </c>
      <c r="M85" s="422">
        <f t="shared" si="0"/>
        <v>0.46699660431156825</v>
      </c>
      <c r="N85" s="611"/>
      <c r="O85" s="611"/>
      <c r="P85" s="611"/>
      <c r="Q85" s="611"/>
    </row>
    <row r="86" spans="1:17" x14ac:dyDescent="0.25">
      <c r="A86" s="807"/>
      <c r="B86" s="808"/>
      <c r="C86" s="808"/>
      <c r="D86" s="414" t="s">
        <v>408</v>
      </c>
      <c r="E86" s="38">
        <v>6150152</v>
      </c>
      <c r="F86" s="38">
        <v>2859154.1</v>
      </c>
      <c r="G86" s="225">
        <f t="shared" si="1"/>
        <v>0.46489161568689685</v>
      </c>
      <c r="H86" s="8">
        <v>0</v>
      </c>
      <c r="I86" s="8">
        <v>12946</v>
      </c>
      <c r="J86" s="225">
        <v>0</v>
      </c>
      <c r="K86" s="205">
        <f t="shared" si="8"/>
        <v>6150152</v>
      </c>
      <c r="L86" s="205">
        <f t="shared" si="9"/>
        <v>2872100.1</v>
      </c>
      <c r="M86" s="422">
        <f t="shared" si="0"/>
        <v>0.46699660431156825</v>
      </c>
      <c r="N86" s="611"/>
      <c r="O86" s="611"/>
      <c r="P86" s="611"/>
      <c r="Q86" s="611"/>
    </row>
    <row r="87" spans="1:17" x14ac:dyDescent="0.25">
      <c r="A87" s="807"/>
      <c r="B87" s="808"/>
      <c r="C87" s="808"/>
      <c r="D87" s="415" t="s">
        <v>409</v>
      </c>
      <c r="E87" s="38">
        <v>5017648</v>
      </c>
      <c r="F87" s="38">
        <v>2455894.83</v>
      </c>
      <c r="G87" s="225">
        <f t="shared" si="1"/>
        <v>0.4894513983444036</v>
      </c>
      <c r="H87" s="8">
        <v>0</v>
      </c>
      <c r="I87" s="8">
        <v>0</v>
      </c>
      <c r="J87" s="225"/>
      <c r="K87" s="205">
        <f t="shared" si="8"/>
        <v>5017648</v>
      </c>
      <c r="L87" s="205">
        <f t="shared" si="9"/>
        <v>2455894.83</v>
      </c>
      <c r="M87" s="422">
        <f t="shared" si="0"/>
        <v>0.4894513983444036</v>
      </c>
      <c r="N87" s="611"/>
      <c r="O87" s="611"/>
      <c r="P87" s="611"/>
      <c r="Q87" s="611"/>
    </row>
    <row r="88" spans="1:17" ht="31.5" x14ac:dyDescent="0.25">
      <c r="A88" s="807"/>
      <c r="B88" s="808"/>
      <c r="C88" s="808"/>
      <c r="D88" s="415" t="s">
        <v>410</v>
      </c>
      <c r="E88" s="38">
        <v>437189</v>
      </c>
      <c r="F88" s="38">
        <v>206550.08</v>
      </c>
      <c r="G88" s="225">
        <f t="shared" si="1"/>
        <v>0.47245031325124831</v>
      </c>
      <c r="H88" s="8">
        <v>0</v>
      </c>
      <c r="I88" s="8">
        <v>0</v>
      </c>
      <c r="J88" s="225"/>
      <c r="K88" s="205">
        <f t="shared" si="8"/>
        <v>437189</v>
      </c>
      <c r="L88" s="205">
        <f t="shared" si="9"/>
        <v>206550.08</v>
      </c>
      <c r="M88" s="422">
        <f t="shared" si="0"/>
        <v>0.47245031325124831</v>
      </c>
      <c r="N88" s="611"/>
      <c r="O88" s="611"/>
      <c r="P88" s="611"/>
      <c r="Q88" s="611"/>
    </row>
    <row r="89" spans="1:17" ht="31.5" x14ac:dyDescent="0.25">
      <c r="A89" s="807" t="s">
        <v>159</v>
      </c>
      <c r="B89" s="808" t="s">
        <v>160</v>
      </c>
      <c r="C89" s="808" t="s">
        <v>55</v>
      </c>
      <c r="D89" s="25" t="s">
        <v>161</v>
      </c>
      <c r="E89" s="38">
        <f>E90</f>
        <v>4957007</v>
      </c>
      <c r="F89" s="38">
        <f>F90</f>
        <v>2301551.1800000002</v>
      </c>
      <c r="G89" s="225">
        <f t="shared" si="1"/>
        <v>0.46430258823519921</v>
      </c>
      <c r="H89" s="8">
        <v>0</v>
      </c>
      <c r="I89" s="8">
        <v>0</v>
      </c>
      <c r="J89" s="225"/>
      <c r="K89" s="205">
        <f t="shared" si="8"/>
        <v>4957007</v>
      </c>
      <c r="L89" s="205">
        <f t="shared" si="9"/>
        <v>2301551.1800000002</v>
      </c>
      <c r="M89" s="422">
        <f t="shared" si="0"/>
        <v>0.46430258823519921</v>
      </c>
      <c r="N89" s="611"/>
      <c r="O89" s="611"/>
      <c r="P89" s="611"/>
      <c r="Q89" s="611"/>
    </row>
    <row r="90" spans="1:17" x14ac:dyDescent="0.25">
      <c r="A90" s="807"/>
      <c r="B90" s="808"/>
      <c r="C90" s="808"/>
      <c r="D90" s="414" t="s">
        <v>408</v>
      </c>
      <c r="E90" s="38">
        <v>4957007</v>
      </c>
      <c r="F90" s="38">
        <v>2301551.1800000002</v>
      </c>
      <c r="G90" s="225">
        <f t="shared" si="1"/>
        <v>0.46430258823519921</v>
      </c>
      <c r="H90" s="8"/>
      <c r="I90" s="8">
        <v>0</v>
      </c>
      <c r="J90" s="225"/>
      <c r="K90" s="205">
        <f t="shared" si="8"/>
        <v>4957007</v>
      </c>
      <c r="L90" s="205">
        <f t="shared" si="9"/>
        <v>2301551.1800000002</v>
      </c>
      <c r="M90" s="422">
        <f t="shared" si="0"/>
        <v>0.46430258823519921</v>
      </c>
      <c r="N90" s="611"/>
      <c r="O90" s="611"/>
      <c r="P90" s="611"/>
      <c r="Q90" s="611"/>
    </row>
    <row r="91" spans="1:17" x14ac:dyDescent="0.25">
      <c r="A91" s="807"/>
      <c r="B91" s="808"/>
      <c r="C91" s="808"/>
      <c r="D91" s="415" t="s">
        <v>409</v>
      </c>
      <c r="E91" s="38">
        <v>4556781</v>
      </c>
      <c r="F91" s="38">
        <v>2165799.8199999998</v>
      </c>
      <c r="G91" s="225">
        <f t="shared" si="1"/>
        <v>0.47529161923735197</v>
      </c>
      <c r="H91" s="8"/>
      <c r="I91" s="8">
        <v>0</v>
      </c>
      <c r="J91" s="225"/>
      <c r="K91" s="205">
        <f t="shared" si="8"/>
        <v>4556781</v>
      </c>
      <c r="L91" s="205">
        <f t="shared" si="9"/>
        <v>2165799.8199999998</v>
      </c>
      <c r="M91" s="422">
        <f t="shared" si="0"/>
        <v>0.47529161923735197</v>
      </c>
      <c r="N91" s="611"/>
      <c r="O91" s="611"/>
      <c r="P91" s="611"/>
      <c r="Q91" s="611"/>
    </row>
    <row r="92" spans="1:17" ht="31.5" x14ac:dyDescent="0.25">
      <c r="A92" s="807"/>
      <c r="B92" s="808"/>
      <c r="C92" s="808"/>
      <c r="D92" s="415" t="s">
        <v>410</v>
      </c>
      <c r="E92" s="38">
        <v>192464</v>
      </c>
      <c r="F92" s="38">
        <v>82138.86</v>
      </c>
      <c r="G92" s="225">
        <f t="shared" si="1"/>
        <v>0.42677518912627815</v>
      </c>
      <c r="H92" s="8"/>
      <c r="I92" s="8">
        <v>0</v>
      </c>
      <c r="J92" s="225"/>
      <c r="K92" s="205">
        <f t="shared" si="8"/>
        <v>192464</v>
      </c>
      <c r="L92" s="205">
        <f t="shared" si="9"/>
        <v>82138.86</v>
      </c>
      <c r="M92" s="422">
        <f t="shared" si="0"/>
        <v>0.42677518912627815</v>
      </c>
      <c r="N92" s="611"/>
      <c r="O92" s="611"/>
      <c r="P92" s="611"/>
      <c r="Q92" s="611"/>
    </row>
    <row r="93" spans="1:17" x14ac:dyDescent="0.25">
      <c r="A93" s="807" t="s">
        <v>56</v>
      </c>
      <c r="B93" s="808" t="s">
        <v>57</v>
      </c>
      <c r="C93" s="808" t="s">
        <v>55</v>
      </c>
      <c r="D93" s="25" t="s">
        <v>58</v>
      </c>
      <c r="E93" s="38">
        <f>E94</f>
        <v>113122</v>
      </c>
      <c r="F93" s="38">
        <f>F94</f>
        <v>21790</v>
      </c>
      <c r="G93" s="225">
        <f t="shared" si="1"/>
        <v>0.19262389278831704</v>
      </c>
      <c r="H93" s="8">
        <v>0</v>
      </c>
      <c r="I93" s="8"/>
      <c r="J93" s="225"/>
      <c r="K93" s="205">
        <f t="shared" si="8"/>
        <v>113122</v>
      </c>
      <c r="L93" s="205">
        <f t="shared" si="9"/>
        <v>21790</v>
      </c>
      <c r="M93" s="422">
        <f t="shared" si="0"/>
        <v>0.19262389278831704</v>
      </c>
      <c r="N93" s="611"/>
      <c r="O93" s="611"/>
      <c r="P93" s="611"/>
      <c r="Q93" s="611"/>
    </row>
    <row r="94" spans="1:17" x14ac:dyDescent="0.25">
      <c r="A94" s="807"/>
      <c r="B94" s="808"/>
      <c r="C94" s="808"/>
      <c r="D94" s="414" t="s">
        <v>408</v>
      </c>
      <c r="E94" s="38">
        <v>113122</v>
      </c>
      <c r="F94" s="38">
        <v>21790</v>
      </c>
      <c r="G94" s="225">
        <f t="shared" si="1"/>
        <v>0.19262389278831704</v>
      </c>
      <c r="H94" s="8"/>
      <c r="I94" s="8"/>
      <c r="J94" s="225"/>
      <c r="K94" s="205">
        <f t="shared" si="8"/>
        <v>113122</v>
      </c>
      <c r="L94" s="205">
        <f t="shared" si="9"/>
        <v>21790</v>
      </c>
      <c r="M94" s="422">
        <f t="shared" si="0"/>
        <v>0.19262389278831704</v>
      </c>
      <c r="N94" s="611"/>
      <c r="O94" s="611"/>
      <c r="P94" s="611"/>
      <c r="Q94" s="611"/>
    </row>
    <row r="95" spans="1:17" ht="47.25" x14ac:dyDescent="0.25">
      <c r="A95" s="807" t="s">
        <v>59</v>
      </c>
      <c r="B95" s="808" t="s">
        <v>60</v>
      </c>
      <c r="C95" s="808" t="s">
        <v>55</v>
      </c>
      <c r="D95" s="25" t="s">
        <v>61</v>
      </c>
      <c r="E95" s="38">
        <f>E96</f>
        <v>1296758</v>
      </c>
      <c r="F95" s="38">
        <f>F96</f>
        <v>506237.52</v>
      </c>
      <c r="G95" s="225">
        <f t="shared" si="1"/>
        <v>0.39038704214664571</v>
      </c>
      <c r="H95" s="8">
        <f>H96+H99</f>
        <v>0</v>
      </c>
      <c r="I95" s="8">
        <f>I96+I99</f>
        <v>543074.29</v>
      </c>
      <c r="J95" s="225">
        <v>0</v>
      </c>
      <c r="K95" s="205">
        <f t="shared" si="8"/>
        <v>1296758</v>
      </c>
      <c r="L95" s="205">
        <f t="shared" si="9"/>
        <v>1049311.81</v>
      </c>
      <c r="M95" s="422">
        <f t="shared" si="0"/>
        <v>0.80918090345307303</v>
      </c>
      <c r="N95" s="611"/>
      <c r="O95" s="611"/>
      <c r="P95" s="611"/>
      <c r="Q95" s="611"/>
    </row>
    <row r="96" spans="1:17" x14ac:dyDescent="0.25">
      <c r="A96" s="807"/>
      <c r="B96" s="808"/>
      <c r="C96" s="808"/>
      <c r="D96" s="414" t="s">
        <v>408</v>
      </c>
      <c r="E96" s="38">
        <v>1296758</v>
      </c>
      <c r="F96" s="38">
        <v>506237.52</v>
      </c>
      <c r="G96" s="225">
        <f t="shared" si="1"/>
        <v>0.39038704214664571</v>
      </c>
      <c r="H96" s="8">
        <v>0</v>
      </c>
      <c r="I96" s="8">
        <v>543074.29</v>
      </c>
      <c r="J96" s="225">
        <v>0</v>
      </c>
      <c r="K96" s="205">
        <f t="shared" si="8"/>
        <v>1296758</v>
      </c>
      <c r="L96" s="205">
        <f t="shared" si="9"/>
        <v>1049311.81</v>
      </c>
      <c r="M96" s="422">
        <f t="shared" si="0"/>
        <v>0.80918090345307303</v>
      </c>
      <c r="N96" s="611"/>
      <c r="O96" s="611"/>
      <c r="P96" s="611"/>
      <c r="Q96" s="611"/>
    </row>
    <row r="97" spans="1:17" x14ac:dyDescent="0.25">
      <c r="A97" s="807"/>
      <c r="B97" s="808"/>
      <c r="C97" s="808"/>
      <c r="D97" s="415" t="s">
        <v>409</v>
      </c>
      <c r="E97" s="38">
        <v>770957</v>
      </c>
      <c r="F97" s="38">
        <v>358972.07</v>
      </c>
      <c r="G97" s="225">
        <f t="shared" si="1"/>
        <v>0.4656187958602101</v>
      </c>
      <c r="H97" s="8"/>
      <c r="I97" s="8"/>
      <c r="J97" s="225"/>
      <c r="K97" s="205">
        <f t="shared" si="8"/>
        <v>770957</v>
      </c>
      <c r="L97" s="205">
        <f t="shared" si="9"/>
        <v>358972.07</v>
      </c>
      <c r="M97" s="422">
        <f t="shared" si="0"/>
        <v>0.4656187958602101</v>
      </c>
      <c r="N97" s="611"/>
      <c r="O97" s="611"/>
      <c r="P97" s="611"/>
      <c r="Q97" s="611"/>
    </row>
    <row r="98" spans="1:17" ht="31.5" x14ac:dyDescent="0.25">
      <c r="A98" s="807"/>
      <c r="B98" s="808"/>
      <c r="C98" s="808"/>
      <c r="D98" s="415" t="s">
        <v>410</v>
      </c>
      <c r="E98" s="38">
        <v>310038</v>
      </c>
      <c r="F98" s="38">
        <v>108418.01</v>
      </c>
      <c r="G98" s="225">
        <f t="shared" si="1"/>
        <v>0.34969265057831617</v>
      </c>
      <c r="H98" s="8"/>
      <c r="I98" s="8"/>
      <c r="J98" s="225"/>
      <c r="K98" s="205">
        <f t="shared" si="8"/>
        <v>310038</v>
      </c>
      <c r="L98" s="205">
        <f t="shared" si="9"/>
        <v>108418.01</v>
      </c>
      <c r="M98" s="422">
        <f t="shared" si="0"/>
        <v>0.34969265057831617</v>
      </c>
      <c r="N98" s="611"/>
      <c r="O98" s="611"/>
      <c r="P98" s="611"/>
      <c r="Q98" s="611"/>
    </row>
    <row r="99" spans="1:17" x14ac:dyDescent="0.25">
      <c r="A99" s="807"/>
      <c r="B99" s="808"/>
      <c r="C99" s="808"/>
      <c r="D99" s="414" t="s">
        <v>411</v>
      </c>
      <c r="E99" s="38"/>
      <c r="F99" s="38"/>
      <c r="G99" s="225"/>
      <c r="H99" s="8">
        <v>0</v>
      </c>
      <c r="I99" s="8"/>
      <c r="J99" s="225">
        <v>0</v>
      </c>
      <c r="K99" s="205">
        <f t="shared" si="8"/>
        <v>0</v>
      </c>
      <c r="L99" s="205">
        <f t="shared" si="9"/>
        <v>0</v>
      </c>
      <c r="M99" s="422">
        <v>0</v>
      </c>
      <c r="N99" s="611"/>
      <c r="O99" s="611"/>
      <c r="P99" s="611"/>
      <c r="Q99" s="611"/>
    </row>
    <row r="100" spans="1:17" ht="47.25" x14ac:dyDescent="0.25">
      <c r="A100" s="807" t="s">
        <v>222</v>
      </c>
      <c r="B100" s="808" t="s">
        <v>223</v>
      </c>
      <c r="C100" s="808" t="s">
        <v>55</v>
      </c>
      <c r="D100" s="25" t="s">
        <v>224</v>
      </c>
      <c r="E100" s="38">
        <f>E101</f>
        <v>883100</v>
      </c>
      <c r="F100" s="38">
        <f>F101</f>
        <v>868674.07</v>
      </c>
      <c r="G100" s="225">
        <f t="shared" si="1"/>
        <v>0.98366444343788917</v>
      </c>
      <c r="H100" s="8"/>
      <c r="I100" s="8"/>
      <c r="J100" s="225"/>
      <c r="K100" s="205">
        <f t="shared" si="8"/>
        <v>883100</v>
      </c>
      <c r="L100" s="205">
        <f t="shared" si="9"/>
        <v>868674.07</v>
      </c>
      <c r="M100" s="422">
        <f t="shared" ref="M100:M190" si="10">L100/K100</f>
        <v>0.98366444343788917</v>
      </c>
      <c r="N100" s="611"/>
      <c r="O100" s="611"/>
      <c r="P100" s="611"/>
      <c r="Q100" s="611"/>
    </row>
    <row r="101" spans="1:17" x14ac:dyDescent="0.25">
      <c r="A101" s="36"/>
      <c r="B101" s="37"/>
      <c r="C101" s="37"/>
      <c r="D101" s="414" t="s">
        <v>408</v>
      </c>
      <c r="E101" s="39">
        <v>883100</v>
      </c>
      <c r="F101" s="39">
        <v>868674.07</v>
      </c>
      <c r="G101" s="225">
        <f t="shared" si="1"/>
        <v>0.98366444343788917</v>
      </c>
      <c r="H101" s="13"/>
      <c r="I101" s="13"/>
      <c r="J101" s="225"/>
      <c r="K101" s="205">
        <f t="shared" si="8"/>
        <v>883100</v>
      </c>
      <c r="L101" s="205">
        <f t="shared" si="9"/>
        <v>868674.07</v>
      </c>
      <c r="M101" s="422">
        <f t="shared" si="10"/>
        <v>0.98366444343788917</v>
      </c>
      <c r="N101" s="611"/>
      <c r="O101" s="611"/>
      <c r="P101" s="611"/>
      <c r="Q101" s="611"/>
    </row>
    <row r="102" spans="1:17" x14ac:dyDescent="0.25">
      <c r="A102" s="36"/>
      <c r="B102" s="37"/>
      <c r="C102" s="37"/>
      <c r="D102" s="415" t="s">
        <v>409</v>
      </c>
      <c r="E102" s="39">
        <v>883100</v>
      </c>
      <c r="F102" s="39">
        <v>868674.07</v>
      </c>
      <c r="G102" s="225">
        <f t="shared" si="1"/>
        <v>0.98366444343788917</v>
      </c>
      <c r="H102" s="13"/>
      <c r="I102" s="13"/>
      <c r="J102" s="225"/>
      <c r="K102" s="205">
        <f t="shared" si="8"/>
        <v>883100</v>
      </c>
      <c r="L102" s="205">
        <f t="shared" si="9"/>
        <v>868674.07</v>
      </c>
      <c r="M102" s="422">
        <f t="shared" si="10"/>
        <v>0.98366444343788917</v>
      </c>
      <c r="N102" s="611"/>
      <c r="O102" s="611"/>
      <c r="P102" s="611"/>
      <c r="Q102" s="611"/>
    </row>
    <row r="103" spans="1:17" ht="47.25" x14ac:dyDescent="0.25">
      <c r="A103" s="36" t="s">
        <v>62</v>
      </c>
      <c r="B103" s="37" t="s">
        <v>63</v>
      </c>
      <c r="C103" s="37" t="s">
        <v>55</v>
      </c>
      <c r="D103" s="32" t="s">
        <v>64</v>
      </c>
      <c r="E103" s="39">
        <f>E104</f>
        <v>1587591</v>
      </c>
      <c r="F103" s="39">
        <f>F104</f>
        <v>815065.94</v>
      </c>
      <c r="G103" s="226">
        <f t="shared" si="1"/>
        <v>0.5133979343546291</v>
      </c>
      <c r="H103" s="13">
        <v>0</v>
      </c>
      <c r="I103" s="13"/>
      <c r="J103" s="225"/>
      <c r="K103" s="205">
        <f t="shared" si="8"/>
        <v>1587591</v>
      </c>
      <c r="L103" s="205">
        <f t="shared" si="9"/>
        <v>815065.94</v>
      </c>
      <c r="M103" s="422">
        <f t="shared" si="10"/>
        <v>0.5133979343546291</v>
      </c>
      <c r="N103" s="611"/>
      <c r="O103" s="611"/>
      <c r="P103" s="611"/>
      <c r="Q103" s="611"/>
    </row>
    <row r="104" spans="1:17" x14ac:dyDescent="0.25">
      <c r="A104" s="807"/>
      <c r="B104" s="808"/>
      <c r="C104" s="808"/>
      <c r="D104" s="414" t="s">
        <v>408</v>
      </c>
      <c r="E104" s="38">
        <v>1587591</v>
      </c>
      <c r="F104" s="38">
        <v>815065.94</v>
      </c>
      <c r="G104" s="225">
        <f t="shared" si="1"/>
        <v>0.5133979343546291</v>
      </c>
      <c r="H104" s="8"/>
      <c r="I104" s="8"/>
      <c r="J104" s="225"/>
      <c r="K104" s="205">
        <f t="shared" si="8"/>
        <v>1587591</v>
      </c>
      <c r="L104" s="205">
        <f t="shared" si="9"/>
        <v>815065.94</v>
      </c>
      <c r="M104" s="422">
        <f t="shared" si="10"/>
        <v>0.5133979343546291</v>
      </c>
      <c r="N104" s="611"/>
      <c r="O104" s="611"/>
      <c r="P104" s="611"/>
      <c r="Q104" s="611"/>
    </row>
    <row r="105" spans="1:17" x14ac:dyDescent="0.25">
      <c r="A105" s="807"/>
      <c r="B105" s="808"/>
      <c r="C105" s="808"/>
      <c r="D105" s="415" t="s">
        <v>409</v>
      </c>
      <c r="E105" s="38">
        <v>1419841</v>
      </c>
      <c r="F105" s="38">
        <v>725259</v>
      </c>
      <c r="G105" s="225">
        <f t="shared" si="1"/>
        <v>0.51080297019173271</v>
      </c>
      <c r="H105" s="8"/>
      <c r="I105" s="8"/>
      <c r="J105" s="225"/>
      <c r="K105" s="205">
        <f t="shared" si="8"/>
        <v>1419841</v>
      </c>
      <c r="L105" s="205">
        <f t="shared" si="9"/>
        <v>725259</v>
      </c>
      <c r="M105" s="422">
        <f t="shared" si="10"/>
        <v>0.51080297019173271</v>
      </c>
      <c r="N105" s="611"/>
      <c r="O105" s="611"/>
      <c r="P105" s="611"/>
      <c r="Q105" s="611"/>
    </row>
    <row r="106" spans="1:17" ht="31.5" x14ac:dyDescent="0.25">
      <c r="A106" s="808"/>
      <c r="B106" s="808"/>
      <c r="C106" s="808"/>
      <c r="D106" s="415" t="s">
        <v>410</v>
      </c>
      <c r="E106" s="38">
        <v>43895</v>
      </c>
      <c r="F106" s="38">
        <v>15148.44</v>
      </c>
      <c r="G106" s="225">
        <f t="shared" si="1"/>
        <v>0.34510627634126895</v>
      </c>
      <c r="H106" s="8"/>
      <c r="I106" s="8"/>
      <c r="J106" s="225"/>
      <c r="K106" s="8">
        <f>E106+H106</f>
        <v>43895</v>
      </c>
      <c r="L106" s="8">
        <f t="shared" si="9"/>
        <v>15148.44</v>
      </c>
      <c r="M106" s="225">
        <f t="shared" si="10"/>
        <v>0.34510627634126895</v>
      </c>
      <c r="N106" s="611"/>
      <c r="O106" s="611"/>
      <c r="P106" s="611"/>
      <c r="Q106" s="611"/>
    </row>
    <row r="107" spans="1:17" ht="126" x14ac:dyDescent="0.25">
      <c r="A107" s="50" t="s">
        <v>479</v>
      </c>
      <c r="B107" s="50">
        <v>1183</v>
      </c>
      <c r="C107" s="50" t="s">
        <v>55</v>
      </c>
      <c r="D107" s="415" t="s">
        <v>564</v>
      </c>
      <c r="E107" s="38"/>
      <c r="F107" s="38"/>
      <c r="G107" s="225"/>
      <c r="H107" s="8">
        <f>H108</f>
        <v>579643</v>
      </c>
      <c r="I107" s="8">
        <f>I108</f>
        <v>0</v>
      </c>
      <c r="J107" s="225">
        <v>0</v>
      </c>
      <c r="K107" s="8">
        <f t="shared" ref="K107:K112" si="11">E107+H107</f>
        <v>579643</v>
      </c>
      <c r="L107" s="8">
        <f t="shared" si="9"/>
        <v>0</v>
      </c>
      <c r="M107" s="225">
        <f t="shared" si="10"/>
        <v>0</v>
      </c>
      <c r="N107" s="611"/>
      <c r="O107" s="611"/>
      <c r="P107" s="611"/>
      <c r="Q107" s="611"/>
    </row>
    <row r="108" spans="1:17" x14ac:dyDescent="0.25">
      <c r="A108" s="50"/>
      <c r="B108" s="50"/>
      <c r="C108" s="50"/>
      <c r="D108" s="414" t="s">
        <v>411</v>
      </c>
      <c r="E108" s="38"/>
      <c r="F108" s="38"/>
      <c r="G108" s="225"/>
      <c r="H108" s="8">
        <f>H109</f>
        <v>579643</v>
      </c>
      <c r="I108" s="8">
        <f>I109</f>
        <v>0</v>
      </c>
      <c r="J108" s="225">
        <v>0</v>
      </c>
      <c r="K108" s="8">
        <f t="shared" si="11"/>
        <v>579643</v>
      </c>
      <c r="L108" s="8">
        <f t="shared" si="9"/>
        <v>0</v>
      </c>
      <c r="M108" s="225">
        <f t="shared" si="10"/>
        <v>0</v>
      </c>
      <c r="N108" s="611"/>
      <c r="O108" s="611"/>
      <c r="P108" s="611"/>
      <c r="Q108" s="611"/>
    </row>
    <row r="109" spans="1:17" x14ac:dyDescent="0.25">
      <c r="A109" s="50"/>
      <c r="B109" s="50"/>
      <c r="C109" s="50"/>
      <c r="D109" s="415" t="s">
        <v>412</v>
      </c>
      <c r="E109" s="38"/>
      <c r="F109" s="38"/>
      <c r="G109" s="225"/>
      <c r="H109" s="8">
        <v>579643</v>
      </c>
      <c r="I109" s="8">
        <v>0</v>
      </c>
      <c r="J109" s="225">
        <v>0</v>
      </c>
      <c r="K109" s="8">
        <f t="shared" si="11"/>
        <v>579643</v>
      </c>
      <c r="L109" s="8">
        <f t="shared" si="9"/>
        <v>0</v>
      </c>
      <c r="M109" s="225">
        <f t="shared" si="10"/>
        <v>0</v>
      </c>
      <c r="N109" s="611"/>
      <c r="O109" s="611"/>
      <c r="P109" s="611"/>
      <c r="Q109" s="611"/>
    </row>
    <row r="110" spans="1:17" ht="126" x14ac:dyDescent="0.25">
      <c r="A110" s="50" t="s">
        <v>482</v>
      </c>
      <c r="B110" s="50" t="s">
        <v>483</v>
      </c>
      <c r="C110" s="50" t="s">
        <v>55</v>
      </c>
      <c r="D110" s="415" t="s">
        <v>565</v>
      </c>
      <c r="E110" s="38"/>
      <c r="F110" s="38"/>
      <c r="G110" s="225"/>
      <c r="H110" s="8">
        <f>H111</f>
        <v>1352500</v>
      </c>
      <c r="I110" s="8">
        <f>I111</f>
        <v>0</v>
      </c>
      <c r="J110" s="225">
        <v>0</v>
      </c>
      <c r="K110" s="8">
        <f t="shared" si="11"/>
        <v>1352500</v>
      </c>
      <c r="L110" s="8">
        <f t="shared" si="9"/>
        <v>0</v>
      </c>
      <c r="M110" s="225">
        <f t="shared" si="10"/>
        <v>0</v>
      </c>
      <c r="N110" s="611"/>
      <c r="O110" s="611"/>
      <c r="P110" s="611"/>
      <c r="Q110" s="611"/>
    </row>
    <row r="111" spans="1:17" x14ac:dyDescent="0.25">
      <c r="A111" s="50"/>
      <c r="B111" s="50"/>
      <c r="C111" s="50"/>
      <c r="D111" s="414" t="s">
        <v>411</v>
      </c>
      <c r="E111" s="38"/>
      <c r="F111" s="38"/>
      <c r="G111" s="225"/>
      <c r="H111" s="8">
        <f>H112</f>
        <v>1352500</v>
      </c>
      <c r="I111" s="8">
        <f>I112</f>
        <v>0</v>
      </c>
      <c r="J111" s="225">
        <v>0</v>
      </c>
      <c r="K111" s="8">
        <f t="shared" si="11"/>
        <v>1352500</v>
      </c>
      <c r="L111" s="8">
        <f t="shared" si="9"/>
        <v>0</v>
      </c>
      <c r="M111" s="225">
        <f t="shared" si="10"/>
        <v>0</v>
      </c>
      <c r="N111" s="611"/>
      <c r="O111" s="611"/>
      <c r="P111" s="611"/>
      <c r="Q111" s="611"/>
    </row>
    <row r="112" spans="1:17" x14ac:dyDescent="0.25">
      <c r="A112" s="50"/>
      <c r="B112" s="50"/>
      <c r="C112" s="50"/>
      <c r="D112" s="415" t="s">
        <v>412</v>
      </c>
      <c r="E112" s="38"/>
      <c r="F112" s="38"/>
      <c r="G112" s="225"/>
      <c r="H112" s="8">
        <v>1352500</v>
      </c>
      <c r="I112" s="8">
        <v>0</v>
      </c>
      <c r="J112" s="225">
        <v>0</v>
      </c>
      <c r="K112" s="8">
        <f t="shared" si="11"/>
        <v>1352500</v>
      </c>
      <c r="L112" s="8">
        <f t="shared" si="9"/>
        <v>0</v>
      </c>
      <c r="M112" s="225">
        <f t="shared" si="10"/>
        <v>0</v>
      </c>
      <c r="N112" s="611"/>
      <c r="O112" s="611"/>
      <c r="P112" s="611"/>
      <c r="Q112" s="611"/>
    </row>
    <row r="113" spans="1:17" ht="110.25" x14ac:dyDescent="0.25">
      <c r="A113" s="50" t="s">
        <v>543</v>
      </c>
      <c r="B113" s="50" t="s">
        <v>544</v>
      </c>
      <c r="C113" s="50" t="s">
        <v>55</v>
      </c>
      <c r="D113" s="415" t="s">
        <v>542</v>
      </c>
      <c r="E113" s="38">
        <f>E114</f>
        <v>480600</v>
      </c>
      <c r="F113" s="38">
        <f>F114</f>
        <v>270266.65000000002</v>
      </c>
      <c r="G113" s="225">
        <f t="shared" si="1"/>
        <v>0.56235258010819811</v>
      </c>
      <c r="H113" s="8"/>
      <c r="I113" s="8"/>
      <c r="J113" s="225"/>
      <c r="K113" s="8">
        <f t="shared" ref="K113:K123" si="12">E113+H113</f>
        <v>480600</v>
      </c>
      <c r="L113" s="8">
        <f t="shared" si="9"/>
        <v>270266.65000000002</v>
      </c>
      <c r="M113" s="225">
        <f t="shared" si="10"/>
        <v>0.56235258010819811</v>
      </c>
      <c r="N113" s="611"/>
      <c r="O113" s="611"/>
      <c r="P113" s="611"/>
      <c r="Q113" s="611"/>
    </row>
    <row r="114" spans="1:17" x14ac:dyDescent="0.25">
      <c r="A114" s="50"/>
      <c r="B114" s="50"/>
      <c r="C114" s="50"/>
      <c r="D114" s="414" t="s">
        <v>408</v>
      </c>
      <c r="E114" s="38">
        <v>480600</v>
      </c>
      <c r="F114" s="38">
        <v>270266.65000000002</v>
      </c>
      <c r="G114" s="225">
        <f t="shared" si="1"/>
        <v>0.56235258010819811</v>
      </c>
      <c r="H114" s="8"/>
      <c r="I114" s="8"/>
      <c r="J114" s="225"/>
      <c r="K114" s="8">
        <f t="shared" si="12"/>
        <v>480600</v>
      </c>
      <c r="L114" s="8">
        <f t="shared" si="9"/>
        <v>270266.65000000002</v>
      </c>
      <c r="M114" s="225">
        <f t="shared" si="10"/>
        <v>0.56235258010819811</v>
      </c>
      <c r="N114" s="611"/>
      <c r="O114" s="611"/>
      <c r="P114" s="611"/>
      <c r="Q114" s="611"/>
    </row>
    <row r="115" spans="1:17" x14ac:dyDescent="0.25">
      <c r="A115" s="50"/>
      <c r="B115" s="50"/>
      <c r="C115" s="50"/>
      <c r="D115" s="415" t="s">
        <v>409</v>
      </c>
      <c r="E115" s="38">
        <v>480600</v>
      </c>
      <c r="F115" s="38">
        <v>270266.65000000002</v>
      </c>
      <c r="G115" s="225">
        <f t="shared" si="1"/>
        <v>0.56235258010819811</v>
      </c>
      <c r="H115" s="8"/>
      <c r="I115" s="8"/>
      <c r="J115" s="225"/>
      <c r="K115" s="8">
        <f t="shared" si="12"/>
        <v>480600</v>
      </c>
      <c r="L115" s="8">
        <f t="shared" si="9"/>
        <v>270266.65000000002</v>
      </c>
      <c r="M115" s="225">
        <f t="shared" si="10"/>
        <v>0.56235258010819811</v>
      </c>
      <c r="N115" s="611"/>
      <c r="O115" s="611"/>
      <c r="P115" s="611"/>
      <c r="Q115" s="611"/>
    </row>
    <row r="116" spans="1:17" ht="78.75" x14ac:dyDescent="0.25">
      <c r="A116" s="50" t="s">
        <v>562</v>
      </c>
      <c r="B116" s="50" t="s">
        <v>563</v>
      </c>
      <c r="C116" s="50" t="s">
        <v>55</v>
      </c>
      <c r="D116" s="415" t="s">
        <v>566</v>
      </c>
      <c r="E116" s="38"/>
      <c r="F116" s="38"/>
      <c r="G116" s="225"/>
      <c r="H116" s="8">
        <f>H117</f>
        <v>3500600</v>
      </c>
      <c r="I116" s="8">
        <f>I117</f>
        <v>2765994.76</v>
      </c>
      <c r="J116" s="225">
        <f>I116/H116</f>
        <v>0.79014876306918802</v>
      </c>
      <c r="K116" s="8">
        <f t="shared" si="12"/>
        <v>3500600</v>
      </c>
      <c r="L116" s="8">
        <f t="shared" si="9"/>
        <v>2765994.76</v>
      </c>
      <c r="M116" s="225">
        <f t="shared" si="10"/>
        <v>0.79014876306918802</v>
      </c>
      <c r="N116" s="611"/>
      <c r="O116" s="611"/>
      <c r="P116" s="611"/>
      <c r="Q116" s="611"/>
    </row>
    <row r="117" spans="1:17" s="844" customFormat="1" x14ac:dyDescent="0.25">
      <c r="A117" s="50"/>
      <c r="B117" s="50"/>
      <c r="C117" s="50"/>
      <c r="D117" s="414" t="s">
        <v>408</v>
      </c>
      <c r="E117" s="38"/>
      <c r="F117" s="38"/>
      <c r="G117" s="225"/>
      <c r="H117" s="8">
        <v>3500600</v>
      </c>
      <c r="I117" s="8">
        <v>2765994.76</v>
      </c>
      <c r="J117" s="225">
        <f>I117/H117</f>
        <v>0.79014876306918802</v>
      </c>
      <c r="K117" s="8">
        <f t="shared" si="12"/>
        <v>3500600</v>
      </c>
      <c r="L117" s="8">
        <f t="shared" si="9"/>
        <v>2765994.76</v>
      </c>
      <c r="M117" s="225">
        <f t="shared" si="10"/>
        <v>0.79014876306918802</v>
      </c>
      <c r="N117" s="843"/>
      <c r="O117" s="843"/>
      <c r="P117" s="843"/>
      <c r="Q117" s="843"/>
    </row>
    <row r="118" spans="1:17" ht="78.75" x14ac:dyDescent="0.25">
      <c r="A118" s="50" t="s">
        <v>546</v>
      </c>
      <c r="B118" s="50" t="s">
        <v>547</v>
      </c>
      <c r="C118" s="50" t="s">
        <v>55</v>
      </c>
      <c r="D118" s="415" t="s">
        <v>545</v>
      </c>
      <c r="E118" s="38">
        <f>E119</f>
        <v>3975300</v>
      </c>
      <c r="F118" s="38">
        <f>F119</f>
        <v>3686931.02</v>
      </c>
      <c r="G118" s="225">
        <f t="shared" si="1"/>
        <v>0.92745981938470057</v>
      </c>
      <c r="H118" s="8"/>
      <c r="I118" s="8"/>
      <c r="J118" s="225"/>
      <c r="K118" s="8">
        <f t="shared" si="12"/>
        <v>3975300</v>
      </c>
      <c r="L118" s="8">
        <f t="shared" si="9"/>
        <v>3686931.02</v>
      </c>
      <c r="M118" s="225">
        <f t="shared" si="10"/>
        <v>0.92745981938470057</v>
      </c>
      <c r="N118" s="611"/>
      <c r="O118" s="611"/>
      <c r="P118" s="611"/>
      <c r="Q118" s="611"/>
    </row>
    <row r="119" spans="1:17" x14ac:dyDescent="0.25">
      <c r="A119" s="50"/>
      <c r="B119" s="50"/>
      <c r="C119" s="50"/>
      <c r="D119" s="414" t="s">
        <v>408</v>
      </c>
      <c r="E119" s="38">
        <v>3975300</v>
      </c>
      <c r="F119" s="38">
        <v>3686931.02</v>
      </c>
      <c r="G119" s="225">
        <f t="shared" si="1"/>
        <v>0.92745981938470057</v>
      </c>
      <c r="H119" s="8"/>
      <c r="I119" s="8"/>
      <c r="J119" s="225"/>
      <c r="K119" s="8">
        <f t="shared" si="12"/>
        <v>3975300</v>
      </c>
      <c r="L119" s="8">
        <f t="shared" si="9"/>
        <v>3686931.02</v>
      </c>
      <c r="M119" s="225">
        <f t="shared" si="10"/>
        <v>0.92745981938470057</v>
      </c>
      <c r="N119" s="611"/>
      <c r="O119" s="611"/>
      <c r="P119" s="611"/>
      <c r="Q119" s="611"/>
    </row>
    <row r="120" spans="1:17" x14ac:dyDescent="0.25">
      <c r="A120" s="50"/>
      <c r="B120" s="50"/>
      <c r="C120" s="50"/>
      <c r="D120" s="415" t="s">
        <v>409</v>
      </c>
      <c r="E120" s="38">
        <v>3975300</v>
      </c>
      <c r="F120" s="38">
        <v>3686931.02</v>
      </c>
      <c r="G120" s="225">
        <f t="shared" si="1"/>
        <v>0.92745981938470057</v>
      </c>
      <c r="H120" s="8"/>
      <c r="I120" s="8"/>
      <c r="J120" s="225"/>
      <c r="K120" s="8">
        <f t="shared" si="12"/>
        <v>3975300</v>
      </c>
      <c r="L120" s="8">
        <f t="shared" si="9"/>
        <v>3686931.02</v>
      </c>
      <c r="M120" s="225">
        <f t="shared" si="10"/>
        <v>0.92745981938470057</v>
      </c>
      <c r="N120" s="611"/>
      <c r="O120" s="611"/>
      <c r="P120" s="611"/>
      <c r="Q120" s="611"/>
    </row>
    <row r="121" spans="1:17" ht="94.5" x14ac:dyDescent="0.25">
      <c r="A121" s="50" t="s">
        <v>550</v>
      </c>
      <c r="B121" s="50" t="s">
        <v>549</v>
      </c>
      <c r="C121" s="50" t="s">
        <v>65</v>
      </c>
      <c r="D121" s="415" t="s">
        <v>548</v>
      </c>
      <c r="E121" s="38">
        <f>E122</f>
        <v>1078000</v>
      </c>
      <c r="F121" s="38">
        <f>F122</f>
        <v>934638.65</v>
      </c>
      <c r="G121" s="225">
        <f t="shared" si="1"/>
        <v>0.8670117346938776</v>
      </c>
      <c r="H121" s="8"/>
      <c r="I121" s="8"/>
      <c r="J121" s="225"/>
      <c r="K121" s="8">
        <f t="shared" si="12"/>
        <v>1078000</v>
      </c>
      <c r="L121" s="8">
        <f t="shared" si="9"/>
        <v>934638.65</v>
      </c>
      <c r="M121" s="225">
        <f t="shared" si="10"/>
        <v>0.8670117346938776</v>
      </c>
      <c r="N121" s="611"/>
      <c r="O121" s="611"/>
      <c r="P121" s="611"/>
      <c r="Q121" s="611"/>
    </row>
    <row r="122" spans="1:17" x14ac:dyDescent="0.25">
      <c r="A122" s="50"/>
      <c r="B122" s="50"/>
      <c r="C122" s="50"/>
      <c r="D122" s="414" t="s">
        <v>408</v>
      </c>
      <c r="E122" s="38">
        <v>1078000</v>
      </c>
      <c r="F122" s="38">
        <v>934638.65</v>
      </c>
      <c r="G122" s="225">
        <f t="shared" si="1"/>
        <v>0.8670117346938776</v>
      </c>
      <c r="H122" s="8"/>
      <c r="I122" s="8"/>
      <c r="J122" s="225"/>
      <c r="K122" s="8">
        <f t="shared" si="12"/>
        <v>1078000</v>
      </c>
      <c r="L122" s="8">
        <f t="shared" si="9"/>
        <v>934638.65</v>
      </c>
      <c r="M122" s="225">
        <f t="shared" si="10"/>
        <v>0.8670117346938776</v>
      </c>
      <c r="N122" s="611"/>
      <c r="O122" s="611"/>
      <c r="P122" s="611"/>
      <c r="Q122" s="611"/>
    </row>
    <row r="123" spans="1:17" x14ac:dyDescent="0.25">
      <c r="A123" s="50"/>
      <c r="B123" s="50"/>
      <c r="C123" s="50"/>
      <c r="D123" s="415" t="s">
        <v>409</v>
      </c>
      <c r="E123" s="38">
        <v>400566</v>
      </c>
      <c r="F123" s="38">
        <v>400565</v>
      </c>
      <c r="G123" s="225">
        <f t="shared" si="1"/>
        <v>0.9999975035325015</v>
      </c>
      <c r="H123" s="8"/>
      <c r="I123" s="8"/>
      <c r="J123" s="225"/>
      <c r="K123" s="8">
        <f t="shared" si="12"/>
        <v>400566</v>
      </c>
      <c r="L123" s="8">
        <f t="shared" si="9"/>
        <v>400565</v>
      </c>
      <c r="M123" s="225">
        <f t="shared" si="10"/>
        <v>0.9999975035325015</v>
      </c>
      <c r="N123" s="611"/>
      <c r="O123" s="611"/>
      <c r="P123" s="611"/>
      <c r="Q123" s="611"/>
    </row>
    <row r="124" spans="1:17" ht="31.5" x14ac:dyDescent="0.25">
      <c r="A124" s="50"/>
      <c r="B124" s="50"/>
      <c r="C124" s="50"/>
      <c r="D124" s="415" t="s">
        <v>410</v>
      </c>
      <c r="E124" s="38">
        <v>13441</v>
      </c>
      <c r="F124" s="38">
        <v>6749.11</v>
      </c>
      <c r="G124" s="225">
        <f t="shared" si="1"/>
        <v>0.50212856186295662</v>
      </c>
      <c r="H124" s="8"/>
      <c r="I124" s="8"/>
      <c r="J124" s="226"/>
      <c r="K124" s="8">
        <f>E124+H124</f>
        <v>13441</v>
      </c>
      <c r="L124" s="8">
        <f t="shared" si="9"/>
        <v>6749.11</v>
      </c>
      <c r="M124" s="225">
        <f t="shared" si="10"/>
        <v>0.50212856186295662</v>
      </c>
      <c r="N124" s="611"/>
      <c r="O124" s="611"/>
      <c r="P124" s="611"/>
      <c r="Q124" s="611"/>
    </row>
    <row r="125" spans="1:17" s="832" customFormat="1" ht="47.25" x14ac:dyDescent="0.25">
      <c r="A125" s="59" t="s">
        <v>649</v>
      </c>
      <c r="B125" s="59" t="s">
        <v>651</v>
      </c>
      <c r="C125" s="59" t="s">
        <v>197</v>
      </c>
      <c r="D125" s="415" t="s">
        <v>650</v>
      </c>
      <c r="E125" s="795"/>
      <c r="F125" s="795"/>
      <c r="G125" s="796"/>
      <c r="H125" s="797">
        <f>H126</f>
        <v>2000000</v>
      </c>
      <c r="I125" s="797">
        <f>I126</f>
        <v>0</v>
      </c>
      <c r="J125" s="796">
        <f t="shared" si="7"/>
        <v>0</v>
      </c>
      <c r="K125" s="797">
        <f t="shared" ref="K125:K127" si="13">E125+H125</f>
        <v>2000000</v>
      </c>
      <c r="L125" s="797">
        <f t="shared" si="9"/>
        <v>0</v>
      </c>
      <c r="M125" s="796">
        <f t="shared" si="10"/>
        <v>0</v>
      </c>
      <c r="N125" s="831"/>
      <c r="O125" s="831"/>
      <c r="P125" s="831"/>
      <c r="Q125" s="831"/>
    </row>
    <row r="126" spans="1:17" s="832" customFormat="1" x14ac:dyDescent="0.25">
      <c r="A126" s="59"/>
      <c r="B126" s="59"/>
      <c r="C126" s="59"/>
      <c r="D126" s="414" t="s">
        <v>411</v>
      </c>
      <c r="E126" s="795"/>
      <c r="F126" s="795"/>
      <c r="G126" s="796"/>
      <c r="H126" s="797">
        <f>H127</f>
        <v>2000000</v>
      </c>
      <c r="I126" s="797">
        <f>I127</f>
        <v>0</v>
      </c>
      <c r="J126" s="796">
        <f t="shared" si="7"/>
        <v>0</v>
      </c>
      <c r="K126" s="797">
        <f t="shared" si="13"/>
        <v>2000000</v>
      </c>
      <c r="L126" s="797">
        <f t="shared" si="9"/>
        <v>0</v>
      </c>
      <c r="M126" s="796">
        <f t="shared" si="10"/>
        <v>0</v>
      </c>
      <c r="N126" s="831"/>
      <c r="O126" s="831"/>
      <c r="P126" s="831"/>
      <c r="Q126" s="831"/>
    </row>
    <row r="127" spans="1:17" s="832" customFormat="1" ht="16.5" thickBot="1" x14ac:dyDescent="0.3">
      <c r="A127" s="824"/>
      <c r="B127" s="825"/>
      <c r="C127" s="825"/>
      <c r="D127" s="417" t="s">
        <v>412</v>
      </c>
      <c r="E127" s="826"/>
      <c r="F127" s="826"/>
      <c r="G127" s="827"/>
      <c r="H127" s="828">
        <v>2000000</v>
      </c>
      <c r="I127" s="829">
        <v>0</v>
      </c>
      <c r="J127" s="830">
        <f t="shared" si="7"/>
        <v>0</v>
      </c>
      <c r="K127" s="797">
        <f t="shared" si="13"/>
        <v>2000000</v>
      </c>
      <c r="L127" s="797">
        <f t="shared" si="9"/>
        <v>0</v>
      </c>
      <c r="M127" s="796">
        <f t="shared" si="10"/>
        <v>0</v>
      </c>
      <c r="N127" s="831"/>
      <c r="O127" s="831"/>
      <c r="P127" s="831"/>
      <c r="Q127" s="831"/>
    </row>
    <row r="128" spans="1:17" ht="48" thickBot="1" x14ac:dyDescent="0.3">
      <c r="A128" s="33" t="s">
        <v>66</v>
      </c>
      <c r="B128" s="34" t="s">
        <v>14</v>
      </c>
      <c r="C128" s="34" t="s">
        <v>14</v>
      </c>
      <c r="D128" s="35" t="s">
        <v>446</v>
      </c>
      <c r="E128" s="52">
        <f>E129</f>
        <v>66125459</v>
      </c>
      <c r="F128" s="52">
        <f>F129</f>
        <v>20688383.799999997</v>
      </c>
      <c r="G128" s="223">
        <f t="shared" si="1"/>
        <v>0.31286563621433611</v>
      </c>
      <c r="H128" s="52">
        <f>H129</f>
        <v>107800</v>
      </c>
      <c r="I128" s="52">
        <f>I129</f>
        <v>1023449.43</v>
      </c>
      <c r="J128" s="223">
        <f t="shared" si="7"/>
        <v>9.4939650278293133</v>
      </c>
      <c r="K128" s="221">
        <f>K129</f>
        <v>66233259</v>
      </c>
      <c r="L128" s="221">
        <f>L129</f>
        <v>21711833.23</v>
      </c>
      <c r="M128" s="231">
        <f t="shared" si="10"/>
        <v>0.32780861998652372</v>
      </c>
      <c r="N128" s="611"/>
      <c r="O128" s="611"/>
      <c r="P128" s="611"/>
      <c r="Q128" s="611"/>
    </row>
    <row r="129" spans="1:17" ht="47.25" x14ac:dyDescent="0.25">
      <c r="A129" s="46" t="s">
        <v>67</v>
      </c>
      <c r="B129" s="47" t="s">
        <v>14</v>
      </c>
      <c r="C129" s="47" t="s">
        <v>14</v>
      </c>
      <c r="D129" s="48" t="s">
        <v>446</v>
      </c>
      <c r="E129" s="41">
        <f>E130+E134+E136+E138+E140+E146+E148+E153+E159+E150+E163</f>
        <v>66125459</v>
      </c>
      <c r="F129" s="41">
        <f>F130+F134+F136+F138+F140+F146+F148+F153+F159+F163</f>
        <v>20688383.799999997</v>
      </c>
      <c r="G129" s="224">
        <f t="shared" si="1"/>
        <v>0.31286563621433611</v>
      </c>
      <c r="H129" s="41">
        <f>H130+H134+H136+H138+H140+H146+H148+H153+H159</f>
        <v>107800</v>
      </c>
      <c r="I129" s="41">
        <f>I130+I134+I136+I138+I140+I146+I148+I153+I159</f>
        <v>1023449.43</v>
      </c>
      <c r="J129" s="224">
        <f t="shared" si="7"/>
        <v>9.4939650278293133</v>
      </c>
      <c r="K129" s="222">
        <f>K130+K134+K136+K138+K140+K146+K148+K153+K159+K150+K163</f>
        <v>66233259</v>
      </c>
      <c r="L129" s="222">
        <f>L130+L134+L136+L138+L140+L146+L148+L153+L159+L150+L163</f>
        <v>21711833.23</v>
      </c>
      <c r="M129" s="423">
        <f t="shared" si="10"/>
        <v>0.32780861998652372</v>
      </c>
      <c r="N129" s="611"/>
      <c r="O129" s="611"/>
      <c r="P129" s="611"/>
      <c r="Q129" s="611"/>
    </row>
    <row r="130" spans="1:17" ht="47.25" x14ac:dyDescent="0.25">
      <c r="A130" s="807" t="s">
        <v>162</v>
      </c>
      <c r="B130" s="808" t="s">
        <v>42</v>
      </c>
      <c r="C130" s="808" t="s">
        <v>16</v>
      </c>
      <c r="D130" s="25" t="s">
        <v>156</v>
      </c>
      <c r="E130" s="38">
        <f>E131</f>
        <v>9573438</v>
      </c>
      <c r="F130" s="38">
        <f>F131</f>
        <v>4799881.95</v>
      </c>
      <c r="G130" s="225">
        <f t="shared" si="1"/>
        <v>0.50137494492574142</v>
      </c>
      <c r="H130" s="8"/>
      <c r="I130" s="8"/>
      <c r="J130" s="224"/>
      <c r="K130" s="205">
        <f>E130+H130</f>
        <v>9573438</v>
      </c>
      <c r="L130" s="205">
        <f>F130+I130</f>
        <v>4799881.95</v>
      </c>
      <c r="M130" s="422">
        <f t="shared" si="10"/>
        <v>0.50137494492574142</v>
      </c>
      <c r="N130" s="611"/>
      <c r="O130" s="611"/>
      <c r="P130" s="611"/>
      <c r="Q130" s="611"/>
    </row>
    <row r="131" spans="1:17" x14ac:dyDescent="0.25">
      <c r="A131" s="807"/>
      <c r="B131" s="808"/>
      <c r="C131" s="808"/>
      <c r="D131" s="414" t="s">
        <v>408</v>
      </c>
      <c r="E131" s="38">
        <v>9573438</v>
      </c>
      <c r="F131" s="38">
        <v>4799881.95</v>
      </c>
      <c r="G131" s="225">
        <f t="shared" si="1"/>
        <v>0.50137494492574142</v>
      </c>
      <c r="H131" s="8"/>
      <c r="I131" s="8"/>
      <c r="J131" s="224"/>
      <c r="K131" s="205">
        <f t="shared" ref="K131:K164" si="14">E131+H131</f>
        <v>9573438</v>
      </c>
      <c r="L131" s="205">
        <f t="shared" ref="L131:L164" si="15">F131+I131</f>
        <v>4799881.95</v>
      </c>
      <c r="M131" s="422">
        <f t="shared" si="10"/>
        <v>0.50137494492574142</v>
      </c>
      <c r="N131" s="611"/>
      <c r="O131" s="611"/>
      <c r="P131" s="611"/>
      <c r="Q131" s="611"/>
    </row>
    <row r="132" spans="1:17" x14ac:dyDescent="0.25">
      <c r="A132" s="807"/>
      <c r="B132" s="808"/>
      <c r="C132" s="808"/>
      <c r="D132" s="415" t="s">
        <v>409</v>
      </c>
      <c r="E132" s="38">
        <v>9042650</v>
      </c>
      <c r="F132" s="38">
        <v>4555270.09</v>
      </c>
      <c r="G132" s="225">
        <f t="shared" si="1"/>
        <v>0.50375388741132299</v>
      </c>
      <c r="H132" s="8"/>
      <c r="I132" s="8"/>
      <c r="J132" s="224"/>
      <c r="K132" s="205">
        <f t="shared" si="14"/>
        <v>9042650</v>
      </c>
      <c r="L132" s="205">
        <f t="shared" si="15"/>
        <v>4555270.09</v>
      </c>
      <c r="M132" s="422">
        <f t="shared" si="10"/>
        <v>0.50375388741132299</v>
      </c>
      <c r="N132" s="611"/>
      <c r="O132" s="611"/>
      <c r="P132" s="611"/>
      <c r="Q132" s="611"/>
    </row>
    <row r="133" spans="1:17" ht="31.5" x14ac:dyDescent="0.25">
      <c r="A133" s="807"/>
      <c r="B133" s="808"/>
      <c r="C133" s="808"/>
      <c r="D133" s="415" t="s">
        <v>410</v>
      </c>
      <c r="E133" s="38">
        <v>199920</v>
      </c>
      <c r="F133" s="38">
        <v>86969.22</v>
      </c>
      <c r="G133" s="225">
        <f t="shared" si="1"/>
        <v>0.43502010804321728</v>
      </c>
      <c r="H133" s="8"/>
      <c r="I133" s="8"/>
      <c r="J133" s="224"/>
      <c r="K133" s="205">
        <f t="shared" si="14"/>
        <v>199920</v>
      </c>
      <c r="L133" s="205">
        <f t="shared" si="15"/>
        <v>86969.22</v>
      </c>
      <c r="M133" s="422">
        <f t="shared" si="10"/>
        <v>0.43502010804321728</v>
      </c>
      <c r="N133" s="611"/>
      <c r="O133" s="611"/>
      <c r="P133" s="611"/>
      <c r="Q133" s="611"/>
    </row>
    <row r="134" spans="1:17" ht="31.5" x14ac:dyDescent="0.25">
      <c r="A134" s="807" t="s">
        <v>69</v>
      </c>
      <c r="B134" s="808" t="s">
        <v>70</v>
      </c>
      <c r="C134" s="808" t="s">
        <v>52</v>
      </c>
      <c r="D134" s="25" t="s">
        <v>71</v>
      </c>
      <c r="E134" s="38">
        <f>E135</f>
        <v>9420</v>
      </c>
      <c r="F134" s="38">
        <f>F135</f>
        <v>2808.24</v>
      </c>
      <c r="G134" s="225">
        <f t="shared" si="1"/>
        <v>0.29811464968152862</v>
      </c>
      <c r="H134" s="8">
        <v>0</v>
      </c>
      <c r="I134" s="8">
        <v>0</v>
      </c>
      <c r="J134" s="224"/>
      <c r="K134" s="205">
        <f t="shared" si="14"/>
        <v>9420</v>
      </c>
      <c r="L134" s="205">
        <f t="shared" si="15"/>
        <v>2808.24</v>
      </c>
      <c r="M134" s="422">
        <f t="shared" si="10"/>
        <v>0.29811464968152862</v>
      </c>
      <c r="N134" s="611"/>
      <c r="O134" s="611"/>
      <c r="P134" s="611"/>
      <c r="Q134" s="611"/>
    </row>
    <row r="135" spans="1:17" x14ac:dyDescent="0.25">
      <c r="A135" s="807"/>
      <c r="B135" s="808"/>
      <c r="C135" s="808"/>
      <c r="D135" s="414" t="s">
        <v>408</v>
      </c>
      <c r="E135" s="38">
        <v>9420</v>
      </c>
      <c r="F135" s="38">
        <v>2808.24</v>
      </c>
      <c r="G135" s="225">
        <f t="shared" si="1"/>
        <v>0.29811464968152862</v>
      </c>
      <c r="H135" s="8"/>
      <c r="I135" s="8"/>
      <c r="J135" s="224"/>
      <c r="K135" s="205">
        <f t="shared" si="14"/>
        <v>9420</v>
      </c>
      <c r="L135" s="205">
        <f t="shared" si="15"/>
        <v>2808.24</v>
      </c>
      <c r="M135" s="422">
        <f t="shared" si="10"/>
        <v>0.29811464968152862</v>
      </c>
      <c r="N135" s="611"/>
      <c r="O135" s="611"/>
      <c r="P135" s="611"/>
      <c r="Q135" s="611"/>
    </row>
    <row r="136" spans="1:17" ht="47.25" x14ac:dyDescent="0.25">
      <c r="A136" s="808">
        <v>813050</v>
      </c>
      <c r="B136" s="808">
        <v>3050</v>
      </c>
      <c r="C136" s="808">
        <v>1070</v>
      </c>
      <c r="D136" s="25" t="s">
        <v>225</v>
      </c>
      <c r="E136" s="38">
        <f>E137</f>
        <v>57773</v>
      </c>
      <c r="F136" s="38">
        <f>F137</f>
        <v>23993.72</v>
      </c>
      <c r="G136" s="225">
        <f t="shared" si="1"/>
        <v>0.41531026604123034</v>
      </c>
      <c r="H136" s="8">
        <v>0</v>
      </c>
      <c r="I136" s="8">
        <v>0</v>
      </c>
      <c r="J136" s="224"/>
      <c r="K136" s="205">
        <f t="shared" si="14"/>
        <v>57773</v>
      </c>
      <c r="L136" s="205">
        <f t="shared" si="15"/>
        <v>23993.72</v>
      </c>
      <c r="M136" s="422">
        <f t="shared" si="10"/>
        <v>0.41531026604123034</v>
      </c>
      <c r="N136" s="611"/>
      <c r="O136" s="611"/>
      <c r="P136" s="611"/>
      <c r="Q136" s="611"/>
    </row>
    <row r="137" spans="1:17" x14ac:dyDescent="0.25">
      <c r="A137" s="848"/>
      <c r="B137" s="848"/>
      <c r="C137" s="848"/>
      <c r="D137" s="414" t="s">
        <v>408</v>
      </c>
      <c r="E137" s="38">
        <v>57773</v>
      </c>
      <c r="F137" s="38">
        <v>23993.72</v>
      </c>
      <c r="G137" s="225">
        <f t="shared" si="1"/>
        <v>0.41531026604123034</v>
      </c>
      <c r="H137" s="8"/>
      <c r="I137" s="8"/>
      <c r="J137" s="224"/>
      <c r="K137" s="205">
        <f t="shared" si="14"/>
        <v>57773</v>
      </c>
      <c r="L137" s="205">
        <f t="shared" si="15"/>
        <v>23993.72</v>
      </c>
      <c r="M137" s="422">
        <f t="shared" si="10"/>
        <v>0.41531026604123034</v>
      </c>
      <c r="N137" s="611"/>
      <c r="O137" s="611"/>
      <c r="P137" s="611"/>
      <c r="Q137" s="611"/>
    </row>
    <row r="138" spans="1:17" ht="47.25" x14ac:dyDescent="0.25">
      <c r="A138" s="51" t="s">
        <v>226</v>
      </c>
      <c r="B138" s="50" t="s">
        <v>227</v>
      </c>
      <c r="C138" s="808">
        <v>1030</v>
      </c>
      <c r="D138" s="25" t="s">
        <v>228</v>
      </c>
      <c r="E138" s="38">
        <f>E139</f>
        <v>164690</v>
      </c>
      <c r="F138" s="38">
        <f>F139</f>
        <v>36075</v>
      </c>
      <c r="G138" s="225">
        <f t="shared" si="1"/>
        <v>0.219047908191147</v>
      </c>
      <c r="H138" s="8">
        <v>0</v>
      </c>
      <c r="I138" s="8">
        <v>0</v>
      </c>
      <c r="J138" s="224"/>
      <c r="K138" s="205">
        <f t="shared" si="14"/>
        <v>164690</v>
      </c>
      <c r="L138" s="205">
        <f t="shared" si="15"/>
        <v>36075</v>
      </c>
      <c r="M138" s="422">
        <f t="shared" si="10"/>
        <v>0.219047908191147</v>
      </c>
      <c r="N138" s="611"/>
      <c r="O138" s="611"/>
      <c r="P138" s="611"/>
      <c r="Q138" s="611"/>
    </row>
    <row r="139" spans="1:17" x14ac:dyDescent="0.25">
      <c r="A139" s="51"/>
      <c r="B139" s="50"/>
      <c r="C139" s="808"/>
      <c r="D139" s="414" t="s">
        <v>408</v>
      </c>
      <c r="E139" s="38">
        <v>164690</v>
      </c>
      <c r="F139" s="38">
        <v>36075</v>
      </c>
      <c r="G139" s="225">
        <f t="shared" si="1"/>
        <v>0.219047908191147</v>
      </c>
      <c r="H139" s="8"/>
      <c r="I139" s="8"/>
      <c r="J139" s="224"/>
      <c r="K139" s="205">
        <f t="shared" si="14"/>
        <v>164690</v>
      </c>
      <c r="L139" s="205">
        <f t="shared" si="15"/>
        <v>36075</v>
      </c>
      <c r="M139" s="422">
        <f t="shared" si="10"/>
        <v>0.219047908191147</v>
      </c>
      <c r="N139" s="611"/>
      <c r="O139" s="611"/>
      <c r="P139" s="611"/>
      <c r="Q139" s="611"/>
    </row>
    <row r="140" spans="1:17" s="835" customFormat="1" ht="31.5" x14ac:dyDescent="0.25">
      <c r="A140" s="51" t="s">
        <v>163</v>
      </c>
      <c r="B140" s="50" t="s">
        <v>164</v>
      </c>
      <c r="C140" s="50" t="s">
        <v>44</v>
      </c>
      <c r="D140" s="418" t="s">
        <v>165</v>
      </c>
      <c r="E140" s="38">
        <f>E141</f>
        <v>4115506</v>
      </c>
      <c r="F140" s="38">
        <f>F141</f>
        <v>2261064.2999999998</v>
      </c>
      <c r="G140" s="225">
        <f t="shared" si="1"/>
        <v>0.54940128868722338</v>
      </c>
      <c r="H140" s="8">
        <f>H144</f>
        <v>58000</v>
      </c>
      <c r="I140" s="8">
        <f>I144+I141</f>
        <v>172275.62</v>
      </c>
      <c r="J140" s="224">
        <f t="shared" si="7"/>
        <v>2.9702693103448277</v>
      </c>
      <c r="K140" s="205">
        <f t="shared" si="14"/>
        <v>4173506</v>
      </c>
      <c r="L140" s="205">
        <f>F140+I140</f>
        <v>2433339.92</v>
      </c>
      <c r="M140" s="422">
        <f t="shared" si="10"/>
        <v>0.58304454815687334</v>
      </c>
      <c r="N140" s="834"/>
      <c r="O140" s="834"/>
      <c r="P140" s="834"/>
      <c r="Q140" s="834"/>
    </row>
    <row r="141" spans="1:17" s="835" customFormat="1" x14ac:dyDescent="0.25">
      <c r="A141" s="51"/>
      <c r="B141" s="50"/>
      <c r="C141" s="50"/>
      <c r="D141" s="609" t="s">
        <v>408</v>
      </c>
      <c r="E141" s="38">
        <v>4115506</v>
      </c>
      <c r="F141" s="38">
        <v>2261064.2999999998</v>
      </c>
      <c r="G141" s="225">
        <f t="shared" si="1"/>
        <v>0.54940128868722338</v>
      </c>
      <c r="H141" s="8"/>
      <c r="I141" s="8">
        <v>172275.62</v>
      </c>
      <c r="J141" s="224"/>
      <c r="K141" s="205">
        <f t="shared" si="14"/>
        <v>4115506</v>
      </c>
      <c r="L141" s="205">
        <f>F141+I141</f>
        <v>2433339.92</v>
      </c>
      <c r="M141" s="422">
        <f t="shared" si="10"/>
        <v>0.59126141961644574</v>
      </c>
      <c r="N141" s="834"/>
      <c r="O141" s="834"/>
      <c r="P141" s="834"/>
      <c r="Q141" s="834"/>
    </row>
    <row r="142" spans="1:17" s="835" customFormat="1" x14ac:dyDescent="0.25">
      <c r="A142" s="51"/>
      <c r="B142" s="50"/>
      <c r="C142" s="50"/>
      <c r="D142" s="418" t="s">
        <v>409</v>
      </c>
      <c r="E142" s="38">
        <v>3827351</v>
      </c>
      <c r="F142" s="38">
        <v>2125097.04</v>
      </c>
      <c r="G142" s="225">
        <f t="shared" si="1"/>
        <v>0.55523965269973929</v>
      </c>
      <c r="H142" s="8"/>
      <c r="I142" s="8"/>
      <c r="J142" s="224"/>
      <c r="K142" s="205">
        <f t="shared" si="14"/>
        <v>3827351</v>
      </c>
      <c r="L142" s="205">
        <f t="shared" si="15"/>
        <v>2125097.04</v>
      </c>
      <c r="M142" s="422">
        <f t="shared" si="10"/>
        <v>0.55523965269973929</v>
      </c>
      <c r="N142" s="834"/>
      <c r="O142" s="834"/>
      <c r="P142" s="834"/>
      <c r="Q142" s="834"/>
    </row>
    <row r="143" spans="1:17" s="835" customFormat="1" ht="31.5" x14ac:dyDescent="0.25">
      <c r="A143" s="51"/>
      <c r="B143" s="50"/>
      <c r="C143" s="50"/>
      <c r="D143" s="418" t="s">
        <v>410</v>
      </c>
      <c r="E143" s="38">
        <v>92250</v>
      </c>
      <c r="F143" s="38">
        <v>30728.06</v>
      </c>
      <c r="G143" s="225">
        <f t="shared" si="1"/>
        <v>0.33309550135501359</v>
      </c>
      <c r="H143" s="8"/>
      <c r="I143" s="8"/>
      <c r="J143" s="224"/>
      <c r="K143" s="205">
        <f t="shared" si="14"/>
        <v>92250</v>
      </c>
      <c r="L143" s="205">
        <f t="shared" si="15"/>
        <v>30728.06</v>
      </c>
      <c r="M143" s="422">
        <f t="shared" si="10"/>
        <v>0.33309550135501359</v>
      </c>
      <c r="N143" s="834"/>
      <c r="O143" s="834"/>
      <c r="P143" s="834"/>
      <c r="Q143" s="834"/>
    </row>
    <row r="144" spans="1:17" s="835" customFormat="1" x14ac:dyDescent="0.25">
      <c r="A144" s="51"/>
      <c r="B144" s="50"/>
      <c r="C144" s="50"/>
      <c r="D144" s="609" t="s">
        <v>411</v>
      </c>
      <c r="E144" s="38"/>
      <c r="F144" s="38"/>
      <c r="G144" s="225"/>
      <c r="H144" s="8">
        <f>H145</f>
        <v>58000</v>
      </c>
      <c r="I144" s="8"/>
      <c r="J144" s="224">
        <f t="shared" si="7"/>
        <v>0</v>
      </c>
      <c r="K144" s="205">
        <f t="shared" si="14"/>
        <v>58000</v>
      </c>
      <c r="L144" s="205">
        <f>F144+I144</f>
        <v>0</v>
      </c>
      <c r="M144" s="422">
        <f t="shared" si="10"/>
        <v>0</v>
      </c>
      <c r="N144" s="834"/>
      <c r="O144" s="834"/>
      <c r="P144" s="834"/>
      <c r="Q144" s="834"/>
    </row>
    <row r="145" spans="1:17" s="835" customFormat="1" x14ac:dyDescent="0.25">
      <c r="A145" s="51"/>
      <c r="B145" s="50"/>
      <c r="C145" s="50"/>
      <c r="D145" s="418" t="s">
        <v>412</v>
      </c>
      <c r="E145" s="38"/>
      <c r="F145" s="38"/>
      <c r="G145" s="225"/>
      <c r="H145" s="8">
        <v>58000</v>
      </c>
      <c r="I145" s="8">
        <v>0</v>
      </c>
      <c r="J145" s="224">
        <f t="shared" si="7"/>
        <v>0</v>
      </c>
      <c r="K145" s="205">
        <f t="shared" si="14"/>
        <v>58000</v>
      </c>
      <c r="L145" s="205">
        <f t="shared" si="15"/>
        <v>0</v>
      </c>
      <c r="M145" s="422">
        <f t="shared" si="10"/>
        <v>0</v>
      </c>
      <c r="N145" s="834"/>
      <c r="O145" s="834"/>
      <c r="P145" s="834"/>
      <c r="Q145" s="834"/>
    </row>
    <row r="146" spans="1:17" ht="110.25" x14ac:dyDescent="0.25">
      <c r="A146" s="807" t="s">
        <v>166</v>
      </c>
      <c r="B146" s="808" t="s">
        <v>167</v>
      </c>
      <c r="C146" s="808" t="s">
        <v>44</v>
      </c>
      <c r="D146" s="25" t="s">
        <v>168</v>
      </c>
      <c r="E146" s="38">
        <f>E147</f>
        <v>155034</v>
      </c>
      <c r="F146" s="38">
        <v>76006.679999999993</v>
      </c>
      <c r="G146" s="225">
        <f t="shared" si="1"/>
        <v>0.49025813692480352</v>
      </c>
      <c r="H146" s="8">
        <v>0</v>
      </c>
      <c r="I146" s="8">
        <v>0</v>
      </c>
      <c r="J146" s="225"/>
      <c r="K146" s="205">
        <f t="shared" si="14"/>
        <v>155034</v>
      </c>
      <c r="L146" s="205">
        <f t="shared" si="15"/>
        <v>76006.679999999993</v>
      </c>
      <c r="M146" s="422">
        <f t="shared" si="10"/>
        <v>0.49025813692480352</v>
      </c>
      <c r="N146" s="611"/>
      <c r="O146" s="611"/>
      <c r="P146" s="611"/>
      <c r="Q146" s="611"/>
    </row>
    <row r="147" spans="1:17" x14ac:dyDescent="0.25">
      <c r="A147" s="807"/>
      <c r="B147" s="808"/>
      <c r="C147" s="808"/>
      <c r="D147" s="414" t="s">
        <v>408</v>
      </c>
      <c r="E147" s="38">
        <v>155034</v>
      </c>
      <c r="F147" s="38">
        <v>76006.679999999993</v>
      </c>
      <c r="G147" s="225">
        <f t="shared" si="1"/>
        <v>0.49025813692480352</v>
      </c>
      <c r="H147" s="8"/>
      <c r="I147" s="8"/>
      <c r="J147" s="225"/>
      <c r="K147" s="205">
        <f t="shared" si="14"/>
        <v>155034</v>
      </c>
      <c r="L147" s="205">
        <f t="shared" si="15"/>
        <v>76006.679999999993</v>
      </c>
      <c r="M147" s="422">
        <f t="shared" si="10"/>
        <v>0.49025813692480352</v>
      </c>
      <c r="N147" s="611"/>
      <c r="O147" s="611"/>
      <c r="P147" s="611"/>
      <c r="Q147" s="611"/>
    </row>
    <row r="148" spans="1:17" ht="79.5" customHeight="1" x14ac:dyDescent="0.25">
      <c r="A148" s="51" t="s">
        <v>229</v>
      </c>
      <c r="B148" s="50" t="s">
        <v>230</v>
      </c>
      <c r="C148" s="50" t="s">
        <v>44</v>
      </c>
      <c r="D148" s="419" t="s">
        <v>231</v>
      </c>
      <c r="E148" s="38">
        <f>E149</f>
        <v>17623</v>
      </c>
      <c r="F148" s="38">
        <f>F149</f>
        <v>6705.3</v>
      </c>
      <c r="G148" s="225">
        <f t="shared" si="1"/>
        <v>0.38048572887703569</v>
      </c>
      <c r="H148" s="8"/>
      <c r="I148" s="8">
        <v>0</v>
      </c>
      <c r="J148" s="225"/>
      <c r="K148" s="205">
        <f t="shared" si="14"/>
        <v>17623</v>
      </c>
      <c r="L148" s="205">
        <f t="shared" si="15"/>
        <v>6705.3</v>
      </c>
      <c r="M148" s="422">
        <f t="shared" si="10"/>
        <v>0.38048572887703569</v>
      </c>
      <c r="N148" s="611"/>
      <c r="O148" s="611"/>
      <c r="P148" s="611"/>
      <c r="Q148" s="611"/>
    </row>
    <row r="149" spans="1:17" ht="17.45" customHeight="1" x14ac:dyDescent="0.25">
      <c r="A149" s="51"/>
      <c r="B149" s="50"/>
      <c r="C149" s="50"/>
      <c r="D149" s="414" t="s">
        <v>408</v>
      </c>
      <c r="E149" s="38">
        <v>17623</v>
      </c>
      <c r="F149" s="38">
        <v>6705.3</v>
      </c>
      <c r="G149" s="225">
        <f t="shared" si="1"/>
        <v>0.38048572887703569</v>
      </c>
      <c r="H149" s="8"/>
      <c r="I149" s="8"/>
      <c r="J149" s="225"/>
      <c r="K149" s="205">
        <f t="shared" si="14"/>
        <v>17623</v>
      </c>
      <c r="L149" s="205">
        <f t="shared" si="15"/>
        <v>6705.3</v>
      </c>
      <c r="M149" s="422">
        <f t="shared" si="10"/>
        <v>0.38048572887703569</v>
      </c>
      <c r="N149" s="611"/>
      <c r="O149" s="611"/>
      <c r="P149" s="611"/>
      <c r="Q149" s="611"/>
    </row>
    <row r="150" spans="1:17" ht="93.75" customHeight="1" x14ac:dyDescent="0.25">
      <c r="A150" s="51" t="s">
        <v>552</v>
      </c>
      <c r="B150" s="50" t="s">
        <v>553</v>
      </c>
      <c r="C150" s="50" t="s">
        <v>68</v>
      </c>
      <c r="D150" s="415" t="s">
        <v>551</v>
      </c>
      <c r="E150" s="38">
        <f>E151</f>
        <v>339588</v>
      </c>
      <c r="F150" s="38">
        <f>F151</f>
        <v>0</v>
      </c>
      <c r="G150" s="225">
        <f t="shared" si="1"/>
        <v>0</v>
      </c>
      <c r="H150" s="8"/>
      <c r="I150" s="8"/>
      <c r="J150" s="225"/>
      <c r="K150" s="205">
        <f t="shared" si="14"/>
        <v>339588</v>
      </c>
      <c r="L150" s="205">
        <f t="shared" si="15"/>
        <v>0</v>
      </c>
      <c r="M150" s="422">
        <f t="shared" si="10"/>
        <v>0</v>
      </c>
      <c r="N150" s="611"/>
      <c r="O150" s="611"/>
      <c r="P150" s="611"/>
      <c r="Q150" s="611"/>
    </row>
    <row r="151" spans="1:17" ht="17.45" customHeight="1" x14ac:dyDescent="0.25">
      <c r="A151" s="51"/>
      <c r="B151" s="50"/>
      <c r="C151" s="50"/>
      <c r="D151" s="414" t="s">
        <v>408</v>
      </c>
      <c r="E151" s="38">
        <v>339588</v>
      </c>
      <c r="F151" s="38">
        <v>0</v>
      </c>
      <c r="G151" s="225">
        <f t="shared" si="1"/>
        <v>0</v>
      </c>
      <c r="H151" s="8"/>
      <c r="I151" s="8"/>
      <c r="J151" s="225"/>
      <c r="K151" s="205">
        <f t="shared" si="14"/>
        <v>339588</v>
      </c>
      <c r="L151" s="205">
        <f t="shared" si="15"/>
        <v>0</v>
      </c>
      <c r="M151" s="422">
        <f t="shared" si="10"/>
        <v>0</v>
      </c>
      <c r="N151" s="611"/>
      <c r="O151" s="611"/>
      <c r="P151" s="611"/>
      <c r="Q151" s="611"/>
    </row>
    <row r="152" spans="1:17" ht="17.45" customHeight="1" x14ac:dyDescent="0.25">
      <c r="A152" s="51"/>
      <c r="B152" s="50"/>
      <c r="C152" s="50"/>
      <c r="D152" s="415" t="s">
        <v>409</v>
      </c>
      <c r="E152" s="38">
        <v>339588</v>
      </c>
      <c r="F152" s="38">
        <v>0</v>
      </c>
      <c r="G152" s="225">
        <f t="shared" si="1"/>
        <v>0</v>
      </c>
      <c r="H152" s="8"/>
      <c r="I152" s="8"/>
      <c r="J152" s="225"/>
      <c r="K152" s="205">
        <f t="shared" si="14"/>
        <v>339588</v>
      </c>
      <c r="L152" s="205"/>
      <c r="M152" s="422">
        <f t="shared" si="10"/>
        <v>0</v>
      </c>
      <c r="N152" s="611"/>
      <c r="O152" s="611"/>
      <c r="P152" s="611"/>
      <c r="Q152" s="611"/>
    </row>
    <row r="153" spans="1:17" ht="63" x14ac:dyDescent="0.25">
      <c r="A153" s="807" t="s">
        <v>169</v>
      </c>
      <c r="B153" s="808" t="s">
        <v>170</v>
      </c>
      <c r="C153" s="808" t="s">
        <v>72</v>
      </c>
      <c r="D153" s="25" t="s">
        <v>554</v>
      </c>
      <c r="E153" s="38">
        <f>E154</f>
        <v>5617762</v>
      </c>
      <c r="F153" s="38">
        <f>F154</f>
        <v>2558529.61</v>
      </c>
      <c r="G153" s="225">
        <f t="shared" si="1"/>
        <v>0.45543574291684125</v>
      </c>
      <c r="H153" s="8">
        <f>H154+H157</f>
        <v>49800</v>
      </c>
      <c r="I153" s="8">
        <f>I154+I157</f>
        <v>0</v>
      </c>
      <c r="J153" s="225">
        <f t="shared" si="7"/>
        <v>0</v>
      </c>
      <c r="K153" s="205">
        <f t="shared" si="14"/>
        <v>5667562</v>
      </c>
      <c r="L153" s="205">
        <f t="shared" si="15"/>
        <v>2558529.61</v>
      </c>
      <c r="M153" s="422">
        <f t="shared" si="10"/>
        <v>0.45143389873811701</v>
      </c>
      <c r="N153" s="611"/>
      <c r="O153" s="611"/>
      <c r="P153" s="611"/>
      <c r="Q153" s="611"/>
    </row>
    <row r="154" spans="1:17" x14ac:dyDescent="0.25">
      <c r="A154" s="36"/>
      <c r="B154" s="37"/>
      <c r="C154" s="37"/>
      <c r="D154" s="414" t="s">
        <v>408</v>
      </c>
      <c r="E154" s="39">
        <v>5617762</v>
      </c>
      <c r="F154" s="39">
        <v>2558529.61</v>
      </c>
      <c r="G154" s="225">
        <f t="shared" si="1"/>
        <v>0.45543574291684125</v>
      </c>
      <c r="H154" s="13">
        <v>15000</v>
      </c>
      <c r="I154" s="13">
        <v>0</v>
      </c>
      <c r="J154" s="225">
        <f t="shared" si="7"/>
        <v>0</v>
      </c>
      <c r="K154" s="205">
        <f t="shared" si="14"/>
        <v>5632762</v>
      </c>
      <c r="L154" s="205">
        <f t="shared" si="15"/>
        <v>2558529.61</v>
      </c>
      <c r="M154" s="422">
        <f t="shared" si="10"/>
        <v>0.45422292118857494</v>
      </c>
      <c r="N154" s="611"/>
      <c r="O154" s="611"/>
      <c r="P154" s="611"/>
      <c r="Q154" s="611"/>
    </row>
    <row r="155" spans="1:17" x14ac:dyDescent="0.25">
      <c r="A155" s="36"/>
      <c r="B155" s="37"/>
      <c r="C155" s="37"/>
      <c r="D155" s="415" t="s">
        <v>409</v>
      </c>
      <c r="E155" s="39">
        <v>5281705</v>
      </c>
      <c r="F155" s="39">
        <v>2375639.42</v>
      </c>
      <c r="G155" s="225">
        <f t="shared" si="1"/>
        <v>0.44978646478741241</v>
      </c>
      <c r="H155" s="13"/>
      <c r="I155" s="13"/>
      <c r="J155" s="225"/>
      <c r="K155" s="205">
        <f t="shared" si="14"/>
        <v>5281705</v>
      </c>
      <c r="L155" s="205">
        <f t="shared" si="15"/>
        <v>2375639.42</v>
      </c>
      <c r="M155" s="422">
        <f t="shared" si="10"/>
        <v>0.44978646478741241</v>
      </c>
      <c r="N155" s="611"/>
      <c r="O155" s="611"/>
      <c r="P155" s="611"/>
      <c r="Q155" s="611"/>
    </row>
    <row r="156" spans="1:17" ht="31.5" x14ac:dyDescent="0.25">
      <c r="A156" s="36"/>
      <c r="B156" s="37"/>
      <c r="C156" s="37"/>
      <c r="D156" s="415" t="s">
        <v>410</v>
      </c>
      <c r="E156" s="39">
        <v>101974</v>
      </c>
      <c r="F156" s="39">
        <v>30825.25</v>
      </c>
      <c r="G156" s="225">
        <f t="shared" si="1"/>
        <v>0.30228538647106123</v>
      </c>
      <c r="H156" s="13"/>
      <c r="I156" s="13"/>
      <c r="J156" s="225"/>
      <c r="K156" s="205">
        <f t="shared" si="14"/>
        <v>101974</v>
      </c>
      <c r="L156" s="205">
        <f t="shared" si="15"/>
        <v>30825.25</v>
      </c>
      <c r="M156" s="422">
        <f t="shared" si="10"/>
        <v>0.30228538647106123</v>
      </c>
      <c r="N156" s="611"/>
      <c r="O156" s="611"/>
      <c r="P156" s="611"/>
      <c r="Q156" s="611"/>
    </row>
    <row r="157" spans="1:17" x14ac:dyDescent="0.25">
      <c r="A157" s="36"/>
      <c r="B157" s="37"/>
      <c r="C157" s="37"/>
      <c r="D157" s="416" t="s">
        <v>411</v>
      </c>
      <c r="E157" s="39"/>
      <c r="F157" s="39"/>
      <c r="G157" s="226"/>
      <c r="H157" s="13">
        <f>H158</f>
        <v>34800</v>
      </c>
      <c r="I157" s="13">
        <f>I158</f>
        <v>0</v>
      </c>
      <c r="J157" s="225">
        <f t="shared" si="7"/>
        <v>0</v>
      </c>
      <c r="K157" s="205">
        <f t="shared" si="14"/>
        <v>34800</v>
      </c>
      <c r="L157" s="205">
        <f t="shared" si="15"/>
        <v>0</v>
      </c>
      <c r="M157" s="422">
        <f t="shared" si="10"/>
        <v>0</v>
      </c>
      <c r="N157" s="611"/>
      <c r="O157" s="611"/>
      <c r="P157" s="611"/>
      <c r="Q157" s="611"/>
    </row>
    <row r="158" spans="1:17" x14ac:dyDescent="0.25">
      <c r="A158" s="36"/>
      <c r="B158" s="37"/>
      <c r="C158" s="37"/>
      <c r="D158" s="417" t="s">
        <v>412</v>
      </c>
      <c r="E158" s="39"/>
      <c r="F158" s="39"/>
      <c r="G158" s="226"/>
      <c r="H158" s="13">
        <v>34800</v>
      </c>
      <c r="I158" s="13">
        <v>0</v>
      </c>
      <c r="J158" s="225">
        <f t="shared" si="7"/>
        <v>0</v>
      </c>
      <c r="K158" s="205">
        <f t="shared" si="14"/>
        <v>34800</v>
      </c>
      <c r="L158" s="205">
        <f t="shared" si="15"/>
        <v>0</v>
      </c>
      <c r="M158" s="422">
        <f t="shared" si="10"/>
        <v>0</v>
      </c>
      <c r="N158" s="611"/>
      <c r="O158" s="611"/>
      <c r="P158" s="611"/>
      <c r="Q158" s="611"/>
    </row>
    <row r="159" spans="1:17" s="835" customFormat="1" ht="31.5" x14ac:dyDescent="0.25">
      <c r="A159" s="36" t="s">
        <v>73</v>
      </c>
      <c r="B159" s="37" t="s">
        <v>74</v>
      </c>
      <c r="C159" s="37" t="s">
        <v>72</v>
      </c>
      <c r="D159" s="32" t="s">
        <v>75</v>
      </c>
      <c r="E159" s="39">
        <f>E160</f>
        <v>46053262</v>
      </c>
      <c r="F159" s="39">
        <f>F160</f>
        <v>10901956</v>
      </c>
      <c r="G159" s="226">
        <f t="shared" si="1"/>
        <v>0.23672494686695592</v>
      </c>
      <c r="H159" s="13">
        <v>0</v>
      </c>
      <c r="I159" s="13">
        <f>I160+I161</f>
        <v>851173.81</v>
      </c>
      <c r="J159" s="225">
        <v>0</v>
      </c>
      <c r="K159" s="205">
        <f t="shared" si="14"/>
        <v>46053262</v>
      </c>
      <c r="L159" s="205">
        <f>F159+I159</f>
        <v>11753129.810000001</v>
      </c>
      <c r="M159" s="422">
        <f t="shared" si="10"/>
        <v>0.25520732516189626</v>
      </c>
      <c r="N159" s="834"/>
      <c r="O159" s="834"/>
      <c r="P159" s="834"/>
      <c r="Q159" s="834"/>
    </row>
    <row r="160" spans="1:17" s="835" customFormat="1" x14ac:dyDescent="0.25">
      <c r="A160" s="36"/>
      <c r="B160" s="37"/>
      <c r="C160" s="37"/>
      <c r="D160" s="416" t="s">
        <v>408</v>
      </c>
      <c r="E160" s="39">
        <v>46053262</v>
      </c>
      <c r="F160" s="39">
        <v>10901956</v>
      </c>
      <c r="G160" s="226">
        <f t="shared" si="1"/>
        <v>0.23672494686695592</v>
      </c>
      <c r="H160" s="13"/>
      <c r="I160" s="13">
        <v>851173.81</v>
      </c>
      <c r="J160" s="225">
        <v>0</v>
      </c>
      <c r="K160" s="208">
        <f t="shared" si="14"/>
        <v>46053262</v>
      </c>
      <c r="L160" s="208">
        <f>F160+I160</f>
        <v>11753129.810000001</v>
      </c>
      <c r="M160" s="422">
        <f t="shared" si="10"/>
        <v>0.25520732516189626</v>
      </c>
      <c r="N160" s="834"/>
      <c r="O160" s="834"/>
      <c r="P160" s="834"/>
      <c r="Q160" s="834"/>
    </row>
    <row r="161" spans="1:17" s="835" customFormat="1" x14ac:dyDescent="0.25">
      <c r="A161" s="128"/>
      <c r="B161" s="37"/>
      <c r="C161" s="37"/>
      <c r="D161" s="609" t="s">
        <v>411</v>
      </c>
      <c r="E161" s="39"/>
      <c r="F161" s="39"/>
      <c r="G161" s="226"/>
      <c r="H161" s="13"/>
      <c r="I161" s="13"/>
      <c r="J161" s="225">
        <v>0</v>
      </c>
      <c r="K161" s="208">
        <f t="shared" si="14"/>
        <v>0</v>
      </c>
      <c r="L161" s="208">
        <f>F161+I161</f>
        <v>0</v>
      </c>
      <c r="M161" s="422" t="e">
        <f t="shared" si="10"/>
        <v>#DIV/0!</v>
      </c>
      <c r="N161" s="834"/>
      <c r="O161" s="834"/>
      <c r="P161" s="834"/>
      <c r="Q161" s="834"/>
    </row>
    <row r="162" spans="1:17" s="835" customFormat="1" x14ac:dyDescent="0.25">
      <c r="A162" s="128"/>
      <c r="B162" s="37"/>
      <c r="C162" s="37"/>
      <c r="D162" s="418" t="s">
        <v>412</v>
      </c>
      <c r="E162" s="39"/>
      <c r="F162" s="39"/>
      <c r="G162" s="226"/>
      <c r="H162" s="13"/>
      <c r="I162" s="13"/>
      <c r="J162" s="226"/>
      <c r="K162" s="208"/>
      <c r="L162" s="208"/>
      <c r="M162" s="833"/>
      <c r="N162" s="834"/>
      <c r="O162" s="834"/>
      <c r="P162" s="834"/>
      <c r="Q162" s="834"/>
    </row>
    <row r="163" spans="1:17" s="43" customFormat="1" x14ac:dyDescent="0.25">
      <c r="A163" s="808">
        <v>819770</v>
      </c>
      <c r="B163" s="808">
        <v>9770</v>
      </c>
      <c r="C163" s="808">
        <v>180</v>
      </c>
      <c r="D163" s="415" t="s">
        <v>514</v>
      </c>
      <c r="E163" s="38">
        <f>E164</f>
        <v>21363</v>
      </c>
      <c r="F163" s="38">
        <f>F164</f>
        <v>21363</v>
      </c>
      <c r="G163" s="226">
        <f t="shared" si="1"/>
        <v>1</v>
      </c>
      <c r="H163" s="8"/>
      <c r="I163" s="8"/>
      <c r="J163" s="225"/>
      <c r="K163" s="8">
        <f t="shared" si="14"/>
        <v>21363</v>
      </c>
      <c r="L163" s="8">
        <f t="shared" si="15"/>
        <v>21363</v>
      </c>
      <c r="M163" s="225">
        <f t="shared" si="10"/>
        <v>1</v>
      </c>
      <c r="N163" s="791"/>
      <c r="O163" s="791"/>
      <c r="P163" s="791"/>
      <c r="Q163" s="791"/>
    </row>
    <row r="164" spans="1:17" ht="16.5" thickBot="1" x14ac:dyDescent="0.3">
      <c r="A164" s="37"/>
      <c r="B164" s="37"/>
      <c r="C164" s="37"/>
      <c r="D164" s="416" t="s">
        <v>408</v>
      </c>
      <c r="E164" s="39">
        <v>21363</v>
      </c>
      <c r="F164" s="39">
        <v>21363</v>
      </c>
      <c r="G164" s="226">
        <f t="shared" si="1"/>
        <v>1</v>
      </c>
      <c r="H164" s="13"/>
      <c r="I164" s="13"/>
      <c r="J164" s="226"/>
      <c r="K164" s="13">
        <f t="shared" si="14"/>
        <v>21363</v>
      </c>
      <c r="L164" s="13">
        <f t="shared" si="15"/>
        <v>21363</v>
      </c>
      <c r="M164" s="226">
        <f t="shared" si="10"/>
        <v>1</v>
      </c>
      <c r="N164" s="611"/>
      <c r="O164" s="611"/>
      <c r="P164" s="611"/>
      <c r="Q164" s="611"/>
    </row>
    <row r="165" spans="1:17" ht="45.75" customHeight="1" thickBot="1" x14ac:dyDescent="0.3">
      <c r="A165" s="33" t="s">
        <v>76</v>
      </c>
      <c r="B165" s="34" t="s">
        <v>14</v>
      </c>
      <c r="C165" s="34" t="s">
        <v>14</v>
      </c>
      <c r="D165" s="35" t="s">
        <v>447</v>
      </c>
      <c r="E165" s="52">
        <f>E166</f>
        <v>2308465</v>
      </c>
      <c r="F165" s="52">
        <f>F166</f>
        <v>1153001.44</v>
      </c>
      <c r="G165" s="223">
        <f t="shared" si="1"/>
        <v>0.49946671922684555</v>
      </c>
      <c r="H165" s="52">
        <f>H166</f>
        <v>23000</v>
      </c>
      <c r="I165" s="52">
        <f>I166</f>
        <v>0</v>
      </c>
      <c r="J165" s="223">
        <f t="shared" si="7"/>
        <v>0</v>
      </c>
      <c r="K165" s="221">
        <f>K166</f>
        <v>2331465</v>
      </c>
      <c r="L165" s="221">
        <f>L166</f>
        <v>1153001.44</v>
      </c>
      <c r="M165" s="231">
        <f t="shared" si="10"/>
        <v>0.49453945909546143</v>
      </c>
      <c r="N165" s="611"/>
      <c r="O165" s="611"/>
      <c r="P165" s="611"/>
      <c r="Q165" s="611"/>
    </row>
    <row r="166" spans="1:17" ht="47.25" x14ac:dyDescent="0.25">
      <c r="A166" s="46" t="s">
        <v>77</v>
      </c>
      <c r="B166" s="47" t="s">
        <v>14</v>
      </c>
      <c r="C166" s="47" t="s">
        <v>14</v>
      </c>
      <c r="D166" s="48" t="s">
        <v>447</v>
      </c>
      <c r="E166" s="40">
        <f>E167+E172</f>
        <v>2308465</v>
      </c>
      <c r="F166" s="40">
        <f>F167+F172</f>
        <v>1153001.44</v>
      </c>
      <c r="G166" s="224">
        <f t="shared" si="1"/>
        <v>0.49946671922684555</v>
      </c>
      <c r="H166" s="40">
        <f>H167</f>
        <v>23000</v>
      </c>
      <c r="I166" s="40">
        <v>0</v>
      </c>
      <c r="J166" s="224">
        <f t="shared" si="7"/>
        <v>0</v>
      </c>
      <c r="K166" s="222">
        <f>K167+K172</f>
        <v>2331465</v>
      </c>
      <c r="L166" s="222">
        <f>L167+L172</f>
        <v>1153001.44</v>
      </c>
      <c r="M166" s="423">
        <f t="shared" si="10"/>
        <v>0.49453945909546143</v>
      </c>
      <c r="N166" s="611"/>
      <c r="O166" s="611"/>
      <c r="P166" s="611"/>
      <c r="Q166" s="611"/>
    </row>
    <row r="167" spans="1:17" ht="47.25" x14ac:dyDescent="0.25">
      <c r="A167" s="807" t="s">
        <v>171</v>
      </c>
      <c r="B167" s="808" t="s">
        <v>42</v>
      </c>
      <c r="C167" s="808" t="s">
        <v>16</v>
      </c>
      <c r="D167" s="25" t="s">
        <v>156</v>
      </c>
      <c r="E167" s="38">
        <f>E168</f>
        <v>2213465</v>
      </c>
      <c r="F167" s="38">
        <f>F168</f>
        <v>1153001.44</v>
      </c>
      <c r="G167" s="225">
        <f t="shared" si="1"/>
        <v>0.52090339806592834</v>
      </c>
      <c r="H167" s="8">
        <f>H170</f>
        <v>23000</v>
      </c>
      <c r="I167" s="8">
        <v>0</v>
      </c>
      <c r="J167" s="225">
        <f t="shared" si="7"/>
        <v>0</v>
      </c>
      <c r="K167" s="205">
        <f>E167+H167</f>
        <v>2236465</v>
      </c>
      <c r="L167" s="205">
        <f>F167+I167</f>
        <v>1153001.44</v>
      </c>
      <c r="M167" s="422">
        <f t="shared" si="10"/>
        <v>0.51554638234893013</v>
      </c>
      <c r="N167" s="611"/>
      <c r="O167" s="611"/>
      <c r="P167" s="611"/>
      <c r="Q167" s="611"/>
    </row>
    <row r="168" spans="1:17" x14ac:dyDescent="0.25">
      <c r="A168" s="36"/>
      <c r="B168" s="37"/>
      <c r="C168" s="37"/>
      <c r="D168" s="414" t="s">
        <v>408</v>
      </c>
      <c r="E168" s="39">
        <v>2213465</v>
      </c>
      <c r="F168" s="39">
        <v>1153001.44</v>
      </c>
      <c r="G168" s="225">
        <f t="shared" si="1"/>
        <v>0.52090339806592834</v>
      </c>
      <c r="H168" s="13"/>
      <c r="I168" s="13"/>
      <c r="J168" s="225"/>
      <c r="K168" s="205">
        <f t="shared" ref="K168:K173" si="16">E168+H168</f>
        <v>2213465</v>
      </c>
      <c r="L168" s="205">
        <f t="shared" ref="L168:L173" si="17">F168+I168</f>
        <v>1153001.44</v>
      </c>
      <c r="M168" s="422">
        <f t="shared" si="10"/>
        <v>0.52090339806592834</v>
      </c>
      <c r="N168" s="611"/>
      <c r="O168" s="611"/>
      <c r="P168" s="611"/>
      <c r="Q168" s="611"/>
    </row>
    <row r="169" spans="1:17" x14ac:dyDescent="0.25">
      <c r="A169" s="36"/>
      <c r="B169" s="37"/>
      <c r="C169" s="37"/>
      <c r="D169" s="415" t="s">
        <v>409</v>
      </c>
      <c r="E169" s="39">
        <v>2149017</v>
      </c>
      <c r="F169" s="39">
        <v>1122864.82</v>
      </c>
      <c r="G169" s="225">
        <f t="shared" si="1"/>
        <v>0.52250159956854692</v>
      </c>
      <c r="H169" s="13"/>
      <c r="I169" s="13"/>
      <c r="J169" s="225"/>
      <c r="K169" s="205">
        <f t="shared" si="16"/>
        <v>2149017</v>
      </c>
      <c r="L169" s="205">
        <f t="shared" si="17"/>
        <v>1122864.82</v>
      </c>
      <c r="M169" s="422">
        <f t="shared" si="10"/>
        <v>0.52250159956854692</v>
      </c>
      <c r="N169" s="611"/>
      <c r="O169" s="611"/>
      <c r="P169" s="611"/>
      <c r="Q169" s="611"/>
    </row>
    <row r="170" spans="1:17" x14ac:dyDescent="0.25">
      <c r="A170" s="36"/>
      <c r="B170" s="37"/>
      <c r="C170" s="37"/>
      <c r="D170" s="416" t="s">
        <v>411</v>
      </c>
      <c r="E170" s="39"/>
      <c r="F170" s="39"/>
      <c r="G170" s="226"/>
      <c r="H170" s="13">
        <f>H171</f>
        <v>23000</v>
      </c>
      <c r="I170" s="13">
        <f>I171</f>
        <v>0</v>
      </c>
      <c r="J170" s="225">
        <f t="shared" si="7"/>
        <v>0</v>
      </c>
      <c r="K170" s="205">
        <f t="shared" si="16"/>
        <v>23000</v>
      </c>
      <c r="L170" s="205">
        <f t="shared" si="17"/>
        <v>0</v>
      </c>
      <c r="M170" s="422">
        <f t="shared" si="10"/>
        <v>0</v>
      </c>
      <c r="N170" s="611"/>
      <c r="O170" s="611"/>
      <c r="P170" s="611"/>
      <c r="Q170" s="611"/>
    </row>
    <row r="171" spans="1:17" x14ac:dyDescent="0.25">
      <c r="A171" s="36"/>
      <c r="B171" s="37"/>
      <c r="C171" s="37"/>
      <c r="D171" s="417" t="s">
        <v>412</v>
      </c>
      <c r="E171" s="39"/>
      <c r="F171" s="39"/>
      <c r="G171" s="226"/>
      <c r="H171" s="13">
        <v>23000</v>
      </c>
      <c r="I171" s="13">
        <v>0</v>
      </c>
      <c r="J171" s="225">
        <f t="shared" si="7"/>
        <v>0</v>
      </c>
      <c r="K171" s="205">
        <f t="shared" si="16"/>
        <v>23000</v>
      </c>
      <c r="L171" s="205">
        <f t="shared" si="17"/>
        <v>0</v>
      </c>
      <c r="M171" s="422">
        <f t="shared" si="10"/>
        <v>0</v>
      </c>
      <c r="N171" s="611"/>
      <c r="O171" s="611"/>
      <c r="P171" s="611"/>
      <c r="Q171" s="611"/>
    </row>
    <row r="172" spans="1:17" ht="31.5" x14ac:dyDescent="0.25">
      <c r="A172" s="36" t="s">
        <v>78</v>
      </c>
      <c r="B172" s="37" t="s">
        <v>79</v>
      </c>
      <c r="C172" s="37" t="s">
        <v>65</v>
      </c>
      <c r="D172" s="32" t="s">
        <v>80</v>
      </c>
      <c r="E172" s="39">
        <f>E173</f>
        <v>95000</v>
      </c>
      <c r="F172" s="39">
        <f>F173</f>
        <v>0</v>
      </c>
      <c r="G172" s="226">
        <f t="shared" si="1"/>
        <v>0</v>
      </c>
      <c r="H172" s="13">
        <v>0</v>
      </c>
      <c r="I172" s="13">
        <v>0</v>
      </c>
      <c r="J172" s="226"/>
      <c r="K172" s="205">
        <f t="shared" si="16"/>
        <v>95000</v>
      </c>
      <c r="L172" s="205">
        <f t="shared" si="17"/>
        <v>0</v>
      </c>
      <c r="M172" s="422">
        <f t="shared" si="10"/>
        <v>0</v>
      </c>
      <c r="N172" s="611"/>
      <c r="O172" s="611"/>
      <c r="P172" s="611"/>
      <c r="Q172" s="611"/>
    </row>
    <row r="173" spans="1:17" ht="16.5" thickBot="1" x14ac:dyDescent="0.3">
      <c r="A173" s="36"/>
      <c r="B173" s="37"/>
      <c r="C173" s="37"/>
      <c r="D173" s="416" t="s">
        <v>408</v>
      </c>
      <c r="E173" s="39">
        <v>95000</v>
      </c>
      <c r="F173" s="39">
        <v>0</v>
      </c>
      <c r="G173" s="226">
        <f t="shared" si="1"/>
        <v>0</v>
      </c>
      <c r="H173" s="13"/>
      <c r="I173" s="13"/>
      <c r="J173" s="226"/>
      <c r="K173" s="208">
        <f t="shared" si="16"/>
        <v>95000</v>
      </c>
      <c r="L173" s="208">
        <f t="shared" si="17"/>
        <v>0</v>
      </c>
      <c r="M173" s="422">
        <f t="shared" si="10"/>
        <v>0</v>
      </c>
      <c r="N173" s="611"/>
      <c r="O173" s="611"/>
      <c r="P173" s="611"/>
      <c r="Q173" s="611"/>
    </row>
    <row r="174" spans="1:17" s="30" customFormat="1" ht="64.5" customHeight="1" thickBot="1" x14ac:dyDescent="0.3">
      <c r="A174" s="33" t="s">
        <v>81</v>
      </c>
      <c r="B174" s="34" t="s">
        <v>14</v>
      </c>
      <c r="C174" s="34" t="s">
        <v>14</v>
      </c>
      <c r="D174" s="35" t="s">
        <v>448</v>
      </c>
      <c r="E174" s="52">
        <f>E175</f>
        <v>102033010</v>
      </c>
      <c r="F174" s="52">
        <f>F175</f>
        <v>46138259.830000006</v>
      </c>
      <c r="G174" s="223">
        <f t="shared" si="1"/>
        <v>0.45218953973816911</v>
      </c>
      <c r="H174" s="52">
        <f>H175</f>
        <v>1025427</v>
      </c>
      <c r="I174" s="52">
        <f>I175</f>
        <v>531796.54999999993</v>
      </c>
      <c r="J174" s="223">
        <f t="shared" si="7"/>
        <v>0.51860985716194319</v>
      </c>
      <c r="K174" s="221">
        <f>K175</f>
        <v>103058437</v>
      </c>
      <c r="L174" s="221">
        <f>L175</f>
        <v>46670056.380000003</v>
      </c>
      <c r="M174" s="231">
        <f t="shared" si="10"/>
        <v>0.45285041902973944</v>
      </c>
      <c r="N174" s="611"/>
      <c r="O174" s="611"/>
      <c r="P174" s="611"/>
      <c r="Q174" s="611"/>
    </row>
    <row r="175" spans="1:17" s="29" customFormat="1" ht="63" x14ac:dyDescent="0.25">
      <c r="A175" s="46" t="s">
        <v>82</v>
      </c>
      <c r="B175" s="47" t="s">
        <v>14</v>
      </c>
      <c r="C175" s="47" t="s">
        <v>14</v>
      </c>
      <c r="D175" s="48" t="s">
        <v>448</v>
      </c>
      <c r="E175" s="40">
        <f>E176+E179+E183+E185+E191+E197+E201+E204+E206+E208+E212+E217+E221+E214</f>
        <v>102033010</v>
      </c>
      <c r="F175" s="40">
        <f>F176+F179+F183+F185+F191+F197+F201+F204+F206+F208+F212+F217+F221+F214</f>
        <v>46138259.830000006</v>
      </c>
      <c r="G175" s="224">
        <f t="shared" si="1"/>
        <v>0.45218953973816911</v>
      </c>
      <c r="H175" s="40">
        <f>H176+H179+H183+H185+H191+H197+H201+H204+H206+H208+H212+H217+H221</f>
        <v>1025427</v>
      </c>
      <c r="I175" s="40">
        <f>I176+I179+I183+I185+I191+I197+I201+I204+I206+I208+I212+I217+I221</f>
        <v>531796.54999999993</v>
      </c>
      <c r="J175" s="224">
        <f t="shared" si="7"/>
        <v>0.51860985716194319</v>
      </c>
      <c r="K175" s="222">
        <f>K176+K179+K183+K185+K191+K197+K201+K204+K206+K208+K212+K217+K221+K214</f>
        <v>103058437</v>
      </c>
      <c r="L175" s="222">
        <f>L176+L179+L183+L185+L191+L197+L201+L204+L206+L208+L212+L217+L221</f>
        <v>46670056.380000003</v>
      </c>
      <c r="M175" s="423">
        <f t="shared" si="10"/>
        <v>0.45285041902973944</v>
      </c>
      <c r="N175" s="611"/>
      <c r="O175" s="611"/>
      <c r="P175" s="611"/>
      <c r="Q175" s="611"/>
    </row>
    <row r="176" spans="1:17" ht="49.5" customHeight="1" x14ac:dyDescent="0.25">
      <c r="A176" s="807" t="s">
        <v>172</v>
      </c>
      <c r="B176" s="808" t="s">
        <v>42</v>
      </c>
      <c r="C176" s="808" t="s">
        <v>16</v>
      </c>
      <c r="D176" s="25" t="s">
        <v>156</v>
      </c>
      <c r="E176" s="38">
        <f>E177</f>
        <v>3363039</v>
      </c>
      <c r="F176" s="38">
        <f>F177</f>
        <v>1509512.79</v>
      </c>
      <c r="G176" s="225">
        <f t="shared" si="1"/>
        <v>0.44885378670898557</v>
      </c>
      <c r="H176" s="8">
        <v>0</v>
      </c>
      <c r="I176" s="8">
        <v>0</v>
      </c>
      <c r="J176" s="225"/>
      <c r="K176" s="205">
        <f>E176+H176</f>
        <v>3363039</v>
      </c>
      <c r="L176" s="205">
        <f>F176+I176</f>
        <v>1509512.79</v>
      </c>
      <c r="M176" s="422">
        <f t="shared" si="10"/>
        <v>0.44885378670898557</v>
      </c>
      <c r="N176" s="611"/>
      <c r="O176" s="611"/>
      <c r="P176" s="611"/>
      <c r="Q176" s="611"/>
    </row>
    <row r="177" spans="1:17" x14ac:dyDescent="0.25">
      <c r="A177" s="807"/>
      <c r="B177" s="808"/>
      <c r="C177" s="808"/>
      <c r="D177" s="414" t="s">
        <v>408</v>
      </c>
      <c r="E177" s="38">
        <v>3363039</v>
      </c>
      <c r="F177" s="38">
        <v>1509512.79</v>
      </c>
      <c r="G177" s="225">
        <f t="shared" si="1"/>
        <v>0.44885378670898557</v>
      </c>
      <c r="H177" s="8"/>
      <c r="I177" s="8"/>
      <c r="J177" s="225"/>
      <c r="K177" s="205">
        <f t="shared" ref="K177:K222" si="18">E177+H177</f>
        <v>3363039</v>
      </c>
      <c r="L177" s="205">
        <f t="shared" ref="L177:L222" si="19">F177+I177</f>
        <v>1509512.79</v>
      </c>
      <c r="M177" s="422">
        <f t="shared" si="10"/>
        <v>0.44885378670898557</v>
      </c>
      <c r="N177" s="611"/>
      <c r="O177" s="611"/>
      <c r="P177" s="611"/>
      <c r="Q177" s="611"/>
    </row>
    <row r="178" spans="1:17" x14ac:dyDescent="0.25">
      <c r="A178" s="807"/>
      <c r="B178" s="808"/>
      <c r="C178" s="808"/>
      <c r="D178" s="415" t="s">
        <v>409</v>
      </c>
      <c r="E178" s="38">
        <v>3283148</v>
      </c>
      <c r="F178" s="38">
        <v>1452721.79</v>
      </c>
      <c r="G178" s="225">
        <f t="shared" si="1"/>
        <v>0.44247831349668065</v>
      </c>
      <c r="H178" s="8"/>
      <c r="I178" s="8"/>
      <c r="J178" s="225"/>
      <c r="K178" s="205">
        <f t="shared" si="18"/>
        <v>3283148</v>
      </c>
      <c r="L178" s="205">
        <f t="shared" si="19"/>
        <v>1452721.79</v>
      </c>
      <c r="M178" s="422">
        <f t="shared" si="10"/>
        <v>0.44247831349668065</v>
      </c>
      <c r="N178" s="611"/>
      <c r="O178" s="611"/>
      <c r="P178" s="611"/>
      <c r="Q178" s="611"/>
    </row>
    <row r="179" spans="1:17" ht="31.5" x14ac:dyDescent="0.25">
      <c r="A179" s="807" t="s">
        <v>83</v>
      </c>
      <c r="B179" s="808" t="s">
        <v>84</v>
      </c>
      <c r="C179" s="808" t="s">
        <v>53</v>
      </c>
      <c r="D179" s="25" t="s">
        <v>85</v>
      </c>
      <c r="E179" s="38">
        <f>E180</f>
        <v>14478015</v>
      </c>
      <c r="F179" s="38">
        <f>F180</f>
        <v>8539873.7799999993</v>
      </c>
      <c r="G179" s="225">
        <f t="shared" si="1"/>
        <v>0.58985114879353273</v>
      </c>
      <c r="H179" s="8">
        <f>H180</f>
        <v>799155</v>
      </c>
      <c r="I179" s="8">
        <f>I180</f>
        <v>443518.8</v>
      </c>
      <c r="J179" s="225">
        <f t="shared" si="7"/>
        <v>0.55498470259211286</v>
      </c>
      <c r="K179" s="205">
        <f t="shared" si="18"/>
        <v>15277170</v>
      </c>
      <c r="L179" s="205">
        <f t="shared" si="19"/>
        <v>8983392.5800000001</v>
      </c>
      <c r="M179" s="422">
        <f t="shared" si="10"/>
        <v>0.58802727075760763</v>
      </c>
      <c r="N179" s="611"/>
      <c r="O179" s="611"/>
      <c r="P179" s="611"/>
      <c r="Q179" s="611"/>
    </row>
    <row r="180" spans="1:17" x14ac:dyDescent="0.25">
      <c r="A180" s="807"/>
      <c r="B180" s="808"/>
      <c r="C180" s="808"/>
      <c r="D180" s="414" t="s">
        <v>408</v>
      </c>
      <c r="E180" s="38">
        <v>14478015</v>
      </c>
      <c r="F180" s="38">
        <v>8539873.7799999993</v>
      </c>
      <c r="G180" s="225">
        <f t="shared" si="1"/>
        <v>0.58985114879353273</v>
      </c>
      <c r="H180" s="8">
        <f>H181</f>
        <v>799155</v>
      </c>
      <c r="I180" s="8">
        <f>I181</f>
        <v>443518.8</v>
      </c>
      <c r="J180" s="225">
        <f t="shared" si="7"/>
        <v>0.55498470259211286</v>
      </c>
      <c r="K180" s="205">
        <f t="shared" si="18"/>
        <v>15277170</v>
      </c>
      <c r="L180" s="205">
        <f t="shared" si="19"/>
        <v>8983392.5800000001</v>
      </c>
      <c r="M180" s="422">
        <f t="shared" si="10"/>
        <v>0.58802727075760763</v>
      </c>
      <c r="N180" s="611"/>
      <c r="O180" s="611"/>
      <c r="P180" s="611"/>
      <c r="Q180" s="611"/>
    </row>
    <row r="181" spans="1:17" x14ac:dyDescent="0.25">
      <c r="A181" s="807"/>
      <c r="B181" s="808"/>
      <c r="C181" s="808"/>
      <c r="D181" s="415" t="s">
        <v>409</v>
      </c>
      <c r="E181" s="38">
        <v>13771282</v>
      </c>
      <c r="F181" s="38">
        <v>8175983.54</v>
      </c>
      <c r="G181" s="225">
        <f t="shared" si="1"/>
        <v>0.5936980696495795</v>
      </c>
      <c r="H181" s="8">
        <v>799155</v>
      </c>
      <c r="I181" s="8">
        <v>443518.8</v>
      </c>
      <c r="J181" s="225">
        <f t="shared" si="7"/>
        <v>0.55498470259211286</v>
      </c>
      <c r="K181" s="205">
        <f t="shared" si="18"/>
        <v>14570437</v>
      </c>
      <c r="L181" s="205">
        <f t="shared" si="19"/>
        <v>8619502.3399999999</v>
      </c>
      <c r="M181" s="422">
        <f t="shared" si="10"/>
        <v>0.59157473039415354</v>
      </c>
      <c r="N181" s="611"/>
      <c r="O181" s="611"/>
      <c r="P181" s="611"/>
      <c r="Q181" s="611"/>
    </row>
    <row r="182" spans="1:17" ht="31.5" x14ac:dyDescent="0.25">
      <c r="A182" s="807"/>
      <c r="B182" s="808"/>
      <c r="C182" s="808"/>
      <c r="D182" s="415" t="s">
        <v>410</v>
      </c>
      <c r="E182" s="38">
        <v>447307</v>
      </c>
      <c r="F182" s="38">
        <v>170473.16</v>
      </c>
      <c r="G182" s="225">
        <f t="shared" si="1"/>
        <v>0.38110997592257667</v>
      </c>
      <c r="H182" s="8"/>
      <c r="I182" s="8"/>
      <c r="J182" s="225"/>
      <c r="K182" s="205">
        <f t="shared" si="18"/>
        <v>447307</v>
      </c>
      <c r="L182" s="205">
        <f t="shared" si="19"/>
        <v>170473.16</v>
      </c>
      <c r="M182" s="422">
        <f t="shared" si="10"/>
        <v>0.38110997592257667</v>
      </c>
      <c r="N182" s="611"/>
      <c r="O182" s="611"/>
      <c r="P182" s="611"/>
      <c r="Q182" s="611"/>
    </row>
    <row r="183" spans="1:17" ht="63" x14ac:dyDescent="0.25">
      <c r="A183" s="807" t="s">
        <v>86</v>
      </c>
      <c r="B183" s="808" t="s">
        <v>87</v>
      </c>
      <c r="C183" s="808" t="s">
        <v>65</v>
      </c>
      <c r="D183" s="25" t="s">
        <v>555</v>
      </c>
      <c r="E183" s="38">
        <f>E184</f>
        <v>340763</v>
      </c>
      <c r="F183" s="38">
        <f>F184</f>
        <v>151536</v>
      </c>
      <c r="G183" s="225">
        <f t="shared" si="1"/>
        <v>0.44469616713082111</v>
      </c>
      <c r="H183" s="8">
        <v>0</v>
      </c>
      <c r="I183" s="8">
        <v>0</v>
      </c>
      <c r="J183" s="225"/>
      <c r="K183" s="205">
        <f t="shared" si="18"/>
        <v>340763</v>
      </c>
      <c r="L183" s="205">
        <f t="shared" si="19"/>
        <v>151536</v>
      </c>
      <c r="M183" s="422">
        <f t="shared" si="10"/>
        <v>0.44469616713082111</v>
      </c>
      <c r="N183" s="611"/>
      <c r="O183" s="611"/>
      <c r="P183" s="611"/>
      <c r="Q183" s="611"/>
    </row>
    <row r="184" spans="1:17" x14ac:dyDescent="0.25">
      <c r="A184" s="807"/>
      <c r="B184" s="808"/>
      <c r="C184" s="808"/>
      <c r="D184" s="414" t="s">
        <v>408</v>
      </c>
      <c r="E184" s="38">
        <v>340763</v>
      </c>
      <c r="F184" s="38">
        <v>151536</v>
      </c>
      <c r="G184" s="225"/>
      <c r="H184" s="8"/>
      <c r="I184" s="8"/>
      <c r="J184" s="225"/>
      <c r="K184" s="205">
        <f t="shared" si="18"/>
        <v>340763</v>
      </c>
      <c r="L184" s="205">
        <f t="shared" si="19"/>
        <v>151536</v>
      </c>
      <c r="M184" s="422">
        <f t="shared" si="10"/>
        <v>0.44469616713082111</v>
      </c>
      <c r="N184" s="611"/>
      <c r="O184" s="611"/>
      <c r="P184" s="611"/>
      <c r="Q184" s="611"/>
    </row>
    <row r="185" spans="1:17" ht="21.75" customHeight="1" x14ac:dyDescent="0.25">
      <c r="A185" s="807" t="s">
        <v>89</v>
      </c>
      <c r="B185" s="808" t="s">
        <v>90</v>
      </c>
      <c r="C185" s="808" t="s">
        <v>91</v>
      </c>
      <c r="D185" s="25" t="s">
        <v>92</v>
      </c>
      <c r="E185" s="38">
        <f>E186</f>
        <v>4600183</v>
      </c>
      <c r="F185" s="38">
        <f>F186</f>
        <v>2038588.22</v>
      </c>
      <c r="G185" s="225">
        <f t="shared" si="1"/>
        <v>0.44315372236278427</v>
      </c>
      <c r="H185" s="8">
        <f>H189</f>
        <v>43262</v>
      </c>
      <c r="I185" s="8">
        <f>I189+I186</f>
        <v>28317.34</v>
      </c>
      <c r="J185" s="225">
        <f t="shared" si="7"/>
        <v>0.65455457445333087</v>
      </c>
      <c r="K185" s="205">
        <f t="shared" si="18"/>
        <v>4643445</v>
      </c>
      <c r="L185" s="205">
        <f t="shared" si="19"/>
        <v>2066905.56</v>
      </c>
      <c r="M185" s="422">
        <f t="shared" si="10"/>
        <v>0.44512329961914054</v>
      </c>
      <c r="N185" s="611"/>
      <c r="O185" s="611"/>
      <c r="P185" s="611"/>
      <c r="Q185" s="611"/>
    </row>
    <row r="186" spans="1:17" x14ac:dyDescent="0.25">
      <c r="A186" s="807"/>
      <c r="B186" s="808"/>
      <c r="C186" s="808"/>
      <c r="D186" s="414" t="s">
        <v>408</v>
      </c>
      <c r="E186" s="38">
        <v>4600183</v>
      </c>
      <c r="F186" s="38">
        <v>2038588.22</v>
      </c>
      <c r="G186" s="225">
        <f t="shared" si="1"/>
        <v>0.44315372236278427</v>
      </c>
      <c r="H186" s="8"/>
      <c r="I186" s="8">
        <v>28317.34</v>
      </c>
      <c r="J186" s="225"/>
      <c r="K186" s="205">
        <f t="shared" si="18"/>
        <v>4600183</v>
      </c>
      <c r="L186" s="205">
        <f t="shared" si="19"/>
        <v>2066905.56</v>
      </c>
      <c r="M186" s="422">
        <f t="shared" si="10"/>
        <v>0.44930942095129695</v>
      </c>
      <c r="N186" s="611"/>
      <c r="O186" s="611"/>
      <c r="P186" s="611"/>
      <c r="Q186" s="611"/>
    </row>
    <row r="187" spans="1:17" x14ac:dyDescent="0.25">
      <c r="A187" s="807"/>
      <c r="B187" s="808"/>
      <c r="C187" s="808"/>
      <c r="D187" s="415" t="s">
        <v>409</v>
      </c>
      <c r="E187" s="38">
        <v>4087113</v>
      </c>
      <c r="F187" s="38">
        <v>1805097.04</v>
      </c>
      <c r="G187" s="225">
        <f t="shared" si="1"/>
        <v>0.44165577022215929</v>
      </c>
      <c r="H187" s="8"/>
      <c r="I187" s="8"/>
      <c r="J187" s="225"/>
      <c r="K187" s="205">
        <f t="shared" si="18"/>
        <v>4087113</v>
      </c>
      <c r="L187" s="205">
        <f t="shared" si="19"/>
        <v>1805097.04</v>
      </c>
      <c r="M187" s="422">
        <f t="shared" si="10"/>
        <v>0.44165577022215929</v>
      </c>
      <c r="N187" s="611"/>
      <c r="O187" s="611"/>
      <c r="P187" s="611"/>
      <c r="Q187" s="611"/>
    </row>
    <row r="188" spans="1:17" ht="33" customHeight="1" x14ac:dyDescent="0.25">
      <c r="A188" s="807"/>
      <c r="B188" s="808"/>
      <c r="C188" s="808"/>
      <c r="D188" s="415" t="s">
        <v>410</v>
      </c>
      <c r="E188" s="38">
        <v>311360</v>
      </c>
      <c r="F188" s="38">
        <v>98343.93</v>
      </c>
      <c r="G188" s="225">
        <f t="shared" si="1"/>
        <v>0.31585280704008217</v>
      </c>
      <c r="H188" s="8"/>
      <c r="I188" s="8"/>
      <c r="J188" s="225"/>
      <c r="K188" s="205">
        <f t="shared" si="18"/>
        <v>311360</v>
      </c>
      <c r="L188" s="205">
        <f t="shared" si="19"/>
        <v>98343.93</v>
      </c>
      <c r="M188" s="422">
        <f t="shared" si="10"/>
        <v>0.31585280704008217</v>
      </c>
      <c r="N188" s="611"/>
      <c r="O188" s="611"/>
      <c r="P188" s="611"/>
      <c r="Q188" s="611"/>
    </row>
    <row r="189" spans="1:17" x14ac:dyDescent="0.25">
      <c r="A189" s="807"/>
      <c r="B189" s="808"/>
      <c r="C189" s="808"/>
      <c r="D189" s="414" t="s">
        <v>411</v>
      </c>
      <c r="E189" s="38"/>
      <c r="F189" s="38"/>
      <c r="G189" s="225"/>
      <c r="H189" s="8">
        <f>H190</f>
        <v>43262</v>
      </c>
      <c r="I189" s="8"/>
      <c r="J189" s="225">
        <f t="shared" si="7"/>
        <v>0</v>
      </c>
      <c r="K189" s="205">
        <f t="shared" si="18"/>
        <v>43262</v>
      </c>
      <c r="L189" s="205">
        <f t="shared" si="19"/>
        <v>0</v>
      </c>
      <c r="M189" s="422">
        <f t="shared" si="10"/>
        <v>0</v>
      </c>
      <c r="N189" s="611"/>
      <c r="O189" s="611"/>
      <c r="P189" s="611"/>
      <c r="Q189" s="611"/>
    </row>
    <row r="190" spans="1:17" x14ac:dyDescent="0.25">
      <c r="A190" s="807"/>
      <c r="B190" s="808"/>
      <c r="C190" s="808"/>
      <c r="D190" s="415" t="s">
        <v>412</v>
      </c>
      <c r="E190" s="38"/>
      <c r="F190" s="38"/>
      <c r="G190" s="225"/>
      <c r="H190" s="8">
        <v>43262</v>
      </c>
      <c r="I190" s="8">
        <v>0</v>
      </c>
      <c r="J190" s="225">
        <f t="shared" si="7"/>
        <v>0</v>
      </c>
      <c r="K190" s="205">
        <f t="shared" si="18"/>
        <v>43262</v>
      </c>
      <c r="L190" s="205">
        <f t="shared" si="19"/>
        <v>0</v>
      </c>
      <c r="M190" s="422">
        <f t="shared" si="10"/>
        <v>0</v>
      </c>
      <c r="N190" s="611"/>
      <c r="O190" s="611"/>
      <c r="P190" s="611"/>
      <c r="Q190" s="611"/>
    </row>
    <row r="191" spans="1:17" ht="27.75" customHeight="1" x14ac:dyDescent="0.25">
      <c r="A191" s="807" t="s">
        <v>93</v>
      </c>
      <c r="B191" s="808" t="s">
        <v>94</v>
      </c>
      <c r="C191" s="808" t="s">
        <v>91</v>
      </c>
      <c r="D191" s="25" t="s">
        <v>95</v>
      </c>
      <c r="E191" s="38">
        <f>E192</f>
        <v>1299784</v>
      </c>
      <c r="F191" s="38">
        <f>F192</f>
        <v>591641.91</v>
      </c>
      <c r="G191" s="225">
        <f t="shared" si="1"/>
        <v>0.45518479224240338</v>
      </c>
      <c r="H191" s="8">
        <f>H192+H195</f>
        <v>23000</v>
      </c>
      <c r="I191" s="8">
        <f>I192+I195</f>
        <v>57914.83</v>
      </c>
      <c r="J191" s="225">
        <f t="shared" si="7"/>
        <v>2.5180360869565219</v>
      </c>
      <c r="K191" s="205">
        <f t="shared" si="18"/>
        <v>1322784</v>
      </c>
      <c r="L191" s="205">
        <f t="shared" si="19"/>
        <v>649556.74</v>
      </c>
      <c r="M191" s="422">
        <f t="shared" ref="M191:M259" si="20">L191/K191</f>
        <v>0.49105276447250645</v>
      </c>
      <c r="N191" s="611"/>
      <c r="O191" s="611"/>
      <c r="P191" s="611"/>
      <c r="Q191" s="611"/>
    </row>
    <row r="192" spans="1:17" x14ac:dyDescent="0.25">
      <c r="A192" s="807"/>
      <c r="B192" s="808"/>
      <c r="C192" s="808"/>
      <c r="D192" s="414" t="s">
        <v>408</v>
      </c>
      <c r="E192" s="38">
        <v>1299784</v>
      </c>
      <c r="F192" s="38">
        <v>591641.91</v>
      </c>
      <c r="G192" s="225">
        <f t="shared" si="1"/>
        <v>0.45518479224240338</v>
      </c>
      <c r="H192" s="8"/>
      <c r="I192" s="8">
        <v>57914.83</v>
      </c>
      <c r="J192" s="225"/>
      <c r="K192" s="205">
        <f t="shared" si="18"/>
        <v>1299784</v>
      </c>
      <c r="L192" s="205">
        <f t="shared" si="19"/>
        <v>649556.74</v>
      </c>
      <c r="M192" s="422">
        <f t="shared" si="20"/>
        <v>0.49974206483538802</v>
      </c>
      <c r="N192" s="611"/>
      <c r="O192" s="611"/>
      <c r="P192" s="611"/>
      <c r="Q192" s="611"/>
    </row>
    <row r="193" spans="1:17" x14ac:dyDescent="0.25">
      <c r="A193" s="807"/>
      <c r="B193" s="808"/>
      <c r="C193" s="808"/>
      <c r="D193" s="415" t="s">
        <v>409</v>
      </c>
      <c r="E193" s="38">
        <v>1044930</v>
      </c>
      <c r="F193" s="38">
        <v>479248.48</v>
      </c>
      <c r="G193" s="225">
        <f t="shared" si="1"/>
        <v>0.458641708056999</v>
      </c>
      <c r="H193" s="8"/>
      <c r="I193" s="8"/>
      <c r="J193" s="225"/>
      <c r="K193" s="205">
        <f t="shared" si="18"/>
        <v>1044930</v>
      </c>
      <c r="L193" s="205">
        <f t="shared" si="19"/>
        <v>479248.48</v>
      </c>
      <c r="M193" s="422">
        <f t="shared" si="20"/>
        <v>0.458641708056999</v>
      </c>
      <c r="N193" s="611"/>
      <c r="O193" s="611"/>
      <c r="P193" s="611"/>
      <c r="Q193" s="611"/>
    </row>
    <row r="194" spans="1:17" ht="34.9" customHeight="1" x14ac:dyDescent="0.25">
      <c r="A194" s="807"/>
      <c r="B194" s="808"/>
      <c r="C194" s="808"/>
      <c r="D194" s="415" t="s">
        <v>410</v>
      </c>
      <c r="E194" s="38">
        <v>109471</v>
      </c>
      <c r="F194" s="38">
        <v>37883.24</v>
      </c>
      <c r="G194" s="225">
        <f t="shared" si="1"/>
        <v>0.34605731198216877</v>
      </c>
      <c r="H194" s="8"/>
      <c r="I194" s="8"/>
      <c r="J194" s="225"/>
      <c r="K194" s="205">
        <f t="shared" si="18"/>
        <v>109471</v>
      </c>
      <c r="L194" s="205">
        <f t="shared" si="19"/>
        <v>37883.24</v>
      </c>
      <c r="M194" s="422">
        <f t="shared" si="20"/>
        <v>0.34605731198216877</v>
      </c>
      <c r="N194" s="611"/>
      <c r="O194" s="611"/>
      <c r="P194" s="611"/>
      <c r="Q194" s="611"/>
    </row>
    <row r="195" spans="1:17" x14ac:dyDescent="0.25">
      <c r="A195" s="807"/>
      <c r="B195" s="808"/>
      <c r="C195" s="808"/>
      <c r="D195" s="414" t="s">
        <v>411</v>
      </c>
      <c r="E195" s="38"/>
      <c r="F195" s="38"/>
      <c r="G195" s="225"/>
      <c r="H195" s="8">
        <f>H196</f>
        <v>23000</v>
      </c>
      <c r="I195" s="8"/>
      <c r="J195" s="225">
        <f t="shared" si="7"/>
        <v>0</v>
      </c>
      <c r="K195" s="205">
        <f t="shared" si="18"/>
        <v>23000</v>
      </c>
      <c r="L195" s="205">
        <f t="shared" si="19"/>
        <v>0</v>
      </c>
      <c r="M195" s="422">
        <f t="shared" si="20"/>
        <v>0</v>
      </c>
      <c r="N195" s="611"/>
      <c r="O195" s="611"/>
      <c r="P195" s="611"/>
      <c r="Q195" s="611"/>
    </row>
    <row r="196" spans="1:17" x14ac:dyDescent="0.25">
      <c r="A196" s="807"/>
      <c r="B196" s="808"/>
      <c r="C196" s="808"/>
      <c r="D196" s="415" t="s">
        <v>412</v>
      </c>
      <c r="E196" s="38"/>
      <c r="F196" s="38"/>
      <c r="G196" s="225"/>
      <c r="H196" s="8">
        <v>23000</v>
      </c>
      <c r="I196" s="8">
        <v>0</v>
      </c>
      <c r="J196" s="225">
        <f t="shared" si="7"/>
        <v>0</v>
      </c>
      <c r="K196" s="205">
        <f t="shared" si="18"/>
        <v>23000</v>
      </c>
      <c r="L196" s="205">
        <f t="shared" si="19"/>
        <v>0</v>
      </c>
      <c r="M196" s="422">
        <f t="shared" si="20"/>
        <v>0</v>
      </c>
      <c r="N196" s="611"/>
      <c r="O196" s="611"/>
      <c r="P196" s="611"/>
      <c r="Q196" s="611"/>
    </row>
    <row r="197" spans="1:17" ht="45.75" customHeight="1" x14ac:dyDescent="0.25">
      <c r="A197" s="807" t="s">
        <v>96</v>
      </c>
      <c r="B197" s="808" t="s">
        <v>97</v>
      </c>
      <c r="C197" s="808" t="s">
        <v>98</v>
      </c>
      <c r="D197" s="25" t="s">
        <v>99</v>
      </c>
      <c r="E197" s="38">
        <f>E198</f>
        <v>24623382</v>
      </c>
      <c r="F197" s="38">
        <f>F198</f>
        <v>11324481.93</v>
      </c>
      <c r="G197" s="225">
        <f t="shared" si="1"/>
        <v>0.45990765728282168</v>
      </c>
      <c r="H197" s="8">
        <f>H198</f>
        <v>160010</v>
      </c>
      <c r="I197" s="8">
        <f>I198</f>
        <v>2045.58</v>
      </c>
      <c r="J197" s="225">
        <f t="shared" si="7"/>
        <v>1.2784075995250296E-2</v>
      </c>
      <c r="K197" s="205">
        <f t="shared" si="18"/>
        <v>24783392</v>
      </c>
      <c r="L197" s="205">
        <f t="shared" si="19"/>
        <v>11326527.51</v>
      </c>
      <c r="M197" s="422">
        <f t="shared" si="20"/>
        <v>0.45702087551211712</v>
      </c>
      <c r="N197" s="611"/>
      <c r="O197" s="611"/>
      <c r="P197" s="611"/>
      <c r="Q197" s="611"/>
    </row>
    <row r="198" spans="1:17" x14ac:dyDescent="0.25">
      <c r="A198" s="807"/>
      <c r="B198" s="808"/>
      <c r="C198" s="808"/>
      <c r="D198" s="414" t="s">
        <v>408</v>
      </c>
      <c r="E198" s="38">
        <v>24623382</v>
      </c>
      <c r="F198" s="38">
        <v>11324481.93</v>
      </c>
      <c r="G198" s="225">
        <f t="shared" si="1"/>
        <v>0.45990765728282168</v>
      </c>
      <c r="H198" s="8">
        <v>160010</v>
      </c>
      <c r="I198" s="8">
        <v>2045.58</v>
      </c>
      <c r="J198" s="225">
        <f t="shared" si="7"/>
        <v>1.2784075995250296E-2</v>
      </c>
      <c r="K198" s="205">
        <f t="shared" si="18"/>
        <v>24783392</v>
      </c>
      <c r="L198" s="205">
        <f t="shared" si="19"/>
        <v>11326527.51</v>
      </c>
      <c r="M198" s="422">
        <f t="shared" si="20"/>
        <v>0.45702087551211712</v>
      </c>
      <c r="N198" s="611"/>
      <c r="O198" s="611"/>
      <c r="P198" s="611"/>
      <c r="Q198" s="611"/>
    </row>
    <row r="199" spans="1:17" x14ac:dyDescent="0.25">
      <c r="A199" s="807"/>
      <c r="B199" s="808"/>
      <c r="C199" s="808"/>
      <c r="D199" s="415" t="s">
        <v>409</v>
      </c>
      <c r="E199" s="38">
        <v>17811841</v>
      </c>
      <c r="F199" s="38">
        <v>8276199.7199999997</v>
      </c>
      <c r="G199" s="225">
        <f t="shared" si="1"/>
        <v>0.4646459464802094</v>
      </c>
      <c r="H199" s="8"/>
      <c r="I199" s="8"/>
      <c r="J199" s="225"/>
      <c r="K199" s="205">
        <f t="shared" si="18"/>
        <v>17811841</v>
      </c>
      <c r="L199" s="205">
        <f t="shared" si="19"/>
        <v>8276199.7199999997</v>
      </c>
      <c r="M199" s="422">
        <f t="shared" si="20"/>
        <v>0.4646459464802094</v>
      </c>
      <c r="N199" s="611"/>
      <c r="O199" s="611"/>
      <c r="P199" s="611"/>
      <c r="Q199" s="611"/>
    </row>
    <row r="200" spans="1:17" ht="31.5" x14ac:dyDescent="0.25">
      <c r="A200" s="807"/>
      <c r="B200" s="808"/>
      <c r="C200" s="808"/>
      <c r="D200" s="415" t="s">
        <v>410</v>
      </c>
      <c r="E200" s="38">
        <v>5134202</v>
      </c>
      <c r="F200" s="38">
        <v>1937065.19</v>
      </c>
      <c r="G200" s="225">
        <f t="shared" si="1"/>
        <v>0.37728651696992055</v>
      </c>
      <c r="H200" s="8"/>
      <c r="I200" s="8"/>
      <c r="J200" s="225"/>
      <c r="K200" s="205">
        <f t="shared" si="18"/>
        <v>5134202</v>
      </c>
      <c r="L200" s="205">
        <f t="shared" si="19"/>
        <v>1937065.19</v>
      </c>
      <c r="M200" s="422">
        <f t="shared" si="20"/>
        <v>0.37728651696992055</v>
      </c>
      <c r="N200" s="611"/>
      <c r="O200" s="611"/>
      <c r="P200" s="611"/>
      <c r="Q200" s="611"/>
    </row>
    <row r="201" spans="1:17" ht="31.5" x14ac:dyDescent="0.25">
      <c r="A201" s="807" t="s">
        <v>173</v>
      </c>
      <c r="B201" s="808" t="s">
        <v>174</v>
      </c>
      <c r="C201" s="808" t="s">
        <v>100</v>
      </c>
      <c r="D201" s="25" t="s">
        <v>175</v>
      </c>
      <c r="E201" s="38">
        <f>E202</f>
        <v>2114801</v>
      </c>
      <c r="F201" s="38">
        <f>F202</f>
        <v>1075183.67</v>
      </c>
      <c r="G201" s="225">
        <f t="shared" si="1"/>
        <v>0.5084089093962032</v>
      </c>
      <c r="H201" s="8">
        <v>0</v>
      </c>
      <c r="I201" s="8">
        <v>0</v>
      </c>
      <c r="J201" s="225"/>
      <c r="K201" s="205">
        <f t="shared" si="18"/>
        <v>2114801</v>
      </c>
      <c r="L201" s="205">
        <f t="shared" si="19"/>
        <v>1075183.67</v>
      </c>
      <c r="M201" s="422">
        <f t="shared" si="20"/>
        <v>0.5084089093962032</v>
      </c>
      <c r="N201" s="611"/>
      <c r="O201" s="611"/>
      <c r="P201" s="611"/>
      <c r="Q201" s="611"/>
    </row>
    <row r="202" spans="1:17" x14ac:dyDescent="0.25">
      <c r="A202" s="807"/>
      <c r="B202" s="808"/>
      <c r="C202" s="808"/>
      <c r="D202" s="414" t="s">
        <v>408</v>
      </c>
      <c r="E202" s="38">
        <v>2114801</v>
      </c>
      <c r="F202" s="38">
        <v>1075183.67</v>
      </c>
      <c r="G202" s="225">
        <f t="shared" si="1"/>
        <v>0.5084089093962032</v>
      </c>
      <c r="H202" s="8"/>
      <c r="I202" s="8"/>
      <c r="J202" s="225"/>
      <c r="K202" s="205">
        <f t="shared" si="18"/>
        <v>2114801</v>
      </c>
      <c r="L202" s="205">
        <f t="shared" si="19"/>
        <v>1075183.67</v>
      </c>
      <c r="M202" s="422">
        <f t="shared" si="20"/>
        <v>0.5084089093962032</v>
      </c>
      <c r="N202" s="611"/>
      <c r="O202" s="611"/>
      <c r="P202" s="611"/>
      <c r="Q202" s="611"/>
    </row>
    <row r="203" spans="1:17" x14ac:dyDescent="0.25">
      <c r="A203" s="807"/>
      <c r="B203" s="808"/>
      <c r="C203" s="808"/>
      <c r="D203" s="415" t="s">
        <v>409</v>
      </c>
      <c r="E203" s="38">
        <v>2006393</v>
      </c>
      <c r="F203" s="38">
        <v>1006096.44</v>
      </c>
      <c r="G203" s="225">
        <f t="shared" si="1"/>
        <v>0.5014453499389202</v>
      </c>
      <c r="H203" s="8"/>
      <c r="I203" s="8"/>
      <c r="J203" s="225"/>
      <c r="K203" s="205">
        <f t="shared" si="18"/>
        <v>2006393</v>
      </c>
      <c r="L203" s="205">
        <f t="shared" si="19"/>
        <v>1006096.44</v>
      </c>
      <c r="M203" s="422">
        <f t="shared" si="20"/>
        <v>0.5014453499389202</v>
      </c>
      <c r="N203" s="611"/>
      <c r="O203" s="611"/>
      <c r="P203" s="611"/>
      <c r="Q203" s="611"/>
    </row>
    <row r="204" spans="1:17" ht="31.5" x14ac:dyDescent="0.25">
      <c r="A204" s="807" t="s">
        <v>101</v>
      </c>
      <c r="B204" s="808" t="s">
        <v>102</v>
      </c>
      <c r="C204" s="808" t="s">
        <v>100</v>
      </c>
      <c r="D204" s="25" t="s">
        <v>103</v>
      </c>
      <c r="E204" s="38">
        <f>E205</f>
        <v>316106</v>
      </c>
      <c r="F204" s="38">
        <v>128808</v>
      </c>
      <c r="G204" s="225">
        <f t="shared" si="1"/>
        <v>0.40748356563937416</v>
      </c>
      <c r="H204" s="8">
        <v>0</v>
      </c>
      <c r="I204" s="8">
        <v>0</v>
      </c>
      <c r="J204" s="225"/>
      <c r="K204" s="205">
        <f t="shared" si="18"/>
        <v>316106</v>
      </c>
      <c r="L204" s="205">
        <f t="shared" si="19"/>
        <v>128808</v>
      </c>
      <c r="M204" s="422">
        <f t="shared" si="20"/>
        <v>0.40748356563937416</v>
      </c>
      <c r="N204" s="611"/>
      <c r="O204" s="611"/>
      <c r="P204" s="611"/>
      <c r="Q204" s="611"/>
    </row>
    <row r="205" spans="1:17" x14ac:dyDescent="0.25">
      <c r="A205" s="807"/>
      <c r="B205" s="808"/>
      <c r="C205" s="808"/>
      <c r="D205" s="414" t="s">
        <v>408</v>
      </c>
      <c r="E205" s="38">
        <v>316106</v>
      </c>
      <c r="F205" s="38">
        <v>128808</v>
      </c>
      <c r="G205" s="225">
        <f t="shared" si="1"/>
        <v>0.40748356563937416</v>
      </c>
      <c r="H205" s="8"/>
      <c r="I205" s="8"/>
      <c r="J205" s="225"/>
      <c r="K205" s="205">
        <f t="shared" si="18"/>
        <v>316106</v>
      </c>
      <c r="L205" s="205">
        <f t="shared" si="19"/>
        <v>128808</v>
      </c>
      <c r="M205" s="422">
        <f t="shared" si="20"/>
        <v>0.40748356563937416</v>
      </c>
      <c r="N205" s="611"/>
      <c r="O205" s="611"/>
      <c r="P205" s="611"/>
      <c r="Q205" s="611"/>
    </row>
    <row r="206" spans="1:17" ht="47.25" x14ac:dyDescent="0.25">
      <c r="A206" s="807" t="s">
        <v>104</v>
      </c>
      <c r="B206" s="808" t="s">
        <v>105</v>
      </c>
      <c r="C206" s="808" t="s">
        <v>106</v>
      </c>
      <c r="D206" s="25" t="s">
        <v>107</v>
      </c>
      <c r="E206" s="38">
        <f>E207</f>
        <v>90000</v>
      </c>
      <c r="F206" s="38">
        <f>F207</f>
        <v>24780</v>
      </c>
      <c r="G206" s="225">
        <f t="shared" si="1"/>
        <v>0.27533333333333332</v>
      </c>
      <c r="H206" s="8">
        <v>0</v>
      </c>
      <c r="I206" s="8">
        <v>0</v>
      </c>
      <c r="J206" s="225"/>
      <c r="K206" s="205">
        <f t="shared" si="18"/>
        <v>90000</v>
      </c>
      <c r="L206" s="205">
        <f t="shared" si="19"/>
        <v>24780</v>
      </c>
      <c r="M206" s="422">
        <f t="shared" si="20"/>
        <v>0.27533333333333332</v>
      </c>
      <c r="N206" s="611"/>
      <c r="O206" s="611"/>
      <c r="P206" s="611"/>
      <c r="Q206" s="611"/>
    </row>
    <row r="207" spans="1:17" x14ac:dyDescent="0.25">
      <c r="A207" s="807"/>
      <c r="B207" s="808"/>
      <c r="C207" s="808"/>
      <c r="D207" s="414" t="s">
        <v>408</v>
      </c>
      <c r="E207" s="38">
        <v>90000</v>
      </c>
      <c r="F207" s="38">
        <v>24780</v>
      </c>
      <c r="G207" s="225">
        <f t="shared" si="1"/>
        <v>0.27533333333333332</v>
      </c>
      <c r="H207" s="8"/>
      <c r="I207" s="8"/>
      <c r="J207" s="225"/>
      <c r="K207" s="205">
        <f t="shared" si="18"/>
        <v>90000</v>
      </c>
      <c r="L207" s="205">
        <f t="shared" si="19"/>
        <v>24780</v>
      </c>
      <c r="M207" s="422">
        <f t="shared" si="20"/>
        <v>0.27533333333333332</v>
      </c>
      <c r="N207" s="611"/>
      <c r="O207" s="611"/>
      <c r="P207" s="611"/>
      <c r="Q207" s="611"/>
    </row>
    <row r="208" spans="1:17" ht="63" x14ac:dyDescent="0.25">
      <c r="A208" s="807" t="s">
        <v>108</v>
      </c>
      <c r="B208" s="808" t="s">
        <v>109</v>
      </c>
      <c r="C208" s="808" t="s">
        <v>106</v>
      </c>
      <c r="D208" s="25" t="s">
        <v>556</v>
      </c>
      <c r="E208" s="38">
        <f>E209</f>
        <v>10570071</v>
      </c>
      <c r="F208" s="38">
        <f>F209</f>
        <v>4100165.84</v>
      </c>
      <c r="G208" s="225">
        <f t="shared" si="1"/>
        <v>0.38790333953291323</v>
      </c>
      <c r="H208" s="8">
        <v>0</v>
      </c>
      <c r="I208" s="8">
        <v>0</v>
      </c>
      <c r="J208" s="225"/>
      <c r="K208" s="205">
        <f t="shared" si="18"/>
        <v>10570071</v>
      </c>
      <c r="L208" s="205">
        <f t="shared" si="19"/>
        <v>4100165.84</v>
      </c>
      <c r="M208" s="422">
        <f t="shared" si="20"/>
        <v>0.38790333953291323</v>
      </c>
      <c r="N208" s="611"/>
      <c r="O208" s="611"/>
      <c r="P208" s="611"/>
      <c r="Q208" s="611"/>
    </row>
    <row r="209" spans="1:17" x14ac:dyDescent="0.25">
      <c r="A209" s="807"/>
      <c r="B209" s="808"/>
      <c r="C209" s="808"/>
      <c r="D209" s="414" t="s">
        <v>408</v>
      </c>
      <c r="E209" s="38">
        <v>10570071</v>
      </c>
      <c r="F209" s="38">
        <v>4100165.84</v>
      </c>
      <c r="G209" s="225">
        <f t="shared" si="1"/>
        <v>0.38790333953291323</v>
      </c>
      <c r="H209" s="8"/>
      <c r="I209" s="8"/>
      <c r="J209" s="225"/>
      <c r="K209" s="205">
        <f t="shared" si="18"/>
        <v>10570071</v>
      </c>
      <c r="L209" s="205">
        <f t="shared" si="19"/>
        <v>4100165.84</v>
      </c>
      <c r="M209" s="422">
        <f t="shared" si="20"/>
        <v>0.38790333953291323</v>
      </c>
      <c r="N209" s="611"/>
      <c r="O209" s="611"/>
      <c r="P209" s="611"/>
      <c r="Q209" s="611"/>
    </row>
    <row r="210" spans="1:17" x14ac:dyDescent="0.25">
      <c r="A210" s="807"/>
      <c r="B210" s="808"/>
      <c r="C210" s="808"/>
      <c r="D210" s="415" t="s">
        <v>409</v>
      </c>
      <c r="E210" s="38">
        <v>5907423</v>
      </c>
      <c r="F210" s="38">
        <v>2773418.79</v>
      </c>
      <c r="G210" s="225">
        <f t="shared" si="1"/>
        <v>0.46948031146576097</v>
      </c>
      <c r="H210" s="8"/>
      <c r="I210" s="8"/>
      <c r="J210" s="225"/>
      <c r="K210" s="205">
        <f t="shared" si="18"/>
        <v>5907423</v>
      </c>
      <c r="L210" s="205">
        <f t="shared" si="19"/>
        <v>2773418.79</v>
      </c>
      <c r="M210" s="422">
        <f t="shared" si="20"/>
        <v>0.46948031146576097</v>
      </c>
      <c r="N210" s="611"/>
      <c r="O210" s="611"/>
      <c r="P210" s="611"/>
      <c r="Q210" s="611"/>
    </row>
    <row r="211" spans="1:17" ht="31.5" x14ac:dyDescent="0.25">
      <c r="A211" s="807"/>
      <c r="B211" s="808"/>
      <c r="C211" s="808"/>
      <c r="D211" s="415" t="s">
        <v>410</v>
      </c>
      <c r="E211" s="38">
        <v>542849</v>
      </c>
      <c r="F211" s="38">
        <v>213042.6</v>
      </c>
      <c r="G211" s="225">
        <f t="shared" si="1"/>
        <v>0.39245278152856505</v>
      </c>
      <c r="H211" s="8"/>
      <c r="I211" s="8"/>
      <c r="J211" s="225"/>
      <c r="K211" s="205">
        <f t="shared" si="18"/>
        <v>542849</v>
      </c>
      <c r="L211" s="205">
        <f t="shared" si="19"/>
        <v>213042.6</v>
      </c>
      <c r="M211" s="422">
        <f t="shared" si="20"/>
        <v>0.39245278152856505</v>
      </c>
      <c r="N211" s="611"/>
      <c r="O211" s="611"/>
      <c r="P211" s="611"/>
      <c r="Q211" s="611"/>
    </row>
    <row r="212" spans="1:17" ht="31.5" x14ac:dyDescent="0.25">
      <c r="A212" s="807" t="s">
        <v>176</v>
      </c>
      <c r="B212" s="808" t="s">
        <v>177</v>
      </c>
      <c r="C212" s="808" t="s">
        <v>106</v>
      </c>
      <c r="D212" s="25" t="s">
        <v>557</v>
      </c>
      <c r="E212" s="38">
        <f>E213</f>
        <v>33652119</v>
      </c>
      <c r="F212" s="38">
        <f>F213</f>
        <v>14086658.460000001</v>
      </c>
      <c r="G212" s="225">
        <f t="shared" si="1"/>
        <v>0.41859647708960024</v>
      </c>
      <c r="H212" s="8">
        <v>0</v>
      </c>
      <c r="I212" s="8">
        <v>0</v>
      </c>
      <c r="J212" s="225"/>
      <c r="K212" s="205">
        <f t="shared" si="18"/>
        <v>33652119</v>
      </c>
      <c r="L212" s="205">
        <f t="shared" si="19"/>
        <v>14086658.460000001</v>
      </c>
      <c r="M212" s="422">
        <f t="shared" si="20"/>
        <v>0.41859647708960024</v>
      </c>
      <c r="N212" s="611"/>
      <c r="O212" s="611"/>
      <c r="P212" s="611"/>
      <c r="Q212" s="611"/>
    </row>
    <row r="213" spans="1:17" x14ac:dyDescent="0.25">
      <c r="A213" s="807"/>
      <c r="B213" s="808"/>
      <c r="C213" s="808"/>
      <c r="D213" s="414" t="s">
        <v>408</v>
      </c>
      <c r="E213" s="38">
        <v>33652119</v>
      </c>
      <c r="F213" s="38">
        <v>14086658.460000001</v>
      </c>
      <c r="G213" s="225">
        <f t="shared" si="1"/>
        <v>0.41859647708960024</v>
      </c>
      <c r="H213" s="8"/>
      <c r="I213" s="8"/>
      <c r="J213" s="225"/>
      <c r="K213" s="205">
        <f t="shared" si="18"/>
        <v>33652119</v>
      </c>
      <c r="L213" s="205">
        <f t="shared" si="19"/>
        <v>14086658.460000001</v>
      </c>
      <c r="M213" s="422">
        <f t="shared" si="20"/>
        <v>0.41859647708960024</v>
      </c>
      <c r="N213" s="611"/>
      <c r="O213" s="611"/>
      <c r="P213" s="611"/>
      <c r="Q213" s="611"/>
    </row>
    <row r="214" spans="1:17" s="846" customFormat="1" ht="47.25" x14ac:dyDescent="0.25">
      <c r="A214" s="807">
        <v>1015049</v>
      </c>
      <c r="B214" s="808">
        <v>5049</v>
      </c>
      <c r="C214" s="808">
        <v>810</v>
      </c>
      <c r="D214" s="415" t="s">
        <v>642</v>
      </c>
      <c r="E214" s="38">
        <v>105408</v>
      </c>
      <c r="F214" s="38">
        <v>0</v>
      </c>
      <c r="G214" s="225">
        <f t="shared" si="1"/>
        <v>0</v>
      </c>
      <c r="H214" s="8"/>
      <c r="I214" s="8"/>
      <c r="J214" s="225"/>
      <c r="K214" s="205">
        <f t="shared" si="18"/>
        <v>105408</v>
      </c>
      <c r="L214" s="205">
        <f t="shared" si="19"/>
        <v>0</v>
      </c>
      <c r="M214" s="422">
        <f t="shared" si="20"/>
        <v>0</v>
      </c>
      <c r="N214" s="845"/>
      <c r="O214" s="845"/>
      <c r="P214" s="845"/>
      <c r="Q214" s="845"/>
    </row>
    <row r="215" spans="1:17" x14ac:dyDescent="0.25">
      <c r="A215" s="807"/>
      <c r="B215" s="808"/>
      <c r="C215" s="808"/>
      <c r="D215" s="414" t="s">
        <v>408</v>
      </c>
      <c r="E215" s="38">
        <v>105408</v>
      </c>
      <c r="F215" s="38">
        <v>0</v>
      </c>
      <c r="G215" s="225">
        <f t="shared" si="1"/>
        <v>0</v>
      </c>
      <c r="H215" s="8"/>
      <c r="I215" s="8"/>
      <c r="J215" s="225"/>
      <c r="K215" s="205">
        <f t="shared" si="18"/>
        <v>105408</v>
      </c>
      <c r="L215" s="205">
        <f t="shared" si="19"/>
        <v>0</v>
      </c>
      <c r="M215" s="422">
        <f t="shared" si="20"/>
        <v>0</v>
      </c>
      <c r="N215" s="611"/>
      <c r="O215" s="611"/>
      <c r="P215" s="611"/>
      <c r="Q215" s="611"/>
    </row>
    <row r="216" spans="1:17" x14ac:dyDescent="0.25">
      <c r="A216" s="807"/>
      <c r="B216" s="808"/>
      <c r="C216" s="808"/>
      <c r="D216" s="415" t="s">
        <v>409</v>
      </c>
      <c r="E216" s="38">
        <v>105408</v>
      </c>
      <c r="F216" s="38">
        <v>0</v>
      </c>
      <c r="G216" s="225">
        <f t="shared" si="1"/>
        <v>0</v>
      </c>
      <c r="H216" s="8"/>
      <c r="I216" s="8"/>
      <c r="J216" s="225"/>
      <c r="K216" s="205">
        <f t="shared" si="18"/>
        <v>105408</v>
      </c>
      <c r="L216" s="205">
        <f t="shared" si="19"/>
        <v>0</v>
      </c>
      <c r="M216" s="422">
        <f t="shared" si="20"/>
        <v>0</v>
      </c>
      <c r="N216" s="611"/>
      <c r="O216" s="611"/>
      <c r="P216" s="611"/>
      <c r="Q216" s="611"/>
    </row>
    <row r="217" spans="1:17" ht="79.5" customHeight="1" x14ac:dyDescent="0.25">
      <c r="A217" s="807" t="s">
        <v>110</v>
      </c>
      <c r="B217" s="808" t="s">
        <v>111</v>
      </c>
      <c r="C217" s="808" t="s">
        <v>106</v>
      </c>
      <c r="D217" s="25" t="s">
        <v>112</v>
      </c>
      <c r="E217" s="38">
        <f>E218</f>
        <v>5951339</v>
      </c>
      <c r="F217" s="38">
        <f>F218</f>
        <v>2303029.23</v>
      </c>
      <c r="G217" s="225">
        <f t="shared" si="1"/>
        <v>0.38697665012865173</v>
      </c>
      <c r="H217" s="8">
        <v>0</v>
      </c>
      <c r="I217" s="8">
        <v>0</v>
      </c>
      <c r="J217" s="225"/>
      <c r="K217" s="205">
        <f t="shared" si="18"/>
        <v>5951339</v>
      </c>
      <c r="L217" s="205">
        <f t="shared" si="19"/>
        <v>2303029.23</v>
      </c>
      <c r="M217" s="422">
        <f t="shared" si="20"/>
        <v>0.38697665012865173</v>
      </c>
      <c r="N217" s="611"/>
      <c r="O217" s="611"/>
      <c r="P217" s="611"/>
      <c r="Q217" s="611"/>
    </row>
    <row r="218" spans="1:17" x14ac:dyDescent="0.25">
      <c r="A218" s="807"/>
      <c r="B218" s="808"/>
      <c r="C218" s="808"/>
      <c r="D218" s="414" t="s">
        <v>408</v>
      </c>
      <c r="E218" s="38">
        <v>5951339</v>
      </c>
      <c r="F218" s="38">
        <v>2303029.23</v>
      </c>
      <c r="G218" s="225">
        <f t="shared" si="1"/>
        <v>0.38697665012865173</v>
      </c>
      <c r="H218" s="8"/>
      <c r="I218" s="8"/>
      <c r="J218" s="225"/>
      <c r="K218" s="205">
        <f t="shared" si="18"/>
        <v>5951339</v>
      </c>
      <c r="L218" s="205">
        <f t="shared" si="19"/>
        <v>2303029.23</v>
      </c>
      <c r="M218" s="422">
        <f t="shared" si="20"/>
        <v>0.38697665012865173</v>
      </c>
      <c r="N218" s="611"/>
      <c r="O218" s="611"/>
      <c r="P218" s="611"/>
      <c r="Q218" s="611"/>
    </row>
    <row r="219" spans="1:17" x14ac:dyDescent="0.25">
      <c r="A219" s="807"/>
      <c r="B219" s="808"/>
      <c r="C219" s="808"/>
      <c r="D219" s="415" t="s">
        <v>409</v>
      </c>
      <c r="E219" s="38">
        <v>3633493</v>
      </c>
      <c r="F219" s="38">
        <v>1628382.57</v>
      </c>
      <c r="G219" s="225">
        <f t="shared" si="1"/>
        <v>0.44815899466436293</v>
      </c>
      <c r="H219" s="8"/>
      <c r="I219" s="8"/>
      <c r="J219" s="225"/>
      <c r="K219" s="205">
        <f t="shared" si="18"/>
        <v>3633493</v>
      </c>
      <c r="L219" s="205">
        <f t="shared" si="19"/>
        <v>1628382.57</v>
      </c>
      <c r="M219" s="422">
        <f t="shared" si="20"/>
        <v>0.44815899466436293</v>
      </c>
      <c r="N219" s="611"/>
      <c r="O219" s="611"/>
      <c r="P219" s="611"/>
      <c r="Q219" s="611"/>
    </row>
    <row r="220" spans="1:17" ht="31.5" x14ac:dyDescent="0.25">
      <c r="A220" s="807"/>
      <c r="B220" s="808"/>
      <c r="C220" s="808"/>
      <c r="D220" s="415" t="s">
        <v>410</v>
      </c>
      <c r="E220" s="38">
        <v>119881</v>
      </c>
      <c r="F220" s="38">
        <v>20518.310000000001</v>
      </c>
      <c r="G220" s="225">
        <f t="shared" si="1"/>
        <v>0.17115564601563218</v>
      </c>
      <c r="H220" s="8"/>
      <c r="I220" s="8"/>
      <c r="J220" s="225"/>
      <c r="K220" s="205">
        <f t="shared" si="18"/>
        <v>119881</v>
      </c>
      <c r="L220" s="205">
        <f t="shared" si="19"/>
        <v>20518.310000000001</v>
      </c>
      <c r="M220" s="422">
        <f t="shared" si="20"/>
        <v>0.17115564601563218</v>
      </c>
      <c r="N220" s="611"/>
      <c r="O220" s="611"/>
      <c r="P220" s="611"/>
      <c r="Q220" s="611"/>
    </row>
    <row r="221" spans="1:17" ht="57" customHeight="1" x14ac:dyDescent="0.25">
      <c r="A221" s="807" t="s">
        <v>113</v>
      </c>
      <c r="B221" s="808" t="s">
        <v>114</v>
      </c>
      <c r="C221" s="808" t="s">
        <v>106</v>
      </c>
      <c r="D221" s="25" t="s">
        <v>115</v>
      </c>
      <c r="E221" s="38">
        <f>E222</f>
        <v>528000</v>
      </c>
      <c r="F221" s="38">
        <f>F222</f>
        <v>264000</v>
      </c>
      <c r="G221" s="225">
        <f t="shared" si="1"/>
        <v>0.5</v>
      </c>
      <c r="H221" s="8">
        <v>0</v>
      </c>
      <c r="I221" s="8">
        <v>0</v>
      </c>
      <c r="J221" s="225"/>
      <c r="K221" s="205">
        <f t="shared" si="18"/>
        <v>528000</v>
      </c>
      <c r="L221" s="205">
        <f t="shared" si="19"/>
        <v>264000</v>
      </c>
      <c r="M221" s="422">
        <f t="shared" si="20"/>
        <v>0.5</v>
      </c>
      <c r="N221" s="611"/>
      <c r="O221" s="611"/>
      <c r="P221" s="611"/>
      <c r="Q221" s="611"/>
    </row>
    <row r="222" spans="1:17" ht="16.5" thickBot="1" x14ac:dyDescent="0.3">
      <c r="A222" s="807"/>
      <c r="B222" s="808"/>
      <c r="C222" s="808"/>
      <c r="D222" s="414" t="s">
        <v>408</v>
      </c>
      <c r="E222" s="38">
        <v>528000</v>
      </c>
      <c r="F222" s="38">
        <v>264000</v>
      </c>
      <c r="G222" s="225">
        <f t="shared" si="1"/>
        <v>0.5</v>
      </c>
      <c r="H222" s="8"/>
      <c r="I222" s="8"/>
      <c r="J222" s="225"/>
      <c r="K222" s="205">
        <f t="shared" si="18"/>
        <v>528000</v>
      </c>
      <c r="L222" s="205">
        <f t="shared" si="19"/>
        <v>264000</v>
      </c>
      <c r="M222" s="422">
        <f t="shared" si="20"/>
        <v>0.5</v>
      </c>
      <c r="N222" s="611"/>
      <c r="O222" s="611"/>
      <c r="P222" s="611"/>
      <c r="Q222" s="611"/>
    </row>
    <row r="223" spans="1:17" s="30" customFormat="1" ht="73.900000000000006" customHeight="1" thickBot="1" x14ac:dyDescent="0.3">
      <c r="A223" s="33" t="s">
        <v>116</v>
      </c>
      <c r="B223" s="34" t="s">
        <v>14</v>
      </c>
      <c r="C223" s="34" t="s">
        <v>14</v>
      </c>
      <c r="D223" s="35" t="s">
        <v>117</v>
      </c>
      <c r="E223" s="52">
        <f>E224</f>
        <v>60358818</v>
      </c>
      <c r="F223" s="52">
        <f>F224</f>
        <v>31013762.410000004</v>
      </c>
      <c r="G223" s="223">
        <f t="shared" si="1"/>
        <v>0.51382322314529094</v>
      </c>
      <c r="H223" s="11">
        <f>H224</f>
        <v>2755726</v>
      </c>
      <c r="I223" s="11">
        <f>I224</f>
        <v>180331</v>
      </c>
      <c r="J223" s="223">
        <f t="shared" ref="J223:J281" si="21">I223/H223</f>
        <v>6.5438653915519909E-2</v>
      </c>
      <c r="K223" s="221">
        <f>K224</f>
        <v>63114544</v>
      </c>
      <c r="L223" s="221">
        <f>L224</f>
        <v>31194093.410000004</v>
      </c>
      <c r="M223" s="231">
        <f t="shared" si="20"/>
        <v>0.49424572266576156</v>
      </c>
      <c r="N223" s="611"/>
      <c r="O223" s="611"/>
      <c r="P223" s="611"/>
      <c r="Q223" s="611"/>
    </row>
    <row r="224" spans="1:17" s="29" customFormat="1" ht="46.5" customHeight="1" x14ac:dyDescent="0.25">
      <c r="A224" s="46" t="s">
        <v>118</v>
      </c>
      <c r="B224" s="47" t="s">
        <v>14</v>
      </c>
      <c r="C224" s="47" t="s">
        <v>14</v>
      </c>
      <c r="D224" s="48" t="s">
        <v>117</v>
      </c>
      <c r="E224" s="40">
        <f>E225+E228+E232+E237+E241+E243+E245+E230</f>
        <v>60358818</v>
      </c>
      <c r="F224" s="40">
        <f>F225+F228+F232+F237+F241+F243+F245+F230</f>
        <v>31013762.410000004</v>
      </c>
      <c r="G224" s="224">
        <f t="shared" si="1"/>
        <v>0.51382322314529094</v>
      </c>
      <c r="H224" s="40">
        <f>H225+H228+H232+H237+H241+H243+H245+H234+H247</f>
        <v>2755726</v>
      </c>
      <c r="I224" s="40">
        <f>I225+I228+I232+I237+I241+I243+I245+I234+I247</f>
        <v>180331</v>
      </c>
      <c r="J224" s="224">
        <f t="shared" si="21"/>
        <v>6.5438653915519909E-2</v>
      </c>
      <c r="K224" s="222">
        <f>K225+K228+K232+K237+K241+K243+K245+K234+K247+K230</f>
        <v>63114544</v>
      </c>
      <c r="L224" s="222">
        <f>L225+L228+L232+L237+L241+L243+L245+L234+L247+L230</f>
        <v>31194093.410000004</v>
      </c>
      <c r="M224" s="423">
        <f t="shared" si="20"/>
        <v>0.49424572266576156</v>
      </c>
      <c r="N224" s="611"/>
      <c r="O224" s="611"/>
      <c r="P224" s="611"/>
      <c r="Q224" s="611"/>
    </row>
    <row r="225" spans="1:17" ht="47.25" x14ac:dyDescent="0.25">
      <c r="A225" s="807" t="s">
        <v>119</v>
      </c>
      <c r="B225" s="808" t="s">
        <v>42</v>
      </c>
      <c r="C225" s="808" t="s">
        <v>16</v>
      </c>
      <c r="D225" s="25" t="s">
        <v>156</v>
      </c>
      <c r="E225" s="38">
        <f>E226</f>
        <v>4702083</v>
      </c>
      <c r="F225" s="38">
        <f>F226</f>
        <v>1892323.62</v>
      </c>
      <c r="G225" s="225">
        <f t="shared" si="1"/>
        <v>0.40244368719140011</v>
      </c>
      <c r="H225" s="8">
        <v>0</v>
      </c>
      <c r="I225" s="8">
        <v>0</v>
      </c>
      <c r="J225" s="224"/>
      <c r="K225" s="205">
        <f>E225+H225</f>
        <v>4702083</v>
      </c>
      <c r="L225" s="205">
        <f>F225+I225</f>
        <v>1892323.62</v>
      </c>
      <c r="M225" s="422">
        <f t="shared" si="20"/>
        <v>0.40244368719140011</v>
      </c>
      <c r="N225" s="611"/>
      <c r="O225" s="611"/>
      <c r="P225" s="611"/>
      <c r="Q225" s="611"/>
    </row>
    <row r="226" spans="1:17" x14ac:dyDescent="0.25">
      <c r="A226" s="807"/>
      <c r="B226" s="808"/>
      <c r="C226" s="808"/>
      <c r="D226" s="414" t="s">
        <v>408</v>
      </c>
      <c r="E226" s="38">
        <v>4702083</v>
      </c>
      <c r="F226" s="38">
        <v>1892323.62</v>
      </c>
      <c r="G226" s="225">
        <f t="shared" si="1"/>
        <v>0.40244368719140011</v>
      </c>
      <c r="H226" s="8"/>
      <c r="I226" s="8"/>
      <c r="J226" s="224"/>
      <c r="K226" s="205">
        <f t="shared" ref="K226:K249" si="22">E226+H226</f>
        <v>4702083</v>
      </c>
      <c r="L226" s="205">
        <f t="shared" ref="L226:L249" si="23">F226+I226</f>
        <v>1892323.62</v>
      </c>
      <c r="M226" s="422">
        <f t="shared" si="20"/>
        <v>0.40244368719140011</v>
      </c>
      <c r="N226" s="611"/>
      <c r="O226" s="611"/>
      <c r="P226" s="611"/>
      <c r="Q226" s="611"/>
    </row>
    <row r="227" spans="1:17" x14ac:dyDescent="0.25">
      <c r="A227" s="807"/>
      <c r="B227" s="808"/>
      <c r="C227" s="808"/>
      <c r="D227" s="415" t="s">
        <v>409</v>
      </c>
      <c r="E227" s="38">
        <v>4583162</v>
      </c>
      <c r="F227" s="38">
        <v>1804567.88</v>
      </c>
      <c r="G227" s="225">
        <f t="shared" si="1"/>
        <v>0.39373861975640395</v>
      </c>
      <c r="H227" s="8"/>
      <c r="I227" s="8"/>
      <c r="J227" s="224"/>
      <c r="K227" s="205">
        <f t="shared" si="22"/>
        <v>4583162</v>
      </c>
      <c r="L227" s="205">
        <f t="shared" si="23"/>
        <v>1804567.88</v>
      </c>
      <c r="M227" s="422">
        <f t="shared" si="20"/>
        <v>0.39373861975640395</v>
      </c>
      <c r="N227" s="611"/>
      <c r="O227" s="611"/>
      <c r="P227" s="611"/>
      <c r="Q227" s="611"/>
    </row>
    <row r="228" spans="1:17" ht="31.5" x14ac:dyDescent="0.25">
      <c r="A228" s="807" t="s">
        <v>120</v>
      </c>
      <c r="B228" s="808" t="s">
        <v>121</v>
      </c>
      <c r="C228" s="808" t="s">
        <v>122</v>
      </c>
      <c r="D228" s="25" t="s">
        <v>123</v>
      </c>
      <c r="E228" s="38">
        <f>E229</f>
        <v>9760</v>
      </c>
      <c r="F228" s="38">
        <v>9582.5400000000009</v>
      </c>
      <c r="G228" s="225">
        <f t="shared" si="1"/>
        <v>0.98181762295081976</v>
      </c>
      <c r="H228" s="8">
        <v>0</v>
      </c>
      <c r="I228" s="8">
        <v>0</v>
      </c>
      <c r="J228" s="224"/>
      <c r="K228" s="205">
        <f t="shared" si="22"/>
        <v>9760</v>
      </c>
      <c r="L228" s="205">
        <f t="shared" si="23"/>
        <v>9582.5400000000009</v>
      </c>
      <c r="M228" s="422">
        <f t="shared" si="20"/>
        <v>0.98181762295081976</v>
      </c>
      <c r="N228" s="611"/>
      <c r="O228" s="611"/>
      <c r="P228" s="611"/>
      <c r="Q228" s="611"/>
    </row>
    <row r="229" spans="1:17" x14ac:dyDescent="0.25">
      <c r="A229" s="807"/>
      <c r="B229" s="808"/>
      <c r="C229" s="808"/>
      <c r="D229" s="414" t="s">
        <v>408</v>
      </c>
      <c r="E229" s="38">
        <v>9760</v>
      </c>
      <c r="F229" s="38">
        <v>9582.5400000000009</v>
      </c>
      <c r="G229" s="225">
        <f t="shared" si="1"/>
        <v>0.98181762295081976</v>
      </c>
      <c r="H229" s="8"/>
      <c r="I229" s="8"/>
      <c r="J229" s="224"/>
      <c r="K229" s="205">
        <f t="shared" si="22"/>
        <v>9760</v>
      </c>
      <c r="L229" s="205">
        <f t="shared" si="23"/>
        <v>9582.5400000000009</v>
      </c>
      <c r="M229" s="422">
        <f t="shared" si="20"/>
        <v>0.98181762295081976</v>
      </c>
      <c r="N229" s="611"/>
      <c r="O229" s="611"/>
      <c r="P229" s="611"/>
      <c r="Q229" s="611"/>
    </row>
    <row r="230" spans="1:17" ht="47.25" x14ac:dyDescent="0.25">
      <c r="A230" s="807">
        <v>1216012</v>
      </c>
      <c r="B230" s="808">
        <v>6012</v>
      </c>
      <c r="C230" s="808">
        <v>620</v>
      </c>
      <c r="D230" s="415" t="s">
        <v>208</v>
      </c>
      <c r="E230" s="38">
        <f>E231</f>
        <v>1677959</v>
      </c>
      <c r="F230" s="38">
        <f>F231</f>
        <v>1677959</v>
      </c>
      <c r="G230" s="225">
        <f t="shared" si="1"/>
        <v>1</v>
      </c>
      <c r="H230" s="8"/>
      <c r="I230" s="8"/>
      <c r="J230" s="224"/>
      <c r="K230" s="205">
        <f t="shared" si="22"/>
        <v>1677959</v>
      </c>
      <c r="L230" s="205">
        <f t="shared" si="23"/>
        <v>1677959</v>
      </c>
      <c r="M230" s="422">
        <f t="shared" si="20"/>
        <v>1</v>
      </c>
      <c r="N230" s="611"/>
      <c r="O230" s="611"/>
      <c r="P230" s="611"/>
      <c r="Q230" s="611"/>
    </row>
    <row r="231" spans="1:17" x14ac:dyDescent="0.25">
      <c r="A231" s="807"/>
      <c r="B231" s="808"/>
      <c r="C231" s="808"/>
      <c r="D231" s="414" t="s">
        <v>408</v>
      </c>
      <c r="E231" s="38">
        <v>1677959</v>
      </c>
      <c r="F231" s="38">
        <v>1677959</v>
      </c>
      <c r="G231" s="225"/>
      <c r="H231" s="8"/>
      <c r="I231" s="8"/>
      <c r="J231" s="224"/>
      <c r="K231" s="205"/>
      <c r="L231" s="205"/>
      <c r="M231" s="422"/>
      <c r="N231" s="611"/>
      <c r="O231" s="611"/>
      <c r="P231" s="611"/>
      <c r="Q231" s="611"/>
    </row>
    <row r="232" spans="1:17" ht="31.5" x14ac:dyDescent="0.25">
      <c r="A232" s="807" t="s">
        <v>124</v>
      </c>
      <c r="B232" s="808" t="s">
        <v>125</v>
      </c>
      <c r="C232" s="808" t="s">
        <v>26</v>
      </c>
      <c r="D232" s="25" t="s">
        <v>126</v>
      </c>
      <c r="E232" s="38">
        <f>E233</f>
        <v>1597918</v>
      </c>
      <c r="F232" s="38">
        <f>F233</f>
        <v>99454.21</v>
      </c>
      <c r="G232" s="225">
        <f t="shared" si="1"/>
        <v>6.2239870881985189E-2</v>
      </c>
      <c r="H232" s="8">
        <v>0</v>
      </c>
      <c r="I232" s="8">
        <v>0</v>
      </c>
      <c r="J232" s="224"/>
      <c r="K232" s="205">
        <f t="shared" si="22"/>
        <v>1597918</v>
      </c>
      <c r="L232" s="205">
        <f t="shared" si="23"/>
        <v>99454.21</v>
      </c>
      <c r="M232" s="422">
        <f t="shared" si="20"/>
        <v>6.2239870881985189E-2</v>
      </c>
      <c r="N232" s="611"/>
      <c r="O232" s="611"/>
      <c r="P232" s="611"/>
      <c r="Q232" s="611"/>
    </row>
    <row r="233" spans="1:17" x14ac:dyDescent="0.25">
      <c r="A233" s="807"/>
      <c r="B233" s="808"/>
      <c r="C233" s="808"/>
      <c r="D233" s="414" t="s">
        <v>408</v>
      </c>
      <c r="E233" s="38">
        <v>1597918</v>
      </c>
      <c r="F233" s="38">
        <v>99454.21</v>
      </c>
      <c r="G233" s="225">
        <f t="shared" si="1"/>
        <v>6.2239870881985189E-2</v>
      </c>
      <c r="H233" s="8"/>
      <c r="I233" s="8"/>
      <c r="J233" s="224"/>
      <c r="K233" s="205">
        <f t="shared" si="22"/>
        <v>1597918</v>
      </c>
      <c r="L233" s="205">
        <f t="shared" si="23"/>
        <v>99454.21</v>
      </c>
      <c r="M233" s="422">
        <f t="shared" si="20"/>
        <v>6.2239870881985189E-2</v>
      </c>
      <c r="N233" s="611"/>
      <c r="O233" s="611"/>
      <c r="P233" s="611"/>
      <c r="Q233" s="611"/>
    </row>
    <row r="234" spans="1:17" ht="31.5" x14ac:dyDescent="0.25">
      <c r="A234" s="807">
        <v>1216015</v>
      </c>
      <c r="B234" s="808">
        <v>6015</v>
      </c>
      <c r="C234" s="808">
        <v>620</v>
      </c>
      <c r="D234" s="415" t="s">
        <v>488</v>
      </c>
      <c r="E234" s="38"/>
      <c r="F234" s="38"/>
      <c r="G234" s="225"/>
      <c r="H234" s="8">
        <f>H235</f>
        <v>1835036</v>
      </c>
      <c r="I234" s="8">
        <f>I235</f>
        <v>0</v>
      </c>
      <c r="J234" s="224">
        <f t="shared" si="21"/>
        <v>0</v>
      </c>
      <c r="K234" s="205">
        <f t="shared" si="22"/>
        <v>1835036</v>
      </c>
      <c r="L234" s="205">
        <f t="shared" si="23"/>
        <v>0</v>
      </c>
      <c r="M234" s="422">
        <f t="shared" si="20"/>
        <v>0</v>
      </c>
      <c r="N234" s="611"/>
      <c r="O234" s="611"/>
      <c r="P234" s="611"/>
      <c r="Q234" s="611"/>
    </row>
    <row r="235" spans="1:17" x14ac:dyDescent="0.25">
      <c r="A235" s="807"/>
      <c r="B235" s="808"/>
      <c r="C235" s="808"/>
      <c r="D235" s="414" t="s">
        <v>411</v>
      </c>
      <c r="E235" s="38"/>
      <c r="F235" s="38"/>
      <c r="G235" s="225"/>
      <c r="H235" s="8">
        <f>H236</f>
        <v>1835036</v>
      </c>
      <c r="I235" s="8">
        <f>I236</f>
        <v>0</v>
      </c>
      <c r="J235" s="224">
        <f t="shared" si="21"/>
        <v>0</v>
      </c>
      <c r="K235" s="205">
        <f t="shared" si="22"/>
        <v>1835036</v>
      </c>
      <c r="L235" s="205">
        <f t="shared" si="23"/>
        <v>0</v>
      </c>
      <c r="M235" s="422">
        <f t="shared" si="20"/>
        <v>0</v>
      </c>
      <c r="N235" s="611"/>
      <c r="O235" s="611"/>
      <c r="P235" s="611"/>
      <c r="Q235" s="611"/>
    </row>
    <row r="236" spans="1:17" x14ac:dyDescent="0.25">
      <c r="A236" s="807"/>
      <c r="B236" s="808"/>
      <c r="C236" s="808"/>
      <c r="D236" s="415" t="s">
        <v>412</v>
      </c>
      <c r="E236" s="38"/>
      <c r="F236" s="38"/>
      <c r="G236" s="225"/>
      <c r="H236" s="8">
        <v>1835036</v>
      </c>
      <c r="I236" s="8">
        <v>0</v>
      </c>
      <c r="J236" s="224">
        <f t="shared" si="21"/>
        <v>0</v>
      </c>
      <c r="K236" s="205">
        <f t="shared" si="22"/>
        <v>1835036</v>
      </c>
      <c r="L236" s="205">
        <f t="shared" si="23"/>
        <v>0</v>
      </c>
      <c r="M236" s="422">
        <f t="shared" si="20"/>
        <v>0</v>
      </c>
      <c r="N236" s="611"/>
      <c r="O236" s="611"/>
      <c r="P236" s="611"/>
      <c r="Q236" s="611"/>
    </row>
    <row r="237" spans="1:17" ht="31.5" x14ac:dyDescent="0.25">
      <c r="A237" s="807" t="s">
        <v>127</v>
      </c>
      <c r="B237" s="808" t="s">
        <v>25</v>
      </c>
      <c r="C237" s="808" t="s">
        <v>26</v>
      </c>
      <c r="D237" s="25" t="s">
        <v>27</v>
      </c>
      <c r="E237" s="38">
        <f>E238</f>
        <v>44815456</v>
      </c>
      <c r="F237" s="38">
        <f>F238</f>
        <v>22178286.370000001</v>
      </c>
      <c r="G237" s="225">
        <f t="shared" ref="G237:G314" si="24">F237/E237</f>
        <v>0.49488030134068034</v>
      </c>
      <c r="H237" s="8">
        <f>H239</f>
        <v>461390</v>
      </c>
      <c r="I237" s="8">
        <v>0</v>
      </c>
      <c r="J237" s="225"/>
      <c r="K237" s="205">
        <f>E237+H237</f>
        <v>45276846</v>
      </c>
      <c r="L237" s="205">
        <f t="shared" si="23"/>
        <v>22178286.370000001</v>
      </c>
      <c r="M237" s="422">
        <f t="shared" si="20"/>
        <v>0.48983726406207712</v>
      </c>
      <c r="N237" s="611"/>
      <c r="O237" s="611"/>
      <c r="P237" s="611"/>
      <c r="Q237" s="611"/>
    </row>
    <row r="238" spans="1:17" x14ac:dyDescent="0.25">
      <c r="A238" s="807"/>
      <c r="B238" s="808"/>
      <c r="C238" s="808"/>
      <c r="D238" s="414" t="s">
        <v>408</v>
      </c>
      <c r="E238" s="38">
        <v>44815456</v>
      </c>
      <c r="F238" s="38">
        <v>22178286.370000001</v>
      </c>
      <c r="G238" s="225">
        <f t="shared" si="24"/>
        <v>0.49488030134068034</v>
      </c>
      <c r="H238" s="8"/>
      <c r="I238" s="8"/>
      <c r="J238" s="225"/>
      <c r="K238" s="205">
        <f t="shared" si="22"/>
        <v>44815456</v>
      </c>
      <c r="L238" s="205">
        <f t="shared" si="23"/>
        <v>22178286.370000001</v>
      </c>
      <c r="M238" s="422">
        <f>L238/K238</f>
        <v>0.49488030134068034</v>
      </c>
      <c r="N238" s="611"/>
      <c r="O238" s="611"/>
      <c r="P238" s="611"/>
      <c r="Q238" s="611"/>
    </row>
    <row r="239" spans="1:17" x14ac:dyDescent="0.25">
      <c r="A239" s="807"/>
      <c r="B239" s="808"/>
      <c r="C239" s="808"/>
      <c r="D239" s="414" t="s">
        <v>411</v>
      </c>
      <c r="E239" s="38"/>
      <c r="F239" s="38"/>
      <c r="G239" s="225"/>
      <c r="H239" s="8">
        <f>H240</f>
        <v>461390</v>
      </c>
      <c r="I239" s="8">
        <f>I240</f>
        <v>0</v>
      </c>
      <c r="J239" s="225"/>
      <c r="K239" s="205">
        <f t="shared" si="22"/>
        <v>461390</v>
      </c>
      <c r="L239" s="205">
        <f t="shared" si="23"/>
        <v>0</v>
      </c>
      <c r="M239" s="422">
        <f t="shared" ref="M239:M240" si="25">L239/K239</f>
        <v>0</v>
      </c>
      <c r="N239" s="611"/>
      <c r="O239" s="611"/>
      <c r="P239" s="611"/>
      <c r="Q239" s="611"/>
    </row>
    <row r="240" spans="1:17" x14ac:dyDescent="0.25">
      <c r="A240" s="807"/>
      <c r="B240" s="808"/>
      <c r="C240" s="808"/>
      <c r="D240" s="415" t="s">
        <v>412</v>
      </c>
      <c r="E240" s="38"/>
      <c r="F240" s="38"/>
      <c r="G240" s="225"/>
      <c r="H240" s="8">
        <v>461390</v>
      </c>
      <c r="I240" s="8">
        <v>0</v>
      </c>
      <c r="J240" s="225"/>
      <c r="K240" s="205">
        <f t="shared" si="22"/>
        <v>461390</v>
      </c>
      <c r="L240" s="205">
        <f t="shared" si="23"/>
        <v>0</v>
      </c>
      <c r="M240" s="422">
        <f t="shared" si="25"/>
        <v>0</v>
      </c>
      <c r="N240" s="611"/>
      <c r="O240" s="611"/>
      <c r="P240" s="611"/>
      <c r="Q240" s="611"/>
    </row>
    <row r="241" spans="1:17" ht="173.25" x14ac:dyDescent="0.25">
      <c r="A241" s="807">
        <v>1216071</v>
      </c>
      <c r="B241" s="808">
        <v>6071</v>
      </c>
      <c r="C241" s="50" t="s">
        <v>235</v>
      </c>
      <c r="D241" s="25" t="s">
        <v>233</v>
      </c>
      <c r="E241" s="38">
        <f>E242</f>
        <v>4380000</v>
      </c>
      <c r="F241" s="38">
        <v>3699487.39</v>
      </c>
      <c r="G241" s="225">
        <f t="shared" si="24"/>
        <v>0.84463182420091332</v>
      </c>
      <c r="H241" s="8">
        <v>0</v>
      </c>
      <c r="I241" s="8">
        <v>0</v>
      </c>
      <c r="J241" s="225"/>
      <c r="K241" s="205">
        <f t="shared" si="22"/>
        <v>4380000</v>
      </c>
      <c r="L241" s="205">
        <f t="shared" si="23"/>
        <v>3699487.39</v>
      </c>
      <c r="M241" s="422">
        <f t="shared" si="20"/>
        <v>0.84463182420091332</v>
      </c>
      <c r="N241" s="611"/>
      <c r="O241" s="611"/>
      <c r="P241" s="611"/>
      <c r="Q241" s="611"/>
    </row>
    <row r="242" spans="1:17" x14ac:dyDescent="0.25">
      <c r="A242" s="807"/>
      <c r="B242" s="808"/>
      <c r="C242" s="50"/>
      <c r="D242" s="414" t="s">
        <v>408</v>
      </c>
      <c r="E242" s="38">
        <v>4380000</v>
      </c>
      <c r="F242" s="38">
        <v>3699487.39</v>
      </c>
      <c r="G242" s="225">
        <f t="shared" si="24"/>
        <v>0.84463182420091332</v>
      </c>
      <c r="H242" s="8"/>
      <c r="I242" s="8"/>
      <c r="J242" s="225"/>
      <c r="K242" s="205">
        <f t="shared" si="22"/>
        <v>4380000</v>
      </c>
      <c r="L242" s="205">
        <f t="shared" si="23"/>
        <v>3699487.39</v>
      </c>
      <c r="M242" s="422">
        <f t="shared" si="20"/>
        <v>0.84463182420091332</v>
      </c>
      <c r="N242" s="611"/>
      <c r="O242" s="611"/>
      <c r="P242" s="611"/>
      <c r="Q242" s="611"/>
    </row>
    <row r="243" spans="1:17" ht="45.75" customHeight="1" x14ac:dyDescent="0.25">
      <c r="A243" s="807" t="s">
        <v>128</v>
      </c>
      <c r="B243" s="808" t="s">
        <v>129</v>
      </c>
      <c r="C243" s="808" t="s">
        <v>130</v>
      </c>
      <c r="D243" s="25" t="s">
        <v>131</v>
      </c>
      <c r="E243" s="38">
        <f>E244</f>
        <v>2968087</v>
      </c>
      <c r="F243" s="38">
        <f>F244</f>
        <v>1249681.28</v>
      </c>
      <c r="G243" s="225">
        <f t="shared" si="24"/>
        <v>0.42103930241936977</v>
      </c>
      <c r="H243" s="8">
        <v>0</v>
      </c>
      <c r="I243" s="8">
        <v>0</v>
      </c>
      <c r="J243" s="225"/>
      <c r="K243" s="205">
        <f t="shared" si="22"/>
        <v>2968087</v>
      </c>
      <c r="L243" s="205">
        <f t="shared" si="23"/>
        <v>1249681.28</v>
      </c>
      <c r="M243" s="422">
        <f t="shared" si="20"/>
        <v>0.42103930241936977</v>
      </c>
      <c r="N243" s="611"/>
      <c r="O243" s="611"/>
      <c r="P243" s="611"/>
      <c r="Q243" s="611"/>
    </row>
    <row r="244" spans="1:17" x14ac:dyDescent="0.25">
      <c r="A244" s="36"/>
      <c r="B244" s="37"/>
      <c r="C244" s="37"/>
      <c r="D244" s="414" t="s">
        <v>408</v>
      </c>
      <c r="E244" s="39">
        <v>2968087</v>
      </c>
      <c r="F244" s="39">
        <v>1249681.28</v>
      </c>
      <c r="G244" s="225">
        <f t="shared" si="24"/>
        <v>0.42103930241936977</v>
      </c>
      <c r="H244" s="13"/>
      <c r="I244" s="8"/>
      <c r="J244" s="225"/>
      <c r="K244" s="205">
        <f t="shared" si="22"/>
        <v>2968087</v>
      </c>
      <c r="L244" s="205">
        <f t="shared" si="23"/>
        <v>1249681.28</v>
      </c>
      <c r="M244" s="422">
        <f t="shared" si="20"/>
        <v>0.42103930241936977</v>
      </c>
      <c r="N244" s="611"/>
      <c r="O244" s="611"/>
      <c r="P244" s="611"/>
      <c r="Q244" s="611"/>
    </row>
    <row r="245" spans="1:17" ht="44.25" customHeight="1" x14ac:dyDescent="0.25">
      <c r="A245" s="36">
        <v>1218110</v>
      </c>
      <c r="B245" s="37">
        <v>8110</v>
      </c>
      <c r="C245" s="129" t="s">
        <v>206</v>
      </c>
      <c r="D245" s="32" t="s">
        <v>207</v>
      </c>
      <c r="E245" s="39">
        <f>E246</f>
        <v>207555</v>
      </c>
      <c r="F245" s="39">
        <f>F246</f>
        <v>206988</v>
      </c>
      <c r="G245" s="225">
        <f t="shared" si="24"/>
        <v>0.99726819397268196</v>
      </c>
      <c r="H245" s="13"/>
      <c r="I245" s="13"/>
      <c r="J245" s="226"/>
      <c r="K245" s="205">
        <f t="shared" si="22"/>
        <v>207555</v>
      </c>
      <c r="L245" s="205">
        <f t="shared" si="23"/>
        <v>206988</v>
      </c>
      <c r="M245" s="422">
        <f t="shared" si="20"/>
        <v>0.99726819397268196</v>
      </c>
      <c r="N245" s="611"/>
      <c r="O245" s="611"/>
      <c r="P245" s="611"/>
      <c r="Q245" s="611"/>
    </row>
    <row r="246" spans="1:17" x14ac:dyDescent="0.25">
      <c r="A246" s="36"/>
      <c r="B246" s="37"/>
      <c r="C246" s="37"/>
      <c r="D246" s="416" t="s">
        <v>408</v>
      </c>
      <c r="E246" s="39">
        <v>207555</v>
      </c>
      <c r="F246" s="39">
        <v>206988</v>
      </c>
      <c r="G246" s="226">
        <f t="shared" si="24"/>
        <v>0.99726819397268196</v>
      </c>
      <c r="H246" s="13"/>
      <c r="I246" s="13"/>
      <c r="J246" s="226"/>
      <c r="K246" s="208">
        <f t="shared" si="22"/>
        <v>207555</v>
      </c>
      <c r="L246" s="208">
        <f t="shared" si="23"/>
        <v>206988</v>
      </c>
      <c r="M246" s="422">
        <f t="shared" si="20"/>
        <v>0.99726819397268196</v>
      </c>
      <c r="N246" s="611"/>
      <c r="O246" s="611"/>
      <c r="P246" s="611"/>
      <c r="Q246" s="611"/>
    </row>
    <row r="247" spans="1:17" ht="31.5" x14ac:dyDescent="0.25">
      <c r="A247" s="808">
        <v>1218340</v>
      </c>
      <c r="B247" s="808">
        <v>8340</v>
      </c>
      <c r="C247" s="50" t="s">
        <v>134</v>
      </c>
      <c r="D247" s="415" t="s">
        <v>135</v>
      </c>
      <c r="E247" s="38"/>
      <c r="F247" s="38"/>
      <c r="G247" s="225"/>
      <c r="H247" s="8">
        <f>H248+H249</f>
        <v>459300</v>
      </c>
      <c r="I247" s="8">
        <f>I248+I249</f>
        <v>180331</v>
      </c>
      <c r="J247" s="225"/>
      <c r="K247" s="208">
        <f t="shared" si="22"/>
        <v>459300</v>
      </c>
      <c r="L247" s="208">
        <f t="shared" si="23"/>
        <v>180331</v>
      </c>
      <c r="M247" s="422">
        <f t="shared" si="20"/>
        <v>0.39262138036141953</v>
      </c>
      <c r="N247" s="611"/>
      <c r="O247" s="611"/>
      <c r="P247" s="611"/>
      <c r="Q247" s="611"/>
    </row>
    <row r="248" spans="1:17" x14ac:dyDescent="0.25">
      <c r="A248" s="808"/>
      <c r="B248" s="808"/>
      <c r="C248" s="808"/>
      <c r="D248" s="414" t="s">
        <v>408</v>
      </c>
      <c r="E248" s="38"/>
      <c r="F248" s="38"/>
      <c r="G248" s="225"/>
      <c r="H248" s="8">
        <v>322056</v>
      </c>
      <c r="I248" s="8">
        <v>180331</v>
      </c>
      <c r="J248" s="225"/>
      <c r="K248" s="208">
        <f t="shared" si="22"/>
        <v>322056</v>
      </c>
      <c r="L248" s="208">
        <f t="shared" si="23"/>
        <v>180331</v>
      </c>
      <c r="M248" s="422">
        <f t="shared" si="20"/>
        <v>0.55993678118091261</v>
      </c>
      <c r="N248" s="611"/>
      <c r="O248" s="611"/>
      <c r="P248" s="611"/>
      <c r="Q248" s="611"/>
    </row>
    <row r="249" spans="1:17" ht="16.5" thickBot="1" x14ac:dyDescent="0.3">
      <c r="A249" s="37"/>
      <c r="B249" s="37"/>
      <c r="C249" s="37"/>
      <c r="D249" s="416" t="s">
        <v>411</v>
      </c>
      <c r="E249" s="39"/>
      <c r="F249" s="39"/>
      <c r="G249" s="226"/>
      <c r="H249" s="13">
        <v>137244</v>
      </c>
      <c r="I249" s="13">
        <v>0</v>
      </c>
      <c r="J249" s="226"/>
      <c r="K249" s="208">
        <f t="shared" si="22"/>
        <v>137244</v>
      </c>
      <c r="L249" s="208">
        <f t="shared" si="23"/>
        <v>0</v>
      </c>
      <c r="M249" s="422">
        <f t="shared" si="20"/>
        <v>0</v>
      </c>
      <c r="N249" s="611"/>
      <c r="O249" s="611"/>
      <c r="P249" s="611"/>
      <c r="Q249" s="611"/>
    </row>
    <row r="250" spans="1:17" s="30" customFormat="1" ht="63.75" thickBot="1" x14ac:dyDescent="0.3">
      <c r="A250" s="33" t="s">
        <v>136</v>
      </c>
      <c r="B250" s="34" t="s">
        <v>14</v>
      </c>
      <c r="C250" s="34" t="s">
        <v>14</v>
      </c>
      <c r="D250" s="35" t="s">
        <v>449</v>
      </c>
      <c r="E250" s="52">
        <f>E251</f>
        <v>3837314</v>
      </c>
      <c r="F250" s="52">
        <f>F251</f>
        <v>1412755.15</v>
      </c>
      <c r="G250" s="223">
        <f t="shared" si="24"/>
        <v>0.36816250898414876</v>
      </c>
      <c r="H250" s="52">
        <f>H251</f>
        <v>43746036</v>
      </c>
      <c r="I250" s="52">
        <f>I251</f>
        <v>18374177.18</v>
      </c>
      <c r="J250" s="223">
        <f t="shared" si="21"/>
        <v>0.42001924882976827</v>
      </c>
      <c r="K250" s="221">
        <f>K251</f>
        <v>47583350</v>
      </c>
      <c r="L250" s="221">
        <f>L251</f>
        <v>19786932.329999998</v>
      </c>
      <c r="M250" s="231">
        <f t="shared" si="20"/>
        <v>0.41583731137046881</v>
      </c>
      <c r="N250" s="611"/>
      <c r="O250" s="611"/>
      <c r="P250" s="611"/>
      <c r="Q250" s="611"/>
    </row>
    <row r="251" spans="1:17" s="29" customFormat="1" ht="47.25" x14ac:dyDescent="0.25">
      <c r="A251" s="46" t="s">
        <v>137</v>
      </c>
      <c r="B251" s="47" t="s">
        <v>14</v>
      </c>
      <c r="C251" s="47" t="s">
        <v>14</v>
      </c>
      <c r="D251" s="48" t="s">
        <v>449</v>
      </c>
      <c r="E251" s="40">
        <f>E252+E259+E268+E271</f>
        <v>3837314</v>
      </c>
      <c r="F251" s="40">
        <f>F252+F259+F268+F271</f>
        <v>1412755.15</v>
      </c>
      <c r="G251" s="224">
        <f t="shared" si="24"/>
        <v>0.36816250898414876</v>
      </c>
      <c r="H251" s="40">
        <f>H252+H259+H268+H271+H256+H262+H265</f>
        <v>43746036</v>
      </c>
      <c r="I251" s="40">
        <f>I252+I259+I268+I271+I256+I262+I265</f>
        <v>18374177.18</v>
      </c>
      <c r="J251" s="224">
        <f t="shared" si="21"/>
        <v>0.42001924882976827</v>
      </c>
      <c r="K251" s="40">
        <f t="shared" ref="K251:L251" si="26">K252+K259+K268+K271+K256+K262+K265</f>
        <v>47583350</v>
      </c>
      <c r="L251" s="40">
        <f t="shared" si="26"/>
        <v>19786932.329999998</v>
      </c>
      <c r="M251" s="423">
        <f t="shared" si="20"/>
        <v>0.41583731137046881</v>
      </c>
      <c r="N251" s="611"/>
      <c r="O251" s="611"/>
      <c r="P251" s="611"/>
      <c r="Q251" s="611"/>
    </row>
    <row r="252" spans="1:17" ht="47.25" x14ac:dyDescent="0.25">
      <c r="A252" s="807" t="s">
        <v>178</v>
      </c>
      <c r="B252" s="808" t="s">
        <v>42</v>
      </c>
      <c r="C252" s="808" t="s">
        <v>16</v>
      </c>
      <c r="D252" s="25" t="s">
        <v>156</v>
      </c>
      <c r="E252" s="38">
        <f>E253</f>
        <v>3837314</v>
      </c>
      <c r="F252" s="38">
        <f>F253</f>
        <v>1412755.15</v>
      </c>
      <c r="G252" s="225">
        <f t="shared" si="24"/>
        <v>0.36816250898414876</v>
      </c>
      <c r="H252" s="8">
        <v>0</v>
      </c>
      <c r="I252" s="8">
        <v>0</v>
      </c>
      <c r="J252" s="225"/>
      <c r="K252" s="8">
        <f>E252+H252</f>
        <v>3837314</v>
      </c>
      <c r="L252" s="205">
        <f>F252+I252</f>
        <v>1412755.15</v>
      </c>
      <c r="M252" s="422">
        <f t="shared" si="20"/>
        <v>0.36816250898414876</v>
      </c>
      <c r="N252" s="611"/>
      <c r="O252" s="611"/>
      <c r="P252" s="611"/>
      <c r="Q252" s="611"/>
    </row>
    <row r="253" spans="1:17" x14ac:dyDescent="0.25">
      <c r="A253" s="807"/>
      <c r="B253" s="808"/>
      <c r="C253" s="808"/>
      <c r="D253" s="414" t="s">
        <v>408</v>
      </c>
      <c r="E253" s="38">
        <v>3837314</v>
      </c>
      <c r="F253" s="38">
        <v>1412755.15</v>
      </c>
      <c r="G253" s="225">
        <f t="shared" si="24"/>
        <v>0.36816250898414876</v>
      </c>
      <c r="H253" s="8"/>
      <c r="I253" s="8"/>
      <c r="J253" s="224"/>
      <c r="K253" s="205">
        <f t="shared" ref="K253:K273" si="27">E253+H253</f>
        <v>3837314</v>
      </c>
      <c r="L253" s="205">
        <f t="shared" ref="L253:L273" si="28">F253+I253</f>
        <v>1412755.15</v>
      </c>
      <c r="M253" s="422">
        <f t="shared" si="20"/>
        <v>0.36816250898414876</v>
      </c>
      <c r="N253" s="611"/>
      <c r="O253" s="611"/>
      <c r="P253" s="611"/>
      <c r="Q253" s="611"/>
    </row>
    <row r="254" spans="1:17" x14ac:dyDescent="0.25">
      <c r="A254" s="807"/>
      <c r="B254" s="808"/>
      <c r="C254" s="808"/>
      <c r="D254" s="415" t="s">
        <v>409</v>
      </c>
      <c r="E254" s="38">
        <v>3598541</v>
      </c>
      <c r="F254" s="38">
        <v>1306455.55</v>
      </c>
      <c r="G254" s="225">
        <f t="shared" si="24"/>
        <v>0.36305145613180456</v>
      </c>
      <c r="H254" s="8"/>
      <c r="I254" s="8"/>
      <c r="J254" s="224"/>
      <c r="K254" s="205">
        <f t="shared" si="27"/>
        <v>3598541</v>
      </c>
      <c r="L254" s="205">
        <f t="shared" si="28"/>
        <v>1306455.55</v>
      </c>
      <c r="M254" s="422">
        <f t="shared" si="20"/>
        <v>0.36305145613180456</v>
      </c>
      <c r="N254" s="611"/>
      <c r="O254" s="611"/>
      <c r="P254" s="611"/>
      <c r="Q254" s="611"/>
    </row>
    <row r="255" spans="1:17" ht="31.5" x14ac:dyDescent="0.25">
      <c r="A255" s="807"/>
      <c r="B255" s="808"/>
      <c r="C255" s="808"/>
      <c r="D255" s="415" t="s">
        <v>410</v>
      </c>
      <c r="E255" s="38">
        <v>111558</v>
      </c>
      <c r="F255" s="38">
        <v>29841.45</v>
      </c>
      <c r="G255" s="225">
        <f t="shared" si="24"/>
        <v>0.2674971763566934</v>
      </c>
      <c r="H255" s="8"/>
      <c r="I255" s="8"/>
      <c r="J255" s="224"/>
      <c r="K255" s="205">
        <f t="shared" si="27"/>
        <v>111558</v>
      </c>
      <c r="L255" s="205">
        <f t="shared" si="28"/>
        <v>29841.45</v>
      </c>
      <c r="M255" s="422">
        <f t="shared" si="20"/>
        <v>0.2674971763566934</v>
      </c>
      <c r="N255" s="611"/>
      <c r="O255" s="611"/>
      <c r="P255" s="611"/>
      <c r="Q255" s="611"/>
    </row>
    <row r="256" spans="1:17" ht="47.25" x14ac:dyDescent="0.25">
      <c r="A256" s="807">
        <v>1511021</v>
      </c>
      <c r="B256" s="808">
        <v>1021</v>
      </c>
      <c r="C256" s="50" t="s">
        <v>49</v>
      </c>
      <c r="D256" s="415" t="s">
        <v>490</v>
      </c>
      <c r="E256" s="38"/>
      <c r="F256" s="38"/>
      <c r="G256" s="225"/>
      <c r="H256" s="8">
        <f>H257</f>
        <v>20127892</v>
      </c>
      <c r="I256" s="8">
        <f>I257</f>
        <v>12048855.119999999</v>
      </c>
      <c r="J256" s="224">
        <f t="shared" si="21"/>
        <v>0.59861485345807697</v>
      </c>
      <c r="K256" s="205">
        <f t="shared" si="27"/>
        <v>20127892</v>
      </c>
      <c r="L256" s="205">
        <f t="shared" si="28"/>
        <v>12048855.119999999</v>
      </c>
      <c r="M256" s="422">
        <f t="shared" si="20"/>
        <v>0.59861485345807697</v>
      </c>
      <c r="N256" s="611"/>
      <c r="O256" s="611"/>
      <c r="P256" s="611"/>
      <c r="Q256" s="611"/>
    </row>
    <row r="257" spans="1:17" x14ac:dyDescent="0.25">
      <c r="A257" s="807"/>
      <c r="B257" s="808"/>
      <c r="C257" s="808"/>
      <c r="D257" s="414" t="s">
        <v>411</v>
      </c>
      <c r="E257" s="38"/>
      <c r="F257" s="38"/>
      <c r="G257" s="225"/>
      <c r="H257" s="8">
        <f>H258</f>
        <v>20127892</v>
      </c>
      <c r="I257" s="8">
        <f>I258</f>
        <v>12048855.119999999</v>
      </c>
      <c r="J257" s="224">
        <f t="shared" si="21"/>
        <v>0.59861485345807697</v>
      </c>
      <c r="K257" s="205">
        <f t="shared" si="27"/>
        <v>20127892</v>
      </c>
      <c r="L257" s="205">
        <f t="shared" si="28"/>
        <v>12048855.119999999</v>
      </c>
      <c r="M257" s="422">
        <f t="shared" si="20"/>
        <v>0.59861485345807697</v>
      </c>
      <c r="N257" s="611"/>
      <c r="O257" s="611"/>
      <c r="P257" s="611"/>
      <c r="Q257" s="611"/>
    </row>
    <row r="258" spans="1:17" x14ac:dyDescent="0.25">
      <c r="A258" s="807"/>
      <c r="B258" s="808"/>
      <c r="C258" s="808"/>
      <c r="D258" s="415" t="s">
        <v>412</v>
      </c>
      <c r="E258" s="38"/>
      <c r="F258" s="38"/>
      <c r="G258" s="225"/>
      <c r="H258" s="8">
        <v>20127892</v>
      </c>
      <c r="I258" s="8">
        <v>12048855.119999999</v>
      </c>
      <c r="J258" s="224">
        <f t="shared" si="21"/>
        <v>0.59861485345807697</v>
      </c>
      <c r="K258" s="205">
        <f t="shared" si="27"/>
        <v>20127892</v>
      </c>
      <c r="L258" s="205">
        <f t="shared" si="28"/>
        <v>12048855.119999999</v>
      </c>
      <c r="M258" s="422">
        <f t="shared" si="20"/>
        <v>0.59861485345807697</v>
      </c>
      <c r="N258" s="611"/>
      <c r="O258" s="611"/>
      <c r="P258" s="611"/>
      <c r="Q258" s="611"/>
    </row>
    <row r="259" spans="1:17" x14ac:dyDescent="0.25">
      <c r="A259" s="57">
        <v>1512170</v>
      </c>
      <c r="B259" s="58">
        <v>2170</v>
      </c>
      <c r="C259" s="59" t="s">
        <v>204</v>
      </c>
      <c r="D259" s="31" t="s">
        <v>567</v>
      </c>
      <c r="E259" s="38">
        <v>0</v>
      </c>
      <c r="F259" s="38">
        <v>0</v>
      </c>
      <c r="G259" s="225"/>
      <c r="H259" s="8">
        <f>H260</f>
        <v>173444</v>
      </c>
      <c r="I259" s="8">
        <f>I260</f>
        <v>0</v>
      </c>
      <c r="J259" s="225">
        <f t="shared" si="21"/>
        <v>0</v>
      </c>
      <c r="K259" s="205">
        <f t="shared" si="27"/>
        <v>173444</v>
      </c>
      <c r="L259" s="205">
        <f t="shared" si="28"/>
        <v>0</v>
      </c>
      <c r="M259" s="422">
        <f t="shared" si="20"/>
        <v>0</v>
      </c>
      <c r="N259" s="611"/>
      <c r="O259" s="611"/>
      <c r="P259" s="611"/>
      <c r="Q259" s="611"/>
    </row>
    <row r="260" spans="1:17" x14ac:dyDescent="0.25">
      <c r="A260" s="232"/>
      <c r="B260" s="60"/>
      <c r="C260" s="61"/>
      <c r="D260" s="414" t="s">
        <v>411</v>
      </c>
      <c r="E260" s="8"/>
      <c r="F260" s="8"/>
      <c r="G260" s="225"/>
      <c r="H260" s="8">
        <f>H261</f>
        <v>173444</v>
      </c>
      <c r="I260" s="8">
        <f>I261</f>
        <v>0</v>
      </c>
      <c r="J260" s="225">
        <f t="shared" si="21"/>
        <v>0</v>
      </c>
      <c r="K260" s="205">
        <f t="shared" si="27"/>
        <v>173444</v>
      </c>
      <c r="L260" s="205">
        <f t="shared" si="28"/>
        <v>0</v>
      </c>
      <c r="M260" s="422">
        <f t="shared" ref="M260:M313" si="29">L260/K260</f>
        <v>0</v>
      </c>
      <c r="N260" s="611"/>
      <c r="O260" s="611"/>
      <c r="P260" s="611"/>
      <c r="Q260" s="611"/>
    </row>
    <row r="261" spans="1:17" x14ac:dyDescent="0.25">
      <c r="A261" s="232"/>
      <c r="B261" s="60"/>
      <c r="C261" s="61"/>
      <c r="D261" s="415" t="s">
        <v>412</v>
      </c>
      <c r="E261" s="8"/>
      <c r="F261" s="8"/>
      <c r="G261" s="225"/>
      <c r="H261" s="13">
        <v>173444</v>
      </c>
      <c r="I261" s="13">
        <v>0</v>
      </c>
      <c r="J261" s="225">
        <f t="shared" si="21"/>
        <v>0</v>
      </c>
      <c r="K261" s="205">
        <f t="shared" si="27"/>
        <v>173444</v>
      </c>
      <c r="L261" s="205">
        <f t="shared" si="28"/>
        <v>0</v>
      </c>
      <c r="M261" s="422">
        <f t="shared" si="29"/>
        <v>0</v>
      </c>
      <c r="N261" s="611"/>
      <c r="O261" s="611"/>
      <c r="P261" s="611"/>
      <c r="Q261" s="611"/>
    </row>
    <row r="262" spans="1:17" ht="47.25" x14ac:dyDescent="0.25">
      <c r="A262" s="613" t="s">
        <v>507</v>
      </c>
      <c r="B262" s="61" t="s">
        <v>508</v>
      </c>
      <c r="C262" s="61" t="s">
        <v>26</v>
      </c>
      <c r="D262" s="417" t="s">
        <v>208</v>
      </c>
      <c r="E262" s="8"/>
      <c r="F262" s="8"/>
      <c r="G262" s="225"/>
      <c r="H262" s="13">
        <f>H263</f>
        <v>16296000</v>
      </c>
      <c r="I262" s="13">
        <f>I263</f>
        <v>3729327.37</v>
      </c>
      <c r="J262" s="225">
        <f t="shared" si="21"/>
        <v>0.228849249509082</v>
      </c>
      <c r="K262" s="205">
        <f t="shared" si="27"/>
        <v>16296000</v>
      </c>
      <c r="L262" s="205">
        <f t="shared" si="28"/>
        <v>3729327.37</v>
      </c>
      <c r="M262" s="422">
        <f t="shared" si="29"/>
        <v>0.228849249509082</v>
      </c>
      <c r="N262" s="611"/>
      <c r="O262" s="611"/>
      <c r="P262" s="611"/>
      <c r="Q262" s="611"/>
    </row>
    <row r="263" spans="1:17" x14ac:dyDescent="0.25">
      <c r="A263" s="613"/>
      <c r="B263" s="61"/>
      <c r="C263" s="61"/>
      <c r="D263" s="416" t="s">
        <v>411</v>
      </c>
      <c r="E263" s="8"/>
      <c r="F263" s="8"/>
      <c r="G263" s="225"/>
      <c r="H263" s="13">
        <f>H264</f>
        <v>16296000</v>
      </c>
      <c r="I263" s="13">
        <f>I264</f>
        <v>3729327.37</v>
      </c>
      <c r="J263" s="225">
        <f t="shared" si="21"/>
        <v>0.228849249509082</v>
      </c>
      <c r="K263" s="205">
        <f t="shared" si="27"/>
        <v>16296000</v>
      </c>
      <c r="L263" s="205">
        <f t="shared" si="28"/>
        <v>3729327.37</v>
      </c>
      <c r="M263" s="422">
        <f t="shared" si="29"/>
        <v>0.228849249509082</v>
      </c>
      <c r="N263" s="611"/>
      <c r="O263" s="611"/>
      <c r="P263" s="611"/>
      <c r="Q263" s="611"/>
    </row>
    <row r="264" spans="1:17" x14ac:dyDescent="0.25">
      <c r="A264" s="613"/>
      <c r="B264" s="61"/>
      <c r="C264" s="61"/>
      <c r="D264" s="417" t="s">
        <v>412</v>
      </c>
      <c r="E264" s="8"/>
      <c r="F264" s="8"/>
      <c r="G264" s="225"/>
      <c r="H264" s="13">
        <v>16296000</v>
      </c>
      <c r="I264" s="13">
        <v>3729327.37</v>
      </c>
      <c r="J264" s="225">
        <f t="shared" si="21"/>
        <v>0.228849249509082</v>
      </c>
      <c r="K264" s="205">
        <f t="shared" si="27"/>
        <v>16296000</v>
      </c>
      <c r="L264" s="205">
        <f t="shared" si="28"/>
        <v>3729327.37</v>
      </c>
      <c r="M264" s="422">
        <f t="shared" si="29"/>
        <v>0.228849249509082</v>
      </c>
      <c r="N264" s="611"/>
      <c r="O264" s="611"/>
      <c r="P264" s="611"/>
      <c r="Q264" s="611"/>
    </row>
    <row r="265" spans="1:17" ht="31.5" x14ac:dyDescent="0.25">
      <c r="A265" s="613" t="s">
        <v>568</v>
      </c>
      <c r="B265" s="61" t="s">
        <v>125</v>
      </c>
      <c r="C265" s="61" t="s">
        <v>26</v>
      </c>
      <c r="D265" s="417" t="s">
        <v>126</v>
      </c>
      <c r="E265" s="8"/>
      <c r="F265" s="8"/>
      <c r="G265" s="225"/>
      <c r="H265" s="13">
        <f>H266</f>
        <v>258440</v>
      </c>
      <c r="I265" s="13">
        <f>I266</f>
        <v>0</v>
      </c>
      <c r="J265" s="225">
        <f t="shared" si="21"/>
        <v>0</v>
      </c>
      <c r="K265" s="205">
        <f t="shared" si="27"/>
        <v>258440</v>
      </c>
      <c r="L265" s="205">
        <f t="shared" si="28"/>
        <v>0</v>
      </c>
      <c r="M265" s="422">
        <f t="shared" si="29"/>
        <v>0</v>
      </c>
      <c r="N265" s="611"/>
      <c r="O265" s="611"/>
      <c r="P265" s="611"/>
      <c r="Q265" s="611"/>
    </row>
    <row r="266" spans="1:17" x14ac:dyDescent="0.25">
      <c r="A266" s="613"/>
      <c r="B266" s="61"/>
      <c r="C266" s="61"/>
      <c r="D266" s="416" t="s">
        <v>411</v>
      </c>
      <c r="E266" s="8"/>
      <c r="F266" s="8"/>
      <c r="G266" s="225"/>
      <c r="H266" s="13">
        <f>H267</f>
        <v>258440</v>
      </c>
      <c r="I266" s="13">
        <f>I267</f>
        <v>0</v>
      </c>
      <c r="J266" s="225">
        <f t="shared" si="21"/>
        <v>0</v>
      </c>
      <c r="K266" s="205">
        <f t="shared" si="27"/>
        <v>258440</v>
      </c>
      <c r="L266" s="205">
        <f t="shared" si="28"/>
        <v>0</v>
      </c>
      <c r="M266" s="422">
        <f t="shared" si="29"/>
        <v>0</v>
      </c>
      <c r="N266" s="611"/>
      <c r="O266" s="611"/>
      <c r="P266" s="611"/>
      <c r="Q266" s="611"/>
    </row>
    <row r="267" spans="1:17" x14ac:dyDescent="0.25">
      <c r="A267" s="613"/>
      <c r="B267" s="61"/>
      <c r="C267" s="61"/>
      <c r="D267" s="417" t="s">
        <v>412</v>
      </c>
      <c r="E267" s="8"/>
      <c r="F267" s="8"/>
      <c r="G267" s="225"/>
      <c r="H267" s="13">
        <v>258440</v>
      </c>
      <c r="I267" s="13">
        <v>0</v>
      </c>
      <c r="J267" s="225"/>
      <c r="K267" s="205">
        <f t="shared" si="27"/>
        <v>258440</v>
      </c>
      <c r="L267" s="205">
        <f t="shared" si="28"/>
        <v>0</v>
      </c>
      <c r="M267" s="422">
        <f t="shared" si="29"/>
        <v>0</v>
      </c>
      <c r="N267" s="611"/>
      <c r="O267" s="611"/>
      <c r="P267" s="611"/>
      <c r="Q267" s="611"/>
    </row>
    <row r="268" spans="1:17" ht="31.5" x14ac:dyDescent="0.25">
      <c r="A268" s="36">
        <v>1516030</v>
      </c>
      <c r="B268" s="37" t="s">
        <v>25</v>
      </c>
      <c r="C268" s="37" t="s">
        <v>26</v>
      </c>
      <c r="D268" s="32" t="s">
        <v>27</v>
      </c>
      <c r="E268" s="8">
        <v>0</v>
      </c>
      <c r="F268" s="8">
        <v>0</v>
      </c>
      <c r="G268" s="225"/>
      <c r="H268" s="13">
        <f>H269</f>
        <v>400942</v>
      </c>
      <c r="I268" s="13">
        <f>I269</f>
        <v>0</v>
      </c>
      <c r="J268" s="225">
        <f t="shared" si="21"/>
        <v>0</v>
      </c>
      <c r="K268" s="205">
        <f t="shared" si="27"/>
        <v>400942</v>
      </c>
      <c r="L268" s="205">
        <f t="shared" si="28"/>
        <v>0</v>
      </c>
      <c r="M268" s="422">
        <f t="shared" si="29"/>
        <v>0</v>
      </c>
      <c r="N268" s="611"/>
      <c r="O268" s="611"/>
      <c r="P268" s="611"/>
      <c r="Q268" s="611"/>
    </row>
    <row r="269" spans="1:17" x14ac:dyDescent="0.25">
      <c r="A269" s="127"/>
      <c r="B269" s="37"/>
      <c r="C269" s="128"/>
      <c r="D269" s="414" t="s">
        <v>411</v>
      </c>
      <c r="E269" s="13"/>
      <c r="F269" s="13"/>
      <c r="G269" s="225"/>
      <c r="H269" s="13">
        <f>H270</f>
        <v>400942</v>
      </c>
      <c r="I269" s="13">
        <f>I270</f>
        <v>0</v>
      </c>
      <c r="J269" s="225">
        <f t="shared" si="21"/>
        <v>0</v>
      </c>
      <c r="K269" s="205">
        <f t="shared" si="27"/>
        <v>400942</v>
      </c>
      <c r="L269" s="205">
        <f t="shared" si="28"/>
        <v>0</v>
      </c>
      <c r="M269" s="422">
        <f t="shared" si="29"/>
        <v>0</v>
      </c>
      <c r="N269" s="611"/>
      <c r="O269" s="611"/>
      <c r="P269" s="611"/>
      <c r="Q269" s="611"/>
    </row>
    <row r="270" spans="1:17" x14ac:dyDescent="0.25">
      <c r="A270" s="127"/>
      <c r="B270" s="37"/>
      <c r="C270" s="128"/>
      <c r="D270" s="415" t="s">
        <v>412</v>
      </c>
      <c r="E270" s="13"/>
      <c r="F270" s="13"/>
      <c r="G270" s="225"/>
      <c r="H270" s="13">
        <v>400942</v>
      </c>
      <c r="I270" s="13">
        <v>0</v>
      </c>
      <c r="J270" s="225">
        <f t="shared" si="21"/>
        <v>0</v>
      </c>
      <c r="K270" s="205">
        <f t="shared" si="27"/>
        <v>400942</v>
      </c>
      <c r="L270" s="205">
        <f t="shared" si="28"/>
        <v>0</v>
      </c>
      <c r="M270" s="422">
        <f t="shared" si="29"/>
        <v>0</v>
      </c>
      <c r="N270" s="611"/>
      <c r="O270" s="611"/>
      <c r="P270" s="611"/>
      <c r="Q270" s="611"/>
    </row>
    <row r="271" spans="1:17" ht="31.5" x14ac:dyDescent="0.25">
      <c r="A271" s="127">
        <v>1517461</v>
      </c>
      <c r="B271" s="37">
        <v>7461</v>
      </c>
      <c r="C271" s="614" t="s">
        <v>130</v>
      </c>
      <c r="D271" s="32" t="s">
        <v>261</v>
      </c>
      <c r="E271" s="13">
        <v>0</v>
      </c>
      <c r="F271" s="13">
        <v>0</v>
      </c>
      <c r="G271" s="226"/>
      <c r="H271" s="13">
        <f>H272</f>
        <v>6489318</v>
      </c>
      <c r="I271" s="13">
        <f>I272</f>
        <v>2595994.69</v>
      </c>
      <c r="J271" s="226">
        <f t="shared" si="21"/>
        <v>0.40004122004808518</v>
      </c>
      <c r="K271" s="205">
        <f t="shared" si="27"/>
        <v>6489318</v>
      </c>
      <c r="L271" s="205">
        <f t="shared" si="28"/>
        <v>2595994.69</v>
      </c>
      <c r="M271" s="422">
        <f t="shared" si="29"/>
        <v>0.40004122004808518</v>
      </c>
      <c r="N271" s="611"/>
      <c r="O271" s="611"/>
      <c r="P271" s="611"/>
      <c r="Q271" s="611"/>
    </row>
    <row r="272" spans="1:17" x14ac:dyDescent="0.25">
      <c r="A272" s="807"/>
      <c r="B272" s="808"/>
      <c r="C272" s="808"/>
      <c r="D272" s="414" t="s">
        <v>411</v>
      </c>
      <c r="E272" s="8"/>
      <c r="F272" s="8"/>
      <c r="G272" s="225"/>
      <c r="H272" s="8">
        <f>H273</f>
        <v>6489318</v>
      </c>
      <c r="I272" s="8">
        <f>I273</f>
        <v>2595994.69</v>
      </c>
      <c r="J272" s="226">
        <f t="shared" si="21"/>
        <v>0.40004122004808518</v>
      </c>
      <c r="K272" s="205">
        <f t="shared" si="27"/>
        <v>6489318</v>
      </c>
      <c r="L272" s="205">
        <f t="shared" si="28"/>
        <v>2595994.69</v>
      </c>
      <c r="M272" s="422">
        <f t="shared" si="29"/>
        <v>0.40004122004808518</v>
      </c>
      <c r="N272" s="611"/>
      <c r="O272" s="611"/>
      <c r="P272" s="611"/>
      <c r="Q272" s="611"/>
    </row>
    <row r="273" spans="1:17" ht="16.5" thickBot="1" x14ac:dyDescent="0.3">
      <c r="A273" s="36"/>
      <c r="B273" s="37"/>
      <c r="C273" s="37"/>
      <c r="D273" s="417" t="s">
        <v>412</v>
      </c>
      <c r="E273" s="13"/>
      <c r="F273" s="13"/>
      <c r="G273" s="226"/>
      <c r="H273" s="13">
        <v>6489318</v>
      </c>
      <c r="I273" s="13">
        <v>2595994.69</v>
      </c>
      <c r="J273" s="226">
        <f t="shared" si="21"/>
        <v>0.40004122004808518</v>
      </c>
      <c r="K273" s="208">
        <f t="shared" si="27"/>
        <v>6489318</v>
      </c>
      <c r="L273" s="208">
        <f t="shared" si="28"/>
        <v>2595994.69</v>
      </c>
      <c r="M273" s="422">
        <f t="shared" si="29"/>
        <v>0.40004122004808518</v>
      </c>
      <c r="N273" s="611"/>
      <c r="O273" s="611"/>
      <c r="P273" s="611"/>
      <c r="Q273" s="611"/>
    </row>
    <row r="274" spans="1:17" s="30" customFormat="1" ht="62.25" customHeight="1" thickBot="1" x14ac:dyDescent="0.3">
      <c r="A274" s="33" t="s">
        <v>179</v>
      </c>
      <c r="B274" s="34" t="s">
        <v>14</v>
      </c>
      <c r="C274" s="34" t="s">
        <v>14</v>
      </c>
      <c r="D274" s="35" t="s">
        <v>180</v>
      </c>
      <c r="E274" s="52">
        <f t="shared" ref="E274:F276" si="30">E275</f>
        <v>4633794</v>
      </c>
      <c r="F274" s="52">
        <f t="shared" si="30"/>
        <v>2242281.7799999998</v>
      </c>
      <c r="G274" s="223">
        <f t="shared" si="24"/>
        <v>0.48389759665621729</v>
      </c>
      <c r="H274" s="11">
        <f>H275</f>
        <v>4036458</v>
      </c>
      <c r="I274" s="11">
        <f>I275</f>
        <v>1179315.02</v>
      </c>
      <c r="J274" s="223">
        <f t="shared" si="21"/>
        <v>0.29216580972724104</v>
      </c>
      <c r="K274" s="221">
        <f>K275</f>
        <v>8670252</v>
      </c>
      <c r="L274" s="221">
        <f>L275</f>
        <v>3421596.8</v>
      </c>
      <c r="M274" s="231">
        <f t="shared" si="29"/>
        <v>0.39463637273749363</v>
      </c>
      <c r="N274" s="611"/>
      <c r="O274" s="611"/>
      <c r="P274" s="611"/>
      <c r="Q274" s="611"/>
    </row>
    <row r="275" spans="1:17" s="29" customFormat="1" ht="63" x14ac:dyDescent="0.25">
      <c r="A275" s="46" t="s">
        <v>181</v>
      </c>
      <c r="B275" s="47" t="s">
        <v>14</v>
      </c>
      <c r="C275" s="47" t="s">
        <v>14</v>
      </c>
      <c r="D275" s="48" t="s">
        <v>180</v>
      </c>
      <c r="E275" s="40">
        <f t="shared" si="30"/>
        <v>4633794</v>
      </c>
      <c r="F275" s="40">
        <f t="shared" si="30"/>
        <v>2242281.7799999998</v>
      </c>
      <c r="G275" s="224">
        <f t="shared" si="24"/>
        <v>0.48389759665621729</v>
      </c>
      <c r="H275" s="14">
        <f>H279</f>
        <v>4036458</v>
      </c>
      <c r="I275" s="14">
        <f>I279</f>
        <v>1179315.02</v>
      </c>
      <c r="J275" s="224">
        <f t="shared" si="21"/>
        <v>0.29216580972724104</v>
      </c>
      <c r="K275" s="14">
        <f>K276+K279</f>
        <v>8670252</v>
      </c>
      <c r="L275" s="14">
        <f t="shared" ref="L275" si="31">L276+L279</f>
        <v>3421596.8</v>
      </c>
      <c r="M275" s="423">
        <f t="shared" si="29"/>
        <v>0.39463637273749363</v>
      </c>
      <c r="N275" s="611"/>
      <c r="O275" s="611"/>
      <c r="P275" s="611"/>
      <c r="Q275" s="611"/>
    </row>
    <row r="276" spans="1:17" ht="54.6" customHeight="1" x14ac:dyDescent="0.25">
      <c r="A276" s="36" t="s">
        <v>182</v>
      </c>
      <c r="B276" s="37" t="s">
        <v>42</v>
      </c>
      <c r="C276" s="37" t="s">
        <v>16</v>
      </c>
      <c r="D276" s="32" t="s">
        <v>156</v>
      </c>
      <c r="E276" s="39">
        <f t="shared" si="30"/>
        <v>4633794</v>
      </c>
      <c r="F276" s="39">
        <v>2242281.7799999998</v>
      </c>
      <c r="G276" s="226">
        <f t="shared" si="24"/>
        <v>0.48389759665621729</v>
      </c>
      <c r="H276" s="8">
        <v>0</v>
      </c>
      <c r="I276" s="8"/>
      <c r="J276" s="225"/>
      <c r="K276" s="8">
        <f>E276+H276</f>
        <v>4633794</v>
      </c>
      <c r="L276" s="208">
        <f>F276+I276</f>
        <v>2242281.7799999998</v>
      </c>
      <c r="M276" s="422">
        <f t="shared" si="29"/>
        <v>0.48389759665621729</v>
      </c>
      <c r="N276" s="611"/>
      <c r="O276" s="611"/>
      <c r="P276" s="611"/>
      <c r="Q276" s="611"/>
    </row>
    <row r="277" spans="1:17" x14ac:dyDescent="0.25">
      <c r="A277" s="807"/>
      <c r="B277" s="808"/>
      <c r="C277" s="808"/>
      <c r="D277" s="414" t="s">
        <v>408</v>
      </c>
      <c r="E277" s="38">
        <v>4633794</v>
      </c>
      <c r="F277" s="38">
        <v>2242282</v>
      </c>
      <c r="G277" s="226">
        <f t="shared" si="24"/>
        <v>0.48389764413351133</v>
      </c>
      <c r="H277" s="8"/>
      <c r="I277" s="8"/>
      <c r="J277" s="226"/>
      <c r="K277" s="208">
        <f t="shared" ref="K277:K281" si="32">E277+H277</f>
        <v>4633794</v>
      </c>
      <c r="L277" s="208">
        <f t="shared" ref="L277:L281" si="33">F277+I277</f>
        <v>2242282</v>
      </c>
      <c r="M277" s="422">
        <f t="shared" si="29"/>
        <v>0.48389764413351133</v>
      </c>
      <c r="N277" s="611"/>
      <c r="O277" s="611"/>
      <c r="P277" s="611"/>
      <c r="Q277" s="611"/>
    </row>
    <row r="278" spans="1:17" x14ac:dyDescent="0.25">
      <c r="A278" s="36"/>
      <c r="B278" s="37"/>
      <c r="C278" s="37"/>
      <c r="D278" s="417" t="s">
        <v>409</v>
      </c>
      <c r="E278" s="39">
        <v>4369632</v>
      </c>
      <c r="F278" s="39">
        <v>2038931.78</v>
      </c>
      <c r="G278" s="226">
        <f t="shared" si="24"/>
        <v>0.46661407184861337</v>
      </c>
      <c r="H278" s="13"/>
      <c r="I278" s="13"/>
      <c r="J278" s="226"/>
      <c r="K278" s="208">
        <f t="shared" si="32"/>
        <v>4369632</v>
      </c>
      <c r="L278" s="208">
        <f t="shared" si="33"/>
        <v>2038931.78</v>
      </c>
      <c r="M278" s="422">
        <f t="shared" si="29"/>
        <v>0.46661407184861337</v>
      </c>
      <c r="N278" s="611"/>
      <c r="O278" s="611"/>
      <c r="P278" s="611"/>
      <c r="Q278" s="611"/>
    </row>
    <row r="279" spans="1:17" ht="47.25" x14ac:dyDescent="0.25">
      <c r="A279" s="50" t="s">
        <v>535</v>
      </c>
      <c r="B279" s="50" t="s">
        <v>536</v>
      </c>
      <c r="C279" s="50" t="s">
        <v>259</v>
      </c>
      <c r="D279" s="415" t="s">
        <v>537</v>
      </c>
      <c r="E279" s="38"/>
      <c r="F279" s="38"/>
      <c r="G279" s="225"/>
      <c r="H279" s="8">
        <f>H280</f>
        <v>4036458</v>
      </c>
      <c r="I279" s="8">
        <f>I280</f>
        <v>1179315.02</v>
      </c>
      <c r="J279" s="226">
        <f t="shared" si="21"/>
        <v>0.29216580972724104</v>
      </c>
      <c r="K279" s="208">
        <f t="shared" si="32"/>
        <v>4036458</v>
      </c>
      <c r="L279" s="208">
        <f t="shared" si="33"/>
        <v>1179315.02</v>
      </c>
      <c r="M279" s="422">
        <f t="shared" si="29"/>
        <v>0.29216580972724104</v>
      </c>
      <c r="N279" s="611"/>
      <c r="O279" s="611"/>
      <c r="P279" s="611"/>
      <c r="Q279" s="611"/>
    </row>
    <row r="280" spans="1:17" x14ac:dyDescent="0.25">
      <c r="A280" s="50"/>
      <c r="B280" s="50"/>
      <c r="C280" s="50"/>
      <c r="D280" s="414" t="s">
        <v>411</v>
      </c>
      <c r="E280" s="38"/>
      <c r="F280" s="38"/>
      <c r="G280" s="225"/>
      <c r="H280" s="8">
        <f>H281</f>
        <v>4036458</v>
      </c>
      <c r="I280" s="8">
        <f>I281</f>
        <v>1179315.02</v>
      </c>
      <c r="J280" s="226">
        <f t="shared" si="21"/>
        <v>0.29216580972724104</v>
      </c>
      <c r="K280" s="208">
        <f t="shared" si="32"/>
        <v>4036458</v>
      </c>
      <c r="L280" s="208">
        <f t="shared" si="33"/>
        <v>1179315.02</v>
      </c>
      <c r="M280" s="422">
        <f t="shared" si="29"/>
        <v>0.29216580972724104</v>
      </c>
      <c r="N280" s="611"/>
      <c r="O280" s="611"/>
      <c r="P280" s="611"/>
      <c r="Q280" s="611"/>
    </row>
    <row r="281" spans="1:17" ht="16.5" thickBot="1" x14ac:dyDescent="0.3">
      <c r="A281" s="129"/>
      <c r="B281" s="129"/>
      <c r="C281" s="129"/>
      <c r="D281" s="417" t="s">
        <v>412</v>
      </c>
      <c r="E281" s="39"/>
      <c r="F281" s="39"/>
      <c r="G281" s="226"/>
      <c r="H281" s="13">
        <v>4036458</v>
      </c>
      <c r="I281" s="13">
        <v>1179315.02</v>
      </c>
      <c r="J281" s="226">
        <f t="shared" si="21"/>
        <v>0.29216580972724104</v>
      </c>
      <c r="K281" s="208">
        <f t="shared" si="32"/>
        <v>4036458</v>
      </c>
      <c r="L281" s="208">
        <f t="shared" si="33"/>
        <v>1179315.02</v>
      </c>
      <c r="M281" s="422">
        <f t="shared" si="29"/>
        <v>0.29216580972724104</v>
      </c>
      <c r="N281" s="611"/>
      <c r="O281" s="611"/>
      <c r="P281" s="611"/>
      <c r="Q281" s="611"/>
    </row>
    <row r="282" spans="1:17" s="841" customFormat="1" ht="48" thickBot="1" x14ac:dyDescent="0.3">
      <c r="A282" s="33" t="s">
        <v>183</v>
      </c>
      <c r="B282" s="34" t="s">
        <v>14</v>
      </c>
      <c r="C282" s="34" t="s">
        <v>14</v>
      </c>
      <c r="D282" s="35" t="s">
        <v>184</v>
      </c>
      <c r="E282" s="52">
        <f>E283</f>
        <v>10198088</v>
      </c>
      <c r="F282" s="52">
        <f>F283</f>
        <v>4882186.33</v>
      </c>
      <c r="G282" s="223">
        <f t="shared" si="24"/>
        <v>0.4787354580584125</v>
      </c>
      <c r="H282" s="11">
        <v>0</v>
      </c>
      <c r="I282" s="11"/>
      <c r="J282" s="223"/>
      <c r="K282" s="221">
        <f>K283</f>
        <v>10198088</v>
      </c>
      <c r="L282" s="221">
        <f>L283</f>
        <v>4882186.33</v>
      </c>
      <c r="M282" s="231">
        <f t="shared" si="29"/>
        <v>0.4787354580584125</v>
      </c>
      <c r="N282" s="791"/>
      <c r="O282" s="791"/>
      <c r="P282" s="791"/>
      <c r="Q282" s="791"/>
    </row>
    <row r="283" spans="1:17" s="842" customFormat="1" ht="44.25" customHeight="1" x14ac:dyDescent="0.25">
      <c r="A283" s="46" t="s">
        <v>185</v>
      </c>
      <c r="B283" s="47" t="s">
        <v>14</v>
      </c>
      <c r="C283" s="47" t="s">
        <v>14</v>
      </c>
      <c r="D283" s="48" t="s">
        <v>184</v>
      </c>
      <c r="E283" s="40">
        <f>E284+E287+E289</f>
        <v>10198088</v>
      </c>
      <c r="F283" s="40">
        <f>F284+F287+F289</f>
        <v>4882186.33</v>
      </c>
      <c r="G283" s="224">
        <f t="shared" si="24"/>
        <v>0.4787354580584125</v>
      </c>
      <c r="H283" s="14">
        <v>0</v>
      </c>
      <c r="I283" s="14"/>
      <c r="J283" s="621"/>
      <c r="K283" s="222">
        <f>K284+K287+K289</f>
        <v>10198088</v>
      </c>
      <c r="L283" s="222">
        <f>L284+L287+L289</f>
        <v>4882186.33</v>
      </c>
      <c r="M283" s="423">
        <f t="shared" si="29"/>
        <v>0.4787354580584125</v>
      </c>
      <c r="N283" s="791"/>
      <c r="O283" s="791"/>
      <c r="P283" s="791"/>
      <c r="Q283" s="791"/>
    </row>
    <row r="284" spans="1:17" s="43" customFormat="1" ht="47.25" x14ac:dyDescent="0.25">
      <c r="A284" s="36" t="s">
        <v>186</v>
      </c>
      <c r="B284" s="37" t="s">
        <v>42</v>
      </c>
      <c r="C284" s="37" t="s">
        <v>16</v>
      </c>
      <c r="D284" s="32" t="s">
        <v>156</v>
      </c>
      <c r="E284" s="39">
        <f>E285</f>
        <v>4686270</v>
      </c>
      <c r="F284" s="39">
        <f>F285</f>
        <v>2520944.33</v>
      </c>
      <c r="G284" s="225">
        <f t="shared" si="24"/>
        <v>0.53794261320837256</v>
      </c>
      <c r="H284" s="13">
        <v>0</v>
      </c>
      <c r="I284" s="13"/>
      <c r="J284" s="226"/>
      <c r="K284" s="208">
        <f>E284+H284</f>
        <v>4686270</v>
      </c>
      <c r="L284" s="208">
        <f>F284+I284</f>
        <v>2520944.33</v>
      </c>
      <c r="M284" s="422">
        <f t="shared" si="29"/>
        <v>0.53794261320837256</v>
      </c>
      <c r="N284" s="791"/>
      <c r="O284" s="791"/>
      <c r="P284" s="791"/>
      <c r="Q284" s="791"/>
    </row>
    <row r="285" spans="1:17" s="43" customFormat="1" x14ac:dyDescent="0.25">
      <c r="A285" s="36"/>
      <c r="B285" s="37"/>
      <c r="C285" s="37"/>
      <c r="D285" s="414" t="s">
        <v>408</v>
      </c>
      <c r="E285" s="39">
        <v>4686270</v>
      </c>
      <c r="F285" s="39">
        <v>2520944.33</v>
      </c>
      <c r="G285" s="225">
        <f t="shared" si="24"/>
        <v>0.53794261320837256</v>
      </c>
      <c r="H285" s="13"/>
      <c r="I285" s="13"/>
      <c r="J285" s="226"/>
      <c r="K285" s="208">
        <f t="shared" ref="K285:K289" si="34">E285+H285</f>
        <v>4686270</v>
      </c>
      <c r="L285" s="208">
        <f t="shared" ref="L285:L289" si="35">F285+I285</f>
        <v>2520944.33</v>
      </c>
      <c r="M285" s="422">
        <f t="shared" si="29"/>
        <v>0.53794261320837256</v>
      </c>
      <c r="N285" s="791"/>
      <c r="O285" s="791"/>
      <c r="P285" s="791"/>
      <c r="Q285" s="791"/>
    </row>
    <row r="286" spans="1:17" s="43" customFormat="1" x14ac:dyDescent="0.25">
      <c r="A286" s="36"/>
      <c r="B286" s="37"/>
      <c r="C286" s="37"/>
      <c r="D286" s="415" t="s">
        <v>409</v>
      </c>
      <c r="E286" s="39">
        <v>4568210</v>
      </c>
      <c r="F286" s="39">
        <v>2421076.59</v>
      </c>
      <c r="G286" s="225">
        <f t="shared" si="24"/>
        <v>0.52998364567303169</v>
      </c>
      <c r="H286" s="13"/>
      <c r="I286" s="13"/>
      <c r="J286" s="226"/>
      <c r="K286" s="208">
        <f t="shared" si="34"/>
        <v>4568210</v>
      </c>
      <c r="L286" s="208">
        <f t="shared" si="35"/>
        <v>2421076.59</v>
      </c>
      <c r="M286" s="422">
        <f t="shared" si="29"/>
        <v>0.52998364567303169</v>
      </c>
      <c r="N286" s="791"/>
      <c r="O286" s="791"/>
      <c r="P286" s="791"/>
      <c r="Q286" s="791"/>
    </row>
    <row r="287" spans="1:17" s="43" customFormat="1" ht="31.9" customHeight="1" x14ac:dyDescent="0.25">
      <c r="A287" s="36">
        <v>2717413</v>
      </c>
      <c r="B287" s="37">
        <v>7413</v>
      </c>
      <c r="C287" s="129" t="s">
        <v>211</v>
      </c>
      <c r="D287" s="32" t="s">
        <v>210</v>
      </c>
      <c r="E287" s="39">
        <f>E288</f>
        <v>5362968</v>
      </c>
      <c r="F287" s="39">
        <f>F288</f>
        <v>2212392</v>
      </c>
      <c r="G287" s="226">
        <f t="shared" si="24"/>
        <v>0.41253126999825468</v>
      </c>
      <c r="H287" s="13"/>
      <c r="I287" s="13"/>
      <c r="J287" s="226"/>
      <c r="K287" s="208">
        <f t="shared" si="34"/>
        <v>5362968</v>
      </c>
      <c r="L287" s="208">
        <f t="shared" si="35"/>
        <v>2212392</v>
      </c>
      <c r="M287" s="422">
        <f t="shared" si="29"/>
        <v>0.41253126999825468</v>
      </c>
      <c r="N287" s="791"/>
      <c r="O287" s="791"/>
      <c r="P287" s="791"/>
      <c r="Q287" s="791"/>
    </row>
    <row r="288" spans="1:17" s="43" customFormat="1" x14ac:dyDescent="0.25">
      <c r="A288" s="36"/>
      <c r="B288" s="37"/>
      <c r="C288" s="129"/>
      <c r="D288" s="416" t="s">
        <v>408</v>
      </c>
      <c r="E288" s="39">
        <v>5362968</v>
      </c>
      <c r="F288" s="39">
        <v>2212392</v>
      </c>
      <c r="G288" s="226">
        <f t="shared" si="24"/>
        <v>0.41253126999825468</v>
      </c>
      <c r="H288" s="13"/>
      <c r="I288" s="13"/>
      <c r="J288" s="226"/>
      <c r="K288" s="208">
        <f t="shared" si="34"/>
        <v>5362968</v>
      </c>
      <c r="L288" s="208">
        <f t="shared" si="35"/>
        <v>2212392</v>
      </c>
      <c r="M288" s="422">
        <f t="shared" si="29"/>
        <v>0.41253126999825468</v>
      </c>
      <c r="N288" s="791"/>
      <c r="O288" s="791"/>
      <c r="P288" s="791"/>
      <c r="Q288" s="791"/>
    </row>
    <row r="289" spans="1:17" s="43" customFormat="1" ht="31.5" x14ac:dyDescent="0.25">
      <c r="A289" s="808">
        <v>2717693</v>
      </c>
      <c r="B289" s="808">
        <v>7693</v>
      </c>
      <c r="C289" s="50" t="s">
        <v>152</v>
      </c>
      <c r="D289" s="415" t="s">
        <v>522</v>
      </c>
      <c r="E289" s="38">
        <v>148850</v>
      </c>
      <c r="F289" s="38">
        <v>148850</v>
      </c>
      <c r="G289" s="225">
        <f t="shared" si="24"/>
        <v>1</v>
      </c>
      <c r="H289" s="8"/>
      <c r="I289" s="8"/>
      <c r="J289" s="225"/>
      <c r="K289" s="8">
        <f t="shared" si="34"/>
        <v>148850</v>
      </c>
      <c r="L289" s="8">
        <f t="shared" si="35"/>
        <v>148850</v>
      </c>
      <c r="M289" s="225">
        <f t="shared" si="29"/>
        <v>1</v>
      </c>
      <c r="N289" s="791"/>
      <c r="O289" s="791"/>
      <c r="P289" s="791"/>
      <c r="Q289" s="791"/>
    </row>
    <row r="290" spans="1:17" x14ac:dyDescent="0.25">
      <c r="A290" s="808"/>
      <c r="B290" s="808"/>
      <c r="C290" s="50"/>
      <c r="D290" s="416" t="s">
        <v>408</v>
      </c>
      <c r="E290" s="38"/>
      <c r="F290" s="38"/>
      <c r="G290" s="225"/>
      <c r="H290" s="8"/>
      <c r="I290" s="8"/>
      <c r="J290" s="225"/>
      <c r="K290" s="8"/>
      <c r="L290" s="8"/>
      <c r="M290" s="225"/>
      <c r="N290" s="611"/>
      <c r="O290" s="611"/>
      <c r="P290" s="611"/>
      <c r="Q290" s="611"/>
    </row>
    <row r="291" spans="1:17" s="30" customFormat="1" ht="48" thickBot="1" x14ac:dyDescent="0.3">
      <c r="A291" s="784" t="s">
        <v>187</v>
      </c>
      <c r="B291" s="785" t="s">
        <v>14</v>
      </c>
      <c r="C291" s="785" t="s">
        <v>14</v>
      </c>
      <c r="D291" s="786" t="s">
        <v>450</v>
      </c>
      <c r="E291" s="787">
        <f t="shared" ref="E291:F293" si="36">E292</f>
        <v>4505363</v>
      </c>
      <c r="F291" s="787">
        <f t="shared" si="36"/>
        <v>2099173</v>
      </c>
      <c r="G291" s="788">
        <f t="shared" si="24"/>
        <v>0.46592760672114547</v>
      </c>
      <c r="H291" s="792">
        <f>H292</f>
        <v>0</v>
      </c>
      <c r="I291" s="792">
        <f>I292</f>
        <v>1551101.35</v>
      </c>
      <c r="J291" s="788">
        <v>0</v>
      </c>
      <c r="K291" s="789">
        <f>K292</f>
        <v>4505363</v>
      </c>
      <c r="L291" s="789">
        <f>L292</f>
        <v>3650274.3500000006</v>
      </c>
      <c r="M291" s="790">
        <f t="shared" si="29"/>
        <v>0.81020649168557579</v>
      </c>
      <c r="N291" s="611"/>
      <c r="O291" s="611"/>
      <c r="P291" s="611"/>
      <c r="Q291" s="611"/>
    </row>
    <row r="292" spans="1:17" s="29" customFormat="1" ht="47.25" x14ac:dyDescent="0.25">
      <c r="A292" s="46" t="s">
        <v>188</v>
      </c>
      <c r="B292" s="47" t="s">
        <v>14</v>
      </c>
      <c r="C292" s="47" t="s">
        <v>14</v>
      </c>
      <c r="D292" s="48" t="s">
        <v>450</v>
      </c>
      <c r="E292" s="40">
        <f>E293+E298+E301+E303</f>
        <v>4505363</v>
      </c>
      <c r="F292" s="40">
        <f>F293+F298+F301+F303</f>
        <v>2099173</v>
      </c>
      <c r="G292" s="224">
        <f t="shared" si="24"/>
        <v>0.46592760672114547</v>
      </c>
      <c r="H292" s="14">
        <f>H293+H296</f>
        <v>0</v>
      </c>
      <c r="I292" s="14">
        <f>I293+I296</f>
        <v>1551101.35</v>
      </c>
      <c r="J292" s="224">
        <v>0</v>
      </c>
      <c r="K292" s="14">
        <f>K293+K296+K298+K301+K303</f>
        <v>4505363</v>
      </c>
      <c r="L292" s="14">
        <f>L293+L296+L298+L301+L303</f>
        <v>3650274.3500000006</v>
      </c>
      <c r="M292" s="423">
        <f t="shared" si="29"/>
        <v>0.81020649168557579</v>
      </c>
      <c r="N292" s="611"/>
      <c r="O292" s="611"/>
      <c r="P292" s="611"/>
      <c r="Q292" s="611"/>
    </row>
    <row r="293" spans="1:17" ht="47.25" x14ac:dyDescent="0.25">
      <c r="A293" s="36" t="s">
        <v>189</v>
      </c>
      <c r="B293" s="37" t="s">
        <v>42</v>
      </c>
      <c r="C293" s="37" t="s">
        <v>16</v>
      </c>
      <c r="D293" s="32" t="s">
        <v>156</v>
      </c>
      <c r="E293" s="39">
        <f>E294</f>
        <v>3652005</v>
      </c>
      <c r="F293" s="39">
        <f t="shared" si="36"/>
        <v>1758597.97</v>
      </c>
      <c r="G293" s="226">
        <f t="shared" si="24"/>
        <v>0.48154314410851023</v>
      </c>
      <c r="H293" s="13"/>
      <c r="I293" s="8"/>
      <c r="J293" s="225"/>
      <c r="K293" s="8">
        <f>K294</f>
        <v>3652005</v>
      </c>
      <c r="L293" s="208">
        <f>L294</f>
        <v>1758597.97</v>
      </c>
      <c r="M293" s="422">
        <f t="shared" si="29"/>
        <v>0.48154314410851023</v>
      </c>
      <c r="N293" s="611"/>
      <c r="O293" s="611"/>
      <c r="P293" s="611"/>
      <c r="Q293" s="611"/>
    </row>
    <row r="294" spans="1:17" x14ac:dyDescent="0.25">
      <c r="A294" s="807"/>
      <c r="B294" s="808"/>
      <c r="C294" s="808"/>
      <c r="D294" s="414" t="s">
        <v>408</v>
      </c>
      <c r="E294" s="38">
        <v>3652005</v>
      </c>
      <c r="F294" s="38">
        <v>1758597.97</v>
      </c>
      <c r="G294" s="226">
        <f t="shared" si="24"/>
        <v>0.48154314410851023</v>
      </c>
      <c r="H294" s="8"/>
      <c r="I294" s="8"/>
      <c r="J294" s="226"/>
      <c r="K294" s="8">
        <f>E294+H294</f>
        <v>3652005</v>
      </c>
      <c r="L294" s="8">
        <f>F294+I294</f>
        <v>1758597.97</v>
      </c>
      <c r="M294" s="423">
        <f t="shared" si="29"/>
        <v>0.48154314410851023</v>
      </c>
      <c r="N294" s="611"/>
      <c r="O294" s="611"/>
      <c r="P294" s="611"/>
      <c r="Q294" s="611"/>
    </row>
    <row r="295" spans="1:17" x14ac:dyDescent="0.25">
      <c r="A295" s="807"/>
      <c r="B295" s="808"/>
      <c r="C295" s="808"/>
      <c r="D295" s="415" t="s">
        <v>409</v>
      </c>
      <c r="E295" s="38">
        <v>3508475</v>
      </c>
      <c r="F295" s="38">
        <v>1655575.27</v>
      </c>
      <c r="G295" s="226">
        <f t="shared" si="24"/>
        <v>0.47187888470061778</v>
      </c>
      <c r="H295" s="8"/>
      <c r="I295" s="8"/>
      <c r="J295" s="226"/>
      <c r="K295" s="8">
        <f t="shared" ref="K295:K304" si="37">E295+H295</f>
        <v>3508475</v>
      </c>
      <c r="L295" s="8">
        <f t="shared" ref="L295:L304" si="38">F295+I295</f>
        <v>1655575.27</v>
      </c>
      <c r="M295" s="422">
        <f t="shared" si="29"/>
        <v>0.47187888470061778</v>
      </c>
      <c r="N295" s="611"/>
      <c r="O295" s="611"/>
      <c r="P295" s="611"/>
      <c r="Q295" s="611"/>
    </row>
    <row r="296" spans="1:17" ht="31.5" x14ac:dyDescent="0.25">
      <c r="A296" s="615" t="s">
        <v>569</v>
      </c>
      <c r="B296" s="50" t="s">
        <v>197</v>
      </c>
      <c r="C296" s="50" t="s">
        <v>195</v>
      </c>
      <c r="D296" s="415" t="s">
        <v>570</v>
      </c>
      <c r="E296" s="38"/>
      <c r="F296" s="38"/>
      <c r="G296" s="226"/>
      <c r="H296" s="8">
        <f>H297</f>
        <v>0</v>
      </c>
      <c r="I296" s="8">
        <f>I297</f>
        <v>1551101.35</v>
      </c>
      <c r="J296" s="226">
        <v>0</v>
      </c>
      <c r="K296" s="8">
        <f t="shared" si="37"/>
        <v>0</v>
      </c>
      <c r="L296" s="8">
        <f t="shared" si="38"/>
        <v>1551101.35</v>
      </c>
      <c r="M296" s="422">
        <v>0</v>
      </c>
      <c r="N296" s="611"/>
      <c r="O296" s="611"/>
      <c r="P296" s="611"/>
      <c r="Q296" s="611"/>
    </row>
    <row r="297" spans="1:17" x14ac:dyDescent="0.25">
      <c r="A297" s="615"/>
      <c r="B297" s="50"/>
      <c r="C297" s="50"/>
      <c r="D297" s="414" t="s">
        <v>408</v>
      </c>
      <c r="E297" s="38"/>
      <c r="F297" s="38"/>
      <c r="G297" s="226"/>
      <c r="H297" s="8">
        <v>0</v>
      </c>
      <c r="I297" s="8">
        <v>1551101.35</v>
      </c>
      <c r="J297" s="226">
        <v>0</v>
      </c>
      <c r="K297" s="8">
        <f t="shared" si="37"/>
        <v>0</v>
      </c>
      <c r="L297" s="8">
        <f t="shared" si="38"/>
        <v>1551101.35</v>
      </c>
      <c r="M297" s="422">
        <v>0</v>
      </c>
      <c r="N297" s="611"/>
      <c r="O297" s="611"/>
      <c r="P297" s="611"/>
      <c r="Q297" s="611"/>
    </row>
    <row r="298" spans="1:17" ht="31.5" x14ac:dyDescent="0.25">
      <c r="A298" s="808">
        <v>3117693</v>
      </c>
      <c r="B298" s="808">
        <v>7693</v>
      </c>
      <c r="C298" s="50" t="s">
        <v>152</v>
      </c>
      <c r="D298" s="415" t="s">
        <v>558</v>
      </c>
      <c r="E298" s="38">
        <f>E299</f>
        <v>706886</v>
      </c>
      <c r="F298" s="38">
        <f>F299</f>
        <v>285457.03999999998</v>
      </c>
      <c r="G298" s="226">
        <f t="shared" si="24"/>
        <v>0.40382330389907278</v>
      </c>
      <c r="H298" s="8"/>
      <c r="I298" s="8"/>
      <c r="J298" s="225"/>
      <c r="K298" s="8">
        <f t="shared" si="37"/>
        <v>706886</v>
      </c>
      <c r="L298" s="8">
        <f t="shared" si="38"/>
        <v>285457.03999999998</v>
      </c>
      <c r="M298" s="225">
        <f t="shared" si="29"/>
        <v>0.40382330389907278</v>
      </c>
      <c r="N298" s="611"/>
      <c r="O298" s="611"/>
      <c r="P298" s="611"/>
      <c r="Q298" s="611"/>
    </row>
    <row r="299" spans="1:17" x14ac:dyDescent="0.25">
      <c r="A299" s="808"/>
      <c r="B299" s="808"/>
      <c r="C299" s="808"/>
      <c r="D299" s="414" t="s">
        <v>408</v>
      </c>
      <c r="E299" s="38">
        <v>706886</v>
      </c>
      <c r="F299" s="38">
        <v>285457.03999999998</v>
      </c>
      <c r="G299" s="226">
        <f t="shared" si="24"/>
        <v>0.40382330389907278</v>
      </c>
      <c r="H299" s="8"/>
      <c r="I299" s="8"/>
      <c r="J299" s="225"/>
      <c r="K299" s="8">
        <f t="shared" si="37"/>
        <v>706886</v>
      </c>
      <c r="L299" s="8">
        <f t="shared" si="38"/>
        <v>285457.03999999998</v>
      </c>
      <c r="M299" s="225">
        <f t="shared" si="29"/>
        <v>0.40382330389907278</v>
      </c>
      <c r="N299" s="611"/>
      <c r="O299" s="611"/>
      <c r="P299" s="611"/>
      <c r="Q299" s="611"/>
    </row>
    <row r="300" spans="1:17" ht="31.5" x14ac:dyDescent="0.25">
      <c r="A300" s="808"/>
      <c r="B300" s="808"/>
      <c r="C300" s="808"/>
      <c r="D300" s="415" t="s">
        <v>410</v>
      </c>
      <c r="E300" s="38">
        <v>304278</v>
      </c>
      <c r="F300" s="38">
        <v>107110.69</v>
      </c>
      <c r="G300" s="226">
        <f t="shared" si="24"/>
        <v>0.35201588678774015</v>
      </c>
      <c r="H300" s="8"/>
      <c r="I300" s="8"/>
      <c r="J300" s="225"/>
      <c r="K300" s="8">
        <f t="shared" si="37"/>
        <v>304278</v>
      </c>
      <c r="L300" s="8">
        <f t="shared" si="38"/>
        <v>107110.69</v>
      </c>
      <c r="M300" s="225">
        <f t="shared" si="29"/>
        <v>0.35201588678774015</v>
      </c>
      <c r="N300" s="611"/>
      <c r="O300" s="611"/>
      <c r="P300" s="611"/>
      <c r="Q300" s="611"/>
    </row>
    <row r="301" spans="1:17" ht="47.25" x14ac:dyDescent="0.25">
      <c r="A301" s="808">
        <v>3118110</v>
      </c>
      <c r="B301" s="808">
        <v>8110</v>
      </c>
      <c r="C301" s="808" t="s">
        <v>206</v>
      </c>
      <c r="D301" s="415" t="s">
        <v>207</v>
      </c>
      <c r="E301" s="38">
        <f>E302</f>
        <v>121472</v>
      </c>
      <c r="F301" s="38">
        <f>F302</f>
        <v>30117.99</v>
      </c>
      <c r="G301" s="226">
        <f t="shared" si="24"/>
        <v>0.24794183021601687</v>
      </c>
      <c r="H301" s="8"/>
      <c r="I301" s="8"/>
      <c r="J301" s="225"/>
      <c r="K301" s="8">
        <f t="shared" si="37"/>
        <v>121472</v>
      </c>
      <c r="L301" s="8">
        <f t="shared" si="38"/>
        <v>30117.99</v>
      </c>
      <c r="M301" s="225">
        <f t="shared" si="29"/>
        <v>0.24794183021601687</v>
      </c>
      <c r="N301" s="611"/>
      <c r="O301" s="611"/>
      <c r="P301" s="611"/>
      <c r="Q301" s="611"/>
    </row>
    <row r="302" spans="1:17" x14ac:dyDescent="0.25">
      <c r="A302" s="808"/>
      <c r="B302" s="808"/>
      <c r="C302" s="808"/>
      <c r="D302" s="414" t="s">
        <v>408</v>
      </c>
      <c r="E302" s="38">
        <v>121472</v>
      </c>
      <c r="F302" s="38">
        <v>30117.99</v>
      </c>
      <c r="G302" s="226">
        <f t="shared" si="24"/>
        <v>0.24794183021601687</v>
      </c>
      <c r="H302" s="8"/>
      <c r="I302" s="8"/>
      <c r="J302" s="225"/>
      <c r="K302" s="8">
        <f t="shared" si="37"/>
        <v>121472</v>
      </c>
      <c r="L302" s="8">
        <f t="shared" si="38"/>
        <v>30117.99</v>
      </c>
      <c r="M302" s="225">
        <f t="shared" si="29"/>
        <v>0.24794183021601687</v>
      </c>
      <c r="N302" s="611"/>
      <c r="O302" s="611"/>
      <c r="P302" s="611"/>
      <c r="Q302" s="611"/>
    </row>
    <row r="303" spans="1:17" ht="31.5" x14ac:dyDescent="0.25">
      <c r="A303" s="808">
        <v>3118311</v>
      </c>
      <c r="B303" s="808">
        <v>8311</v>
      </c>
      <c r="C303" s="50" t="s">
        <v>560</v>
      </c>
      <c r="D303" s="415" t="s">
        <v>559</v>
      </c>
      <c r="E303" s="38">
        <f>E304</f>
        <v>25000</v>
      </c>
      <c r="F303" s="38">
        <f>F304</f>
        <v>25000</v>
      </c>
      <c r="G303" s="226">
        <f t="shared" si="24"/>
        <v>1</v>
      </c>
      <c r="H303" s="8"/>
      <c r="I303" s="8"/>
      <c r="J303" s="225"/>
      <c r="K303" s="8">
        <f t="shared" si="37"/>
        <v>25000</v>
      </c>
      <c r="L303" s="8">
        <f t="shared" si="38"/>
        <v>25000</v>
      </c>
      <c r="M303" s="225">
        <f t="shared" si="29"/>
        <v>1</v>
      </c>
      <c r="N303" s="611"/>
      <c r="O303" s="611"/>
      <c r="P303" s="611"/>
      <c r="Q303" s="611"/>
    </row>
    <row r="304" spans="1:17" ht="16.5" thickBot="1" x14ac:dyDescent="0.3">
      <c r="A304" s="808"/>
      <c r="B304" s="808"/>
      <c r="C304" s="808"/>
      <c r="D304" s="414" t="s">
        <v>408</v>
      </c>
      <c r="E304" s="38">
        <v>25000</v>
      </c>
      <c r="F304" s="38">
        <v>25000</v>
      </c>
      <c r="G304" s="226">
        <f t="shared" si="24"/>
        <v>1</v>
      </c>
      <c r="H304" s="8"/>
      <c r="I304" s="8"/>
      <c r="J304" s="225"/>
      <c r="K304" s="8">
        <f t="shared" si="37"/>
        <v>25000</v>
      </c>
      <c r="L304" s="8">
        <f t="shared" si="38"/>
        <v>25000</v>
      </c>
      <c r="M304" s="225">
        <f t="shared" si="29"/>
        <v>1</v>
      </c>
      <c r="N304" s="611"/>
      <c r="O304" s="611"/>
      <c r="P304" s="611"/>
      <c r="Q304" s="611"/>
    </row>
    <row r="305" spans="1:17" s="30" customFormat="1" ht="55.15" customHeight="1" thickBot="1" x14ac:dyDescent="0.3">
      <c r="A305" s="33" t="s">
        <v>190</v>
      </c>
      <c r="B305" s="34" t="s">
        <v>14</v>
      </c>
      <c r="C305" s="34" t="s">
        <v>14</v>
      </c>
      <c r="D305" s="35" t="s">
        <v>456</v>
      </c>
      <c r="E305" s="52">
        <f>E306</f>
        <v>66763963</v>
      </c>
      <c r="F305" s="52">
        <f>F306</f>
        <v>31598616.629999999</v>
      </c>
      <c r="G305" s="223">
        <f t="shared" si="24"/>
        <v>0.4732885108992107</v>
      </c>
      <c r="H305" s="11">
        <v>0</v>
      </c>
      <c r="I305" s="11"/>
      <c r="J305" s="223"/>
      <c r="K305" s="221">
        <f>K306</f>
        <v>66763963</v>
      </c>
      <c r="L305" s="11">
        <f>L306</f>
        <v>31598616.629999999</v>
      </c>
      <c r="M305" s="231">
        <f t="shared" si="29"/>
        <v>0.4732885108992107</v>
      </c>
      <c r="N305" s="611"/>
      <c r="O305" s="611"/>
      <c r="P305" s="611"/>
      <c r="Q305" s="611"/>
    </row>
    <row r="306" spans="1:17" s="29" customFormat="1" ht="47.25" x14ac:dyDescent="0.25">
      <c r="A306" s="46" t="s">
        <v>191</v>
      </c>
      <c r="B306" s="47" t="s">
        <v>14</v>
      </c>
      <c r="C306" s="47" t="s">
        <v>14</v>
      </c>
      <c r="D306" s="48" t="s">
        <v>456</v>
      </c>
      <c r="E306" s="40">
        <f>E307+E310+E312</f>
        <v>66763963</v>
      </c>
      <c r="F306" s="40">
        <f>F307+F310+F312</f>
        <v>31598616.629999999</v>
      </c>
      <c r="G306" s="224">
        <f t="shared" si="24"/>
        <v>0.4732885108992107</v>
      </c>
      <c r="H306" s="40">
        <f t="shared" ref="H306:L306" si="39">H307+H310+H312</f>
        <v>0</v>
      </c>
      <c r="I306" s="40">
        <f t="shared" si="39"/>
        <v>0</v>
      </c>
      <c r="J306" s="40">
        <f t="shared" si="39"/>
        <v>0</v>
      </c>
      <c r="K306" s="40">
        <f t="shared" si="39"/>
        <v>66763963</v>
      </c>
      <c r="L306" s="40">
        <f t="shared" si="39"/>
        <v>31598616.629999999</v>
      </c>
      <c r="M306" s="423">
        <f t="shared" si="29"/>
        <v>0.4732885108992107</v>
      </c>
      <c r="N306" s="611"/>
      <c r="O306" s="611"/>
      <c r="P306" s="611"/>
      <c r="Q306" s="611"/>
    </row>
    <row r="307" spans="1:17" ht="47.25" x14ac:dyDescent="0.25">
      <c r="A307" s="807" t="s">
        <v>192</v>
      </c>
      <c r="B307" s="808" t="s">
        <v>42</v>
      </c>
      <c r="C307" s="808" t="s">
        <v>16</v>
      </c>
      <c r="D307" s="25" t="s">
        <v>156</v>
      </c>
      <c r="E307" s="38">
        <f>E308</f>
        <v>6744663</v>
      </c>
      <c r="F307" s="38">
        <f>F308</f>
        <v>3588816.63</v>
      </c>
      <c r="G307" s="225">
        <f t="shared" si="24"/>
        <v>0.53209724933625291</v>
      </c>
      <c r="H307" s="8">
        <v>0</v>
      </c>
      <c r="I307" s="8"/>
      <c r="J307" s="226"/>
      <c r="K307" s="205">
        <f>E307+H307</f>
        <v>6744663</v>
      </c>
      <c r="L307" s="205">
        <f>F307+I307</f>
        <v>3588816.63</v>
      </c>
      <c r="M307" s="422">
        <f t="shared" si="29"/>
        <v>0.53209724933625291</v>
      </c>
      <c r="N307" s="611"/>
      <c r="O307" s="611"/>
      <c r="P307" s="611"/>
      <c r="Q307" s="611"/>
    </row>
    <row r="308" spans="1:17" x14ac:dyDescent="0.25">
      <c r="A308" s="36"/>
      <c r="B308" s="37"/>
      <c r="C308" s="37"/>
      <c r="D308" s="414" t="s">
        <v>408</v>
      </c>
      <c r="E308" s="39">
        <v>6744663</v>
      </c>
      <c r="F308" s="39">
        <v>3588816.63</v>
      </c>
      <c r="G308" s="225">
        <f t="shared" si="24"/>
        <v>0.53209724933625291</v>
      </c>
      <c r="H308" s="13"/>
      <c r="I308" s="13"/>
      <c r="J308" s="226"/>
      <c r="K308" s="205">
        <f t="shared" ref="K308:K313" si="40">E308+H308</f>
        <v>6744663</v>
      </c>
      <c r="L308" s="205">
        <f t="shared" ref="L308:L313" si="41">F308+I308</f>
        <v>3588816.63</v>
      </c>
      <c r="M308" s="422">
        <f t="shared" si="29"/>
        <v>0.53209724933625291</v>
      </c>
      <c r="N308" s="611"/>
      <c r="O308" s="611"/>
      <c r="P308" s="611"/>
      <c r="Q308" s="611"/>
    </row>
    <row r="309" spans="1:17" x14ac:dyDescent="0.25">
      <c r="A309" s="36"/>
      <c r="B309" s="37"/>
      <c r="C309" s="37"/>
      <c r="D309" s="415" t="s">
        <v>409</v>
      </c>
      <c r="E309" s="39">
        <v>6503042</v>
      </c>
      <c r="F309" s="39">
        <v>3441785.19</v>
      </c>
      <c r="G309" s="225">
        <f t="shared" si="24"/>
        <v>0.52925772123261694</v>
      </c>
      <c r="H309" s="13"/>
      <c r="I309" s="13"/>
      <c r="J309" s="226"/>
      <c r="K309" s="205">
        <f t="shared" si="40"/>
        <v>6503042</v>
      </c>
      <c r="L309" s="205">
        <f t="shared" si="41"/>
        <v>3441785.19</v>
      </c>
      <c r="M309" s="422">
        <f t="shared" si="29"/>
        <v>0.52925772123261694</v>
      </c>
      <c r="N309" s="611"/>
      <c r="O309" s="611"/>
      <c r="P309" s="611"/>
      <c r="Q309" s="611"/>
    </row>
    <row r="310" spans="1:17" x14ac:dyDescent="0.25">
      <c r="A310" s="36" t="s">
        <v>193</v>
      </c>
      <c r="B310" s="37" t="s">
        <v>194</v>
      </c>
      <c r="C310" s="37" t="s">
        <v>195</v>
      </c>
      <c r="D310" s="32" t="s">
        <v>196</v>
      </c>
      <c r="E310" s="39">
        <f>E311</f>
        <v>4000000</v>
      </c>
      <c r="F310" s="39">
        <f>F311</f>
        <v>0</v>
      </c>
      <c r="G310" s="226">
        <f t="shared" si="24"/>
        <v>0</v>
      </c>
      <c r="H310" s="13">
        <v>0</v>
      </c>
      <c r="I310" s="13"/>
      <c r="J310" s="226"/>
      <c r="K310" s="205">
        <f t="shared" si="40"/>
        <v>4000000</v>
      </c>
      <c r="L310" s="205">
        <f t="shared" si="41"/>
        <v>0</v>
      </c>
      <c r="M310" s="422">
        <f t="shared" si="29"/>
        <v>0</v>
      </c>
      <c r="N310" s="611"/>
      <c r="O310" s="611"/>
      <c r="P310" s="611"/>
      <c r="Q310" s="611"/>
    </row>
    <row r="311" spans="1:17" x14ac:dyDescent="0.25">
      <c r="A311" s="808"/>
      <c r="B311" s="808"/>
      <c r="C311" s="808"/>
      <c r="D311" s="414" t="s">
        <v>408</v>
      </c>
      <c r="E311" s="38">
        <v>4000000</v>
      </c>
      <c r="F311" s="38">
        <v>0</v>
      </c>
      <c r="G311" s="225">
        <f t="shared" si="24"/>
        <v>0</v>
      </c>
      <c r="H311" s="8"/>
      <c r="I311" s="8"/>
      <c r="J311" s="225"/>
      <c r="K311" s="8">
        <f t="shared" si="40"/>
        <v>4000000</v>
      </c>
      <c r="L311" s="8">
        <f t="shared" si="41"/>
        <v>0</v>
      </c>
      <c r="M311" s="225">
        <f t="shared" si="29"/>
        <v>0</v>
      </c>
      <c r="N311" s="611"/>
      <c r="O311" s="611"/>
      <c r="P311" s="611"/>
      <c r="Q311" s="611"/>
    </row>
    <row r="312" spans="1:17" x14ac:dyDescent="0.25">
      <c r="A312" s="808">
        <v>3719110</v>
      </c>
      <c r="B312" s="808">
        <v>9110</v>
      </c>
      <c r="C312" s="50" t="s">
        <v>197</v>
      </c>
      <c r="D312" s="415" t="s">
        <v>561</v>
      </c>
      <c r="E312" s="38">
        <f>E313</f>
        <v>56019300</v>
      </c>
      <c r="F312" s="38">
        <f>F313</f>
        <v>28009800</v>
      </c>
      <c r="G312" s="225">
        <f t="shared" si="24"/>
        <v>0.50000267764859607</v>
      </c>
      <c r="H312" s="8"/>
      <c r="I312" s="8"/>
      <c r="J312" s="225"/>
      <c r="K312" s="8">
        <f>E312+H312</f>
        <v>56019300</v>
      </c>
      <c r="L312" s="8">
        <f t="shared" si="41"/>
        <v>28009800</v>
      </c>
      <c r="M312" s="225">
        <f t="shared" si="29"/>
        <v>0.50000267764859607</v>
      </c>
      <c r="N312" s="611"/>
      <c r="O312" s="611"/>
      <c r="P312" s="611"/>
      <c r="Q312" s="611"/>
    </row>
    <row r="313" spans="1:17" ht="16.5" thickBot="1" x14ac:dyDescent="0.3">
      <c r="A313" s="37"/>
      <c r="B313" s="37"/>
      <c r="C313" s="37"/>
      <c r="D313" s="416" t="s">
        <v>408</v>
      </c>
      <c r="E313" s="39">
        <v>56019300</v>
      </c>
      <c r="F313" s="39">
        <v>28009800</v>
      </c>
      <c r="G313" s="226">
        <f t="shared" si="24"/>
        <v>0.50000267764859607</v>
      </c>
      <c r="H313" s="13"/>
      <c r="I313" s="13"/>
      <c r="J313" s="226"/>
      <c r="K313" s="13">
        <f t="shared" si="40"/>
        <v>56019300</v>
      </c>
      <c r="L313" s="13">
        <f t="shared" si="41"/>
        <v>28009800</v>
      </c>
      <c r="M313" s="226">
        <f t="shared" si="29"/>
        <v>0.50000267764859607</v>
      </c>
      <c r="N313" s="611"/>
      <c r="O313" s="611"/>
      <c r="P313" s="611"/>
      <c r="Q313" s="611"/>
    </row>
    <row r="314" spans="1:17" ht="16.5" thickBot="1" x14ac:dyDescent="0.3">
      <c r="A314" s="33" t="s">
        <v>6</v>
      </c>
      <c r="B314" s="34" t="s">
        <v>6</v>
      </c>
      <c r="C314" s="34" t="s">
        <v>6</v>
      </c>
      <c r="D314" s="616" t="s">
        <v>138</v>
      </c>
      <c r="E314" s="52">
        <f>E21+E65+E128+E165+E174+E223+E250+E274+E282+E291+E305</f>
        <v>663942927</v>
      </c>
      <c r="F314" s="617">
        <f>F21+F65+F128+F165+F174+F223+F250+F274+F282+F291+F305</f>
        <v>345331480.9199999</v>
      </c>
      <c r="G314" s="618">
        <f t="shared" si="24"/>
        <v>0.52012223773565391</v>
      </c>
      <c r="H314" s="836">
        <f>H21+H65+H128+H165+H174+H223+H250+H274+H282+H291+H305</f>
        <v>77125107</v>
      </c>
      <c r="I314" s="52">
        <f>I21+I65+I128+I165+I174+I223+I250+I274+I282+I291+I305</f>
        <v>36261944.82</v>
      </c>
      <c r="J314" s="619">
        <f t="shared" ref="J314" si="42">I314/H314</f>
        <v>0.47017043127084412</v>
      </c>
      <c r="K314" s="52">
        <f>K21+K65+K128+K165+K174+K223+K250+K274+K282+K291+K305</f>
        <v>741068034</v>
      </c>
      <c r="L314" s="52">
        <f>L21+L65+L128+L165+L174+L223+L250+L274+L282+L291+L305</f>
        <v>381593425.74000007</v>
      </c>
      <c r="M314" s="620">
        <f>L314/K314</f>
        <v>0.51492360786405211</v>
      </c>
      <c r="N314" s="611"/>
      <c r="O314" s="611"/>
      <c r="P314" s="611"/>
      <c r="Q314" s="611"/>
    </row>
    <row r="315" spans="1:17" x14ac:dyDescent="0.25">
      <c r="A315" s="15"/>
      <c r="B315" s="15"/>
      <c r="C315" s="15"/>
      <c r="D315" s="16"/>
      <c r="E315" s="53"/>
      <c r="F315" s="53"/>
      <c r="G315" s="53"/>
      <c r="H315" s="53"/>
      <c r="I315" s="53"/>
      <c r="J315" s="53"/>
      <c r="K315" s="53"/>
      <c r="L315" s="53"/>
      <c r="M315" s="53"/>
    </row>
    <row r="316" spans="1:17" ht="16.899999999999999" customHeight="1" x14ac:dyDescent="0.25"/>
    <row r="317" spans="1:17" s="24" customFormat="1" ht="28.9" customHeight="1" x14ac:dyDescent="0.2">
      <c r="A317" s="1176" t="s">
        <v>442</v>
      </c>
      <c r="B317" s="1176"/>
      <c r="C317" s="1176"/>
      <c r="D317" s="1176"/>
      <c r="E317" s="54"/>
      <c r="F317" s="607"/>
      <c r="G317" s="54"/>
      <c r="H317" s="54" t="s">
        <v>414</v>
      </c>
      <c r="I317" s="54"/>
      <c r="J317" s="55"/>
      <c r="K317" s="56"/>
      <c r="L317" s="56"/>
      <c r="M317" s="56"/>
    </row>
    <row r="318" spans="1:17" ht="16.899999999999999" customHeight="1" x14ac:dyDescent="0.25">
      <c r="A318" s="233"/>
      <c r="B318" s="233"/>
      <c r="C318" s="233"/>
      <c r="D318" s="234"/>
      <c r="E318" s="236"/>
      <c r="F318" s="1110"/>
      <c r="G318" s="236"/>
      <c r="H318" s="236"/>
      <c r="I318" s="237"/>
      <c r="J318" s="237"/>
      <c r="K318" s="236"/>
      <c r="L318" s="236"/>
      <c r="M318" s="236"/>
    </row>
    <row r="319" spans="1:17" ht="16.5" x14ac:dyDescent="0.25">
      <c r="A319" s="233"/>
      <c r="B319" s="233"/>
      <c r="C319" s="233"/>
      <c r="D319" s="234"/>
      <c r="E319" s="236"/>
      <c r="F319" s="610"/>
      <c r="G319" s="236"/>
      <c r="H319" s="840"/>
      <c r="I319" s="236"/>
      <c r="J319" s="236"/>
      <c r="K319" s="236"/>
      <c r="L319" s="236"/>
      <c r="M319" s="236"/>
    </row>
    <row r="320" spans="1:17" ht="16.5" x14ac:dyDescent="0.25">
      <c r="A320" s="233"/>
      <c r="B320" s="233"/>
      <c r="C320" s="233"/>
      <c r="D320" s="234"/>
      <c r="E320" s="236"/>
      <c r="F320" s="608"/>
      <c r="G320" s="236"/>
      <c r="H320" s="237"/>
      <c r="I320" s="237"/>
      <c r="J320" s="237"/>
      <c r="K320" s="236"/>
      <c r="L320" s="236"/>
      <c r="M320" s="236"/>
    </row>
    <row r="321" spans="1:13" ht="16.5" x14ac:dyDescent="0.25">
      <c r="A321" s="233"/>
      <c r="B321" s="233"/>
      <c r="C321" s="233"/>
      <c r="D321" s="234"/>
      <c r="E321" s="236"/>
      <c r="F321" s="1110"/>
      <c r="G321" s="236"/>
      <c r="H321" s="237"/>
      <c r="I321" s="237"/>
      <c r="J321" s="237"/>
      <c r="K321" s="236"/>
      <c r="L321" s="236"/>
      <c r="M321" s="236"/>
    </row>
    <row r="322" spans="1:13" ht="16.5" x14ac:dyDescent="0.25">
      <c r="A322" s="233"/>
      <c r="B322" s="233"/>
      <c r="C322" s="233"/>
      <c r="D322" s="234"/>
      <c r="E322" s="236"/>
      <c r="F322" s="236"/>
      <c r="G322" s="236"/>
      <c r="H322" s="237"/>
      <c r="I322" s="237"/>
      <c r="J322" s="237"/>
      <c r="K322" s="236"/>
      <c r="L322" s="236"/>
      <c r="M322" s="236"/>
    </row>
    <row r="323" spans="1:13" ht="16.5" x14ac:dyDescent="0.25">
      <c r="A323" s="233"/>
      <c r="B323" s="233"/>
      <c r="C323" s="233"/>
      <c r="D323" s="234"/>
      <c r="E323" s="236"/>
      <c r="F323" s="610"/>
      <c r="G323" s="236"/>
      <c r="H323" s="237"/>
      <c r="I323" s="237"/>
      <c r="J323" s="237"/>
      <c r="K323" s="236"/>
      <c r="L323" s="236"/>
      <c r="M323" s="236"/>
    </row>
    <row r="324" spans="1:13" ht="16.5" x14ac:dyDescent="0.25">
      <c r="A324" s="233"/>
      <c r="B324" s="233"/>
      <c r="C324" s="233"/>
      <c r="D324" s="234"/>
      <c r="E324" s="236"/>
      <c r="F324" s="1110"/>
      <c r="G324" s="236"/>
      <c r="H324" s="237"/>
      <c r="I324" s="237"/>
      <c r="J324" s="237"/>
      <c r="K324" s="236"/>
      <c r="L324" s="236"/>
      <c r="M324" s="236"/>
    </row>
    <row r="325" spans="1:13" ht="16.5" x14ac:dyDescent="0.25">
      <c r="A325" s="233"/>
      <c r="B325" s="233"/>
      <c r="C325" s="233"/>
      <c r="D325" s="234"/>
      <c r="E325" s="236"/>
      <c r="F325" s="236"/>
      <c r="G325" s="236"/>
      <c r="H325" s="237"/>
      <c r="I325" s="237"/>
      <c r="J325" s="237"/>
      <c r="K325" s="236"/>
      <c r="L325" s="236"/>
      <c r="M325" s="236"/>
    </row>
    <row r="326" spans="1:13" ht="16.5" x14ac:dyDescent="0.25">
      <c r="A326" s="233"/>
      <c r="B326" s="233"/>
      <c r="C326" s="233"/>
      <c r="D326" s="234"/>
      <c r="E326" s="236"/>
      <c r="F326" s="610"/>
      <c r="G326" s="236"/>
      <c r="H326" s="237"/>
      <c r="I326" s="237"/>
      <c r="J326" s="237"/>
      <c r="K326" s="236"/>
      <c r="L326" s="236"/>
      <c r="M326" s="236"/>
    </row>
    <row r="327" spans="1:13" ht="16.5" x14ac:dyDescent="0.25">
      <c r="A327" s="233"/>
      <c r="B327" s="233"/>
      <c r="C327" s="233"/>
      <c r="D327" s="234"/>
      <c r="E327" s="236"/>
      <c r="F327" s="608"/>
      <c r="G327" s="236"/>
      <c r="H327" s="237"/>
      <c r="I327" s="237"/>
      <c r="J327" s="237"/>
      <c r="K327" s="236"/>
      <c r="L327" s="236"/>
      <c r="M327" s="236"/>
    </row>
    <row r="328" spans="1:13" ht="16.5" x14ac:dyDescent="0.25">
      <c r="A328" s="233"/>
      <c r="B328" s="233"/>
      <c r="C328" s="233"/>
      <c r="D328" s="234"/>
      <c r="E328" s="236"/>
      <c r="F328" s="608"/>
      <c r="G328" s="236"/>
      <c r="H328" s="237"/>
      <c r="I328" s="237"/>
      <c r="J328" s="237"/>
      <c r="K328" s="236"/>
      <c r="L328" s="236"/>
      <c r="M328" s="236"/>
    </row>
    <row r="329" spans="1:13" ht="16.5" x14ac:dyDescent="0.25">
      <c r="A329" s="233"/>
      <c r="B329" s="233"/>
      <c r="C329" s="233"/>
      <c r="E329" s="236"/>
      <c r="F329" s="608"/>
      <c r="G329" s="236"/>
      <c r="H329" s="237"/>
      <c r="I329" s="237"/>
      <c r="J329" s="237"/>
      <c r="K329" s="236"/>
      <c r="L329" s="236"/>
      <c r="M329" s="236"/>
    </row>
    <row r="330" spans="1:13" ht="16.5" x14ac:dyDescent="0.25">
      <c r="A330" s="233"/>
      <c r="B330" s="233"/>
      <c r="C330" s="233"/>
      <c r="D330" s="234"/>
      <c r="E330" s="236"/>
      <c r="F330" s="608"/>
      <c r="G330" s="236"/>
      <c r="H330" s="237"/>
      <c r="I330" s="237"/>
      <c r="J330" s="237"/>
      <c r="K330" s="236"/>
      <c r="L330" s="236"/>
      <c r="M330" s="236"/>
    </row>
    <row r="331" spans="1:13" ht="16.5" x14ac:dyDescent="0.25">
      <c r="A331" s="233"/>
      <c r="B331" s="233"/>
      <c r="C331" s="233"/>
      <c r="D331" s="234"/>
      <c r="E331" s="236"/>
      <c r="F331" s="608"/>
      <c r="G331" s="236"/>
      <c r="H331" s="237"/>
      <c r="I331" s="237"/>
      <c r="J331" s="237"/>
      <c r="K331" s="236"/>
      <c r="L331" s="236"/>
      <c r="M331" s="236"/>
    </row>
    <row r="332" spans="1:13" ht="16.5" x14ac:dyDescent="0.25">
      <c r="A332" s="233"/>
      <c r="B332" s="233"/>
      <c r="C332" s="233"/>
      <c r="D332" s="234"/>
      <c r="E332" s="236"/>
      <c r="F332" s="608"/>
      <c r="G332" s="236"/>
      <c r="H332" s="237"/>
      <c r="I332" s="237"/>
      <c r="J332" s="237"/>
      <c r="K332" s="236"/>
      <c r="L332" s="236"/>
      <c r="M332" s="236"/>
    </row>
    <row r="333" spans="1:13" ht="16.5" x14ac:dyDescent="0.25">
      <c r="A333" s="233"/>
      <c r="B333" s="233"/>
      <c r="C333" s="233"/>
      <c r="D333" s="234"/>
      <c r="E333" s="608"/>
      <c r="G333" s="234"/>
      <c r="H333" s="237"/>
      <c r="I333" s="237"/>
      <c r="J333" s="235"/>
      <c r="K333" s="234"/>
      <c r="L333" s="234"/>
      <c r="M333" s="234"/>
    </row>
    <row r="334" spans="1:13" ht="16.5" x14ac:dyDescent="0.25">
      <c r="A334" s="233"/>
      <c r="B334" s="233"/>
      <c r="C334" s="233"/>
      <c r="D334" s="234"/>
      <c r="E334" s="234"/>
      <c r="F334" s="608"/>
      <c r="G334" s="234"/>
      <c r="H334" s="235"/>
      <c r="I334" s="235"/>
      <c r="J334" s="235"/>
      <c r="K334" s="234"/>
      <c r="L334" s="234"/>
      <c r="M334" s="234"/>
    </row>
    <row r="335" spans="1:13" ht="16.5" x14ac:dyDescent="0.25">
      <c r="A335" s="233"/>
      <c r="B335" s="233"/>
      <c r="C335" s="233"/>
      <c r="D335" s="234"/>
      <c r="E335" s="234"/>
      <c r="F335" s="608"/>
      <c r="G335" s="234"/>
      <c r="H335" s="235"/>
      <c r="I335" s="235"/>
      <c r="J335" s="235"/>
      <c r="K335" s="234"/>
      <c r="L335" s="234"/>
      <c r="M335" s="234"/>
    </row>
    <row r="336" spans="1:13" ht="16.5" x14ac:dyDescent="0.25">
      <c r="A336" s="233"/>
      <c r="B336" s="233"/>
      <c r="C336" s="233"/>
      <c r="D336" s="234"/>
      <c r="E336" s="234"/>
      <c r="F336" s="608"/>
      <c r="G336" s="234"/>
      <c r="H336" s="235"/>
      <c r="I336" s="235"/>
      <c r="J336" s="235"/>
      <c r="K336" s="234"/>
      <c r="L336" s="234"/>
      <c r="M336" s="234"/>
    </row>
    <row r="337" spans="1:13" ht="16.5" x14ac:dyDescent="0.25">
      <c r="A337" s="233"/>
      <c r="B337" s="233"/>
      <c r="C337" s="233"/>
      <c r="D337" s="234"/>
      <c r="E337" s="234"/>
      <c r="F337" s="608"/>
      <c r="G337" s="234"/>
      <c r="H337" s="235"/>
      <c r="I337" s="235"/>
      <c r="J337" s="235"/>
      <c r="K337" s="234"/>
      <c r="L337" s="234"/>
      <c r="M337" s="234"/>
    </row>
  </sheetData>
  <mergeCells count="19">
    <mergeCell ref="H17:H19"/>
    <mergeCell ref="J17:J19"/>
    <mergeCell ref="K17:K19"/>
    <mergeCell ref="A317:D317"/>
    <mergeCell ref="A12:K12"/>
    <mergeCell ref="A13:K13"/>
    <mergeCell ref="A16:A19"/>
    <mergeCell ref="B16:B19"/>
    <mergeCell ref="C16:C19"/>
    <mergeCell ref="D16:D19"/>
    <mergeCell ref="E16:G16"/>
    <mergeCell ref="E17:E19"/>
    <mergeCell ref="F17:F19"/>
    <mergeCell ref="G17:G19"/>
    <mergeCell ref="H16:J16"/>
    <mergeCell ref="K16:M16"/>
    <mergeCell ref="L17:L19"/>
    <mergeCell ref="M17:M19"/>
    <mergeCell ref="I17:I19"/>
  </mergeCells>
  <pageMargins left="1.1811023622047245" right="0.39370078740157483" top="0.78740157480314965" bottom="0.59055118110236227" header="0.31496062992125984" footer="0.31496062992125984"/>
  <pageSetup paperSize="9" scale="64" fitToHeight="0" orientation="landscape" r:id="rId1"/>
  <rowBreaks count="12" manualBreakCount="12">
    <brk id="32" max="12" man="1"/>
    <brk id="57" max="12" man="1"/>
    <brk id="82" max="12" man="1"/>
    <brk id="117" max="12" man="1"/>
    <brk id="133" max="12" man="1"/>
    <brk id="149" max="12" man="1"/>
    <brk id="171" max="12" man="1"/>
    <brk id="193" max="12" man="1"/>
    <brk id="253" max="12" man="1"/>
    <brk id="276" max="12" man="1"/>
    <brk id="290" max="12" man="1"/>
    <brk id="30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5"/>
  <sheetViews>
    <sheetView view="pageBreakPreview" zoomScale="80" zoomScaleNormal="40" zoomScaleSheetLayoutView="80" workbookViewId="0">
      <selection activeCell="B8" sqref="B8:H8"/>
    </sheetView>
  </sheetViews>
  <sheetFormatPr defaultRowHeight="12.75" x14ac:dyDescent="0.2"/>
  <cols>
    <col min="1" max="1" width="18.28515625" style="261" customWidth="1"/>
    <col min="2" max="2" width="11.7109375" style="261" customWidth="1"/>
    <col min="3" max="3" width="13.140625" style="261" customWidth="1"/>
    <col min="4" max="4" width="69.7109375" style="261" customWidth="1"/>
    <col min="5" max="5" width="13" style="261" customWidth="1"/>
    <col min="6" max="7" width="8.85546875" style="261"/>
    <col min="8" max="8" width="13.7109375" style="261" customWidth="1"/>
    <col min="9" max="9" width="14.140625" style="261" customWidth="1"/>
    <col min="10" max="11" width="8.85546875" style="261"/>
    <col min="12" max="12" width="13.28515625" style="261" customWidth="1"/>
    <col min="13" max="256" width="8.85546875" style="261"/>
    <col min="257" max="257" width="18.28515625" style="261" customWidth="1"/>
    <col min="258" max="258" width="11.7109375" style="261" customWidth="1"/>
    <col min="259" max="259" width="13.140625" style="261" customWidth="1"/>
    <col min="260" max="260" width="69.7109375" style="261" customWidth="1"/>
    <col min="261" max="261" width="13" style="261" customWidth="1"/>
    <col min="262" max="263" width="8.85546875" style="261"/>
    <col min="264" max="264" width="13.7109375" style="261" customWidth="1"/>
    <col min="265" max="265" width="14.140625" style="261" customWidth="1"/>
    <col min="266" max="267" width="8.85546875" style="261"/>
    <col min="268" max="268" width="13.28515625" style="261" customWidth="1"/>
    <col min="269" max="512" width="8.85546875" style="261"/>
    <col min="513" max="513" width="18.28515625" style="261" customWidth="1"/>
    <col min="514" max="514" width="11.7109375" style="261" customWidth="1"/>
    <col min="515" max="515" width="13.140625" style="261" customWidth="1"/>
    <col min="516" max="516" width="69.7109375" style="261" customWidth="1"/>
    <col min="517" max="517" width="13" style="261" customWidth="1"/>
    <col min="518" max="519" width="8.85546875" style="261"/>
    <col min="520" max="520" width="13.7109375" style="261" customWidth="1"/>
    <col min="521" max="521" width="14.140625" style="261" customWidth="1"/>
    <col min="522" max="523" width="8.85546875" style="261"/>
    <col min="524" max="524" width="13.28515625" style="261" customWidth="1"/>
    <col min="525" max="768" width="8.85546875" style="261"/>
    <col min="769" max="769" width="18.28515625" style="261" customWidth="1"/>
    <col min="770" max="770" width="11.7109375" style="261" customWidth="1"/>
    <col min="771" max="771" width="13.140625" style="261" customWidth="1"/>
    <col min="772" max="772" width="69.7109375" style="261" customWidth="1"/>
    <col min="773" max="773" width="13" style="261" customWidth="1"/>
    <col min="774" max="775" width="8.85546875" style="261"/>
    <col min="776" max="776" width="13.7109375" style="261" customWidth="1"/>
    <col min="777" max="777" width="14.140625" style="261" customWidth="1"/>
    <col min="778" max="779" width="8.85546875" style="261"/>
    <col min="780" max="780" width="13.28515625" style="261" customWidth="1"/>
    <col min="781" max="1024" width="8.85546875" style="261"/>
    <col min="1025" max="1025" width="18.28515625" style="261" customWidth="1"/>
    <col min="1026" max="1026" width="11.7109375" style="261" customWidth="1"/>
    <col min="1027" max="1027" width="13.140625" style="261" customWidth="1"/>
    <col min="1028" max="1028" width="69.7109375" style="261" customWidth="1"/>
    <col min="1029" max="1029" width="13" style="261" customWidth="1"/>
    <col min="1030" max="1031" width="8.85546875" style="261"/>
    <col min="1032" max="1032" width="13.7109375" style="261" customWidth="1"/>
    <col min="1033" max="1033" width="14.140625" style="261" customWidth="1"/>
    <col min="1034" max="1035" width="8.85546875" style="261"/>
    <col min="1036" max="1036" width="13.28515625" style="261" customWidth="1"/>
    <col min="1037" max="1280" width="8.85546875" style="261"/>
    <col min="1281" max="1281" width="18.28515625" style="261" customWidth="1"/>
    <col min="1282" max="1282" width="11.7109375" style="261" customWidth="1"/>
    <col min="1283" max="1283" width="13.140625" style="261" customWidth="1"/>
    <col min="1284" max="1284" width="69.7109375" style="261" customWidth="1"/>
    <col min="1285" max="1285" width="13" style="261" customWidth="1"/>
    <col min="1286" max="1287" width="8.85546875" style="261"/>
    <col min="1288" max="1288" width="13.7109375" style="261" customWidth="1"/>
    <col min="1289" max="1289" width="14.140625" style="261" customWidth="1"/>
    <col min="1290" max="1291" width="8.85546875" style="261"/>
    <col min="1292" max="1292" width="13.28515625" style="261" customWidth="1"/>
    <col min="1293" max="1536" width="8.85546875" style="261"/>
    <col min="1537" max="1537" width="18.28515625" style="261" customWidth="1"/>
    <col min="1538" max="1538" width="11.7109375" style="261" customWidth="1"/>
    <col min="1539" max="1539" width="13.140625" style="261" customWidth="1"/>
    <col min="1540" max="1540" width="69.7109375" style="261" customWidth="1"/>
    <col min="1541" max="1541" width="13" style="261" customWidth="1"/>
    <col min="1542" max="1543" width="8.85546875" style="261"/>
    <col min="1544" max="1544" width="13.7109375" style="261" customWidth="1"/>
    <col min="1545" max="1545" width="14.140625" style="261" customWidth="1"/>
    <col min="1546" max="1547" width="8.85546875" style="261"/>
    <col min="1548" max="1548" width="13.28515625" style="261" customWidth="1"/>
    <col min="1549" max="1792" width="8.85546875" style="261"/>
    <col min="1793" max="1793" width="18.28515625" style="261" customWidth="1"/>
    <col min="1794" max="1794" width="11.7109375" style="261" customWidth="1"/>
    <col min="1795" max="1795" width="13.140625" style="261" customWidth="1"/>
    <col min="1796" max="1796" width="69.7109375" style="261" customWidth="1"/>
    <col min="1797" max="1797" width="13" style="261" customWidth="1"/>
    <col min="1798" max="1799" width="8.85546875" style="261"/>
    <col min="1800" max="1800" width="13.7109375" style="261" customWidth="1"/>
    <col min="1801" max="1801" width="14.140625" style="261" customWidth="1"/>
    <col min="1802" max="1803" width="8.85546875" style="261"/>
    <col min="1804" max="1804" width="13.28515625" style="261" customWidth="1"/>
    <col min="1805" max="2048" width="8.85546875" style="261"/>
    <col min="2049" max="2049" width="18.28515625" style="261" customWidth="1"/>
    <col min="2050" max="2050" width="11.7109375" style="261" customWidth="1"/>
    <col min="2051" max="2051" width="13.140625" style="261" customWidth="1"/>
    <col min="2052" max="2052" width="69.7109375" style="261" customWidth="1"/>
    <col min="2053" max="2053" width="13" style="261" customWidth="1"/>
    <col min="2054" max="2055" width="8.85546875" style="261"/>
    <col min="2056" max="2056" width="13.7109375" style="261" customWidth="1"/>
    <col min="2057" max="2057" width="14.140625" style="261" customWidth="1"/>
    <col min="2058" max="2059" width="8.85546875" style="261"/>
    <col min="2060" max="2060" width="13.28515625" style="261" customWidth="1"/>
    <col min="2061" max="2304" width="8.85546875" style="261"/>
    <col min="2305" max="2305" width="18.28515625" style="261" customWidth="1"/>
    <col min="2306" max="2306" width="11.7109375" style="261" customWidth="1"/>
    <col min="2307" max="2307" width="13.140625" style="261" customWidth="1"/>
    <col min="2308" max="2308" width="69.7109375" style="261" customWidth="1"/>
    <col min="2309" max="2309" width="13" style="261" customWidth="1"/>
    <col min="2310" max="2311" width="8.85546875" style="261"/>
    <col min="2312" max="2312" width="13.7109375" style="261" customWidth="1"/>
    <col min="2313" max="2313" width="14.140625" style="261" customWidth="1"/>
    <col min="2314" max="2315" width="8.85546875" style="261"/>
    <col min="2316" max="2316" width="13.28515625" style="261" customWidth="1"/>
    <col min="2317" max="2560" width="8.85546875" style="261"/>
    <col min="2561" max="2561" width="18.28515625" style="261" customWidth="1"/>
    <col min="2562" max="2562" width="11.7109375" style="261" customWidth="1"/>
    <col min="2563" max="2563" width="13.140625" style="261" customWidth="1"/>
    <col min="2564" max="2564" width="69.7109375" style="261" customWidth="1"/>
    <col min="2565" max="2565" width="13" style="261" customWidth="1"/>
    <col min="2566" max="2567" width="8.85546875" style="261"/>
    <col min="2568" max="2568" width="13.7109375" style="261" customWidth="1"/>
    <col min="2569" max="2569" width="14.140625" style="261" customWidth="1"/>
    <col min="2570" max="2571" width="8.85546875" style="261"/>
    <col min="2572" max="2572" width="13.28515625" style="261" customWidth="1"/>
    <col min="2573" max="2816" width="8.85546875" style="261"/>
    <col min="2817" max="2817" width="18.28515625" style="261" customWidth="1"/>
    <col min="2818" max="2818" width="11.7109375" style="261" customWidth="1"/>
    <col min="2819" max="2819" width="13.140625" style="261" customWidth="1"/>
    <col min="2820" max="2820" width="69.7109375" style="261" customWidth="1"/>
    <col min="2821" max="2821" width="13" style="261" customWidth="1"/>
    <col min="2822" max="2823" width="8.85546875" style="261"/>
    <col min="2824" max="2824" width="13.7109375" style="261" customWidth="1"/>
    <col min="2825" max="2825" width="14.140625" style="261" customWidth="1"/>
    <col min="2826" max="2827" width="8.85546875" style="261"/>
    <col min="2828" max="2828" width="13.28515625" style="261" customWidth="1"/>
    <col min="2829" max="3072" width="8.85546875" style="261"/>
    <col min="3073" max="3073" width="18.28515625" style="261" customWidth="1"/>
    <col min="3074" max="3074" width="11.7109375" style="261" customWidth="1"/>
    <col min="3075" max="3075" width="13.140625" style="261" customWidth="1"/>
    <col min="3076" max="3076" width="69.7109375" style="261" customWidth="1"/>
    <col min="3077" max="3077" width="13" style="261" customWidth="1"/>
    <col min="3078" max="3079" width="8.85546875" style="261"/>
    <col min="3080" max="3080" width="13.7109375" style="261" customWidth="1"/>
    <col min="3081" max="3081" width="14.140625" style="261" customWidth="1"/>
    <col min="3082" max="3083" width="8.85546875" style="261"/>
    <col min="3084" max="3084" width="13.28515625" style="261" customWidth="1"/>
    <col min="3085" max="3328" width="8.85546875" style="261"/>
    <col min="3329" max="3329" width="18.28515625" style="261" customWidth="1"/>
    <col min="3330" max="3330" width="11.7109375" style="261" customWidth="1"/>
    <col min="3331" max="3331" width="13.140625" style="261" customWidth="1"/>
    <col min="3332" max="3332" width="69.7109375" style="261" customWidth="1"/>
    <col min="3333" max="3333" width="13" style="261" customWidth="1"/>
    <col min="3334" max="3335" width="8.85546875" style="261"/>
    <col min="3336" max="3336" width="13.7109375" style="261" customWidth="1"/>
    <col min="3337" max="3337" width="14.140625" style="261" customWidth="1"/>
    <col min="3338" max="3339" width="8.85546875" style="261"/>
    <col min="3340" max="3340" width="13.28515625" style="261" customWidth="1"/>
    <col min="3341" max="3584" width="8.85546875" style="261"/>
    <col min="3585" max="3585" width="18.28515625" style="261" customWidth="1"/>
    <col min="3586" max="3586" width="11.7109375" style="261" customWidth="1"/>
    <col min="3587" max="3587" width="13.140625" style="261" customWidth="1"/>
    <col min="3588" max="3588" width="69.7109375" style="261" customWidth="1"/>
    <col min="3589" max="3589" width="13" style="261" customWidth="1"/>
    <col min="3590" max="3591" width="8.85546875" style="261"/>
    <col min="3592" max="3592" width="13.7109375" style="261" customWidth="1"/>
    <col min="3593" max="3593" width="14.140625" style="261" customWidth="1"/>
    <col min="3594" max="3595" width="8.85546875" style="261"/>
    <col min="3596" max="3596" width="13.28515625" style="261" customWidth="1"/>
    <col min="3597" max="3840" width="8.85546875" style="261"/>
    <col min="3841" max="3841" width="18.28515625" style="261" customWidth="1"/>
    <col min="3842" max="3842" width="11.7109375" style="261" customWidth="1"/>
    <col min="3843" max="3843" width="13.140625" style="261" customWidth="1"/>
    <col min="3844" max="3844" width="69.7109375" style="261" customWidth="1"/>
    <col min="3845" max="3845" width="13" style="261" customWidth="1"/>
    <col min="3846" max="3847" width="8.85546875" style="261"/>
    <col min="3848" max="3848" width="13.7109375" style="261" customWidth="1"/>
    <col min="3849" max="3849" width="14.140625" style="261" customWidth="1"/>
    <col min="3850" max="3851" width="8.85546875" style="261"/>
    <col min="3852" max="3852" width="13.28515625" style="261" customWidth="1"/>
    <col min="3853" max="4096" width="8.85546875" style="261"/>
    <col min="4097" max="4097" width="18.28515625" style="261" customWidth="1"/>
    <col min="4098" max="4098" width="11.7109375" style="261" customWidth="1"/>
    <col min="4099" max="4099" width="13.140625" style="261" customWidth="1"/>
    <col min="4100" max="4100" width="69.7109375" style="261" customWidth="1"/>
    <col min="4101" max="4101" width="13" style="261" customWidth="1"/>
    <col min="4102" max="4103" width="8.85546875" style="261"/>
    <col min="4104" max="4104" width="13.7109375" style="261" customWidth="1"/>
    <col min="4105" max="4105" width="14.140625" style="261" customWidth="1"/>
    <col min="4106" max="4107" width="8.85546875" style="261"/>
    <col min="4108" max="4108" width="13.28515625" style="261" customWidth="1"/>
    <col min="4109" max="4352" width="8.85546875" style="261"/>
    <col min="4353" max="4353" width="18.28515625" style="261" customWidth="1"/>
    <col min="4354" max="4354" width="11.7109375" style="261" customWidth="1"/>
    <col min="4355" max="4355" width="13.140625" style="261" customWidth="1"/>
    <col min="4356" max="4356" width="69.7109375" style="261" customWidth="1"/>
    <col min="4357" max="4357" width="13" style="261" customWidth="1"/>
    <col min="4358" max="4359" width="8.85546875" style="261"/>
    <col min="4360" max="4360" width="13.7109375" style="261" customWidth="1"/>
    <col min="4361" max="4361" width="14.140625" style="261" customWidth="1"/>
    <col min="4362" max="4363" width="8.85546875" style="261"/>
    <col min="4364" max="4364" width="13.28515625" style="261" customWidth="1"/>
    <col min="4365" max="4608" width="8.85546875" style="261"/>
    <col min="4609" max="4609" width="18.28515625" style="261" customWidth="1"/>
    <col min="4610" max="4610" width="11.7109375" style="261" customWidth="1"/>
    <col min="4611" max="4611" width="13.140625" style="261" customWidth="1"/>
    <col min="4612" max="4612" width="69.7109375" style="261" customWidth="1"/>
    <col min="4613" max="4613" width="13" style="261" customWidth="1"/>
    <col min="4614" max="4615" width="8.85546875" style="261"/>
    <col min="4616" max="4616" width="13.7109375" style="261" customWidth="1"/>
    <col min="4617" max="4617" width="14.140625" style="261" customWidth="1"/>
    <col min="4618" max="4619" width="8.85546875" style="261"/>
    <col min="4620" max="4620" width="13.28515625" style="261" customWidth="1"/>
    <col min="4621" max="4864" width="8.85546875" style="261"/>
    <col min="4865" max="4865" width="18.28515625" style="261" customWidth="1"/>
    <col min="4866" max="4866" width="11.7109375" style="261" customWidth="1"/>
    <col min="4867" max="4867" width="13.140625" style="261" customWidth="1"/>
    <col min="4868" max="4868" width="69.7109375" style="261" customWidth="1"/>
    <col min="4869" max="4869" width="13" style="261" customWidth="1"/>
    <col min="4870" max="4871" width="8.85546875" style="261"/>
    <col min="4872" max="4872" width="13.7109375" style="261" customWidth="1"/>
    <col min="4873" max="4873" width="14.140625" style="261" customWidth="1"/>
    <col min="4874" max="4875" width="8.85546875" style="261"/>
    <col min="4876" max="4876" width="13.28515625" style="261" customWidth="1"/>
    <col min="4877" max="5120" width="8.85546875" style="261"/>
    <col min="5121" max="5121" width="18.28515625" style="261" customWidth="1"/>
    <col min="5122" max="5122" width="11.7109375" style="261" customWidth="1"/>
    <col min="5123" max="5123" width="13.140625" style="261" customWidth="1"/>
    <col min="5124" max="5124" width="69.7109375" style="261" customWidth="1"/>
    <col min="5125" max="5125" width="13" style="261" customWidth="1"/>
    <col min="5126" max="5127" width="8.85546875" style="261"/>
    <col min="5128" max="5128" width="13.7109375" style="261" customWidth="1"/>
    <col min="5129" max="5129" width="14.140625" style="261" customWidth="1"/>
    <col min="5130" max="5131" width="8.85546875" style="261"/>
    <col min="5132" max="5132" width="13.28515625" style="261" customWidth="1"/>
    <col min="5133" max="5376" width="8.85546875" style="261"/>
    <col min="5377" max="5377" width="18.28515625" style="261" customWidth="1"/>
    <col min="5378" max="5378" width="11.7109375" style="261" customWidth="1"/>
    <col min="5379" max="5379" width="13.140625" style="261" customWidth="1"/>
    <col min="5380" max="5380" width="69.7109375" style="261" customWidth="1"/>
    <col min="5381" max="5381" width="13" style="261" customWidth="1"/>
    <col min="5382" max="5383" width="8.85546875" style="261"/>
    <col min="5384" max="5384" width="13.7109375" style="261" customWidth="1"/>
    <col min="5385" max="5385" width="14.140625" style="261" customWidth="1"/>
    <col min="5386" max="5387" width="8.85546875" style="261"/>
    <col min="5388" max="5388" width="13.28515625" style="261" customWidth="1"/>
    <col min="5389" max="5632" width="8.85546875" style="261"/>
    <col min="5633" max="5633" width="18.28515625" style="261" customWidth="1"/>
    <col min="5634" max="5634" width="11.7109375" style="261" customWidth="1"/>
    <col min="5635" max="5635" width="13.140625" style="261" customWidth="1"/>
    <col min="5636" max="5636" width="69.7109375" style="261" customWidth="1"/>
    <col min="5637" max="5637" width="13" style="261" customWidth="1"/>
    <col min="5638" max="5639" width="8.85546875" style="261"/>
    <col min="5640" max="5640" width="13.7109375" style="261" customWidth="1"/>
    <col min="5641" max="5641" width="14.140625" style="261" customWidth="1"/>
    <col min="5642" max="5643" width="8.85546875" style="261"/>
    <col min="5644" max="5644" width="13.28515625" style="261" customWidth="1"/>
    <col min="5645" max="5888" width="8.85546875" style="261"/>
    <col min="5889" max="5889" width="18.28515625" style="261" customWidth="1"/>
    <col min="5890" max="5890" width="11.7109375" style="261" customWidth="1"/>
    <col min="5891" max="5891" width="13.140625" style="261" customWidth="1"/>
    <col min="5892" max="5892" width="69.7109375" style="261" customWidth="1"/>
    <col min="5893" max="5893" width="13" style="261" customWidth="1"/>
    <col min="5894" max="5895" width="8.85546875" style="261"/>
    <col min="5896" max="5896" width="13.7109375" style="261" customWidth="1"/>
    <col min="5897" max="5897" width="14.140625" style="261" customWidth="1"/>
    <col min="5898" max="5899" width="8.85546875" style="261"/>
    <col min="5900" max="5900" width="13.28515625" style="261" customWidth="1"/>
    <col min="5901" max="6144" width="8.85546875" style="261"/>
    <col min="6145" max="6145" width="18.28515625" style="261" customWidth="1"/>
    <col min="6146" max="6146" width="11.7109375" style="261" customWidth="1"/>
    <col min="6147" max="6147" width="13.140625" style="261" customWidth="1"/>
    <col min="6148" max="6148" width="69.7109375" style="261" customWidth="1"/>
    <col min="6149" max="6149" width="13" style="261" customWidth="1"/>
    <col min="6150" max="6151" width="8.85546875" style="261"/>
    <col min="6152" max="6152" width="13.7109375" style="261" customWidth="1"/>
    <col min="6153" max="6153" width="14.140625" style="261" customWidth="1"/>
    <col min="6154" max="6155" width="8.85546875" style="261"/>
    <col min="6156" max="6156" width="13.28515625" style="261" customWidth="1"/>
    <col min="6157" max="6400" width="8.85546875" style="261"/>
    <col min="6401" max="6401" width="18.28515625" style="261" customWidth="1"/>
    <col min="6402" max="6402" width="11.7109375" style="261" customWidth="1"/>
    <col min="6403" max="6403" width="13.140625" style="261" customWidth="1"/>
    <col min="6404" max="6404" width="69.7109375" style="261" customWidth="1"/>
    <col min="6405" max="6405" width="13" style="261" customWidth="1"/>
    <col min="6406" max="6407" width="8.85546875" style="261"/>
    <col min="6408" max="6408" width="13.7109375" style="261" customWidth="1"/>
    <col min="6409" max="6409" width="14.140625" style="261" customWidth="1"/>
    <col min="6410" max="6411" width="8.85546875" style="261"/>
    <col min="6412" max="6412" width="13.28515625" style="261" customWidth="1"/>
    <col min="6413" max="6656" width="8.85546875" style="261"/>
    <col min="6657" max="6657" width="18.28515625" style="261" customWidth="1"/>
    <col min="6658" max="6658" width="11.7109375" style="261" customWidth="1"/>
    <col min="6659" max="6659" width="13.140625" style="261" customWidth="1"/>
    <col min="6660" max="6660" width="69.7109375" style="261" customWidth="1"/>
    <col min="6661" max="6661" width="13" style="261" customWidth="1"/>
    <col min="6662" max="6663" width="8.85546875" style="261"/>
    <col min="6664" max="6664" width="13.7109375" style="261" customWidth="1"/>
    <col min="6665" max="6665" width="14.140625" style="261" customWidth="1"/>
    <col min="6666" max="6667" width="8.85546875" style="261"/>
    <col min="6668" max="6668" width="13.28515625" style="261" customWidth="1"/>
    <col min="6669" max="6912" width="8.85546875" style="261"/>
    <col min="6913" max="6913" width="18.28515625" style="261" customWidth="1"/>
    <col min="6914" max="6914" width="11.7109375" style="261" customWidth="1"/>
    <col min="6915" max="6915" width="13.140625" style="261" customWidth="1"/>
    <col min="6916" max="6916" width="69.7109375" style="261" customWidth="1"/>
    <col min="6917" max="6917" width="13" style="261" customWidth="1"/>
    <col min="6918" max="6919" width="8.85546875" style="261"/>
    <col min="6920" max="6920" width="13.7109375" style="261" customWidth="1"/>
    <col min="6921" max="6921" width="14.140625" style="261" customWidth="1"/>
    <col min="6922" max="6923" width="8.85546875" style="261"/>
    <col min="6924" max="6924" width="13.28515625" style="261" customWidth="1"/>
    <col min="6925" max="7168" width="8.85546875" style="261"/>
    <col min="7169" max="7169" width="18.28515625" style="261" customWidth="1"/>
    <col min="7170" max="7170" width="11.7109375" style="261" customWidth="1"/>
    <col min="7171" max="7171" width="13.140625" style="261" customWidth="1"/>
    <col min="7172" max="7172" width="69.7109375" style="261" customWidth="1"/>
    <col min="7173" max="7173" width="13" style="261" customWidth="1"/>
    <col min="7174" max="7175" width="8.85546875" style="261"/>
    <col min="7176" max="7176" width="13.7109375" style="261" customWidth="1"/>
    <col min="7177" max="7177" width="14.140625" style="261" customWidth="1"/>
    <col min="7178" max="7179" width="8.85546875" style="261"/>
    <col min="7180" max="7180" width="13.28515625" style="261" customWidth="1"/>
    <col min="7181" max="7424" width="8.85546875" style="261"/>
    <col min="7425" max="7425" width="18.28515625" style="261" customWidth="1"/>
    <col min="7426" max="7426" width="11.7109375" style="261" customWidth="1"/>
    <col min="7427" max="7427" width="13.140625" style="261" customWidth="1"/>
    <col min="7428" max="7428" width="69.7109375" style="261" customWidth="1"/>
    <col min="7429" max="7429" width="13" style="261" customWidth="1"/>
    <col min="7430" max="7431" width="8.85546875" style="261"/>
    <col min="7432" max="7432" width="13.7109375" style="261" customWidth="1"/>
    <col min="7433" max="7433" width="14.140625" style="261" customWidth="1"/>
    <col min="7434" max="7435" width="8.85546875" style="261"/>
    <col min="7436" max="7436" width="13.28515625" style="261" customWidth="1"/>
    <col min="7437" max="7680" width="8.85546875" style="261"/>
    <col min="7681" max="7681" width="18.28515625" style="261" customWidth="1"/>
    <col min="7682" max="7682" width="11.7109375" style="261" customWidth="1"/>
    <col min="7683" max="7683" width="13.140625" style="261" customWidth="1"/>
    <col min="7684" max="7684" width="69.7109375" style="261" customWidth="1"/>
    <col min="7685" max="7685" width="13" style="261" customWidth="1"/>
    <col min="7686" max="7687" width="8.85546875" style="261"/>
    <col min="7688" max="7688" width="13.7109375" style="261" customWidth="1"/>
    <col min="7689" max="7689" width="14.140625" style="261" customWidth="1"/>
    <col min="7690" max="7691" width="8.85546875" style="261"/>
    <col min="7692" max="7692" width="13.28515625" style="261" customWidth="1"/>
    <col min="7693" max="7936" width="8.85546875" style="261"/>
    <col min="7937" max="7937" width="18.28515625" style="261" customWidth="1"/>
    <col min="7938" max="7938" width="11.7109375" style="261" customWidth="1"/>
    <col min="7939" max="7939" width="13.140625" style="261" customWidth="1"/>
    <col min="7940" max="7940" width="69.7109375" style="261" customWidth="1"/>
    <col min="7941" max="7941" width="13" style="261" customWidth="1"/>
    <col min="7942" max="7943" width="8.85546875" style="261"/>
    <col min="7944" max="7944" width="13.7109375" style="261" customWidth="1"/>
    <col min="7945" max="7945" width="14.140625" style="261" customWidth="1"/>
    <col min="7946" max="7947" width="8.85546875" style="261"/>
    <col min="7948" max="7948" width="13.28515625" style="261" customWidth="1"/>
    <col min="7949" max="8192" width="8.85546875" style="261"/>
    <col min="8193" max="8193" width="18.28515625" style="261" customWidth="1"/>
    <col min="8194" max="8194" width="11.7109375" style="261" customWidth="1"/>
    <col min="8195" max="8195" width="13.140625" style="261" customWidth="1"/>
    <col min="8196" max="8196" width="69.7109375" style="261" customWidth="1"/>
    <col min="8197" max="8197" width="13" style="261" customWidth="1"/>
    <col min="8198" max="8199" width="8.85546875" style="261"/>
    <col min="8200" max="8200" width="13.7109375" style="261" customWidth="1"/>
    <col min="8201" max="8201" width="14.140625" style="261" customWidth="1"/>
    <col min="8202" max="8203" width="8.85546875" style="261"/>
    <col min="8204" max="8204" width="13.28515625" style="261" customWidth="1"/>
    <col min="8205" max="8448" width="8.85546875" style="261"/>
    <col min="8449" max="8449" width="18.28515625" style="261" customWidth="1"/>
    <col min="8450" max="8450" width="11.7109375" style="261" customWidth="1"/>
    <col min="8451" max="8451" width="13.140625" style="261" customWidth="1"/>
    <col min="8452" max="8452" width="69.7109375" style="261" customWidth="1"/>
    <col min="8453" max="8453" width="13" style="261" customWidth="1"/>
    <col min="8454" max="8455" width="8.85546875" style="261"/>
    <col min="8456" max="8456" width="13.7109375" style="261" customWidth="1"/>
    <col min="8457" max="8457" width="14.140625" style="261" customWidth="1"/>
    <col min="8458" max="8459" width="8.85546875" style="261"/>
    <col min="8460" max="8460" width="13.28515625" style="261" customWidth="1"/>
    <col min="8461" max="8704" width="8.85546875" style="261"/>
    <col min="8705" max="8705" width="18.28515625" style="261" customWidth="1"/>
    <col min="8706" max="8706" width="11.7109375" style="261" customWidth="1"/>
    <col min="8707" max="8707" width="13.140625" style="261" customWidth="1"/>
    <col min="8708" max="8708" width="69.7109375" style="261" customWidth="1"/>
    <col min="8709" max="8709" width="13" style="261" customWidth="1"/>
    <col min="8710" max="8711" width="8.85546875" style="261"/>
    <col min="8712" max="8712" width="13.7109375" style="261" customWidth="1"/>
    <col min="8713" max="8713" width="14.140625" style="261" customWidth="1"/>
    <col min="8714" max="8715" width="8.85546875" style="261"/>
    <col min="8716" max="8716" width="13.28515625" style="261" customWidth="1"/>
    <col min="8717" max="8960" width="8.85546875" style="261"/>
    <col min="8961" max="8961" width="18.28515625" style="261" customWidth="1"/>
    <col min="8962" max="8962" width="11.7109375" style="261" customWidth="1"/>
    <col min="8963" max="8963" width="13.140625" style="261" customWidth="1"/>
    <col min="8964" max="8964" width="69.7109375" style="261" customWidth="1"/>
    <col min="8965" max="8965" width="13" style="261" customWidth="1"/>
    <col min="8966" max="8967" width="8.85546875" style="261"/>
    <col min="8968" max="8968" width="13.7109375" style="261" customWidth="1"/>
    <col min="8969" max="8969" width="14.140625" style="261" customWidth="1"/>
    <col min="8970" max="8971" width="8.85546875" style="261"/>
    <col min="8972" max="8972" width="13.28515625" style="261" customWidth="1"/>
    <col min="8973" max="9216" width="8.85546875" style="261"/>
    <col min="9217" max="9217" width="18.28515625" style="261" customWidth="1"/>
    <col min="9218" max="9218" width="11.7109375" style="261" customWidth="1"/>
    <col min="9219" max="9219" width="13.140625" style="261" customWidth="1"/>
    <col min="9220" max="9220" width="69.7109375" style="261" customWidth="1"/>
    <col min="9221" max="9221" width="13" style="261" customWidth="1"/>
    <col min="9222" max="9223" width="8.85546875" style="261"/>
    <col min="9224" max="9224" width="13.7109375" style="261" customWidth="1"/>
    <col min="9225" max="9225" width="14.140625" style="261" customWidth="1"/>
    <col min="9226" max="9227" width="8.85546875" style="261"/>
    <col min="9228" max="9228" width="13.28515625" style="261" customWidth="1"/>
    <col min="9229" max="9472" width="8.85546875" style="261"/>
    <col min="9473" max="9473" width="18.28515625" style="261" customWidth="1"/>
    <col min="9474" max="9474" width="11.7109375" style="261" customWidth="1"/>
    <col min="9475" max="9475" width="13.140625" style="261" customWidth="1"/>
    <col min="9476" max="9476" width="69.7109375" style="261" customWidth="1"/>
    <col min="9477" max="9477" width="13" style="261" customWidth="1"/>
    <col min="9478" max="9479" width="8.85546875" style="261"/>
    <col min="9480" max="9480" width="13.7109375" style="261" customWidth="1"/>
    <col min="9481" max="9481" width="14.140625" style="261" customWidth="1"/>
    <col min="9482" max="9483" width="8.85546875" style="261"/>
    <col min="9484" max="9484" width="13.28515625" style="261" customWidth="1"/>
    <col min="9485" max="9728" width="8.85546875" style="261"/>
    <col min="9729" max="9729" width="18.28515625" style="261" customWidth="1"/>
    <col min="9730" max="9730" width="11.7109375" style="261" customWidth="1"/>
    <col min="9731" max="9731" width="13.140625" style="261" customWidth="1"/>
    <col min="9732" max="9732" width="69.7109375" style="261" customWidth="1"/>
    <col min="9733" max="9733" width="13" style="261" customWidth="1"/>
    <col min="9734" max="9735" width="8.85546875" style="261"/>
    <col min="9736" max="9736" width="13.7109375" style="261" customWidth="1"/>
    <col min="9737" max="9737" width="14.140625" style="261" customWidth="1"/>
    <col min="9738" max="9739" width="8.85546875" style="261"/>
    <col min="9740" max="9740" width="13.28515625" style="261" customWidth="1"/>
    <col min="9741" max="9984" width="8.85546875" style="261"/>
    <col min="9985" max="9985" width="18.28515625" style="261" customWidth="1"/>
    <col min="9986" max="9986" width="11.7109375" style="261" customWidth="1"/>
    <col min="9987" max="9987" width="13.140625" style="261" customWidth="1"/>
    <col min="9988" max="9988" width="69.7109375" style="261" customWidth="1"/>
    <col min="9989" max="9989" width="13" style="261" customWidth="1"/>
    <col min="9990" max="9991" width="8.85546875" style="261"/>
    <col min="9992" max="9992" width="13.7109375" style="261" customWidth="1"/>
    <col min="9993" max="9993" width="14.140625" style="261" customWidth="1"/>
    <col min="9994" max="9995" width="8.85546875" style="261"/>
    <col min="9996" max="9996" width="13.28515625" style="261" customWidth="1"/>
    <col min="9997" max="10240" width="8.85546875" style="261"/>
    <col min="10241" max="10241" width="18.28515625" style="261" customWidth="1"/>
    <col min="10242" max="10242" width="11.7109375" style="261" customWidth="1"/>
    <col min="10243" max="10243" width="13.140625" style="261" customWidth="1"/>
    <col min="10244" max="10244" width="69.7109375" style="261" customWidth="1"/>
    <col min="10245" max="10245" width="13" style="261" customWidth="1"/>
    <col min="10246" max="10247" width="8.85546875" style="261"/>
    <col min="10248" max="10248" width="13.7109375" style="261" customWidth="1"/>
    <col min="10249" max="10249" width="14.140625" style="261" customWidth="1"/>
    <col min="10250" max="10251" width="8.85546875" style="261"/>
    <col min="10252" max="10252" width="13.28515625" style="261" customWidth="1"/>
    <col min="10253" max="10496" width="8.85546875" style="261"/>
    <col min="10497" max="10497" width="18.28515625" style="261" customWidth="1"/>
    <col min="10498" max="10498" width="11.7109375" style="261" customWidth="1"/>
    <col min="10499" max="10499" width="13.140625" style="261" customWidth="1"/>
    <col min="10500" max="10500" width="69.7109375" style="261" customWidth="1"/>
    <col min="10501" max="10501" width="13" style="261" customWidth="1"/>
    <col min="10502" max="10503" width="8.85546875" style="261"/>
    <col min="10504" max="10504" width="13.7109375" style="261" customWidth="1"/>
    <col min="10505" max="10505" width="14.140625" style="261" customWidth="1"/>
    <col min="10506" max="10507" width="8.85546875" style="261"/>
    <col min="10508" max="10508" width="13.28515625" style="261" customWidth="1"/>
    <col min="10509" max="10752" width="8.85546875" style="261"/>
    <col min="10753" max="10753" width="18.28515625" style="261" customWidth="1"/>
    <col min="10754" max="10754" width="11.7109375" style="261" customWidth="1"/>
    <col min="10755" max="10755" width="13.140625" style="261" customWidth="1"/>
    <col min="10756" max="10756" width="69.7109375" style="261" customWidth="1"/>
    <col min="10757" max="10757" width="13" style="261" customWidth="1"/>
    <col min="10758" max="10759" width="8.85546875" style="261"/>
    <col min="10760" max="10760" width="13.7109375" style="261" customWidth="1"/>
    <col min="10761" max="10761" width="14.140625" style="261" customWidth="1"/>
    <col min="10762" max="10763" width="8.85546875" style="261"/>
    <col min="10764" max="10764" width="13.28515625" style="261" customWidth="1"/>
    <col min="10765" max="11008" width="8.85546875" style="261"/>
    <col min="11009" max="11009" width="18.28515625" style="261" customWidth="1"/>
    <col min="11010" max="11010" width="11.7109375" style="261" customWidth="1"/>
    <col min="11011" max="11011" width="13.140625" style="261" customWidth="1"/>
    <col min="11012" max="11012" width="69.7109375" style="261" customWidth="1"/>
    <col min="11013" max="11013" width="13" style="261" customWidth="1"/>
    <col min="11014" max="11015" width="8.85546875" style="261"/>
    <col min="11016" max="11016" width="13.7109375" style="261" customWidth="1"/>
    <col min="11017" max="11017" width="14.140625" style="261" customWidth="1"/>
    <col min="11018" max="11019" width="8.85546875" style="261"/>
    <col min="11020" max="11020" width="13.28515625" style="261" customWidth="1"/>
    <col min="11021" max="11264" width="8.85546875" style="261"/>
    <col min="11265" max="11265" width="18.28515625" style="261" customWidth="1"/>
    <col min="11266" max="11266" width="11.7109375" style="261" customWidth="1"/>
    <col min="11267" max="11267" width="13.140625" style="261" customWidth="1"/>
    <col min="11268" max="11268" width="69.7109375" style="261" customWidth="1"/>
    <col min="11269" max="11269" width="13" style="261" customWidth="1"/>
    <col min="11270" max="11271" width="8.85546875" style="261"/>
    <col min="11272" max="11272" width="13.7109375" style="261" customWidth="1"/>
    <col min="11273" max="11273" width="14.140625" style="261" customWidth="1"/>
    <col min="11274" max="11275" width="8.85546875" style="261"/>
    <col min="11276" max="11276" width="13.28515625" style="261" customWidth="1"/>
    <col min="11277" max="11520" width="8.85546875" style="261"/>
    <col min="11521" max="11521" width="18.28515625" style="261" customWidth="1"/>
    <col min="11522" max="11522" width="11.7109375" style="261" customWidth="1"/>
    <col min="11523" max="11523" width="13.140625" style="261" customWidth="1"/>
    <col min="11524" max="11524" width="69.7109375" style="261" customWidth="1"/>
    <col min="11525" max="11525" width="13" style="261" customWidth="1"/>
    <col min="11526" max="11527" width="8.85546875" style="261"/>
    <col min="11528" max="11528" width="13.7109375" style="261" customWidth="1"/>
    <col min="11529" max="11529" width="14.140625" style="261" customWidth="1"/>
    <col min="11530" max="11531" width="8.85546875" style="261"/>
    <col min="11532" max="11532" width="13.28515625" style="261" customWidth="1"/>
    <col min="11533" max="11776" width="8.85546875" style="261"/>
    <col min="11777" max="11777" width="18.28515625" style="261" customWidth="1"/>
    <col min="11778" max="11778" width="11.7109375" style="261" customWidth="1"/>
    <col min="11779" max="11779" width="13.140625" style="261" customWidth="1"/>
    <col min="11780" max="11780" width="69.7109375" style="261" customWidth="1"/>
    <col min="11781" max="11781" width="13" style="261" customWidth="1"/>
    <col min="11782" max="11783" width="8.85546875" style="261"/>
    <col min="11784" max="11784" width="13.7109375" style="261" customWidth="1"/>
    <col min="11785" max="11785" width="14.140625" style="261" customWidth="1"/>
    <col min="11786" max="11787" width="8.85546875" style="261"/>
    <col min="11788" max="11788" width="13.28515625" style="261" customWidth="1"/>
    <col min="11789" max="12032" width="8.85546875" style="261"/>
    <col min="12033" max="12033" width="18.28515625" style="261" customWidth="1"/>
    <col min="12034" max="12034" width="11.7109375" style="261" customWidth="1"/>
    <col min="12035" max="12035" width="13.140625" style="261" customWidth="1"/>
    <col min="12036" max="12036" width="69.7109375" style="261" customWidth="1"/>
    <col min="12037" max="12037" width="13" style="261" customWidth="1"/>
    <col min="12038" max="12039" width="8.85546875" style="261"/>
    <col min="12040" max="12040" width="13.7109375" style="261" customWidth="1"/>
    <col min="12041" max="12041" width="14.140625" style="261" customWidth="1"/>
    <col min="12042" max="12043" width="8.85546875" style="261"/>
    <col min="12044" max="12044" width="13.28515625" style="261" customWidth="1"/>
    <col min="12045" max="12288" width="8.85546875" style="261"/>
    <col min="12289" max="12289" width="18.28515625" style="261" customWidth="1"/>
    <col min="12290" max="12290" width="11.7109375" style="261" customWidth="1"/>
    <col min="12291" max="12291" width="13.140625" style="261" customWidth="1"/>
    <col min="12292" max="12292" width="69.7109375" style="261" customWidth="1"/>
    <col min="12293" max="12293" width="13" style="261" customWidth="1"/>
    <col min="12294" max="12295" width="8.85546875" style="261"/>
    <col min="12296" max="12296" width="13.7109375" style="261" customWidth="1"/>
    <col min="12297" max="12297" width="14.140625" style="261" customWidth="1"/>
    <col min="12298" max="12299" width="8.85546875" style="261"/>
    <col min="12300" max="12300" width="13.28515625" style="261" customWidth="1"/>
    <col min="12301" max="12544" width="8.85546875" style="261"/>
    <col min="12545" max="12545" width="18.28515625" style="261" customWidth="1"/>
    <col min="12546" max="12546" width="11.7109375" style="261" customWidth="1"/>
    <col min="12547" max="12547" width="13.140625" style="261" customWidth="1"/>
    <col min="12548" max="12548" width="69.7109375" style="261" customWidth="1"/>
    <col min="12549" max="12549" width="13" style="261" customWidth="1"/>
    <col min="12550" max="12551" width="8.85546875" style="261"/>
    <col min="12552" max="12552" width="13.7109375" style="261" customWidth="1"/>
    <col min="12553" max="12553" width="14.140625" style="261" customWidth="1"/>
    <col min="12554" max="12555" width="8.85546875" style="261"/>
    <col min="12556" max="12556" width="13.28515625" style="261" customWidth="1"/>
    <col min="12557" max="12800" width="8.85546875" style="261"/>
    <col min="12801" max="12801" width="18.28515625" style="261" customWidth="1"/>
    <col min="12802" max="12802" width="11.7109375" style="261" customWidth="1"/>
    <col min="12803" max="12803" width="13.140625" style="261" customWidth="1"/>
    <col min="12804" max="12804" width="69.7109375" style="261" customWidth="1"/>
    <col min="12805" max="12805" width="13" style="261" customWidth="1"/>
    <col min="12806" max="12807" width="8.85546875" style="261"/>
    <col min="12808" max="12808" width="13.7109375" style="261" customWidth="1"/>
    <col min="12809" max="12809" width="14.140625" style="261" customWidth="1"/>
    <col min="12810" max="12811" width="8.85546875" style="261"/>
    <col min="12812" max="12812" width="13.28515625" style="261" customWidth="1"/>
    <col min="12813" max="13056" width="8.85546875" style="261"/>
    <col min="13057" max="13057" width="18.28515625" style="261" customWidth="1"/>
    <col min="13058" max="13058" width="11.7109375" style="261" customWidth="1"/>
    <col min="13059" max="13059" width="13.140625" style="261" customWidth="1"/>
    <col min="13060" max="13060" width="69.7109375" style="261" customWidth="1"/>
    <col min="13061" max="13061" width="13" style="261" customWidth="1"/>
    <col min="13062" max="13063" width="8.85546875" style="261"/>
    <col min="13064" max="13064" width="13.7109375" style="261" customWidth="1"/>
    <col min="13065" max="13065" width="14.140625" style="261" customWidth="1"/>
    <col min="13066" max="13067" width="8.85546875" style="261"/>
    <col min="13068" max="13068" width="13.28515625" style="261" customWidth="1"/>
    <col min="13069" max="13312" width="8.85546875" style="261"/>
    <col min="13313" max="13313" width="18.28515625" style="261" customWidth="1"/>
    <col min="13314" max="13314" width="11.7109375" style="261" customWidth="1"/>
    <col min="13315" max="13315" width="13.140625" style="261" customWidth="1"/>
    <col min="13316" max="13316" width="69.7109375" style="261" customWidth="1"/>
    <col min="13317" max="13317" width="13" style="261" customWidth="1"/>
    <col min="13318" max="13319" width="8.85546875" style="261"/>
    <col min="13320" max="13320" width="13.7109375" style="261" customWidth="1"/>
    <col min="13321" max="13321" width="14.140625" style="261" customWidth="1"/>
    <col min="13322" max="13323" width="8.85546875" style="261"/>
    <col min="13324" max="13324" width="13.28515625" style="261" customWidth="1"/>
    <col min="13325" max="13568" width="8.85546875" style="261"/>
    <col min="13569" max="13569" width="18.28515625" style="261" customWidth="1"/>
    <col min="13570" max="13570" width="11.7109375" style="261" customWidth="1"/>
    <col min="13571" max="13571" width="13.140625" style="261" customWidth="1"/>
    <col min="13572" max="13572" width="69.7109375" style="261" customWidth="1"/>
    <col min="13573" max="13573" width="13" style="261" customWidth="1"/>
    <col min="13574" max="13575" width="8.85546875" style="261"/>
    <col min="13576" max="13576" width="13.7109375" style="261" customWidth="1"/>
    <col min="13577" max="13577" width="14.140625" style="261" customWidth="1"/>
    <col min="13578" max="13579" width="8.85546875" style="261"/>
    <col min="13580" max="13580" width="13.28515625" style="261" customWidth="1"/>
    <col min="13581" max="13824" width="8.85546875" style="261"/>
    <col min="13825" max="13825" width="18.28515625" style="261" customWidth="1"/>
    <col min="13826" max="13826" width="11.7109375" style="261" customWidth="1"/>
    <col min="13827" max="13827" width="13.140625" style="261" customWidth="1"/>
    <col min="13828" max="13828" width="69.7109375" style="261" customWidth="1"/>
    <col min="13829" max="13829" width="13" style="261" customWidth="1"/>
    <col min="13830" max="13831" width="8.85546875" style="261"/>
    <col min="13832" max="13832" width="13.7109375" style="261" customWidth="1"/>
    <col min="13833" max="13833" width="14.140625" style="261" customWidth="1"/>
    <col min="13834" max="13835" width="8.85546875" style="261"/>
    <col min="13836" max="13836" width="13.28515625" style="261" customWidth="1"/>
    <col min="13837" max="14080" width="8.85546875" style="261"/>
    <col min="14081" max="14081" width="18.28515625" style="261" customWidth="1"/>
    <col min="14082" max="14082" width="11.7109375" style="261" customWidth="1"/>
    <col min="14083" max="14083" width="13.140625" style="261" customWidth="1"/>
    <col min="14084" max="14084" width="69.7109375" style="261" customWidth="1"/>
    <col min="14085" max="14085" width="13" style="261" customWidth="1"/>
    <col min="14086" max="14087" width="8.85546875" style="261"/>
    <col min="14088" max="14088" width="13.7109375" style="261" customWidth="1"/>
    <col min="14089" max="14089" width="14.140625" style="261" customWidth="1"/>
    <col min="14090" max="14091" width="8.85546875" style="261"/>
    <col min="14092" max="14092" width="13.28515625" style="261" customWidth="1"/>
    <col min="14093" max="14336" width="8.85546875" style="261"/>
    <col min="14337" max="14337" width="18.28515625" style="261" customWidth="1"/>
    <col min="14338" max="14338" width="11.7109375" style="261" customWidth="1"/>
    <col min="14339" max="14339" width="13.140625" style="261" customWidth="1"/>
    <col min="14340" max="14340" width="69.7109375" style="261" customWidth="1"/>
    <col min="14341" max="14341" width="13" style="261" customWidth="1"/>
    <col min="14342" max="14343" width="8.85546875" style="261"/>
    <col min="14344" max="14344" width="13.7109375" style="261" customWidth="1"/>
    <col min="14345" max="14345" width="14.140625" style="261" customWidth="1"/>
    <col min="14346" max="14347" width="8.85546875" style="261"/>
    <col min="14348" max="14348" width="13.28515625" style="261" customWidth="1"/>
    <col min="14349" max="14592" width="8.85546875" style="261"/>
    <col min="14593" max="14593" width="18.28515625" style="261" customWidth="1"/>
    <col min="14594" max="14594" width="11.7109375" style="261" customWidth="1"/>
    <col min="14595" max="14595" width="13.140625" style="261" customWidth="1"/>
    <col min="14596" max="14596" width="69.7109375" style="261" customWidth="1"/>
    <col min="14597" max="14597" width="13" style="261" customWidth="1"/>
    <col min="14598" max="14599" width="8.85546875" style="261"/>
    <col min="14600" max="14600" width="13.7109375" style="261" customWidth="1"/>
    <col min="14601" max="14601" width="14.140625" style="261" customWidth="1"/>
    <col min="14602" max="14603" width="8.85546875" style="261"/>
    <col min="14604" max="14604" width="13.28515625" style="261" customWidth="1"/>
    <col min="14605" max="14848" width="8.85546875" style="261"/>
    <col min="14849" max="14849" width="18.28515625" style="261" customWidth="1"/>
    <col min="14850" max="14850" width="11.7109375" style="261" customWidth="1"/>
    <col min="14851" max="14851" width="13.140625" style="261" customWidth="1"/>
    <col min="14852" max="14852" width="69.7109375" style="261" customWidth="1"/>
    <col min="14853" max="14853" width="13" style="261" customWidth="1"/>
    <col min="14854" max="14855" width="8.85546875" style="261"/>
    <col min="14856" max="14856" width="13.7109375" style="261" customWidth="1"/>
    <col min="14857" max="14857" width="14.140625" style="261" customWidth="1"/>
    <col min="14858" max="14859" width="8.85546875" style="261"/>
    <col min="14860" max="14860" width="13.28515625" style="261" customWidth="1"/>
    <col min="14861" max="15104" width="8.85546875" style="261"/>
    <col min="15105" max="15105" width="18.28515625" style="261" customWidth="1"/>
    <col min="15106" max="15106" width="11.7109375" style="261" customWidth="1"/>
    <col min="15107" max="15107" width="13.140625" style="261" customWidth="1"/>
    <col min="15108" max="15108" width="69.7109375" style="261" customWidth="1"/>
    <col min="15109" max="15109" width="13" style="261" customWidth="1"/>
    <col min="15110" max="15111" width="8.85546875" style="261"/>
    <col min="15112" max="15112" width="13.7109375" style="261" customWidth="1"/>
    <col min="15113" max="15113" width="14.140625" style="261" customWidth="1"/>
    <col min="15114" max="15115" width="8.85546875" style="261"/>
    <col min="15116" max="15116" width="13.28515625" style="261" customWidth="1"/>
    <col min="15117" max="15360" width="8.85546875" style="261"/>
    <col min="15361" max="15361" width="18.28515625" style="261" customWidth="1"/>
    <col min="15362" max="15362" width="11.7109375" style="261" customWidth="1"/>
    <col min="15363" max="15363" width="13.140625" style="261" customWidth="1"/>
    <col min="15364" max="15364" width="69.7109375" style="261" customWidth="1"/>
    <col min="15365" max="15365" width="13" style="261" customWidth="1"/>
    <col min="15366" max="15367" width="8.85546875" style="261"/>
    <col min="15368" max="15368" width="13.7109375" style="261" customWidth="1"/>
    <col min="15369" max="15369" width="14.140625" style="261" customWidth="1"/>
    <col min="15370" max="15371" width="8.85546875" style="261"/>
    <col min="15372" max="15372" width="13.28515625" style="261" customWidth="1"/>
    <col min="15373" max="15616" width="8.85546875" style="261"/>
    <col min="15617" max="15617" width="18.28515625" style="261" customWidth="1"/>
    <col min="15618" max="15618" width="11.7109375" style="261" customWidth="1"/>
    <col min="15619" max="15619" width="13.140625" style="261" customWidth="1"/>
    <col min="15620" max="15620" width="69.7109375" style="261" customWidth="1"/>
    <col min="15621" max="15621" width="13" style="261" customWidth="1"/>
    <col min="15622" max="15623" width="8.85546875" style="261"/>
    <col min="15624" max="15624" width="13.7109375" style="261" customWidth="1"/>
    <col min="15625" max="15625" width="14.140625" style="261" customWidth="1"/>
    <col min="15626" max="15627" width="8.85546875" style="261"/>
    <col min="15628" max="15628" width="13.28515625" style="261" customWidth="1"/>
    <col min="15629" max="15872" width="8.85546875" style="261"/>
    <col min="15873" max="15873" width="18.28515625" style="261" customWidth="1"/>
    <col min="15874" max="15874" width="11.7109375" style="261" customWidth="1"/>
    <col min="15875" max="15875" width="13.140625" style="261" customWidth="1"/>
    <col min="15876" max="15876" width="69.7109375" style="261" customWidth="1"/>
    <col min="15877" max="15877" width="13" style="261" customWidth="1"/>
    <col min="15878" max="15879" width="8.85546875" style="261"/>
    <col min="15880" max="15880" width="13.7109375" style="261" customWidth="1"/>
    <col min="15881" max="15881" width="14.140625" style="261" customWidth="1"/>
    <col min="15882" max="15883" width="8.85546875" style="261"/>
    <col min="15884" max="15884" width="13.28515625" style="261" customWidth="1"/>
    <col min="15885" max="16128" width="8.85546875" style="261"/>
    <col min="16129" max="16129" width="18.28515625" style="261" customWidth="1"/>
    <col min="16130" max="16130" width="11.7109375" style="261" customWidth="1"/>
    <col min="16131" max="16131" width="13.140625" style="261" customWidth="1"/>
    <col min="16132" max="16132" width="69.7109375" style="261" customWidth="1"/>
    <col min="16133" max="16133" width="13" style="261" customWidth="1"/>
    <col min="16134" max="16135" width="8.85546875" style="261"/>
    <col min="16136" max="16136" width="13.7109375" style="261" customWidth="1"/>
    <col min="16137" max="16137" width="14.140625" style="261" customWidth="1"/>
    <col min="16138" max="16139" width="8.85546875" style="261"/>
    <col min="16140" max="16140" width="13.28515625" style="261" customWidth="1"/>
    <col min="16141" max="16384" width="8.85546875" style="261"/>
  </cols>
  <sheetData>
    <row r="1" spans="1:12" ht="15.75" x14ac:dyDescent="0.2">
      <c r="G1" s="262" t="s">
        <v>428</v>
      </c>
      <c r="H1" s="263"/>
      <c r="I1" s="264"/>
    </row>
    <row r="2" spans="1:12" ht="15.75" x14ac:dyDescent="0.25">
      <c r="G2" s="265" t="s">
        <v>460</v>
      </c>
      <c r="H2" s="266"/>
      <c r="I2" s="263"/>
    </row>
    <row r="3" spans="1:12" ht="15.75" x14ac:dyDescent="0.25">
      <c r="G3" s="267" t="s">
        <v>695</v>
      </c>
      <c r="H3" s="268"/>
      <c r="I3" s="269"/>
    </row>
    <row r="4" spans="1:12" ht="15.75" x14ac:dyDescent="0.25">
      <c r="G4" s="270" t="s">
        <v>653</v>
      </c>
      <c r="H4" s="271"/>
      <c r="I4" s="272"/>
    </row>
    <row r="7" spans="1:12" ht="17.25" x14ac:dyDescent="0.2">
      <c r="C7" s="1204" t="s">
        <v>379</v>
      </c>
      <c r="D7" s="1204"/>
      <c r="E7" s="1204"/>
      <c r="F7" s="1204"/>
      <c r="G7" s="1204"/>
      <c r="H7" s="273"/>
      <c r="I7" s="273"/>
    </row>
    <row r="8" spans="1:12" ht="13.9" customHeight="1" x14ac:dyDescent="0.2">
      <c r="B8" s="1204" t="s">
        <v>571</v>
      </c>
      <c r="C8" s="1204"/>
      <c r="D8" s="1204"/>
      <c r="E8" s="1204"/>
      <c r="F8" s="1204"/>
      <c r="G8" s="1204"/>
      <c r="H8" s="1204"/>
      <c r="I8" s="273"/>
    </row>
    <row r="9" spans="1:12" ht="13.9" customHeight="1" x14ac:dyDescent="0.2">
      <c r="B9" s="274"/>
      <c r="C9" s="274"/>
      <c r="D9" s="274"/>
      <c r="E9" s="274"/>
      <c r="F9" s="274"/>
      <c r="G9" s="274"/>
      <c r="H9" s="274"/>
      <c r="I9" s="274"/>
    </row>
    <row r="10" spans="1:12" s="275" customFormat="1" ht="15.75" x14ac:dyDescent="0.25">
      <c r="A10" s="1205">
        <v>1559100000</v>
      </c>
      <c r="B10" s="1205"/>
    </row>
    <row r="11" spans="1:12" s="275" customFormat="1" ht="15.75" x14ac:dyDescent="0.25">
      <c r="A11" s="276" t="s">
        <v>0</v>
      </c>
      <c r="B11" s="276"/>
    </row>
    <row r="12" spans="1:12" ht="16.5" thickBot="1" x14ac:dyDescent="0.25">
      <c r="I12" s="264" t="s">
        <v>236</v>
      </c>
    </row>
    <row r="13" spans="1:12" ht="15.75" x14ac:dyDescent="0.2">
      <c r="A13" s="1206" t="s">
        <v>8</v>
      </c>
      <c r="B13" s="1209" t="s">
        <v>9</v>
      </c>
      <c r="C13" s="1209" t="s">
        <v>10</v>
      </c>
      <c r="D13" s="1212" t="s">
        <v>380</v>
      </c>
      <c r="E13" s="1215" t="s">
        <v>381</v>
      </c>
      <c r="F13" s="1216"/>
      <c r="G13" s="1216"/>
      <c r="H13" s="1216"/>
      <c r="I13" s="1216"/>
      <c r="J13" s="1216"/>
      <c r="K13" s="1216"/>
      <c r="L13" s="1217"/>
    </row>
    <row r="14" spans="1:12" ht="62.45" customHeight="1" x14ac:dyDescent="0.25">
      <c r="A14" s="1207"/>
      <c r="B14" s="1210"/>
      <c r="C14" s="1210"/>
      <c r="D14" s="1213"/>
      <c r="E14" s="1218" t="s">
        <v>572</v>
      </c>
      <c r="F14" s="1218"/>
      <c r="G14" s="1218"/>
      <c r="H14" s="1218"/>
      <c r="I14" s="1219" t="s">
        <v>645</v>
      </c>
      <c r="J14" s="1220"/>
      <c r="K14" s="1220"/>
      <c r="L14" s="1221"/>
    </row>
    <row r="15" spans="1:12" ht="31.15" customHeight="1" x14ac:dyDescent="0.2">
      <c r="A15" s="1207"/>
      <c r="B15" s="1210"/>
      <c r="C15" s="1210"/>
      <c r="D15" s="1213"/>
      <c r="E15" s="1223" t="s">
        <v>382</v>
      </c>
      <c r="F15" s="1200" t="s">
        <v>383</v>
      </c>
      <c r="G15" s="1201"/>
      <c r="H15" s="1223" t="s">
        <v>384</v>
      </c>
      <c r="I15" s="1223" t="s">
        <v>382</v>
      </c>
      <c r="J15" s="1200" t="s">
        <v>383</v>
      </c>
      <c r="K15" s="1201"/>
      <c r="L15" s="1202" t="s">
        <v>384</v>
      </c>
    </row>
    <row r="16" spans="1:12" ht="96.6" customHeight="1" thickBot="1" x14ac:dyDescent="0.25">
      <c r="A16" s="1208"/>
      <c r="B16" s="1211"/>
      <c r="C16" s="1211"/>
      <c r="D16" s="1214"/>
      <c r="E16" s="1224"/>
      <c r="F16" s="404" t="s">
        <v>4</v>
      </c>
      <c r="G16" s="404" t="s">
        <v>5</v>
      </c>
      <c r="H16" s="1224"/>
      <c r="I16" s="1224"/>
      <c r="J16" s="404" t="s">
        <v>4</v>
      </c>
      <c r="K16" s="404" t="s">
        <v>5</v>
      </c>
      <c r="L16" s="1203"/>
    </row>
    <row r="17" spans="1:12" ht="16.5" thickBot="1" x14ac:dyDescent="0.25">
      <c r="A17" s="277">
        <v>1</v>
      </c>
      <c r="B17" s="278">
        <v>2</v>
      </c>
      <c r="C17" s="278">
        <v>3</v>
      </c>
      <c r="D17" s="278">
        <v>4</v>
      </c>
      <c r="E17" s="278">
        <v>5</v>
      </c>
      <c r="F17" s="278">
        <v>6</v>
      </c>
      <c r="G17" s="278">
        <v>7</v>
      </c>
      <c r="H17" s="278">
        <v>8</v>
      </c>
      <c r="I17" s="279">
        <v>9</v>
      </c>
      <c r="J17" s="279">
        <v>10</v>
      </c>
      <c r="K17" s="279">
        <v>11</v>
      </c>
      <c r="L17" s="280">
        <v>12</v>
      </c>
    </row>
    <row r="18" spans="1:12" s="286" customFormat="1" ht="44.25" customHeight="1" thickBot="1" x14ac:dyDescent="0.25">
      <c r="A18" s="281"/>
      <c r="B18" s="282"/>
      <c r="C18" s="282"/>
      <c r="D18" s="283"/>
      <c r="E18" s="284"/>
      <c r="F18" s="284"/>
      <c r="G18" s="284"/>
      <c r="H18" s="284"/>
      <c r="I18" s="285"/>
      <c r="J18" s="285"/>
      <c r="K18" s="285"/>
      <c r="L18" s="424"/>
    </row>
    <row r="19" spans="1:12" s="292" customFormat="1" ht="15.75" x14ac:dyDescent="0.2">
      <c r="A19" s="287"/>
      <c r="B19" s="288"/>
      <c r="C19" s="288"/>
      <c r="D19" s="289"/>
      <c r="E19" s="290"/>
      <c r="F19" s="290"/>
      <c r="G19" s="290"/>
      <c r="H19" s="290"/>
      <c r="I19" s="291"/>
      <c r="J19" s="291"/>
      <c r="K19" s="291"/>
      <c r="L19" s="425"/>
    </row>
    <row r="20" spans="1:12" ht="15.75" x14ac:dyDescent="0.2">
      <c r="A20" s="293"/>
      <c r="B20" s="294"/>
      <c r="C20" s="294"/>
      <c r="D20" s="295"/>
      <c r="E20" s="296"/>
      <c r="F20" s="297"/>
      <c r="G20" s="297"/>
      <c r="H20" s="296"/>
      <c r="I20" s="298"/>
      <c r="J20" s="298"/>
      <c r="K20" s="298"/>
      <c r="L20" s="426"/>
    </row>
    <row r="21" spans="1:12" s="292" customFormat="1" ht="16.5" thickBot="1" x14ac:dyDescent="0.25">
      <c r="A21" s="299"/>
      <c r="B21" s="300"/>
      <c r="C21" s="301"/>
      <c r="D21" s="302"/>
      <c r="E21" s="303"/>
      <c r="F21" s="304"/>
      <c r="G21" s="304"/>
      <c r="H21" s="303"/>
      <c r="I21" s="305"/>
      <c r="J21" s="305"/>
      <c r="K21" s="305"/>
      <c r="L21" s="427"/>
    </row>
    <row r="22" spans="1:12" s="307" customFormat="1" ht="16.5" thickBot="1" x14ac:dyDescent="0.25">
      <c r="A22" s="281" t="s">
        <v>258</v>
      </c>
      <c r="B22" s="282" t="s">
        <v>258</v>
      </c>
      <c r="C22" s="282" t="s">
        <v>258</v>
      </c>
      <c r="D22" s="306" t="s">
        <v>138</v>
      </c>
      <c r="E22" s="284">
        <f t="shared" ref="E22:K22" si="0">E18</f>
        <v>0</v>
      </c>
      <c r="F22" s="284">
        <f t="shared" si="0"/>
        <v>0</v>
      </c>
      <c r="G22" s="284">
        <f t="shared" si="0"/>
        <v>0</v>
      </c>
      <c r="H22" s="284">
        <f t="shared" si="0"/>
        <v>0</v>
      </c>
      <c r="I22" s="285">
        <f t="shared" si="0"/>
        <v>0</v>
      </c>
      <c r="J22" s="285">
        <f t="shared" si="0"/>
        <v>0</v>
      </c>
      <c r="K22" s="285">
        <f t="shared" si="0"/>
        <v>0</v>
      </c>
      <c r="L22" s="424">
        <f>I22</f>
        <v>0</v>
      </c>
    </row>
    <row r="23" spans="1:12" ht="15.75" x14ac:dyDescent="0.2">
      <c r="A23" s="308"/>
      <c r="B23" s="308"/>
      <c r="C23" s="308"/>
      <c r="D23" s="309"/>
      <c r="E23" s="308"/>
      <c r="F23" s="308"/>
      <c r="G23" s="308"/>
      <c r="H23" s="308"/>
      <c r="I23" s="308"/>
    </row>
    <row r="25" spans="1:12" s="311" customFormat="1" ht="28.9" customHeight="1" x14ac:dyDescent="0.2">
      <c r="A25" s="1222" t="s">
        <v>442</v>
      </c>
      <c r="B25" s="1222"/>
      <c r="C25" s="1222"/>
      <c r="D25" s="1222"/>
      <c r="E25" s="310"/>
      <c r="F25" s="310"/>
      <c r="G25" s="310" t="s">
        <v>414</v>
      </c>
      <c r="H25" s="310"/>
      <c r="I25" s="310"/>
    </row>
  </sheetData>
  <mergeCells count="17">
    <mergeCell ref="A25:D25"/>
    <mergeCell ref="E15:E16"/>
    <mergeCell ref="F15:G15"/>
    <mergeCell ref="H15:H16"/>
    <mergeCell ref="I15:I16"/>
    <mergeCell ref="J15:K15"/>
    <mergeCell ref="L15:L16"/>
    <mergeCell ref="C7:G7"/>
    <mergeCell ref="B8:H8"/>
    <mergeCell ref="A10:B10"/>
    <mergeCell ref="A13:A16"/>
    <mergeCell ref="B13:B16"/>
    <mergeCell ref="C13:C16"/>
    <mergeCell ref="D13:D16"/>
    <mergeCell ref="E13:L13"/>
    <mergeCell ref="E14:H14"/>
    <mergeCell ref="I14:L14"/>
  </mergeCells>
  <pageMargins left="1.1811023622047245" right="0.39370078740157483" top="0.78740157480314965" bottom="0.78740157480314965"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P67"/>
  <sheetViews>
    <sheetView view="pageBreakPreview" topLeftCell="A44" zoomScale="90" zoomScaleNormal="100" zoomScaleSheetLayoutView="90" workbookViewId="0">
      <selection activeCell="D21" sqref="D21"/>
    </sheetView>
  </sheetViews>
  <sheetFormatPr defaultRowHeight="12.75" x14ac:dyDescent="0.2"/>
  <cols>
    <col min="1" max="1" width="16" customWidth="1"/>
    <col min="2" max="2" width="20.7109375" customWidth="1"/>
    <col min="3" max="3" width="63.7109375" customWidth="1"/>
    <col min="4" max="4" width="16.28515625" customWidth="1"/>
    <col min="5" max="5" width="15.5703125" customWidth="1"/>
    <col min="6" max="6" width="13.5703125" customWidth="1"/>
  </cols>
  <sheetData>
    <row r="1" spans="1:6" x14ac:dyDescent="0.2">
      <c r="C1" s="399"/>
    </row>
    <row r="2" spans="1:6" ht="15.75" x14ac:dyDescent="0.25">
      <c r="C2" s="399"/>
      <c r="D2" s="265" t="s">
        <v>441</v>
      </c>
    </row>
    <row r="3" spans="1:6" ht="15.75" x14ac:dyDescent="0.25">
      <c r="A3" s="5"/>
      <c r="B3" s="5"/>
      <c r="C3" s="5"/>
      <c r="D3" s="265" t="s">
        <v>460</v>
      </c>
      <c r="E3" s="5"/>
    </row>
    <row r="4" spans="1:6" ht="15.75" x14ac:dyDescent="0.2">
      <c r="A4" s="5"/>
      <c r="B4" s="5"/>
      <c r="C4" s="5"/>
      <c r="D4" s="267" t="s">
        <v>708</v>
      </c>
      <c r="E4" s="393"/>
      <c r="F4" s="397"/>
    </row>
    <row r="5" spans="1:6" ht="15.75" x14ac:dyDescent="0.25">
      <c r="A5" s="5"/>
      <c r="B5" s="5"/>
      <c r="C5" s="5"/>
      <c r="D5" s="270" t="s">
        <v>653</v>
      </c>
      <c r="E5" s="394"/>
      <c r="F5" s="398"/>
    </row>
    <row r="6" spans="1:6" ht="15.75" x14ac:dyDescent="0.2">
      <c r="A6" s="5"/>
      <c r="B6" s="5"/>
      <c r="C6" s="123"/>
      <c r="D6" s="5"/>
      <c r="E6" s="5"/>
    </row>
    <row r="7" spans="1:6" ht="19.149999999999999" customHeight="1" x14ac:dyDescent="0.2">
      <c r="A7" s="5"/>
      <c r="B7" s="5"/>
      <c r="C7" s="5"/>
      <c r="D7" s="5"/>
      <c r="E7" s="5"/>
    </row>
    <row r="8" spans="1:6" ht="15.6" customHeight="1" x14ac:dyDescent="0.2">
      <c r="A8" s="5"/>
      <c r="B8" s="5"/>
      <c r="C8" s="5"/>
      <c r="D8" s="5"/>
      <c r="E8" s="5"/>
    </row>
    <row r="9" spans="1:6" ht="20.25" x14ac:dyDescent="0.3">
      <c r="A9" s="1168" t="s">
        <v>704</v>
      </c>
      <c r="B9" s="1169"/>
      <c r="C9" s="1169"/>
      <c r="D9" s="1169"/>
    </row>
    <row r="10" spans="1:6" ht="15.75" x14ac:dyDescent="0.25">
      <c r="A10" s="1130" t="s">
        <v>143</v>
      </c>
      <c r="B10" s="1252"/>
      <c r="C10" s="1252"/>
      <c r="D10" s="1252"/>
    </row>
    <row r="11" spans="1:6" ht="15.75" x14ac:dyDescent="0.25">
      <c r="A11" s="1252" t="s">
        <v>0</v>
      </c>
      <c r="B11" s="1252"/>
      <c r="C11" s="1252"/>
      <c r="D11" s="1252"/>
    </row>
    <row r="12" spans="1:6" ht="21.95" customHeight="1" x14ac:dyDescent="0.25">
      <c r="B12" s="1"/>
      <c r="C12" s="1"/>
      <c r="D12" s="1"/>
    </row>
    <row r="13" spans="1:6" ht="16.5" thickBot="1" x14ac:dyDescent="0.3">
      <c r="A13" s="630" t="s">
        <v>385</v>
      </c>
      <c r="B13" s="1"/>
      <c r="C13" s="1"/>
      <c r="D13" s="2" t="s">
        <v>236</v>
      </c>
    </row>
    <row r="14" spans="1:6" ht="61.15" customHeight="1" thickBot="1" x14ac:dyDescent="0.25">
      <c r="A14" s="364" t="s">
        <v>386</v>
      </c>
      <c r="B14" s="1253" t="s">
        <v>387</v>
      </c>
      <c r="C14" s="1254"/>
      <c r="D14" s="361" t="s">
        <v>635</v>
      </c>
      <c r="E14" s="362" t="s">
        <v>645</v>
      </c>
      <c r="F14" s="363" t="s">
        <v>406</v>
      </c>
    </row>
    <row r="15" spans="1:6" ht="15" x14ac:dyDescent="0.25">
      <c r="A15" s="755">
        <v>1</v>
      </c>
      <c r="B15" s="1255">
        <v>2</v>
      </c>
      <c r="C15" s="1256"/>
      <c r="D15" s="756">
        <v>3</v>
      </c>
      <c r="E15" s="757">
        <v>4</v>
      </c>
      <c r="F15" s="758">
        <v>5</v>
      </c>
    </row>
    <row r="16" spans="1:6" ht="15.75" x14ac:dyDescent="0.25">
      <c r="A16" s="1257" t="s">
        <v>438</v>
      </c>
      <c r="B16" s="1258"/>
      <c r="C16" s="1258"/>
      <c r="D16" s="1259"/>
      <c r="E16" s="358"/>
      <c r="F16" s="360"/>
    </row>
    <row r="17" spans="1:6" ht="76.900000000000006" hidden="1" customHeight="1" x14ac:dyDescent="0.25">
      <c r="A17" s="359">
        <v>41021400</v>
      </c>
      <c r="B17" s="1260" t="s">
        <v>347</v>
      </c>
      <c r="C17" s="1261"/>
      <c r="D17" s="366">
        <f>D18</f>
        <v>0</v>
      </c>
      <c r="E17" s="371">
        <f>E18</f>
        <v>0</v>
      </c>
      <c r="F17" s="387" t="e">
        <f>E17/D17*100</f>
        <v>#DIV/0!</v>
      </c>
    </row>
    <row r="18" spans="1:6" ht="22.9" hidden="1" customHeight="1" x14ac:dyDescent="0.25">
      <c r="A18" s="156" t="s">
        <v>388</v>
      </c>
      <c r="B18" s="1246" t="s">
        <v>389</v>
      </c>
      <c r="C18" s="1247"/>
      <c r="D18" s="354"/>
      <c r="E18" s="365"/>
      <c r="F18" s="387" t="e">
        <f t="shared" ref="F18:F30" si="0">E18/D18*100</f>
        <v>#DIV/0!</v>
      </c>
    </row>
    <row r="19" spans="1:6" ht="15.75" x14ac:dyDescent="0.25">
      <c r="A19" s="154" t="s">
        <v>350</v>
      </c>
      <c r="B19" s="1244" t="s">
        <v>351</v>
      </c>
      <c r="C19" s="1245"/>
      <c r="D19" s="355">
        <f>D20</f>
        <v>51662400</v>
      </c>
      <c r="E19" s="371">
        <f>E20</f>
        <v>46094259.829999998</v>
      </c>
      <c r="F19" s="759">
        <f t="shared" si="0"/>
        <v>89.222064460807076</v>
      </c>
    </row>
    <row r="20" spans="1:6" ht="22.15" customHeight="1" x14ac:dyDescent="0.25">
      <c r="A20" s="156" t="s">
        <v>388</v>
      </c>
      <c r="B20" s="1246" t="s">
        <v>389</v>
      </c>
      <c r="C20" s="1247"/>
      <c r="D20" s="367">
        <v>51662400</v>
      </c>
      <c r="E20" s="365">
        <v>46094259.829999998</v>
      </c>
      <c r="F20" s="387">
        <f t="shared" si="0"/>
        <v>89.222064460807076</v>
      </c>
    </row>
    <row r="21" spans="1:6" ht="29.25" customHeight="1" x14ac:dyDescent="0.25">
      <c r="A21" s="154">
        <v>41035400</v>
      </c>
      <c r="B21" s="1244" t="s">
        <v>627</v>
      </c>
      <c r="C21" s="1245"/>
      <c r="D21" s="355">
        <f>D22</f>
        <v>480600</v>
      </c>
      <c r="E21" s="371">
        <f>E22</f>
        <v>270266.65000000002</v>
      </c>
      <c r="F21" s="759">
        <f>F22</f>
        <v>56.235258010819813</v>
      </c>
    </row>
    <row r="22" spans="1:6" ht="18.75" customHeight="1" x14ac:dyDescent="0.25">
      <c r="A22" s="156" t="s">
        <v>388</v>
      </c>
      <c r="B22" s="1246" t="s">
        <v>389</v>
      </c>
      <c r="C22" s="1247"/>
      <c r="D22" s="367">
        <v>480600</v>
      </c>
      <c r="E22" s="365">
        <v>270266.65000000002</v>
      </c>
      <c r="F22" s="387">
        <f t="shared" ref="F22" si="1">E22/D22*100</f>
        <v>56.235258010819813</v>
      </c>
    </row>
    <row r="23" spans="1:6" ht="48" customHeight="1" x14ac:dyDescent="0.25">
      <c r="A23" s="154">
        <v>41036000</v>
      </c>
      <c r="B23" s="1244" t="s">
        <v>628</v>
      </c>
      <c r="C23" s="1245"/>
      <c r="D23" s="355">
        <f>D24</f>
        <v>1352500</v>
      </c>
      <c r="E23" s="371">
        <f>E24</f>
        <v>0</v>
      </c>
      <c r="F23" s="759">
        <f>F24</f>
        <v>0</v>
      </c>
    </row>
    <row r="24" spans="1:6" ht="15.75" x14ac:dyDescent="0.25">
      <c r="A24" s="156" t="s">
        <v>388</v>
      </c>
      <c r="B24" s="1246" t="s">
        <v>389</v>
      </c>
      <c r="C24" s="1247"/>
      <c r="D24" s="367">
        <v>1352500</v>
      </c>
      <c r="E24" s="365">
        <v>0</v>
      </c>
      <c r="F24" s="387">
        <f t="shared" si="0"/>
        <v>0</v>
      </c>
    </row>
    <row r="25" spans="1:6" ht="33" customHeight="1" x14ac:dyDescent="0.25">
      <c r="A25" s="154">
        <v>41036300</v>
      </c>
      <c r="B25" s="1244" t="s">
        <v>629</v>
      </c>
      <c r="C25" s="1245"/>
      <c r="D25" s="355">
        <f>D26</f>
        <v>3975300</v>
      </c>
      <c r="E25" s="371">
        <f>E26</f>
        <v>3686931.02</v>
      </c>
      <c r="F25" s="759">
        <f>F26</f>
        <v>92.745981938470052</v>
      </c>
    </row>
    <row r="26" spans="1:6" ht="15.75" x14ac:dyDescent="0.25">
      <c r="A26" s="156" t="s">
        <v>388</v>
      </c>
      <c r="B26" s="1246" t="s">
        <v>389</v>
      </c>
      <c r="C26" s="1247"/>
      <c r="D26" s="367">
        <v>3975300</v>
      </c>
      <c r="E26" s="365">
        <v>3686931.02</v>
      </c>
      <c r="F26" s="387">
        <f t="shared" si="0"/>
        <v>92.745981938470052</v>
      </c>
    </row>
    <row r="27" spans="1:6" ht="33" hidden="1" customHeight="1" x14ac:dyDescent="0.25">
      <c r="A27" s="154">
        <v>41040400</v>
      </c>
      <c r="B27" s="1244" t="s">
        <v>631</v>
      </c>
      <c r="C27" s="1245"/>
      <c r="D27" s="355">
        <v>0</v>
      </c>
      <c r="E27" s="371">
        <f>E28</f>
        <v>0</v>
      </c>
      <c r="F27" s="759" t="str">
        <f>F28</f>
        <v>х</v>
      </c>
    </row>
    <row r="28" spans="1:6" ht="19.5" hidden="1" customHeight="1" x14ac:dyDescent="0.25">
      <c r="A28" s="159" t="s">
        <v>391</v>
      </c>
      <c r="B28" s="1248" t="s">
        <v>390</v>
      </c>
      <c r="C28" s="1249"/>
      <c r="D28" s="367">
        <v>0</v>
      </c>
      <c r="E28" s="365">
        <v>0</v>
      </c>
      <c r="F28" s="387" t="s">
        <v>258</v>
      </c>
    </row>
    <row r="29" spans="1:6" ht="39.6" customHeight="1" x14ac:dyDescent="0.25">
      <c r="A29" s="154" t="s">
        <v>352</v>
      </c>
      <c r="B29" s="1244" t="s">
        <v>353</v>
      </c>
      <c r="C29" s="1245"/>
      <c r="D29" s="355">
        <f>D30</f>
        <v>883100</v>
      </c>
      <c r="E29" s="371">
        <f>E30</f>
        <v>868674.07</v>
      </c>
      <c r="F29" s="759">
        <f t="shared" si="0"/>
        <v>98.366444343788913</v>
      </c>
    </row>
    <row r="30" spans="1:6" ht="25.15" customHeight="1" x14ac:dyDescent="0.25">
      <c r="A30" s="156">
        <v>15100000000</v>
      </c>
      <c r="B30" s="1246" t="s">
        <v>390</v>
      </c>
      <c r="C30" s="1247"/>
      <c r="D30" s="367">
        <v>883100</v>
      </c>
      <c r="E30" s="365">
        <v>868674.07</v>
      </c>
      <c r="F30" s="387">
        <f t="shared" si="0"/>
        <v>98.366444343788913</v>
      </c>
    </row>
    <row r="31" spans="1:6" s="158" customFormat="1" ht="38.450000000000003" customHeight="1" x14ac:dyDescent="0.25">
      <c r="A31" s="157">
        <v>41053900</v>
      </c>
      <c r="B31" s="1242" t="s">
        <v>354</v>
      </c>
      <c r="C31" s="1243"/>
      <c r="D31" s="368">
        <f>D32</f>
        <v>57773</v>
      </c>
      <c r="E31" s="1111">
        <f>E32</f>
        <v>23993.72</v>
      </c>
      <c r="F31" s="428" t="str">
        <f>F32</f>
        <v>х</v>
      </c>
    </row>
    <row r="32" spans="1:6" s="158" customFormat="1" ht="15.75" x14ac:dyDescent="0.25">
      <c r="A32" s="159" t="s">
        <v>391</v>
      </c>
      <c r="B32" s="1240" t="s">
        <v>390</v>
      </c>
      <c r="C32" s="1241"/>
      <c r="D32" s="369">
        <v>57773</v>
      </c>
      <c r="E32" s="1112">
        <v>23993.72</v>
      </c>
      <c r="F32" s="760" t="s">
        <v>258</v>
      </c>
    </row>
    <row r="33" spans="1:15" s="158" customFormat="1" ht="35.450000000000003" customHeight="1" x14ac:dyDescent="0.25">
      <c r="A33" s="157">
        <v>41053900</v>
      </c>
      <c r="B33" s="1242" t="s">
        <v>355</v>
      </c>
      <c r="C33" s="1243"/>
      <c r="D33" s="370">
        <f>D34</f>
        <v>164690</v>
      </c>
      <c r="E33" s="1111" t="str">
        <f>E34</f>
        <v>36075</v>
      </c>
      <c r="F33" s="428" t="str">
        <f>F34</f>
        <v>х</v>
      </c>
    </row>
    <row r="34" spans="1:15" s="158" customFormat="1" ht="18.600000000000001" customHeight="1" x14ac:dyDescent="0.25">
      <c r="A34" s="159" t="s">
        <v>391</v>
      </c>
      <c r="B34" s="1248" t="s">
        <v>390</v>
      </c>
      <c r="C34" s="1249"/>
      <c r="D34" s="369">
        <v>164690</v>
      </c>
      <c r="E34" s="1112" t="s">
        <v>705</v>
      </c>
      <c r="F34" s="760" t="s">
        <v>258</v>
      </c>
    </row>
    <row r="35" spans="1:15" s="158" customFormat="1" ht="52.9" customHeight="1" x14ac:dyDescent="0.25">
      <c r="A35" s="157">
        <v>41053900</v>
      </c>
      <c r="B35" s="1242" t="s">
        <v>356</v>
      </c>
      <c r="C35" s="1243"/>
      <c r="D35" s="370">
        <f>D36</f>
        <v>17623</v>
      </c>
      <c r="E35" s="1111" t="str">
        <f>E36</f>
        <v>6705,30</v>
      </c>
      <c r="F35" s="428" t="str">
        <f>F36</f>
        <v>х</v>
      </c>
    </row>
    <row r="36" spans="1:15" s="158" customFormat="1" ht="15.75" x14ac:dyDescent="0.25">
      <c r="A36" s="159" t="s">
        <v>391</v>
      </c>
      <c r="B36" s="1240" t="s">
        <v>390</v>
      </c>
      <c r="C36" s="1241"/>
      <c r="D36" s="761">
        <v>17623</v>
      </c>
      <c r="E36" s="1112" t="s">
        <v>706</v>
      </c>
      <c r="F36" s="428" t="s">
        <v>258</v>
      </c>
    </row>
    <row r="37" spans="1:15" s="158" customFormat="1" ht="66.75" customHeight="1" x14ac:dyDescent="0.25">
      <c r="A37" s="762" t="s">
        <v>636</v>
      </c>
      <c r="B37" s="1250" t="s">
        <v>637</v>
      </c>
      <c r="C37" s="1251"/>
      <c r="D37" s="763">
        <f>D38</f>
        <v>339588</v>
      </c>
      <c r="E37" s="1111">
        <f>E38</f>
        <v>0</v>
      </c>
      <c r="F37" s="764" t="str">
        <f>F38</f>
        <v>х</v>
      </c>
    </row>
    <row r="38" spans="1:15" s="158" customFormat="1" ht="16.5" thickBot="1" x14ac:dyDescent="0.3">
      <c r="A38" s="405" t="s">
        <v>391</v>
      </c>
      <c r="B38" s="1229" t="s">
        <v>390</v>
      </c>
      <c r="C38" s="1230"/>
      <c r="D38" s="765">
        <v>339588</v>
      </c>
      <c r="E38" s="766">
        <v>0</v>
      </c>
      <c r="F38" s="760" t="s">
        <v>258</v>
      </c>
    </row>
    <row r="39" spans="1:15" ht="16.5" thickBot="1" x14ac:dyDescent="0.25">
      <c r="A39" s="1231"/>
      <c r="B39" s="1232"/>
      <c r="C39" s="1232"/>
      <c r="D39" s="1232"/>
      <c r="E39" s="1233"/>
      <c r="F39" s="1234"/>
    </row>
    <row r="40" spans="1:15" ht="16.5" thickBot="1" x14ac:dyDescent="0.3">
      <c r="A40" s="1235" t="s">
        <v>439</v>
      </c>
      <c r="B40" s="1236"/>
      <c r="C40" s="1236"/>
      <c r="D40" s="1237"/>
      <c r="E40" s="372"/>
      <c r="F40" s="373"/>
    </row>
    <row r="41" spans="1:15" s="160" customFormat="1" ht="36" customHeight="1" x14ac:dyDescent="0.25">
      <c r="A41" s="374">
        <v>41051100</v>
      </c>
      <c r="B41" s="1238" t="s">
        <v>435</v>
      </c>
      <c r="C41" s="1239"/>
      <c r="D41" s="375">
        <v>0</v>
      </c>
      <c r="E41" s="376">
        <f>E42</f>
        <v>0</v>
      </c>
      <c r="F41" s="429" t="str">
        <f>F42</f>
        <v>х</v>
      </c>
    </row>
    <row r="42" spans="1:15" s="160" customFormat="1" ht="18.600000000000001" customHeight="1" thickBot="1" x14ac:dyDescent="0.3">
      <c r="A42" s="405" t="s">
        <v>391</v>
      </c>
      <c r="B42" s="1229" t="s">
        <v>390</v>
      </c>
      <c r="C42" s="1230"/>
      <c r="D42" s="377">
        <v>0</v>
      </c>
      <c r="E42" s="378"/>
      <c r="F42" s="386" t="s">
        <v>258</v>
      </c>
    </row>
    <row r="43" spans="1:15" ht="15.75" x14ac:dyDescent="0.25">
      <c r="A43" s="379" t="s">
        <v>6</v>
      </c>
      <c r="B43" s="380" t="s">
        <v>392</v>
      </c>
      <c r="C43" s="381"/>
      <c r="D43" s="376">
        <f>D44+D45</f>
        <v>58933574</v>
      </c>
      <c r="E43" s="376">
        <f>E44+E45</f>
        <v>50986905.589999996</v>
      </c>
      <c r="F43" s="385">
        <f t="shared" ref="F43:F44" si="2">E43/D43*100</f>
        <v>86.515889211131153</v>
      </c>
    </row>
    <row r="44" spans="1:15" ht="15.75" x14ac:dyDescent="0.25">
      <c r="A44" s="352" t="s">
        <v>6</v>
      </c>
      <c r="B44" s="161" t="s">
        <v>382</v>
      </c>
      <c r="C44" s="155"/>
      <c r="D44" s="371">
        <f>D17+D19+D29+D31+D33+D35+D37+D21+D23+D25</f>
        <v>58933574</v>
      </c>
      <c r="E44" s="371">
        <f>E17+E19+E29+E31+E33+E35+E37+E27+E25+E23+E21</f>
        <v>50986905.589999996</v>
      </c>
      <c r="F44" s="387">
        <f t="shared" si="2"/>
        <v>86.515889211131153</v>
      </c>
    </row>
    <row r="45" spans="1:15" ht="16.5" thickBot="1" x14ac:dyDescent="0.3">
      <c r="A45" s="382" t="s">
        <v>6</v>
      </c>
      <c r="B45" s="172" t="s">
        <v>383</v>
      </c>
      <c r="C45" s="383"/>
      <c r="D45" s="377">
        <v>0</v>
      </c>
      <c r="E45" s="384">
        <f>E41</f>
        <v>0</v>
      </c>
      <c r="F45" s="386" t="s">
        <v>258</v>
      </c>
      <c r="J45" s="772"/>
      <c r="K45" s="772"/>
      <c r="L45" s="772"/>
      <c r="M45" s="772"/>
      <c r="N45" s="772"/>
      <c r="O45" s="772"/>
    </row>
    <row r="46" spans="1:15" ht="21.95" customHeight="1" thickBot="1" x14ac:dyDescent="0.3">
      <c r="A46" s="162" t="s">
        <v>393</v>
      </c>
      <c r="B46" s="1"/>
      <c r="C46" s="1"/>
      <c r="D46" s="2" t="s">
        <v>236</v>
      </c>
      <c r="E46" s="1119"/>
      <c r="F46" s="1120"/>
      <c r="J46" s="772"/>
      <c r="K46" s="772"/>
      <c r="L46" s="772"/>
      <c r="M46" s="772"/>
      <c r="N46" s="772"/>
      <c r="O46" s="772"/>
    </row>
    <row r="47" spans="1:15" ht="126.75" thickBot="1" x14ac:dyDescent="0.25">
      <c r="A47" s="1121" t="s">
        <v>394</v>
      </c>
      <c r="B47" s="1122" t="s">
        <v>395</v>
      </c>
      <c r="C47" s="1123" t="s">
        <v>396</v>
      </c>
      <c r="D47" s="361" t="s">
        <v>635</v>
      </c>
      <c r="E47" s="362" t="s">
        <v>645</v>
      </c>
      <c r="F47" s="363" t="s">
        <v>406</v>
      </c>
      <c r="J47" s="773"/>
      <c r="K47" s="773"/>
      <c r="L47" s="774"/>
      <c r="M47" s="775"/>
      <c r="N47" s="772"/>
      <c r="O47" s="772"/>
    </row>
    <row r="48" spans="1:15" ht="15.75" x14ac:dyDescent="0.2">
      <c r="A48" s="163">
        <v>1</v>
      </c>
      <c r="B48" s="164">
        <v>2</v>
      </c>
      <c r="C48" s="164">
        <v>3</v>
      </c>
      <c r="D48" s="353">
        <v>4</v>
      </c>
      <c r="E48" s="358"/>
      <c r="F48" s="360"/>
      <c r="J48" s="776"/>
      <c r="K48" s="776"/>
      <c r="L48" s="777"/>
      <c r="M48" s="778"/>
      <c r="N48" s="772"/>
      <c r="O48" s="772"/>
    </row>
    <row r="49" spans="1:15" ht="15.75" customHeight="1" x14ac:dyDescent="0.25">
      <c r="A49" s="1225" t="s">
        <v>397</v>
      </c>
      <c r="B49" s="1226"/>
      <c r="C49" s="1227"/>
      <c r="D49" s="371"/>
      <c r="E49" s="358"/>
      <c r="F49" s="360"/>
      <c r="J49" s="772"/>
      <c r="K49" s="772"/>
      <c r="L49" s="772"/>
      <c r="M49" s="772"/>
      <c r="N49" s="772"/>
      <c r="O49" s="772"/>
    </row>
    <row r="50" spans="1:15" ht="15.75" x14ac:dyDescent="0.25">
      <c r="A50" s="767" t="s">
        <v>541</v>
      </c>
      <c r="B50" s="165">
        <v>9770</v>
      </c>
      <c r="C50" s="166" t="s">
        <v>398</v>
      </c>
      <c r="D50" s="371">
        <f>D51</f>
        <v>30000000</v>
      </c>
      <c r="E50" s="371">
        <f>E51</f>
        <v>30000000</v>
      </c>
      <c r="F50" s="430">
        <f t="shared" ref="F50:F63" si="3">E50/D50*100</f>
        <v>100</v>
      </c>
      <c r="J50" s="772"/>
      <c r="K50" s="772"/>
      <c r="L50" s="772"/>
      <c r="M50" s="772"/>
      <c r="N50" s="772"/>
      <c r="O50" s="772"/>
    </row>
    <row r="51" spans="1:15" ht="19.899999999999999" customHeight="1" x14ac:dyDescent="0.25">
      <c r="A51" s="159" t="s">
        <v>391</v>
      </c>
      <c r="B51" s="351">
        <v>9770</v>
      </c>
      <c r="C51" s="167" t="s">
        <v>390</v>
      </c>
      <c r="D51" s="783">
        <f>0+30000000</f>
        <v>30000000</v>
      </c>
      <c r="E51" s="783">
        <f>30000000</f>
        <v>30000000</v>
      </c>
      <c r="F51" s="1113">
        <f t="shared" si="3"/>
        <v>100</v>
      </c>
      <c r="J51" s="772"/>
      <c r="K51" s="772"/>
      <c r="L51" s="772"/>
      <c r="M51" s="772"/>
      <c r="N51" s="772"/>
      <c r="O51" s="772"/>
    </row>
    <row r="52" spans="1:15" ht="19.899999999999999" customHeight="1" x14ac:dyDescent="0.25">
      <c r="A52" s="767" t="s">
        <v>679</v>
      </c>
      <c r="B52" s="165">
        <v>9770</v>
      </c>
      <c r="C52" s="166" t="s">
        <v>398</v>
      </c>
      <c r="D52" s="782">
        <f>D53</f>
        <v>21363</v>
      </c>
      <c r="E52" s="782">
        <f>E53</f>
        <v>21363</v>
      </c>
      <c r="F52" s="431">
        <f t="shared" si="3"/>
        <v>100</v>
      </c>
      <c r="J52" s="772"/>
      <c r="K52" s="772"/>
      <c r="L52" s="772"/>
      <c r="M52" s="772"/>
      <c r="N52" s="772"/>
      <c r="O52" s="772"/>
    </row>
    <row r="53" spans="1:15" ht="19.899999999999999" customHeight="1" x14ac:dyDescent="0.25">
      <c r="A53" s="159" t="s">
        <v>391</v>
      </c>
      <c r="B53" s="351">
        <v>9770</v>
      </c>
      <c r="C53" s="167" t="s">
        <v>390</v>
      </c>
      <c r="D53" s="783">
        <v>21363</v>
      </c>
      <c r="E53" s="783">
        <v>21363</v>
      </c>
      <c r="F53" s="1113">
        <f t="shared" si="3"/>
        <v>100</v>
      </c>
      <c r="J53" s="772"/>
      <c r="K53" s="772"/>
      <c r="L53" s="772"/>
      <c r="M53" s="772"/>
      <c r="N53" s="772"/>
      <c r="O53" s="772"/>
    </row>
    <row r="54" spans="1:15" ht="19.899999999999999" customHeight="1" x14ac:dyDescent="0.2">
      <c r="A54" s="1124" t="s">
        <v>638</v>
      </c>
      <c r="B54" s="768" t="s">
        <v>639</v>
      </c>
      <c r="C54" s="769" t="s">
        <v>561</v>
      </c>
      <c r="D54" s="782">
        <f>D55</f>
        <v>56019300</v>
      </c>
      <c r="E54" s="782">
        <f>E55</f>
        <v>28009800</v>
      </c>
      <c r="F54" s="431">
        <f t="shared" si="3"/>
        <v>50.000267764859608</v>
      </c>
      <c r="J54" s="772"/>
      <c r="K54" s="772"/>
      <c r="L54" s="772"/>
      <c r="M54" s="772"/>
      <c r="N54" s="772"/>
      <c r="O54" s="772"/>
    </row>
    <row r="55" spans="1:15" ht="19.899999999999999" customHeight="1" x14ac:dyDescent="0.2">
      <c r="A55" s="1125" t="s">
        <v>388</v>
      </c>
      <c r="B55" s="770" t="s">
        <v>639</v>
      </c>
      <c r="C55" s="771" t="s">
        <v>389</v>
      </c>
      <c r="D55" s="783">
        <v>56019300</v>
      </c>
      <c r="E55" s="783">
        <v>28009800</v>
      </c>
      <c r="F55" s="1113">
        <f t="shared" si="3"/>
        <v>50.000267764859608</v>
      </c>
      <c r="J55" s="772"/>
      <c r="K55" s="772"/>
      <c r="L55" s="772"/>
      <c r="M55" s="772"/>
      <c r="N55" s="772"/>
      <c r="O55" s="772"/>
    </row>
    <row r="56" spans="1:15" ht="20.100000000000001" customHeight="1" x14ac:dyDescent="0.25">
      <c r="A56" s="1225" t="s">
        <v>399</v>
      </c>
      <c r="B56" s="1226"/>
      <c r="C56" s="1226"/>
      <c r="D56" s="1227"/>
      <c r="E56" s="358"/>
      <c r="F56" s="360"/>
    </row>
    <row r="57" spans="1:15" ht="53.25" customHeight="1" x14ac:dyDescent="0.25">
      <c r="A57" s="1126" t="s">
        <v>658</v>
      </c>
      <c r="B57" s="169">
        <v>9800</v>
      </c>
      <c r="C57" s="769" t="s">
        <v>643</v>
      </c>
      <c r="D57" s="371">
        <f>D58</f>
        <v>4560280</v>
      </c>
      <c r="E57" s="371">
        <f>E58</f>
        <v>4560280</v>
      </c>
      <c r="F57" s="1117">
        <f t="shared" si="3"/>
        <v>100</v>
      </c>
    </row>
    <row r="58" spans="1:15" ht="20.100000000000001" customHeight="1" x14ac:dyDescent="0.25">
      <c r="A58" s="1127">
        <v>99000000000</v>
      </c>
      <c r="B58" s="1114">
        <v>9800</v>
      </c>
      <c r="C58" s="1115" t="s">
        <v>389</v>
      </c>
      <c r="D58" s="365">
        <v>4560280</v>
      </c>
      <c r="E58" s="365">
        <v>4560280</v>
      </c>
      <c r="F58" s="1118">
        <f t="shared" si="3"/>
        <v>100</v>
      </c>
    </row>
    <row r="59" spans="1:15" ht="45" customHeight="1" x14ac:dyDescent="0.25">
      <c r="A59" s="1126" t="s">
        <v>649</v>
      </c>
      <c r="B59" s="169">
        <v>9750</v>
      </c>
      <c r="C59" s="769" t="s">
        <v>650</v>
      </c>
      <c r="D59" s="371">
        <f>D60</f>
        <v>2000000</v>
      </c>
      <c r="E59" s="371">
        <f>E60</f>
        <v>0</v>
      </c>
      <c r="F59" s="1117">
        <f t="shared" si="3"/>
        <v>0</v>
      </c>
    </row>
    <row r="60" spans="1:15" ht="27.75" customHeight="1" x14ac:dyDescent="0.25">
      <c r="A60" s="159" t="s">
        <v>391</v>
      </c>
      <c r="B60" s="351">
        <v>9750</v>
      </c>
      <c r="C60" s="1116" t="s">
        <v>390</v>
      </c>
      <c r="D60" s="367">
        <v>2000000</v>
      </c>
      <c r="E60" s="365">
        <v>0</v>
      </c>
      <c r="F60" s="1118">
        <f t="shared" si="3"/>
        <v>0</v>
      </c>
    </row>
    <row r="61" spans="1:15" ht="15.75" x14ac:dyDescent="0.25">
      <c r="A61" s="168" t="s">
        <v>6</v>
      </c>
      <c r="B61" s="169" t="s">
        <v>6</v>
      </c>
      <c r="C61" s="161" t="s">
        <v>392</v>
      </c>
      <c r="D61" s="356">
        <f>D62+D63</f>
        <v>92600943</v>
      </c>
      <c r="E61" s="780">
        <f>E62+E63</f>
        <v>62591443</v>
      </c>
      <c r="F61" s="781">
        <f t="shared" si="3"/>
        <v>67.592662636275747</v>
      </c>
    </row>
    <row r="62" spans="1:15" ht="15.75" x14ac:dyDescent="0.25">
      <c r="A62" s="168" t="s">
        <v>6</v>
      </c>
      <c r="B62" s="169" t="s">
        <v>6</v>
      </c>
      <c r="C62" s="161" t="s">
        <v>382</v>
      </c>
      <c r="D62" s="357">
        <f>D50+D52+D54</f>
        <v>86040663</v>
      </c>
      <c r="E62" s="357">
        <f>E50+E52+E54</f>
        <v>58031163</v>
      </c>
      <c r="F62" s="781">
        <f t="shared" si="3"/>
        <v>67.446206219959052</v>
      </c>
    </row>
    <row r="63" spans="1:15" ht="16.5" thickBot="1" x14ac:dyDescent="0.3">
      <c r="A63" s="170" t="s">
        <v>6</v>
      </c>
      <c r="B63" s="171" t="s">
        <v>6</v>
      </c>
      <c r="C63" s="172" t="s">
        <v>383</v>
      </c>
      <c r="D63" s="779">
        <f>D57+D59</f>
        <v>6560280</v>
      </c>
      <c r="E63" s="779">
        <f>E57+E59</f>
        <v>4560280</v>
      </c>
      <c r="F63" s="1128">
        <f t="shared" si="3"/>
        <v>69.513496375154716</v>
      </c>
    </row>
    <row r="64" spans="1:15" ht="15.75" x14ac:dyDescent="0.25">
      <c r="A64" s="1"/>
      <c r="B64" s="1"/>
      <c r="C64" s="1"/>
      <c r="D64" s="1"/>
    </row>
    <row r="65" spans="1:16" s="74" customFormat="1" ht="42.6" customHeight="1" x14ac:dyDescent="0.25">
      <c r="A65" s="1228" t="s">
        <v>443</v>
      </c>
      <c r="B65" s="1228"/>
      <c r="C65" s="1228"/>
      <c r="D65" s="1228"/>
      <c r="E65" s="1228"/>
      <c r="F65" s="1228"/>
      <c r="G65" s="173"/>
      <c r="H65" s="173"/>
      <c r="I65" s="173"/>
      <c r="K65" s="173"/>
      <c r="L65" s="174"/>
      <c r="M65" s="173"/>
      <c r="N65" s="175"/>
      <c r="O65" s="176"/>
      <c r="P65" s="177"/>
    </row>
    <row r="66" spans="1:16" s="180" customFormat="1" ht="20.45" customHeight="1" x14ac:dyDescent="0.3">
      <c r="A66" s="178"/>
      <c r="B66" s="179"/>
      <c r="C66" s="1"/>
      <c r="D66" s="179"/>
    </row>
    <row r="67" spans="1:16" ht="15.75" x14ac:dyDescent="0.25">
      <c r="A67" s="1"/>
      <c r="B67" s="1"/>
      <c r="D67" s="1"/>
    </row>
  </sheetData>
  <mergeCells count="35">
    <mergeCell ref="B24:C24"/>
    <mergeCell ref="A9:D9"/>
    <mergeCell ref="A10:D10"/>
    <mergeCell ref="A11:D11"/>
    <mergeCell ref="B14:C14"/>
    <mergeCell ref="B15:C15"/>
    <mergeCell ref="A16:D16"/>
    <mergeCell ref="B17:C17"/>
    <mergeCell ref="B18:C18"/>
    <mergeCell ref="B22:C22"/>
    <mergeCell ref="B23:C23"/>
    <mergeCell ref="B19:C19"/>
    <mergeCell ref="B20:C20"/>
    <mergeCell ref="B21:C21"/>
    <mergeCell ref="B33:C33"/>
    <mergeCell ref="B34:C34"/>
    <mergeCell ref="B35:C35"/>
    <mergeCell ref="B36:C36"/>
    <mergeCell ref="B37:C37"/>
    <mergeCell ref="B32:C32"/>
    <mergeCell ref="B31:C31"/>
    <mergeCell ref="B25:C25"/>
    <mergeCell ref="B26:C26"/>
    <mergeCell ref="B27:C27"/>
    <mergeCell ref="B28:C28"/>
    <mergeCell ref="B29:C29"/>
    <mergeCell ref="B30:C30"/>
    <mergeCell ref="A49:C49"/>
    <mergeCell ref="A56:D56"/>
    <mergeCell ref="A65:F65"/>
    <mergeCell ref="B38:C38"/>
    <mergeCell ref="A39:F39"/>
    <mergeCell ref="A40:D40"/>
    <mergeCell ref="B41:C41"/>
    <mergeCell ref="B42:C42"/>
  </mergeCells>
  <pageMargins left="1.1811023622047245" right="0.39370078740157483" top="0.78740157480314965" bottom="0.78740157480314965" header="0.31496062992125984" footer="0.31496062992125984"/>
  <pageSetup paperSize="9" scale="62" orientation="portrait" r:id="rId1"/>
  <rowBreaks count="1" manualBreakCount="1">
    <brk id="45" max="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9"/>
  <sheetViews>
    <sheetView view="pageBreakPreview" zoomScale="60" zoomScaleNormal="50" workbookViewId="0">
      <selection activeCell="D16" sqref="D16:D17"/>
    </sheetView>
  </sheetViews>
  <sheetFormatPr defaultColWidth="9.28515625" defaultRowHeight="15" x14ac:dyDescent="0.25"/>
  <cols>
    <col min="1" max="1" width="14.5703125" style="63" customWidth="1"/>
    <col min="2" max="2" width="15.140625" style="64" customWidth="1"/>
    <col min="3" max="3" width="11" style="65" customWidth="1"/>
    <col min="4" max="4" width="51.42578125" style="66" customWidth="1"/>
    <col min="5" max="5" width="60.140625" style="67" customWidth="1"/>
    <col min="6" max="6" width="15.28515625" style="65" customWidth="1"/>
    <col min="7" max="7" width="18" style="122" customWidth="1"/>
    <col min="8" max="8" width="22.28515625" style="122" customWidth="1"/>
    <col min="9" max="10" width="13.85546875" style="122" customWidth="1"/>
    <col min="11" max="11" width="29.5703125" style="69" customWidth="1"/>
    <col min="12" max="12" width="9.28515625" style="63"/>
    <col min="13" max="13" width="16.85546875" style="63" bestFit="1" customWidth="1"/>
    <col min="14" max="14" width="9.28515625" style="63"/>
    <col min="15" max="15" width="13.7109375" style="63" bestFit="1" customWidth="1"/>
    <col min="16" max="256" width="9.28515625" style="63"/>
    <col min="257" max="257" width="15" style="63" customWidth="1"/>
    <col min="258" max="258" width="12.7109375" style="63" customWidth="1"/>
    <col min="259" max="259" width="11.7109375" style="63" customWidth="1"/>
    <col min="260" max="260" width="44.85546875" style="63" customWidth="1"/>
    <col min="261" max="261" width="54.7109375" style="63" customWidth="1"/>
    <col min="262" max="262" width="15.28515625" style="63" customWidth="1"/>
    <col min="263" max="264" width="19.28515625" style="63" customWidth="1"/>
    <col min="265" max="265" width="13.85546875" style="63" customWidth="1"/>
    <col min="266" max="266" width="25.28515625" style="63" customWidth="1"/>
    <col min="267" max="267" width="16.28515625" style="63" customWidth="1"/>
    <col min="268" max="512" width="9.28515625" style="63"/>
    <col min="513" max="513" width="15" style="63" customWidth="1"/>
    <col min="514" max="514" width="12.7109375" style="63" customWidth="1"/>
    <col min="515" max="515" width="11.7109375" style="63" customWidth="1"/>
    <col min="516" max="516" width="44.85546875" style="63" customWidth="1"/>
    <col min="517" max="517" width="54.7109375" style="63" customWidth="1"/>
    <col min="518" max="518" width="15.28515625" style="63" customWidth="1"/>
    <col min="519" max="520" width="19.28515625" style="63" customWidth="1"/>
    <col min="521" max="521" width="13.85546875" style="63" customWidth="1"/>
    <col min="522" max="522" width="25.28515625" style="63" customWidth="1"/>
    <col min="523" max="523" width="16.28515625" style="63" customWidth="1"/>
    <col min="524" max="768" width="9.28515625" style="63"/>
    <col min="769" max="769" width="15" style="63" customWidth="1"/>
    <col min="770" max="770" width="12.7109375" style="63" customWidth="1"/>
    <col min="771" max="771" width="11.7109375" style="63" customWidth="1"/>
    <col min="772" max="772" width="44.85546875" style="63" customWidth="1"/>
    <col min="773" max="773" width="54.7109375" style="63" customWidth="1"/>
    <col min="774" max="774" width="15.28515625" style="63" customWidth="1"/>
    <col min="775" max="776" width="19.28515625" style="63" customWidth="1"/>
    <col min="777" max="777" width="13.85546875" style="63" customWidth="1"/>
    <col min="778" max="778" width="25.28515625" style="63" customWidth="1"/>
    <col min="779" max="779" width="16.28515625" style="63" customWidth="1"/>
    <col min="780" max="1024" width="9.28515625" style="63"/>
    <col min="1025" max="1025" width="15" style="63" customWidth="1"/>
    <col min="1026" max="1026" width="12.7109375" style="63" customWidth="1"/>
    <col min="1027" max="1027" width="11.7109375" style="63" customWidth="1"/>
    <col min="1028" max="1028" width="44.85546875" style="63" customWidth="1"/>
    <col min="1029" max="1029" width="54.7109375" style="63" customWidth="1"/>
    <col min="1030" max="1030" width="15.28515625" style="63" customWidth="1"/>
    <col min="1031" max="1032" width="19.28515625" style="63" customWidth="1"/>
    <col min="1033" max="1033" width="13.85546875" style="63" customWidth="1"/>
    <col min="1034" max="1034" width="25.28515625" style="63" customWidth="1"/>
    <col min="1035" max="1035" width="16.28515625" style="63" customWidth="1"/>
    <col min="1036" max="1280" width="9.28515625" style="63"/>
    <col min="1281" max="1281" width="15" style="63" customWidth="1"/>
    <col min="1282" max="1282" width="12.7109375" style="63" customWidth="1"/>
    <col min="1283" max="1283" width="11.7109375" style="63" customWidth="1"/>
    <col min="1284" max="1284" width="44.85546875" style="63" customWidth="1"/>
    <col min="1285" max="1285" width="54.7109375" style="63" customWidth="1"/>
    <col min="1286" max="1286" width="15.28515625" style="63" customWidth="1"/>
    <col min="1287" max="1288" width="19.28515625" style="63" customWidth="1"/>
    <col min="1289" max="1289" width="13.85546875" style="63" customWidth="1"/>
    <col min="1290" max="1290" width="25.28515625" style="63" customWidth="1"/>
    <col min="1291" max="1291" width="16.28515625" style="63" customWidth="1"/>
    <col min="1292" max="1536" width="9.28515625" style="63"/>
    <col min="1537" max="1537" width="15" style="63" customWidth="1"/>
    <col min="1538" max="1538" width="12.7109375" style="63" customWidth="1"/>
    <col min="1539" max="1539" width="11.7109375" style="63" customWidth="1"/>
    <col min="1540" max="1540" width="44.85546875" style="63" customWidth="1"/>
    <col min="1541" max="1541" width="54.7109375" style="63" customWidth="1"/>
    <col min="1542" max="1542" width="15.28515625" style="63" customWidth="1"/>
    <col min="1543" max="1544" width="19.28515625" style="63" customWidth="1"/>
    <col min="1545" max="1545" width="13.85546875" style="63" customWidth="1"/>
    <col min="1546" max="1546" width="25.28515625" style="63" customWidth="1"/>
    <col min="1547" max="1547" width="16.28515625" style="63" customWidth="1"/>
    <col min="1548" max="1792" width="9.28515625" style="63"/>
    <col min="1793" max="1793" width="15" style="63" customWidth="1"/>
    <col min="1794" max="1794" width="12.7109375" style="63" customWidth="1"/>
    <col min="1795" max="1795" width="11.7109375" style="63" customWidth="1"/>
    <col min="1796" max="1796" width="44.85546875" style="63" customWidth="1"/>
    <col min="1797" max="1797" width="54.7109375" style="63" customWidth="1"/>
    <col min="1798" max="1798" width="15.28515625" style="63" customWidth="1"/>
    <col min="1799" max="1800" width="19.28515625" style="63" customWidth="1"/>
    <col min="1801" max="1801" width="13.85546875" style="63" customWidth="1"/>
    <col min="1802" max="1802" width="25.28515625" style="63" customWidth="1"/>
    <col min="1803" max="1803" width="16.28515625" style="63" customWidth="1"/>
    <col min="1804" max="2048" width="9.28515625" style="63"/>
    <col min="2049" max="2049" width="15" style="63" customWidth="1"/>
    <col min="2050" max="2050" width="12.7109375" style="63" customWidth="1"/>
    <col min="2051" max="2051" width="11.7109375" style="63" customWidth="1"/>
    <col min="2052" max="2052" width="44.85546875" style="63" customWidth="1"/>
    <col min="2053" max="2053" width="54.7109375" style="63" customWidth="1"/>
    <col min="2054" max="2054" width="15.28515625" style="63" customWidth="1"/>
    <col min="2055" max="2056" width="19.28515625" style="63" customWidth="1"/>
    <col min="2057" max="2057" width="13.85546875" style="63" customWidth="1"/>
    <col min="2058" max="2058" width="25.28515625" style="63" customWidth="1"/>
    <col min="2059" max="2059" width="16.28515625" style="63" customWidth="1"/>
    <col min="2060" max="2304" width="9.28515625" style="63"/>
    <col min="2305" max="2305" width="15" style="63" customWidth="1"/>
    <col min="2306" max="2306" width="12.7109375" style="63" customWidth="1"/>
    <col min="2307" max="2307" width="11.7109375" style="63" customWidth="1"/>
    <col min="2308" max="2308" width="44.85546875" style="63" customWidth="1"/>
    <col min="2309" max="2309" width="54.7109375" style="63" customWidth="1"/>
    <col min="2310" max="2310" width="15.28515625" style="63" customWidth="1"/>
    <col min="2311" max="2312" width="19.28515625" style="63" customWidth="1"/>
    <col min="2313" max="2313" width="13.85546875" style="63" customWidth="1"/>
    <col min="2314" max="2314" width="25.28515625" style="63" customWidth="1"/>
    <col min="2315" max="2315" width="16.28515625" style="63" customWidth="1"/>
    <col min="2316" max="2560" width="9.28515625" style="63"/>
    <col min="2561" max="2561" width="15" style="63" customWidth="1"/>
    <col min="2562" max="2562" width="12.7109375" style="63" customWidth="1"/>
    <col min="2563" max="2563" width="11.7109375" style="63" customWidth="1"/>
    <col min="2564" max="2564" width="44.85546875" style="63" customWidth="1"/>
    <col min="2565" max="2565" width="54.7109375" style="63" customWidth="1"/>
    <col min="2566" max="2566" width="15.28515625" style="63" customWidth="1"/>
    <col min="2567" max="2568" width="19.28515625" style="63" customWidth="1"/>
    <col min="2569" max="2569" width="13.85546875" style="63" customWidth="1"/>
    <col min="2570" max="2570" width="25.28515625" style="63" customWidth="1"/>
    <col min="2571" max="2571" width="16.28515625" style="63" customWidth="1"/>
    <col min="2572" max="2816" width="9.28515625" style="63"/>
    <col min="2817" max="2817" width="15" style="63" customWidth="1"/>
    <col min="2818" max="2818" width="12.7109375" style="63" customWidth="1"/>
    <col min="2819" max="2819" width="11.7109375" style="63" customWidth="1"/>
    <col min="2820" max="2820" width="44.85546875" style="63" customWidth="1"/>
    <col min="2821" max="2821" width="54.7109375" style="63" customWidth="1"/>
    <col min="2822" max="2822" width="15.28515625" style="63" customWidth="1"/>
    <col min="2823" max="2824" width="19.28515625" style="63" customWidth="1"/>
    <col min="2825" max="2825" width="13.85546875" style="63" customWidth="1"/>
    <col min="2826" max="2826" width="25.28515625" style="63" customWidth="1"/>
    <col min="2827" max="2827" width="16.28515625" style="63" customWidth="1"/>
    <col min="2828" max="3072" width="9.28515625" style="63"/>
    <col min="3073" max="3073" width="15" style="63" customWidth="1"/>
    <col min="3074" max="3074" width="12.7109375" style="63" customWidth="1"/>
    <col min="3075" max="3075" width="11.7109375" style="63" customWidth="1"/>
    <col min="3076" max="3076" width="44.85546875" style="63" customWidth="1"/>
    <col min="3077" max="3077" width="54.7109375" style="63" customWidth="1"/>
    <col min="3078" max="3078" width="15.28515625" style="63" customWidth="1"/>
    <col min="3079" max="3080" width="19.28515625" style="63" customWidth="1"/>
    <col min="3081" max="3081" width="13.85546875" style="63" customWidth="1"/>
    <col min="3082" max="3082" width="25.28515625" style="63" customWidth="1"/>
    <col min="3083" max="3083" width="16.28515625" style="63" customWidth="1"/>
    <col min="3084" max="3328" width="9.28515625" style="63"/>
    <col min="3329" max="3329" width="15" style="63" customWidth="1"/>
    <col min="3330" max="3330" width="12.7109375" style="63" customWidth="1"/>
    <col min="3331" max="3331" width="11.7109375" style="63" customWidth="1"/>
    <col min="3332" max="3332" width="44.85546875" style="63" customWidth="1"/>
    <col min="3333" max="3333" width="54.7109375" style="63" customWidth="1"/>
    <col min="3334" max="3334" width="15.28515625" style="63" customWidth="1"/>
    <col min="3335" max="3336" width="19.28515625" style="63" customWidth="1"/>
    <col min="3337" max="3337" width="13.85546875" style="63" customWidth="1"/>
    <col min="3338" max="3338" width="25.28515625" style="63" customWidth="1"/>
    <col min="3339" max="3339" width="16.28515625" style="63" customWidth="1"/>
    <col min="3340" max="3584" width="9.28515625" style="63"/>
    <col min="3585" max="3585" width="15" style="63" customWidth="1"/>
    <col min="3586" max="3586" width="12.7109375" style="63" customWidth="1"/>
    <col min="3587" max="3587" width="11.7109375" style="63" customWidth="1"/>
    <col min="3588" max="3588" width="44.85546875" style="63" customWidth="1"/>
    <col min="3589" max="3589" width="54.7109375" style="63" customWidth="1"/>
    <col min="3590" max="3590" width="15.28515625" style="63" customWidth="1"/>
    <col min="3591" max="3592" width="19.28515625" style="63" customWidth="1"/>
    <col min="3593" max="3593" width="13.85546875" style="63" customWidth="1"/>
    <col min="3594" max="3594" width="25.28515625" style="63" customWidth="1"/>
    <col min="3595" max="3595" width="16.28515625" style="63" customWidth="1"/>
    <col min="3596" max="3840" width="9.28515625" style="63"/>
    <col min="3841" max="3841" width="15" style="63" customWidth="1"/>
    <col min="3842" max="3842" width="12.7109375" style="63" customWidth="1"/>
    <col min="3843" max="3843" width="11.7109375" style="63" customWidth="1"/>
    <col min="3844" max="3844" width="44.85546875" style="63" customWidth="1"/>
    <col min="3845" max="3845" width="54.7109375" style="63" customWidth="1"/>
    <col min="3846" max="3846" width="15.28515625" style="63" customWidth="1"/>
    <col min="3847" max="3848" width="19.28515625" style="63" customWidth="1"/>
    <col min="3849" max="3849" width="13.85546875" style="63" customWidth="1"/>
    <col min="3850" max="3850" width="25.28515625" style="63" customWidth="1"/>
    <col min="3851" max="3851" width="16.28515625" style="63" customWidth="1"/>
    <col min="3852" max="4096" width="9.28515625" style="63"/>
    <col min="4097" max="4097" width="15" style="63" customWidth="1"/>
    <col min="4098" max="4098" width="12.7109375" style="63" customWidth="1"/>
    <col min="4099" max="4099" width="11.7109375" style="63" customWidth="1"/>
    <col min="4100" max="4100" width="44.85546875" style="63" customWidth="1"/>
    <col min="4101" max="4101" width="54.7109375" style="63" customWidth="1"/>
    <col min="4102" max="4102" width="15.28515625" style="63" customWidth="1"/>
    <col min="4103" max="4104" width="19.28515625" style="63" customWidth="1"/>
    <col min="4105" max="4105" width="13.85546875" style="63" customWidth="1"/>
    <col min="4106" max="4106" width="25.28515625" style="63" customWidth="1"/>
    <col min="4107" max="4107" width="16.28515625" style="63" customWidth="1"/>
    <col min="4108" max="4352" width="9.28515625" style="63"/>
    <col min="4353" max="4353" width="15" style="63" customWidth="1"/>
    <col min="4354" max="4354" width="12.7109375" style="63" customWidth="1"/>
    <col min="4355" max="4355" width="11.7109375" style="63" customWidth="1"/>
    <col min="4356" max="4356" width="44.85546875" style="63" customWidth="1"/>
    <col min="4357" max="4357" width="54.7109375" style="63" customWidth="1"/>
    <col min="4358" max="4358" width="15.28515625" style="63" customWidth="1"/>
    <col min="4359" max="4360" width="19.28515625" style="63" customWidth="1"/>
    <col min="4361" max="4361" width="13.85546875" style="63" customWidth="1"/>
    <col min="4362" max="4362" width="25.28515625" style="63" customWidth="1"/>
    <col min="4363" max="4363" width="16.28515625" style="63" customWidth="1"/>
    <col min="4364" max="4608" width="9.28515625" style="63"/>
    <col min="4609" max="4609" width="15" style="63" customWidth="1"/>
    <col min="4610" max="4610" width="12.7109375" style="63" customWidth="1"/>
    <col min="4611" max="4611" width="11.7109375" style="63" customWidth="1"/>
    <col min="4612" max="4612" width="44.85546875" style="63" customWidth="1"/>
    <col min="4613" max="4613" width="54.7109375" style="63" customWidth="1"/>
    <col min="4614" max="4614" width="15.28515625" style="63" customWidth="1"/>
    <col min="4615" max="4616" width="19.28515625" style="63" customWidth="1"/>
    <col min="4617" max="4617" width="13.85546875" style="63" customWidth="1"/>
    <col min="4618" max="4618" width="25.28515625" style="63" customWidth="1"/>
    <col min="4619" max="4619" width="16.28515625" style="63" customWidth="1"/>
    <col min="4620" max="4864" width="9.28515625" style="63"/>
    <col min="4865" max="4865" width="15" style="63" customWidth="1"/>
    <col min="4866" max="4866" width="12.7109375" style="63" customWidth="1"/>
    <col min="4867" max="4867" width="11.7109375" style="63" customWidth="1"/>
    <col min="4868" max="4868" width="44.85546875" style="63" customWidth="1"/>
    <col min="4869" max="4869" width="54.7109375" style="63" customWidth="1"/>
    <col min="4870" max="4870" width="15.28515625" style="63" customWidth="1"/>
    <col min="4871" max="4872" width="19.28515625" style="63" customWidth="1"/>
    <col min="4873" max="4873" width="13.85546875" style="63" customWidth="1"/>
    <col min="4874" max="4874" width="25.28515625" style="63" customWidth="1"/>
    <col min="4875" max="4875" width="16.28515625" style="63" customWidth="1"/>
    <col min="4876" max="5120" width="9.28515625" style="63"/>
    <col min="5121" max="5121" width="15" style="63" customWidth="1"/>
    <col min="5122" max="5122" width="12.7109375" style="63" customWidth="1"/>
    <col min="5123" max="5123" width="11.7109375" style="63" customWidth="1"/>
    <col min="5124" max="5124" width="44.85546875" style="63" customWidth="1"/>
    <col min="5125" max="5125" width="54.7109375" style="63" customWidth="1"/>
    <col min="5126" max="5126" width="15.28515625" style="63" customWidth="1"/>
    <col min="5127" max="5128" width="19.28515625" style="63" customWidth="1"/>
    <col min="5129" max="5129" width="13.85546875" style="63" customWidth="1"/>
    <col min="5130" max="5130" width="25.28515625" style="63" customWidth="1"/>
    <col min="5131" max="5131" width="16.28515625" style="63" customWidth="1"/>
    <col min="5132" max="5376" width="9.28515625" style="63"/>
    <col min="5377" max="5377" width="15" style="63" customWidth="1"/>
    <col min="5378" max="5378" width="12.7109375" style="63" customWidth="1"/>
    <col min="5379" max="5379" width="11.7109375" style="63" customWidth="1"/>
    <col min="5380" max="5380" width="44.85546875" style="63" customWidth="1"/>
    <col min="5381" max="5381" width="54.7109375" style="63" customWidth="1"/>
    <col min="5382" max="5382" width="15.28515625" style="63" customWidth="1"/>
    <col min="5383" max="5384" width="19.28515625" style="63" customWidth="1"/>
    <col min="5385" max="5385" width="13.85546875" style="63" customWidth="1"/>
    <col min="5386" max="5386" width="25.28515625" style="63" customWidth="1"/>
    <col min="5387" max="5387" width="16.28515625" style="63" customWidth="1"/>
    <col min="5388" max="5632" width="9.28515625" style="63"/>
    <col min="5633" max="5633" width="15" style="63" customWidth="1"/>
    <col min="5634" max="5634" width="12.7109375" style="63" customWidth="1"/>
    <col min="5635" max="5635" width="11.7109375" style="63" customWidth="1"/>
    <col min="5636" max="5636" width="44.85546875" style="63" customWidth="1"/>
    <col min="5637" max="5637" width="54.7109375" style="63" customWidth="1"/>
    <col min="5638" max="5638" width="15.28515625" style="63" customWidth="1"/>
    <col min="5639" max="5640" width="19.28515625" style="63" customWidth="1"/>
    <col min="5641" max="5641" width="13.85546875" style="63" customWidth="1"/>
    <col min="5642" max="5642" width="25.28515625" style="63" customWidth="1"/>
    <col min="5643" max="5643" width="16.28515625" style="63" customWidth="1"/>
    <col min="5644" max="5888" width="9.28515625" style="63"/>
    <col min="5889" max="5889" width="15" style="63" customWidth="1"/>
    <col min="5890" max="5890" width="12.7109375" style="63" customWidth="1"/>
    <col min="5891" max="5891" width="11.7109375" style="63" customWidth="1"/>
    <col min="5892" max="5892" width="44.85546875" style="63" customWidth="1"/>
    <col min="5893" max="5893" width="54.7109375" style="63" customWidth="1"/>
    <col min="5894" max="5894" width="15.28515625" style="63" customWidth="1"/>
    <col min="5895" max="5896" width="19.28515625" style="63" customWidth="1"/>
    <col min="5897" max="5897" width="13.85546875" style="63" customWidth="1"/>
    <col min="5898" max="5898" width="25.28515625" style="63" customWidth="1"/>
    <col min="5899" max="5899" width="16.28515625" style="63" customWidth="1"/>
    <col min="5900" max="6144" width="9.28515625" style="63"/>
    <col min="6145" max="6145" width="15" style="63" customWidth="1"/>
    <col min="6146" max="6146" width="12.7109375" style="63" customWidth="1"/>
    <col min="6147" max="6147" width="11.7109375" style="63" customWidth="1"/>
    <col min="6148" max="6148" width="44.85546875" style="63" customWidth="1"/>
    <col min="6149" max="6149" width="54.7109375" style="63" customWidth="1"/>
    <col min="6150" max="6150" width="15.28515625" style="63" customWidth="1"/>
    <col min="6151" max="6152" width="19.28515625" style="63" customWidth="1"/>
    <col min="6153" max="6153" width="13.85546875" style="63" customWidth="1"/>
    <col min="6154" max="6154" width="25.28515625" style="63" customWidth="1"/>
    <col min="6155" max="6155" width="16.28515625" style="63" customWidth="1"/>
    <col min="6156" max="6400" width="9.28515625" style="63"/>
    <col min="6401" max="6401" width="15" style="63" customWidth="1"/>
    <col min="6402" max="6402" width="12.7109375" style="63" customWidth="1"/>
    <col min="6403" max="6403" width="11.7109375" style="63" customWidth="1"/>
    <col min="6404" max="6404" width="44.85546875" style="63" customWidth="1"/>
    <col min="6405" max="6405" width="54.7109375" style="63" customWidth="1"/>
    <col min="6406" max="6406" width="15.28515625" style="63" customWidth="1"/>
    <col min="6407" max="6408" width="19.28515625" style="63" customWidth="1"/>
    <col min="6409" max="6409" width="13.85546875" style="63" customWidth="1"/>
    <col min="6410" max="6410" width="25.28515625" style="63" customWidth="1"/>
    <col min="6411" max="6411" width="16.28515625" style="63" customWidth="1"/>
    <col min="6412" max="6656" width="9.28515625" style="63"/>
    <col min="6657" max="6657" width="15" style="63" customWidth="1"/>
    <col min="6658" max="6658" width="12.7109375" style="63" customWidth="1"/>
    <col min="6659" max="6659" width="11.7109375" style="63" customWidth="1"/>
    <col min="6660" max="6660" width="44.85546875" style="63" customWidth="1"/>
    <col min="6661" max="6661" width="54.7109375" style="63" customWidth="1"/>
    <col min="6662" max="6662" width="15.28515625" style="63" customWidth="1"/>
    <col min="6663" max="6664" width="19.28515625" style="63" customWidth="1"/>
    <col min="6665" max="6665" width="13.85546875" style="63" customWidth="1"/>
    <col min="6666" max="6666" width="25.28515625" style="63" customWidth="1"/>
    <col min="6667" max="6667" width="16.28515625" style="63" customWidth="1"/>
    <col min="6668" max="6912" width="9.28515625" style="63"/>
    <col min="6913" max="6913" width="15" style="63" customWidth="1"/>
    <col min="6914" max="6914" width="12.7109375" style="63" customWidth="1"/>
    <col min="6915" max="6915" width="11.7109375" style="63" customWidth="1"/>
    <col min="6916" max="6916" width="44.85546875" style="63" customWidth="1"/>
    <col min="6917" max="6917" width="54.7109375" style="63" customWidth="1"/>
    <col min="6918" max="6918" width="15.28515625" style="63" customWidth="1"/>
    <col min="6919" max="6920" width="19.28515625" style="63" customWidth="1"/>
    <col min="6921" max="6921" width="13.85546875" style="63" customWidth="1"/>
    <col min="6922" max="6922" width="25.28515625" style="63" customWidth="1"/>
    <col min="6923" max="6923" width="16.28515625" style="63" customWidth="1"/>
    <col min="6924" max="7168" width="9.28515625" style="63"/>
    <col min="7169" max="7169" width="15" style="63" customWidth="1"/>
    <col min="7170" max="7170" width="12.7109375" style="63" customWidth="1"/>
    <col min="7171" max="7171" width="11.7109375" style="63" customWidth="1"/>
    <col min="7172" max="7172" width="44.85546875" style="63" customWidth="1"/>
    <col min="7173" max="7173" width="54.7109375" style="63" customWidth="1"/>
    <col min="7174" max="7174" width="15.28515625" style="63" customWidth="1"/>
    <col min="7175" max="7176" width="19.28515625" style="63" customWidth="1"/>
    <col min="7177" max="7177" width="13.85546875" style="63" customWidth="1"/>
    <col min="7178" max="7178" width="25.28515625" style="63" customWidth="1"/>
    <col min="7179" max="7179" width="16.28515625" style="63" customWidth="1"/>
    <col min="7180" max="7424" width="9.28515625" style="63"/>
    <col min="7425" max="7425" width="15" style="63" customWidth="1"/>
    <col min="7426" max="7426" width="12.7109375" style="63" customWidth="1"/>
    <col min="7427" max="7427" width="11.7109375" style="63" customWidth="1"/>
    <col min="7428" max="7428" width="44.85546875" style="63" customWidth="1"/>
    <col min="7429" max="7429" width="54.7109375" style="63" customWidth="1"/>
    <col min="7430" max="7430" width="15.28515625" style="63" customWidth="1"/>
    <col min="7431" max="7432" width="19.28515625" style="63" customWidth="1"/>
    <col min="7433" max="7433" width="13.85546875" style="63" customWidth="1"/>
    <col min="7434" max="7434" width="25.28515625" style="63" customWidth="1"/>
    <col min="7435" max="7435" width="16.28515625" style="63" customWidth="1"/>
    <col min="7436" max="7680" width="9.28515625" style="63"/>
    <col min="7681" max="7681" width="15" style="63" customWidth="1"/>
    <col min="7682" max="7682" width="12.7109375" style="63" customWidth="1"/>
    <col min="7683" max="7683" width="11.7109375" style="63" customWidth="1"/>
    <col min="7684" max="7684" width="44.85546875" style="63" customWidth="1"/>
    <col min="7685" max="7685" width="54.7109375" style="63" customWidth="1"/>
    <col min="7686" max="7686" width="15.28515625" style="63" customWidth="1"/>
    <col min="7687" max="7688" width="19.28515625" style="63" customWidth="1"/>
    <col min="7689" max="7689" width="13.85546875" style="63" customWidth="1"/>
    <col min="7690" max="7690" width="25.28515625" style="63" customWidth="1"/>
    <col min="7691" max="7691" width="16.28515625" style="63" customWidth="1"/>
    <col min="7692" max="7936" width="9.28515625" style="63"/>
    <col min="7937" max="7937" width="15" style="63" customWidth="1"/>
    <col min="7938" max="7938" width="12.7109375" style="63" customWidth="1"/>
    <col min="7939" max="7939" width="11.7109375" style="63" customWidth="1"/>
    <col min="7940" max="7940" width="44.85546875" style="63" customWidth="1"/>
    <col min="7941" max="7941" width="54.7109375" style="63" customWidth="1"/>
    <col min="7942" max="7942" width="15.28515625" style="63" customWidth="1"/>
    <col min="7943" max="7944" width="19.28515625" style="63" customWidth="1"/>
    <col min="7945" max="7945" width="13.85546875" style="63" customWidth="1"/>
    <col min="7946" max="7946" width="25.28515625" style="63" customWidth="1"/>
    <col min="7947" max="7947" width="16.28515625" style="63" customWidth="1"/>
    <col min="7948" max="8192" width="9.28515625" style="63"/>
    <col min="8193" max="8193" width="15" style="63" customWidth="1"/>
    <col min="8194" max="8194" width="12.7109375" style="63" customWidth="1"/>
    <col min="8195" max="8195" width="11.7109375" style="63" customWidth="1"/>
    <col min="8196" max="8196" width="44.85546875" style="63" customWidth="1"/>
    <col min="8197" max="8197" width="54.7109375" style="63" customWidth="1"/>
    <col min="8198" max="8198" width="15.28515625" style="63" customWidth="1"/>
    <col min="8199" max="8200" width="19.28515625" style="63" customWidth="1"/>
    <col min="8201" max="8201" width="13.85546875" style="63" customWidth="1"/>
    <col min="8202" max="8202" width="25.28515625" style="63" customWidth="1"/>
    <col min="8203" max="8203" width="16.28515625" style="63" customWidth="1"/>
    <col min="8204" max="8448" width="9.28515625" style="63"/>
    <col min="8449" max="8449" width="15" style="63" customWidth="1"/>
    <col min="8450" max="8450" width="12.7109375" style="63" customWidth="1"/>
    <col min="8451" max="8451" width="11.7109375" style="63" customWidth="1"/>
    <col min="8452" max="8452" width="44.85546875" style="63" customWidth="1"/>
    <col min="8453" max="8453" width="54.7109375" style="63" customWidth="1"/>
    <col min="8454" max="8454" width="15.28515625" style="63" customWidth="1"/>
    <col min="8455" max="8456" width="19.28515625" style="63" customWidth="1"/>
    <col min="8457" max="8457" width="13.85546875" style="63" customWidth="1"/>
    <col min="8458" max="8458" width="25.28515625" style="63" customWidth="1"/>
    <col min="8459" max="8459" width="16.28515625" style="63" customWidth="1"/>
    <col min="8460" max="8704" width="9.28515625" style="63"/>
    <col min="8705" max="8705" width="15" style="63" customWidth="1"/>
    <col min="8706" max="8706" width="12.7109375" style="63" customWidth="1"/>
    <col min="8707" max="8707" width="11.7109375" style="63" customWidth="1"/>
    <col min="8708" max="8708" width="44.85546875" style="63" customWidth="1"/>
    <col min="8709" max="8709" width="54.7109375" style="63" customWidth="1"/>
    <col min="8710" max="8710" width="15.28515625" style="63" customWidth="1"/>
    <col min="8711" max="8712" width="19.28515625" style="63" customWidth="1"/>
    <col min="8713" max="8713" width="13.85546875" style="63" customWidth="1"/>
    <col min="8714" max="8714" width="25.28515625" style="63" customWidth="1"/>
    <col min="8715" max="8715" width="16.28515625" style="63" customWidth="1"/>
    <col min="8716" max="8960" width="9.28515625" style="63"/>
    <col min="8961" max="8961" width="15" style="63" customWidth="1"/>
    <col min="8962" max="8962" width="12.7109375" style="63" customWidth="1"/>
    <col min="8963" max="8963" width="11.7109375" style="63" customWidth="1"/>
    <col min="8964" max="8964" width="44.85546875" style="63" customWidth="1"/>
    <col min="8965" max="8965" width="54.7109375" style="63" customWidth="1"/>
    <col min="8966" max="8966" width="15.28515625" style="63" customWidth="1"/>
    <col min="8967" max="8968" width="19.28515625" style="63" customWidth="1"/>
    <col min="8969" max="8969" width="13.85546875" style="63" customWidth="1"/>
    <col min="8970" max="8970" width="25.28515625" style="63" customWidth="1"/>
    <col min="8971" max="8971" width="16.28515625" style="63" customWidth="1"/>
    <col min="8972" max="9216" width="9.28515625" style="63"/>
    <col min="9217" max="9217" width="15" style="63" customWidth="1"/>
    <col min="9218" max="9218" width="12.7109375" style="63" customWidth="1"/>
    <col min="9219" max="9219" width="11.7109375" style="63" customWidth="1"/>
    <col min="9220" max="9220" width="44.85546875" style="63" customWidth="1"/>
    <col min="9221" max="9221" width="54.7109375" style="63" customWidth="1"/>
    <col min="9222" max="9222" width="15.28515625" style="63" customWidth="1"/>
    <col min="9223" max="9224" width="19.28515625" style="63" customWidth="1"/>
    <col min="9225" max="9225" width="13.85546875" style="63" customWidth="1"/>
    <col min="9226" max="9226" width="25.28515625" style="63" customWidth="1"/>
    <col min="9227" max="9227" width="16.28515625" style="63" customWidth="1"/>
    <col min="9228" max="9472" width="9.28515625" style="63"/>
    <col min="9473" max="9473" width="15" style="63" customWidth="1"/>
    <col min="9474" max="9474" width="12.7109375" style="63" customWidth="1"/>
    <col min="9475" max="9475" width="11.7109375" style="63" customWidth="1"/>
    <col min="9476" max="9476" width="44.85546875" style="63" customWidth="1"/>
    <col min="9477" max="9477" width="54.7109375" style="63" customWidth="1"/>
    <col min="9478" max="9478" width="15.28515625" style="63" customWidth="1"/>
    <col min="9479" max="9480" width="19.28515625" style="63" customWidth="1"/>
    <col min="9481" max="9481" width="13.85546875" style="63" customWidth="1"/>
    <col min="9482" max="9482" width="25.28515625" style="63" customWidth="1"/>
    <col min="9483" max="9483" width="16.28515625" style="63" customWidth="1"/>
    <col min="9484" max="9728" width="9.28515625" style="63"/>
    <col min="9729" max="9729" width="15" style="63" customWidth="1"/>
    <col min="9730" max="9730" width="12.7109375" style="63" customWidth="1"/>
    <col min="9731" max="9731" width="11.7109375" style="63" customWidth="1"/>
    <col min="9732" max="9732" width="44.85546875" style="63" customWidth="1"/>
    <col min="9733" max="9733" width="54.7109375" style="63" customWidth="1"/>
    <col min="9734" max="9734" width="15.28515625" style="63" customWidth="1"/>
    <col min="9735" max="9736" width="19.28515625" style="63" customWidth="1"/>
    <col min="9737" max="9737" width="13.85546875" style="63" customWidth="1"/>
    <col min="9738" max="9738" width="25.28515625" style="63" customWidth="1"/>
    <col min="9739" max="9739" width="16.28515625" style="63" customWidth="1"/>
    <col min="9740" max="9984" width="9.28515625" style="63"/>
    <col min="9985" max="9985" width="15" style="63" customWidth="1"/>
    <col min="9986" max="9986" width="12.7109375" style="63" customWidth="1"/>
    <col min="9987" max="9987" width="11.7109375" style="63" customWidth="1"/>
    <col min="9988" max="9988" width="44.85546875" style="63" customWidth="1"/>
    <col min="9989" max="9989" width="54.7109375" style="63" customWidth="1"/>
    <col min="9990" max="9990" width="15.28515625" style="63" customWidth="1"/>
    <col min="9991" max="9992" width="19.28515625" style="63" customWidth="1"/>
    <col min="9993" max="9993" width="13.85546875" style="63" customWidth="1"/>
    <col min="9994" max="9994" width="25.28515625" style="63" customWidth="1"/>
    <col min="9995" max="9995" width="16.28515625" style="63" customWidth="1"/>
    <col min="9996" max="10240" width="9.28515625" style="63"/>
    <col min="10241" max="10241" width="15" style="63" customWidth="1"/>
    <col min="10242" max="10242" width="12.7109375" style="63" customWidth="1"/>
    <col min="10243" max="10243" width="11.7109375" style="63" customWidth="1"/>
    <col min="10244" max="10244" width="44.85546875" style="63" customWidth="1"/>
    <col min="10245" max="10245" width="54.7109375" style="63" customWidth="1"/>
    <col min="10246" max="10246" width="15.28515625" style="63" customWidth="1"/>
    <col min="10247" max="10248" width="19.28515625" style="63" customWidth="1"/>
    <col min="10249" max="10249" width="13.85546875" style="63" customWidth="1"/>
    <col min="10250" max="10250" width="25.28515625" style="63" customWidth="1"/>
    <col min="10251" max="10251" width="16.28515625" style="63" customWidth="1"/>
    <col min="10252" max="10496" width="9.28515625" style="63"/>
    <col min="10497" max="10497" width="15" style="63" customWidth="1"/>
    <col min="10498" max="10498" width="12.7109375" style="63" customWidth="1"/>
    <col min="10499" max="10499" width="11.7109375" style="63" customWidth="1"/>
    <col min="10500" max="10500" width="44.85546875" style="63" customWidth="1"/>
    <col min="10501" max="10501" width="54.7109375" style="63" customWidth="1"/>
    <col min="10502" max="10502" width="15.28515625" style="63" customWidth="1"/>
    <col min="10503" max="10504" width="19.28515625" style="63" customWidth="1"/>
    <col min="10505" max="10505" width="13.85546875" style="63" customWidth="1"/>
    <col min="10506" max="10506" width="25.28515625" style="63" customWidth="1"/>
    <col min="10507" max="10507" width="16.28515625" style="63" customWidth="1"/>
    <col min="10508" max="10752" width="9.28515625" style="63"/>
    <col min="10753" max="10753" width="15" style="63" customWidth="1"/>
    <col min="10754" max="10754" width="12.7109375" style="63" customWidth="1"/>
    <col min="10755" max="10755" width="11.7109375" style="63" customWidth="1"/>
    <col min="10756" max="10756" width="44.85546875" style="63" customWidth="1"/>
    <col min="10757" max="10757" width="54.7109375" style="63" customWidth="1"/>
    <col min="10758" max="10758" width="15.28515625" style="63" customWidth="1"/>
    <col min="10759" max="10760" width="19.28515625" style="63" customWidth="1"/>
    <col min="10761" max="10761" width="13.85546875" style="63" customWidth="1"/>
    <col min="10762" max="10762" width="25.28515625" style="63" customWidth="1"/>
    <col min="10763" max="10763" width="16.28515625" style="63" customWidth="1"/>
    <col min="10764" max="11008" width="9.28515625" style="63"/>
    <col min="11009" max="11009" width="15" style="63" customWidth="1"/>
    <col min="11010" max="11010" width="12.7109375" style="63" customWidth="1"/>
    <col min="11011" max="11011" width="11.7109375" style="63" customWidth="1"/>
    <col min="11012" max="11012" width="44.85546875" style="63" customWidth="1"/>
    <col min="11013" max="11013" width="54.7109375" style="63" customWidth="1"/>
    <col min="11014" max="11014" width="15.28515625" style="63" customWidth="1"/>
    <col min="11015" max="11016" width="19.28515625" style="63" customWidth="1"/>
    <col min="11017" max="11017" width="13.85546875" style="63" customWidth="1"/>
    <col min="11018" max="11018" width="25.28515625" style="63" customWidth="1"/>
    <col min="11019" max="11019" width="16.28515625" style="63" customWidth="1"/>
    <col min="11020" max="11264" width="9.28515625" style="63"/>
    <col min="11265" max="11265" width="15" style="63" customWidth="1"/>
    <col min="11266" max="11266" width="12.7109375" style="63" customWidth="1"/>
    <col min="11267" max="11267" width="11.7109375" style="63" customWidth="1"/>
    <col min="11268" max="11268" width="44.85546875" style="63" customWidth="1"/>
    <col min="11269" max="11269" width="54.7109375" style="63" customWidth="1"/>
    <col min="11270" max="11270" width="15.28515625" style="63" customWidth="1"/>
    <col min="11271" max="11272" width="19.28515625" style="63" customWidth="1"/>
    <col min="11273" max="11273" width="13.85546875" style="63" customWidth="1"/>
    <col min="11274" max="11274" width="25.28515625" style="63" customWidth="1"/>
    <col min="11275" max="11275" width="16.28515625" style="63" customWidth="1"/>
    <col min="11276" max="11520" width="9.28515625" style="63"/>
    <col min="11521" max="11521" width="15" style="63" customWidth="1"/>
    <col min="11522" max="11522" width="12.7109375" style="63" customWidth="1"/>
    <col min="11523" max="11523" width="11.7109375" style="63" customWidth="1"/>
    <col min="11524" max="11524" width="44.85546875" style="63" customWidth="1"/>
    <col min="11525" max="11525" width="54.7109375" style="63" customWidth="1"/>
    <col min="11526" max="11526" width="15.28515625" style="63" customWidth="1"/>
    <col min="11527" max="11528" width="19.28515625" style="63" customWidth="1"/>
    <col min="11529" max="11529" width="13.85546875" style="63" customWidth="1"/>
    <col min="11530" max="11530" width="25.28515625" style="63" customWidth="1"/>
    <col min="11531" max="11531" width="16.28515625" style="63" customWidth="1"/>
    <col min="11532" max="11776" width="9.28515625" style="63"/>
    <col min="11777" max="11777" width="15" style="63" customWidth="1"/>
    <col min="11778" max="11778" width="12.7109375" style="63" customWidth="1"/>
    <col min="11779" max="11779" width="11.7109375" style="63" customWidth="1"/>
    <col min="11780" max="11780" width="44.85546875" style="63" customWidth="1"/>
    <col min="11781" max="11781" width="54.7109375" style="63" customWidth="1"/>
    <col min="11782" max="11782" width="15.28515625" style="63" customWidth="1"/>
    <col min="11783" max="11784" width="19.28515625" style="63" customWidth="1"/>
    <col min="11785" max="11785" width="13.85546875" style="63" customWidth="1"/>
    <col min="11786" max="11786" width="25.28515625" style="63" customWidth="1"/>
    <col min="11787" max="11787" width="16.28515625" style="63" customWidth="1"/>
    <col min="11788" max="12032" width="9.28515625" style="63"/>
    <col min="12033" max="12033" width="15" style="63" customWidth="1"/>
    <col min="12034" max="12034" width="12.7109375" style="63" customWidth="1"/>
    <col min="12035" max="12035" width="11.7109375" style="63" customWidth="1"/>
    <col min="12036" max="12036" width="44.85546875" style="63" customWidth="1"/>
    <col min="12037" max="12037" width="54.7109375" style="63" customWidth="1"/>
    <col min="12038" max="12038" width="15.28515625" style="63" customWidth="1"/>
    <col min="12039" max="12040" width="19.28515625" style="63" customWidth="1"/>
    <col min="12041" max="12041" width="13.85546875" style="63" customWidth="1"/>
    <col min="12042" max="12042" width="25.28515625" style="63" customWidth="1"/>
    <col min="12043" max="12043" width="16.28515625" style="63" customWidth="1"/>
    <col min="12044" max="12288" width="9.28515625" style="63"/>
    <col min="12289" max="12289" width="15" style="63" customWidth="1"/>
    <col min="12290" max="12290" width="12.7109375" style="63" customWidth="1"/>
    <col min="12291" max="12291" width="11.7109375" style="63" customWidth="1"/>
    <col min="12292" max="12292" width="44.85546875" style="63" customWidth="1"/>
    <col min="12293" max="12293" width="54.7109375" style="63" customWidth="1"/>
    <col min="12294" max="12294" width="15.28515625" style="63" customWidth="1"/>
    <col min="12295" max="12296" width="19.28515625" style="63" customWidth="1"/>
    <col min="12297" max="12297" width="13.85546875" style="63" customWidth="1"/>
    <col min="12298" max="12298" width="25.28515625" style="63" customWidth="1"/>
    <col min="12299" max="12299" width="16.28515625" style="63" customWidth="1"/>
    <col min="12300" max="12544" width="9.28515625" style="63"/>
    <col min="12545" max="12545" width="15" style="63" customWidth="1"/>
    <col min="12546" max="12546" width="12.7109375" style="63" customWidth="1"/>
    <col min="12547" max="12547" width="11.7109375" style="63" customWidth="1"/>
    <col min="12548" max="12548" width="44.85546875" style="63" customWidth="1"/>
    <col min="12549" max="12549" width="54.7109375" style="63" customWidth="1"/>
    <col min="12550" max="12550" width="15.28515625" style="63" customWidth="1"/>
    <col min="12551" max="12552" width="19.28515625" style="63" customWidth="1"/>
    <col min="12553" max="12553" width="13.85546875" style="63" customWidth="1"/>
    <col min="12554" max="12554" width="25.28515625" style="63" customWidth="1"/>
    <col min="12555" max="12555" width="16.28515625" style="63" customWidth="1"/>
    <col min="12556" max="12800" width="9.28515625" style="63"/>
    <col min="12801" max="12801" width="15" style="63" customWidth="1"/>
    <col min="12802" max="12802" width="12.7109375" style="63" customWidth="1"/>
    <col min="12803" max="12803" width="11.7109375" style="63" customWidth="1"/>
    <col min="12804" max="12804" width="44.85546875" style="63" customWidth="1"/>
    <col min="12805" max="12805" width="54.7109375" style="63" customWidth="1"/>
    <col min="12806" max="12806" width="15.28515625" style="63" customWidth="1"/>
    <col min="12807" max="12808" width="19.28515625" style="63" customWidth="1"/>
    <col min="12809" max="12809" width="13.85546875" style="63" customWidth="1"/>
    <col min="12810" max="12810" width="25.28515625" style="63" customWidth="1"/>
    <col min="12811" max="12811" width="16.28515625" style="63" customWidth="1"/>
    <col min="12812" max="13056" width="9.28515625" style="63"/>
    <col min="13057" max="13057" width="15" style="63" customWidth="1"/>
    <col min="13058" max="13058" width="12.7109375" style="63" customWidth="1"/>
    <col min="13059" max="13059" width="11.7109375" style="63" customWidth="1"/>
    <col min="13060" max="13060" width="44.85546875" style="63" customWidth="1"/>
    <col min="13061" max="13061" width="54.7109375" style="63" customWidth="1"/>
    <col min="13062" max="13062" width="15.28515625" style="63" customWidth="1"/>
    <col min="13063" max="13064" width="19.28515625" style="63" customWidth="1"/>
    <col min="13065" max="13065" width="13.85546875" style="63" customWidth="1"/>
    <col min="13066" max="13066" width="25.28515625" style="63" customWidth="1"/>
    <col min="13067" max="13067" width="16.28515625" style="63" customWidth="1"/>
    <col min="13068" max="13312" width="9.28515625" style="63"/>
    <col min="13313" max="13313" width="15" style="63" customWidth="1"/>
    <col min="13314" max="13314" width="12.7109375" style="63" customWidth="1"/>
    <col min="13315" max="13315" width="11.7109375" style="63" customWidth="1"/>
    <col min="13316" max="13316" width="44.85546875" style="63" customWidth="1"/>
    <col min="13317" max="13317" width="54.7109375" style="63" customWidth="1"/>
    <col min="13318" max="13318" width="15.28515625" style="63" customWidth="1"/>
    <col min="13319" max="13320" width="19.28515625" style="63" customWidth="1"/>
    <col min="13321" max="13321" width="13.85546875" style="63" customWidth="1"/>
    <col min="13322" max="13322" width="25.28515625" style="63" customWidth="1"/>
    <col min="13323" max="13323" width="16.28515625" style="63" customWidth="1"/>
    <col min="13324" max="13568" width="9.28515625" style="63"/>
    <col min="13569" max="13569" width="15" style="63" customWidth="1"/>
    <col min="13570" max="13570" width="12.7109375" style="63" customWidth="1"/>
    <col min="13571" max="13571" width="11.7109375" style="63" customWidth="1"/>
    <col min="13572" max="13572" width="44.85546875" style="63" customWidth="1"/>
    <col min="13573" max="13573" width="54.7109375" style="63" customWidth="1"/>
    <col min="13574" max="13574" width="15.28515625" style="63" customWidth="1"/>
    <col min="13575" max="13576" width="19.28515625" style="63" customWidth="1"/>
    <col min="13577" max="13577" width="13.85546875" style="63" customWidth="1"/>
    <col min="13578" max="13578" width="25.28515625" style="63" customWidth="1"/>
    <col min="13579" max="13579" width="16.28515625" style="63" customWidth="1"/>
    <col min="13580" max="13824" width="9.28515625" style="63"/>
    <col min="13825" max="13825" width="15" style="63" customWidth="1"/>
    <col min="13826" max="13826" width="12.7109375" style="63" customWidth="1"/>
    <col min="13827" max="13827" width="11.7109375" style="63" customWidth="1"/>
    <col min="13828" max="13828" width="44.85546875" style="63" customWidth="1"/>
    <col min="13829" max="13829" width="54.7109375" style="63" customWidth="1"/>
    <col min="13830" max="13830" width="15.28515625" style="63" customWidth="1"/>
    <col min="13831" max="13832" width="19.28515625" style="63" customWidth="1"/>
    <col min="13833" max="13833" width="13.85546875" style="63" customWidth="1"/>
    <col min="13834" max="13834" width="25.28515625" style="63" customWidth="1"/>
    <col min="13835" max="13835" width="16.28515625" style="63" customWidth="1"/>
    <col min="13836" max="14080" width="9.28515625" style="63"/>
    <col min="14081" max="14081" width="15" style="63" customWidth="1"/>
    <col min="14082" max="14082" width="12.7109375" style="63" customWidth="1"/>
    <col min="14083" max="14083" width="11.7109375" style="63" customWidth="1"/>
    <col min="14084" max="14084" width="44.85546875" style="63" customWidth="1"/>
    <col min="14085" max="14085" width="54.7109375" style="63" customWidth="1"/>
    <col min="14086" max="14086" width="15.28515625" style="63" customWidth="1"/>
    <col min="14087" max="14088" width="19.28515625" style="63" customWidth="1"/>
    <col min="14089" max="14089" width="13.85546875" style="63" customWidth="1"/>
    <col min="14090" max="14090" width="25.28515625" style="63" customWidth="1"/>
    <col min="14091" max="14091" width="16.28515625" style="63" customWidth="1"/>
    <col min="14092" max="14336" width="9.28515625" style="63"/>
    <col min="14337" max="14337" width="15" style="63" customWidth="1"/>
    <col min="14338" max="14338" width="12.7109375" style="63" customWidth="1"/>
    <col min="14339" max="14339" width="11.7109375" style="63" customWidth="1"/>
    <col min="14340" max="14340" width="44.85546875" style="63" customWidth="1"/>
    <col min="14341" max="14341" width="54.7109375" style="63" customWidth="1"/>
    <col min="14342" max="14342" width="15.28515625" style="63" customWidth="1"/>
    <col min="14343" max="14344" width="19.28515625" style="63" customWidth="1"/>
    <col min="14345" max="14345" width="13.85546875" style="63" customWidth="1"/>
    <col min="14346" max="14346" width="25.28515625" style="63" customWidth="1"/>
    <col min="14347" max="14347" width="16.28515625" style="63" customWidth="1"/>
    <col min="14348" max="14592" width="9.28515625" style="63"/>
    <col min="14593" max="14593" width="15" style="63" customWidth="1"/>
    <col min="14594" max="14594" width="12.7109375" style="63" customWidth="1"/>
    <col min="14595" max="14595" width="11.7109375" style="63" customWidth="1"/>
    <col min="14596" max="14596" width="44.85546875" style="63" customWidth="1"/>
    <col min="14597" max="14597" width="54.7109375" style="63" customWidth="1"/>
    <col min="14598" max="14598" width="15.28515625" style="63" customWidth="1"/>
    <col min="14599" max="14600" width="19.28515625" style="63" customWidth="1"/>
    <col min="14601" max="14601" width="13.85546875" style="63" customWidth="1"/>
    <col min="14602" max="14602" width="25.28515625" style="63" customWidth="1"/>
    <col min="14603" max="14603" width="16.28515625" style="63" customWidth="1"/>
    <col min="14604" max="14848" width="9.28515625" style="63"/>
    <col min="14849" max="14849" width="15" style="63" customWidth="1"/>
    <col min="14850" max="14850" width="12.7109375" style="63" customWidth="1"/>
    <col min="14851" max="14851" width="11.7109375" style="63" customWidth="1"/>
    <col min="14852" max="14852" width="44.85546875" style="63" customWidth="1"/>
    <col min="14853" max="14853" width="54.7109375" style="63" customWidth="1"/>
    <col min="14854" max="14854" width="15.28515625" style="63" customWidth="1"/>
    <col min="14855" max="14856" width="19.28515625" style="63" customWidth="1"/>
    <col min="14857" max="14857" width="13.85546875" style="63" customWidth="1"/>
    <col min="14858" max="14858" width="25.28515625" style="63" customWidth="1"/>
    <col min="14859" max="14859" width="16.28515625" style="63" customWidth="1"/>
    <col min="14860" max="15104" width="9.28515625" style="63"/>
    <col min="15105" max="15105" width="15" style="63" customWidth="1"/>
    <col min="15106" max="15106" width="12.7109375" style="63" customWidth="1"/>
    <col min="15107" max="15107" width="11.7109375" style="63" customWidth="1"/>
    <col min="15108" max="15108" width="44.85546875" style="63" customWidth="1"/>
    <col min="15109" max="15109" width="54.7109375" style="63" customWidth="1"/>
    <col min="15110" max="15110" width="15.28515625" style="63" customWidth="1"/>
    <col min="15111" max="15112" width="19.28515625" style="63" customWidth="1"/>
    <col min="15113" max="15113" width="13.85546875" style="63" customWidth="1"/>
    <col min="15114" max="15114" width="25.28515625" style="63" customWidth="1"/>
    <col min="15115" max="15115" width="16.28515625" style="63" customWidth="1"/>
    <col min="15116" max="15360" width="9.28515625" style="63"/>
    <col min="15361" max="15361" width="15" style="63" customWidth="1"/>
    <col min="15362" max="15362" width="12.7109375" style="63" customWidth="1"/>
    <col min="15363" max="15363" width="11.7109375" style="63" customWidth="1"/>
    <col min="15364" max="15364" width="44.85546875" style="63" customWidth="1"/>
    <col min="15365" max="15365" width="54.7109375" style="63" customWidth="1"/>
    <col min="15366" max="15366" width="15.28515625" style="63" customWidth="1"/>
    <col min="15367" max="15368" width="19.28515625" style="63" customWidth="1"/>
    <col min="15369" max="15369" width="13.85546875" style="63" customWidth="1"/>
    <col min="15370" max="15370" width="25.28515625" style="63" customWidth="1"/>
    <col min="15371" max="15371" width="16.28515625" style="63" customWidth="1"/>
    <col min="15372" max="15616" width="9.28515625" style="63"/>
    <col min="15617" max="15617" width="15" style="63" customWidth="1"/>
    <col min="15618" max="15618" width="12.7109375" style="63" customWidth="1"/>
    <col min="15619" max="15619" width="11.7109375" style="63" customWidth="1"/>
    <col min="15620" max="15620" width="44.85546875" style="63" customWidth="1"/>
    <col min="15621" max="15621" width="54.7109375" style="63" customWidth="1"/>
    <col min="15622" max="15622" width="15.28515625" style="63" customWidth="1"/>
    <col min="15623" max="15624" width="19.28515625" style="63" customWidth="1"/>
    <col min="15625" max="15625" width="13.85546875" style="63" customWidth="1"/>
    <col min="15626" max="15626" width="25.28515625" style="63" customWidth="1"/>
    <col min="15627" max="15627" width="16.28515625" style="63" customWidth="1"/>
    <col min="15628" max="15872" width="9.28515625" style="63"/>
    <col min="15873" max="15873" width="15" style="63" customWidth="1"/>
    <col min="15874" max="15874" width="12.7109375" style="63" customWidth="1"/>
    <col min="15875" max="15875" width="11.7109375" style="63" customWidth="1"/>
    <col min="15876" max="15876" width="44.85546875" style="63" customWidth="1"/>
    <col min="15877" max="15877" width="54.7109375" style="63" customWidth="1"/>
    <col min="15878" max="15878" width="15.28515625" style="63" customWidth="1"/>
    <col min="15879" max="15880" width="19.28515625" style="63" customWidth="1"/>
    <col min="15881" max="15881" width="13.85546875" style="63" customWidth="1"/>
    <col min="15882" max="15882" width="25.28515625" style="63" customWidth="1"/>
    <col min="15883" max="15883" width="16.28515625" style="63" customWidth="1"/>
    <col min="15884" max="16128" width="9.28515625" style="63"/>
    <col min="16129" max="16129" width="15" style="63" customWidth="1"/>
    <col min="16130" max="16130" width="12.7109375" style="63" customWidth="1"/>
    <col min="16131" max="16131" width="11.7109375" style="63" customWidth="1"/>
    <col min="16132" max="16132" width="44.85546875" style="63" customWidth="1"/>
    <col min="16133" max="16133" width="54.7109375" style="63" customWidth="1"/>
    <col min="16134" max="16134" width="15.28515625" style="63" customWidth="1"/>
    <col min="16135" max="16136" width="19.28515625" style="63" customWidth="1"/>
    <col min="16137" max="16137" width="13.85546875" style="63" customWidth="1"/>
    <col min="16138" max="16138" width="25.28515625" style="63" customWidth="1"/>
    <col min="16139" max="16139" width="16.28515625" style="63" customWidth="1"/>
    <col min="16140" max="16384" width="9.28515625" style="63"/>
  </cols>
  <sheetData>
    <row r="2" spans="1:11" ht="15.75" x14ac:dyDescent="0.25">
      <c r="I2" s="622" t="s">
        <v>419</v>
      </c>
      <c r="J2" s="622"/>
      <c r="K2" s="4"/>
    </row>
    <row r="3" spans="1:11" ht="15.75" x14ac:dyDescent="0.25">
      <c r="I3" s="622" t="s">
        <v>640</v>
      </c>
      <c r="J3" s="622"/>
      <c r="K3" s="4"/>
    </row>
    <row r="4" spans="1:11" ht="15.75" x14ac:dyDescent="0.25">
      <c r="I4" s="267" t="s">
        <v>699</v>
      </c>
      <c r="J4" s="267"/>
      <c r="K4" s="267"/>
    </row>
    <row r="5" spans="1:11" ht="15.75" x14ac:dyDescent="0.25">
      <c r="I5" s="626" t="s">
        <v>701</v>
      </c>
      <c r="J5" s="626"/>
      <c r="K5" s="626"/>
    </row>
    <row r="6" spans="1:11" ht="15.75" x14ac:dyDescent="0.25">
      <c r="I6" s="627"/>
      <c r="J6" s="627"/>
      <c r="K6" s="628"/>
    </row>
    <row r="7" spans="1:11" ht="15.75" x14ac:dyDescent="0.25">
      <c r="I7" s="629"/>
      <c r="J7" s="629"/>
      <c r="K7" s="628"/>
    </row>
    <row r="8" spans="1:11" ht="15.75" x14ac:dyDescent="0.25">
      <c r="I8" s="1262"/>
      <c r="J8" s="1262"/>
      <c r="K8" s="1262"/>
    </row>
    <row r="9" spans="1:11" ht="14.1" customHeight="1" x14ac:dyDescent="0.25">
      <c r="G9" s="67"/>
      <c r="H9" s="67"/>
      <c r="I9" s="68"/>
      <c r="J9" s="68"/>
    </row>
    <row r="10" spans="1:11" ht="20.25" customHeight="1" x14ac:dyDescent="0.25">
      <c r="G10" s="67"/>
      <c r="H10" s="67"/>
      <c r="I10" s="68"/>
      <c r="J10" s="68"/>
    </row>
    <row r="11" spans="1:11" ht="15.75" x14ac:dyDescent="0.25">
      <c r="G11" s="67"/>
      <c r="H11" s="67"/>
      <c r="I11" s="123"/>
      <c r="J11" s="123"/>
    </row>
    <row r="12" spans="1:11" s="68" customFormat="1" ht="15.75" x14ac:dyDescent="0.25">
      <c r="A12" s="63"/>
      <c r="B12" s="64"/>
      <c r="C12" s="65"/>
      <c r="D12" s="66"/>
      <c r="E12" s="67"/>
      <c r="F12" s="65"/>
      <c r="G12" s="67"/>
      <c r="H12" s="67"/>
      <c r="I12" s="67"/>
      <c r="J12" s="67"/>
    </row>
    <row r="13" spans="1:11" ht="27" customHeight="1" x14ac:dyDescent="0.25">
      <c r="A13" s="1263" t="s">
        <v>573</v>
      </c>
      <c r="B13" s="1263"/>
      <c r="C13" s="1263"/>
      <c r="D13" s="1263"/>
      <c r="E13" s="1263"/>
      <c r="F13" s="1263"/>
      <c r="G13" s="1263"/>
      <c r="H13" s="1263"/>
      <c r="I13" s="1263"/>
      <c r="J13" s="1263"/>
      <c r="K13" s="1263"/>
    </row>
    <row r="14" spans="1:11" ht="28.35" customHeight="1" x14ac:dyDescent="0.25">
      <c r="A14" s="1264">
        <v>1559100000</v>
      </c>
      <c r="B14" s="1264"/>
      <c r="C14" s="1264"/>
      <c r="D14" s="1265"/>
      <c r="E14" s="1265"/>
      <c r="F14" s="1265"/>
      <c r="G14" s="1265"/>
      <c r="H14" s="1265"/>
      <c r="I14" s="1265"/>
      <c r="J14" s="1265"/>
      <c r="K14" s="1265"/>
    </row>
    <row r="15" spans="1:11" ht="22.15" customHeight="1" thickBot="1" x14ac:dyDescent="0.3">
      <c r="A15" s="1269" t="s">
        <v>0</v>
      </c>
      <c r="B15" s="1269"/>
      <c r="C15" s="1269"/>
      <c r="D15" s="624"/>
      <c r="E15" s="624"/>
      <c r="F15" s="71"/>
      <c r="G15" s="624"/>
      <c r="H15" s="624"/>
      <c r="I15" s="624"/>
      <c r="J15" s="624"/>
      <c r="K15" s="624"/>
    </row>
    <row r="16" spans="1:11" s="68" customFormat="1" ht="77.25" customHeight="1" x14ac:dyDescent="0.25">
      <c r="A16" s="1270" t="s">
        <v>8</v>
      </c>
      <c r="B16" s="1267" t="s">
        <v>9</v>
      </c>
      <c r="C16" s="1272" t="s">
        <v>237</v>
      </c>
      <c r="D16" s="1267" t="s">
        <v>238</v>
      </c>
      <c r="E16" s="1272" t="s">
        <v>574</v>
      </c>
      <c r="F16" s="1267" t="s">
        <v>575</v>
      </c>
      <c r="G16" s="1272" t="s">
        <v>576</v>
      </c>
      <c r="H16" s="1274" t="s">
        <v>577</v>
      </c>
      <c r="I16" s="1267" t="s">
        <v>578</v>
      </c>
      <c r="J16" s="1267" t="s">
        <v>645</v>
      </c>
      <c r="K16" s="1274" t="s">
        <v>579</v>
      </c>
    </row>
    <row r="17" spans="1:16" s="68" customFormat="1" ht="157.9" customHeight="1" thickBot="1" x14ac:dyDescent="0.3">
      <c r="A17" s="1271"/>
      <c r="B17" s="1268"/>
      <c r="C17" s="1273"/>
      <c r="D17" s="1268"/>
      <c r="E17" s="1273"/>
      <c r="F17" s="1268"/>
      <c r="G17" s="1273"/>
      <c r="H17" s="1275"/>
      <c r="I17" s="1268"/>
      <c r="J17" s="1268"/>
      <c r="K17" s="1275"/>
    </row>
    <row r="18" spans="1:16" s="74" customFormat="1" ht="24" customHeight="1" thickBot="1" x14ac:dyDescent="0.3">
      <c r="A18" s="439" t="s">
        <v>245</v>
      </c>
      <c r="B18" s="73" t="s">
        <v>246</v>
      </c>
      <c r="C18" s="440" t="s">
        <v>247</v>
      </c>
      <c r="D18" s="73" t="s">
        <v>403</v>
      </c>
      <c r="E18" s="73" t="s">
        <v>248</v>
      </c>
      <c r="F18" s="73" t="s">
        <v>249</v>
      </c>
      <c r="G18" s="73" t="s">
        <v>250</v>
      </c>
      <c r="H18" s="440" t="s">
        <v>251</v>
      </c>
      <c r="I18" s="440" t="s">
        <v>252</v>
      </c>
      <c r="J18" s="440"/>
      <c r="K18" s="441">
        <v>10</v>
      </c>
    </row>
    <row r="19" spans="1:16" s="74" customFormat="1" ht="21" thickBot="1" x14ac:dyDescent="0.3">
      <c r="A19" s="444"/>
      <c r="B19" s="445"/>
      <c r="C19" s="446"/>
      <c r="D19" s="260"/>
      <c r="E19" s="75"/>
      <c r="F19" s="76"/>
      <c r="G19" s="447"/>
      <c r="H19" s="448"/>
      <c r="I19" s="448"/>
      <c r="J19" s="448"/>
      <c r="K19" s="449"/>
    </row>
    <row r="20" spans="1:16" s="74" customFormat="1" ht="60" customHeight="1" thickBot="1" x14ac:dyDescent="0.3">
      <c r="A20" s="451"/>
      <c r="B20" s="452"/>
      <c r="C20" s="452"/>
      <c r="D20" s="625"/>
      <c r="E20" s="453"/>
      <c r="F20" s="454"/>
      <c r="G20" s="455"/>
      <c r="H20" s="456"/>
      <c r="I20" s="456"/>
      <c r="J20" s="456"/>
      <c r="K20" s="457"/>
    </row>
    <row r="21" spans="1:16" ht="21" thickBot="1" x14ac:dyDescent="0.3">
      <c r="A21" s="599" t="s">
        <v>258</v>
      </c>
      <c r="B21" s="76" t="s">
        <v>258</v>
      </c>
      <c r="C21" s="76" t="s">
        <v>258</v>
      </c>
      <c r="D21" s="75" t="s">
        <v>138</v>
      </c>
      <c r="E21" s="99" t="s">
        <v>258</v>
      </c>
      <c r="F21" s="100" t="s">
        <v>258</v>
      </c>
      <c r="G21" s="101" t="s">
        <v>258</v>
      </c>
      <c r="H21" s="101" t="s">
        <v>258</v>
      </c>
      <c r="I21" s="101" t="s">
        <v>258</v>
      </c>
      <c r="J21" s="101"/>
      <c r="K21" s="101" t="s">
        <v>258</v>
      </c>
      <c r="M21" s="103"/>
    </row>
    <row r="22" spans="1:16" ht="20.25" x14ac:dyDescent="0.25">
      <c r="A22" s="104"/>
      <c r="B22" s="105"/>
      <c r="C22" s="105"/>
      <c r="D22" s="106"/>
      <c r="E22" s="107"/>
      <c r="F22" s="108"/>
      <c r="G22" s="109"/>
      <c r="H22" s="109"/>
      <c r="I22" s="109"/>
      <c r="J22" s="109"/>
      <c r="K22" s="110"/>
    </row>
    <row r="23" spans="1:16" s="24" customFormat="1" ht="49.9" customHeight="1" x14ac:dyDescent="0.3">
      <c r="A23" s="1266" t="s">
        <v>580</v>
      </c>
      <c r="B23" s="1266"/>
      <c r="C23" s="1266"/>
      <c r="D23" s="1266"/>
      <c r="E23" s="1266"/>
      <c r="F23" s="1266"/>
      <c r="G23" s="1266"/>
      <c r="H23" s="1266"/>
      <c r="I23" s="1266"/>
      <c r="J23" s="1266"/>
      <c r="K23" s="1266"/>
      <c r="L23" s="21"/>
      <c r="M23" s="623"/>
      <c r="N23" s="623"/>
      <c r="O23" s="22"/>
      <c r="P23" s="23"/>
    </row>
    <row r="25" spans="1:16" s="18" customFormat="1" ht="20.25" x14ac:dyDescent="0.3">
      <c r="A25" s="112"/>
      <c r="B25" s="112"/>
      <c r="G25" s="113"/>
      <c r="K25" s="114"/>
    </row>
    <row r="26" spans="1:16" s="116" customFormat="1" ht="21" x14ac:dyDescent="0.35">
      <c r="A26" s="115"/>
      <c r="B26" s="115"/>
    </row>
    <row r="27" spans="1:16" s="117" customFormat="1" ht="20.25" x14ac:dyDescent="0.3">
      <c r="B27" s="118"/>
      <c r="C27" s="119"/>
      <c r="E27" s="120"/>
      <c r="F27" s="119"/>
      <c r="G27" s="113"/>
      <c r="H27" s="113"/>
      <c r="I27" s="113"/>
      <c r="J27" s="113"/>
      <c r="K27" s="601"/>
    </row>
    <row r="28" spans="1:16" x14ac:dyDescent="0.25">
      <c r="B28" s="63"/>
      <c r="C28" s="63"/>
      <c r="D28" s="63"/>
      <c r="E28" s="63"/>
      <c r="F28" s="63"/>
      <c r="G28" s="63"/>
      <c r="H28" s="63"/>
      <c r="I28" s="63"/>
      <c r="J28" s="63"/>
      <c r="K28" s="63"/>
    </row>
    <row r="29" spans="1:16" x14ac:dyDescent="0.25">
      <c r="B29" s="63"/>
      <c r="C29" s="63"/>
      <c r="D29" s="63"/>
      <c r="E29" s="63"/>
      <c r="F29" s="63"/>
      <c r="G29" s="63"/>
      <c r="H29" s="63"/>
      <c r="I29" s="63"/>
      <c r="J29" s="63"/>
      <c r="K29" s="63"/>
    </row>
  </sheetData>
  <mergeCells count="17">
    <mergeCell ref="K16:K17"/>
    <mergeCell ref="I8:K8"/>
    <mergeCell ref="A13:K13"/>
    <mergeCell ref="A14:C14"/>
    <mergeCell ref="D14:K14"/>
    <mergeCell ref="A23:K23"/>
    <mergeCell ref="J16:J17"/>
    <mergeCell ref="A15:C15"/>
    <mergeCell ref="A16:A17"/>
    <mergeCell ref="B16:B17"/>
    <mergeCell ref="C16:C17"/>
    <mergeCell ref="D16:D17"/>
    <mergeCell ref="E16:E17"/>
    <mergeCell ref="F16:F17"/>
    <mergeCell ref="G16:G17"/>
    <mergeCell ref="H16:H17"/>
    <mergeCell ref="I16:I17"/>
  </mergeCells>
  <pageMargins left="0.78740157480314965" right="0.78740157480314965" top="1.1811023622047245" bottom="0.3937007874015748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V119"/>
  <sheetViews>
    <sheetView view="pageBreakPreview" topLeftCell="A108" zoomScale="70" zoomScaleNormal="100" zoomScaleSheetLayoutView="70" workbookViewId="0">
      <selection activeCell="G154" sqref="G154"/>
    </sheetView>
  </sheetViews>
  <sheetFormatPr defaultColWidth="8.85546875" defaultRowHeight="15.75" x14ac:dyDescent="0.2"/>
  <cols>
    <col min="1" max="1" width="12" style="961" customWidth="1"/>
    <col min="2" max="2" width="8.5703125" style="961" customWidth="1"/>
    <col min="3" max="3" width="9" style="962" customWidth="1"/>
    <col min="4" max="4" width="33.140625" style="961" customWidth="1"/>
    <col min="5" max="5" width="34.85546875" style="961" customWidth="1"/>
    <col min="6" max="6" width="23.5703125" style="963" customWidth="1"/>
    <col min="7" max="7" width="15.7109375" style="964" customWidth="1"/>
    <col min="8" max="8" width="16.42578125" style="965" customWidth="1"/>
    <col min="9" max="9" width="16.5703125" style="965" customWidth="1"/>
    <col min="10" max="10" width="16.42578125" style="965" customWidth="1"/>
    <col min="11" max="11" width="15.5703125" style="965" customWidth="1"/>
    <col min="12" max="12" width="15.7109375" style="965" customWidth="1"/>
    <col min="13" max="13" width="15.42578125" style="965" customWidth="1"/>
    <col min="14" max="14" width="17.140625" style="965" customWidth="1"/>
    <col min="15" max="15" width="11.5703125" style="966" customWidth="1"/>
    <col min="16" max="256" width="8.85546875" style="961"/>
    <col min="257" max="257" width="12.5703125" style="961" customWidth="1"/>
    <col min="258" max="258" width="9.85546875" style="961" customWidth="1"/>
    <col min="259" max="259" width="9.5703125" style="961" customWidth="1"/>
    <col min="260" max="260" width="30.5703125" style="961" customWidth="1"/>
    <col min="261" max="261" width="28.85546875" style="961" customWidth="1"/>
    <col min="262" max="262" width="21.42578125" style="961" customWidth="1"/>
    <col min="263" max="263" width="18" style="961" customWidth="1"/>
    <col min="264" max="264" width="15.85546875" style="961" customWidth="1"/>
    <col min="265" max="265" width="16.5703125" style="961" customWidth="1"/>
    <col min="266" max="266" width="18.85546875" style="961" customWidth="1"/>
    <col min="267" max="267" width="16.42578125" style="961" customWidth="1"/>
    <col min="268" max="268" width="16.140625" style="961" customWidth="1"/>
    <col min="269" max="269" width="19.7109375" style="961" customWidth="1"/>
    <col min="270" max="270" width="14.85546875" style="961" customWidth="1"/>
    <col min="271" max="271" width="11.5703125" style="961" customWidth="1"/>
    <col min="272" max="512" width="8.85546875" style="961"/>
    <col min="513" max="513" width="12.5703125" style="961" customWidth="1"/>
    <col min="514" max="514" width="9.85546875" style="961" customWidth="1"/>
    <col min="515" max="515" width="9.5703125" style="961" customWidth="1"/>
    <col min="516" max="516" width="30.5703125" style="961" customWidth="1"/>
    <col min="517" max="517" width="28.85546875" style="961" customWidth="1"/>
    <col min="518" max="518" width="21.42578125" style="961" customWidth="1"/>
    <col min="519" max="519" width="18" style="961" customWidth="1"/>
    <col min="520" max="520" width="15.85546875" style="961" customWidth="1"/>
    <col min="521" max="521" width="16.5703125" style="961" customWidth="1"/>
    <col min="522" max="522" width="18.85546875" style="961" customWidth="1"/>
    <col min="523" max="523" width="16.42578125" style="961" customWidth="1"/>
    <col min="524" max="524" width="16.140625" style="961" customWidth="1"/>
    <col min="525" max="525" width="19.7109375" style="961" customWidth="1"/>
    <col min="526" max="526" width="14.85546875" style="961" customWidth="1"/>
    <col min="527" max="527" width="11.5703125" style="961" customWidth="1"/>
    <col min="528" max="768" width="8.85546875" style="961"/>
    <col min="769" max="769" width="12.5703125" style="961" customWidth="1"/>
    <col min="770" max="770" width="9.85546875" style="961" customWidth="1"/>
    <col min="771" max="771" width="9.5703125" style="961" customWidth="1"/>
    <col min="772" max="772" width="30.5703125" style="961" customWidth="1"/>
    <col min="773" max="773" width="28.85546875" style="961" customWidth="1"/>
    <col min="774" max="774" width="21.42578125" style="961" customWidth="1"/>
    <col min="775" max="775" width="18" style="961" customWidth="1"/>
    <col min="776" max="776" width="15.85546875" style="961" customWidth="1"/>
    <col min="777" max="777" width="16.5703125" style="961" customWidth="1"/>
    <col min="778" max="778" width="18.85546875" style="961" customWidth="1"/>
    <col min="779" max="779" width="16.42578125" style="961" customWidth="1"/>
    <col min="780" max="780" width="16.140625" style="961" customWidth="1"/>
    <col min="781" max="781" width="19.7109375" style="961" customWidth="1"/>
    <col min="782" max="782" width="14.85546875" style="961" customWidth="1"/>
    <col min="783" max="783" width="11.5703125" style="961" customWidth="1"/>
    <col min="784" max="1024" width="8.85546875" style="961"/>
    <col min="1025" max="1025" width="12.5703125" style="961" customWidth="1"/>
    <col min="1026" max="1026" width="9.85546875" style="961" customWidth="1"/>
    <col min="1027" max="1027" width="9.5703125" style="961" customWidth="1"/>
    <col min="1028" max="1028" width="30.5703125" style="961" customWidth="1"/>
    <col min="1029" max="1029" width="28.85546875" style="961" customWidth="1"/>
    <col min="1030" max="1030" width="21.42578125" style="961" customWidth="1"/>
    <col min="1031" max="1031" width="18" style="961" customWidth="1"/>
    <col min="1032" max="1032" width="15.85546875" style="961" customWidth="1"/>
    <col min="1033" max="1033" width="16.5703125" style="961" customWidth="1"/>
    <col min="1034" max="1034" width="18.85546875" style="961" customWidth="1"/>
    <col min="1035" max="1035" width="16.42578125" style="961" customWidth="1"/>
    <col min="1036" max="1036" width="16.140625" style="961" customWidth="1"/>
    <col min="1037" max="1037" width="19.7109375" style="961" customWidth="1"/>
    <col min="1038" max="1038" width="14.85546875" style="961" customWidth="1"/>
    <col min="1039" max="1039" width="11.5703125" style="961" customWidth="1"/>
    <col min="1040" max="1280" width="8.85546875" style="961"/>
    <col min="1281" max="1281" width="12.5703125" style="961" customWidth="1"/>
    <col min="1282" max="1282" width="9.85546875" style="961" customWidth="1"/>
    <col min="1283" max="1283" width="9.5703125" style="961" customWidth="1"/>
    <col min="1284" max="1284" width="30.5703125" style="961" customWidth="1"/>
    <col min="1285" max="1285" width="28.85546875" style="961" customWidth="1"/>
    <col min="1286" max="1286" width="21.42578125" style="961" customWidth="1"/>
    <col min="1287" max="1287" width="18" style="961" customWidth="1"/>
    <col min="1288" max="1288" width="15.85546875" style="961" customWidth="1"/>
    <col min="1289" max="1289" width="16.5703125" style="961" customWidth="1"/>
    <col min="1290" max="1290" width="18.85546875" style="961" customWidth="1"/>
    <col min="1291" max="1291" width="16.42578125" style="961" customWidth="1"/>
    <col min="1292" max="1292" width="16.140625" style="961" customWidth="1"/>
    <col min="1293" max="1293" width="19.7109375" style="961" customWidth="1"/>
    <col min="1294" max="1294" width="14.85546875" style="961" customWidth="1"/>
    <col min="1295" max="1295" width="11.5703125" style="961" customWidth="1"/>
    <col min="1296" max="1536" width="8.85546875" style="961"/>
    <col min="1537" max="1537" width="12.5703125" style="961" customWidth="1"/>
    <col min="1538" max="1538" width="9.85546875" style="961" customWidth="1"/>
    <col min="1539" max="1539" width="9.5703125" style="961" customWidth="1"/>
    <col min="1540" max="1540" width="30.5703125" style="961" customWidth="1"/>
    <col min="1541" max="1541" width="28.85546875" style="961" customWidth="1"/>
    <col min="1542" max="1542" width="21.42578125" style="961" customWidth="1"/>
    <col min="1543" max="1543" width="18" style="961" customWidth="1"/>
    <col min="1544" max="1544" width="15.85546875" style="961" customWidth="1"/>
    <col min="1545" max="1545" width="16.5703125" style="961" customWidth="1"/>
    <col min="1546" max="1546" width="18.85546875" style="961" customWidth="1"/>
    <col min="1547" max="1547" width="16.42578125" style="961" customWidth="1"/>
    <col min="1548" max="1548" width="16.140625" style="961" customWidth="1"/>
    <col min="1549" max="1549" width="19.7109375" style="961" customWidth="1"/>
    <col min="1550" max="1550" width="14.85546875" style="961" customWidth="1"/>
    <col min="1551" max="1551" width="11.5703125" style="961" customWidth="1"/>
    <col min="1552" max="1792" width="8.85546875" style="961"/>
    <col min="1793" max="1793" width="12.5703125" style="961" customWidth="1"/>
    <col min="1794" max="1794" width="9.85546875" style="961" customWidth="1"/>
    <col min="1795" max="1795" width="9.5703125" style="961" customWidth="1"/>
    <col min="1796" max="1796" width="30.5703125" style="961" customWidth="1"/>
    <col min="1797" max="1797" width="28.85546875" style="961" customWidth="1"/>
    <col min="1798" max="1798" width="21.42578125" style="961" customWidth="1"/>
    <col min="1799" max="1799" width="18" style="961" customWidth="1"/>
    <col min="1800" max="1800" width="15.85546875" style="961" customWidth="1"/>
    <col min="1801" max="1801" width="16.5703125" style="961" customWidth="1"/>
    <col min="1802" max="1802" width="18.85546875" style="961" customWidth="1"/>
    <col min="1803" max="1803" width="16.42578125" style="961" customWidth="1"/>
    <col min="1804" max="1804" width="16.140625" style="961" customWidth="1"/>
    <col min="1805" max="1805" width="19.7109375" style="961" customWidth="1"/>
    <col min="1806" max="1806" width="14.85546875" style="961" customWidth="1"/>
    <col min="1807" max="1807" width="11.5703125" style="961" customWidth="1"/>
    <col min="1808" max="2048" width="8.85546875" style="961"/>
    <col min="2049" max="2049" width="12.5703125" style="961" customWidth="1"/>
    <col min="2050" max="2050" width="9.85546875" style="961" customWidth="1"/>
    <col min="2051" max="2051" width="9.5703125" style="961" customWidth="1"/>
    <col min="2052" max="2052" width="30.5703125" style="961" customWidth="1"/>
    <col min="2053" max="2053" width="28.85546875" style="961" customWidth="1"/>
    <col min="2054" max="2054" width="21.42578125" style="961" customWidth="1"/>
    <col min="2055" max="2055" width="18" style="961" customWidth="1"/>
    <col min="2056" max="2056" width="15.85546875" style="961" customWidth="1"/>
    <col min="2057" max="2057" width="16.5703125" style="961" customWidth="1"/>
    <col min="2058" max="2058" width="18.85546875" style="961" customWidth="1"/>
    <col min="2059" max="2059" width="16.42578125" style="961" customWidth="1"/>
    <col min="2060" max="2060" width="16.140625" style="961" customWidth="1"/>
    <col min="2061" max="2061" width="19.7109375" style="961" customWidth="1"/>
    <col min="2062" max="2062" width="14.85546875" style="961" customWidth="1"/>
    <col min="2063" max="2063" width="11.5703125" style="961" customWidth="1"/>
    <col min="2064" max="2304" width="8.85546875" style="961"/>
    <col min="2305" max="2305" width="12.5703125" style="961" customWidth="1"/>
    <col min="2306" max="2306" width="9.85546875" style="961" customWidth="1"/>
    <col min="2307" max="2307" width="9.5703125" style="961" customWidth="1"/>
    <col min="2308" max="2308" width="30.5703125" style="961" customWidth="1"/>
    <col min="2309" max="2309" width="28.85546875" style="961" customWidth="1"/>
    <col min="2310" max="2310" width="21.42578125" style="961" customWidth="1"/>
    <col min="2311" max="2311" width="18" style="961" customWidth="1"/>
    <col min="2312" max="2312" width="15.85546875" style="961" customWidth="1"/>
    <col min="2313" max="2313" width="16.5703125" style="961" customWidth="1"/>
    <col min="2314" max="2314" width="18.85546875" style="961" customWidth="1"/>
    <col min="2315" max="2315" width="16.42578125" style="961" customWidth="1"/>
    <col min="2316" max="2316" width="16.140625" style="961" customWidth="1"/>
    <col min="2317" max="2317" width="19.7109375" style="961" customWidth="1"/>
    <col min="2318" max="2318" width="14.85546875" style="961" customWidth="1"/>
    <col min="2319" max="2319" width="11.5703125" style="961" customWidth="1"/>
    <col min="2320" max="2560" width="8.85546875" style="961"/>
    <col min="2561" max="2561" width="12.5703125" style="961" customWidth="1"/>
    <col min="2562" max="2562" width="9.85546875" style="961" customWidth="1"/>
    <col min="2563" max="2563" width="9.5703125" style="961" customWidth="1"/>
    <col min="2564" max="2564" width="30.5703125" style="961" customWidth="1"/>
    <col min="2565" max="2565" width="28.85546875" style="961" customWidth="1"/>
    <col min="2566" max="2566" width="21.42578125" style="961" customWidth="1"/>
    <col min="2567" max="2567" width="18" style="961" customWidth="1"/>
    <col min="2568" max="2568" width="15.85546875" style="961" customWidth="1"/>
    <col min="2569" max="2569" width="16.5703125" style="961" customWidth="1"/>
    <col min="2570" max="2570" width="18.85546875" style="961" customWidth="1"/>
    <col min="2571" max="2571" width="16.42578125" style="961" customWidth="1"/>
    <col min="2572" max="2572" width="16.140625" style="961" customWidth="1"/>
    <col min="2573" max="2573" width="19.7109375" style="961" customWidth="1"/>
    <col min="2574" max="2574" width="14.85546875" style="961" customWidth="1"/>
    <col min="2575" max="2575" width="11.5703125" style="961" customWidth="1"/>
    <col min="2576" max="2816" width="8.85546875" style="961"/>
    <col min="2817" max="2817" width="12.5703125" style="961" customWidth="1"/>
    <col min="2818" max="2818" width="9.85546875" style="961" customWidth="1"/>
    <col min="2819" max="2819" width="9.5703125" style="961" customWidth="1"/>
    <col min="2820" max="2820" width="30.5703125" style="961" customWidth="1"/>
    <col min="2821" max="2821" width="28.85546875" style="961" customWidth="1"/>
    <col min="2822" max="2822" width="21.42578125" style="961" customWidth="1"/>
    <col min="2823" max="2823" width="18" style="961" customWidth="1"/>
    <col min="2824" max="2824" width="15.85546875" style="961" customWidth="1"/>
    <col min="2825" max="2825" width="16.5703125" style="961" customWidth="1"/>
    <col min="2826" max="2826" width="18.85546875" style="961" customWidth="1"/>
    <col min="2827" max="2827" width="16.42578125" style="961" customWidth="1"/>
    <col min="2828" max="2828" width="16.140625" style="961" customWidth="1"/>
    <col min="2829" max="2829" width="19.7109375" style="961" customWidth="1"/>
    <col min="2830" max="2830" width="14.85546875" style="961" customWidth="1"/>
    <col min="2831" max="2831" width="11.5703125" style="961" customWidth="1"/>
    <col min="2832" max="3072" width="8.85546875" style="961"/>
    <col min="3073" max="3073" width="12.5703125" style="961" customWidth="1"/>
    <col min="3074" max="3074" width="9.85546875" style="961" customWidth="1"/>
    <col min="3075" max="3075" width="9.5703125" style="961" customWidth="1"/>
    <col min="3076" max="3076" width="30.5703125" style="961" customWidth="1"/>
    <col min="3077" max="3077" width="28.85546875" style="961" customWidth="1"/>
    <col min="3078" max="3078" width="21.42578125" style="961" customWidth="1"/>
    <col min="3079" max="3079" width="18" style="961" customWidth="1"/>
    <col min="3080" max="3080" width="15.85546875" style="961" customWidth="1"/>
    <col min="3081" max="3081" width="16.5703125" style="961" customWidth="1"/>
    <col min="3082" max="3082" width="18.85546875" style="961" customWidth="1"/>
    <col min="3083" max="3083" width="16.42578125" style="961" customWidth="1"/>
    <col min="3084" max="3084" width="16.140625" style="961" customWidth="1"/>
    <col min="3085" max="3085" width="19.7109375" style="961" customWidth="1"/>
    <col min="3086" max="3086" width="14.85546875" style="961" customWidth="1"/>
    <col min="3087" max="3087" width="11.5703125" style="961" customWidth="1"/>
    <col min="3088" max="3328" width="8.85546875" style="961"/>
    <col min="3329" max="3329" width="12.5703125" style="961" customWidth="1"/>
    <col min="3330" max="3330" width="9.85546875" style="961" customWidth="1"/>
    <col min="3331" max="3331" width="9.5703125" style="961" customWidth="1"/>
    <col min="3332" max="3332" width="30.5703125" style="961" customWidth="1"/>
    <col min="3333" max="3333" width="28.85546875" style="961" customWidth="1"/>
    <col min="3334" max="3334" width="21.42578125" style="961" customWidth="1"/>
    <col min="3335" max="3335" width="18" style="961" customWidth="1"/>
    <col min="3336" max="3336" width="15.85546875" style="961" customWidth="1"/>
    <col min="3337" max="3337" width="16.5703125" style="961" customWidth="1"/>
    <col min="3338" max="3338" width="18.85546875" style="961" customWidth="1"/>
    <col min="3339" max="3339" width="16.42578125" style="961" customWidth="1"/>
    <col min="3340" max="3340" width="16.140625" style="961" customWidth="1"/>
    <col min="3341" max="3341" width="19.7109375" style="961" customWidth="1"/>
    <col min="3342" max="3342" width="14.85546875" style="961" customWidth="1"/>
    <col min="3343" max="3343" width="11.5703125" style="961" customWidth="1"/>
    <col min="3344" max="3584" width="8.85546875" style="961"/>
    <col min="3585" max="3585" width="12.5703125" style="961" customWidth="1"/>
    <col min="3586" max="3586" width="9.85546875" style="961" customWidth="1"/>
    <col min="3587" max="3587" width="9.5703125" style="961" customWidth="1"/>
    <col min="3588" max="3588" width="30.5703125" style="961" customWidth="1"/>
    <col min="3589" max="3589" width="28.85546875" style="961" customWidth="1"/>
    <col min="3590" max="3590" width="21.42578125" style="961" customWidth="1"/>
    <col min="3591" max="3591" width="18" style="961" customWidth="1"/>
    <col min="3592" max="3592" width="15.85546875" style="961" customWidth="1"/>
    <col min="3593" max="3593" width="16.5703125" style="961" customWidth="1"/>
    <col min="3594" max="3594" width="18.85546875" style="961" customWidth="1"/>
    <col min="3595" max="3595" width="16.42578125" style="961" customWidth="1"/>
    <col min="3596" max="3596" width="16.140625" style="961" customWidth="1"/>
    <col min="3597" max="3597" width="19.7109375" style="961" customWidth="1"/>
    <col min="3598" max="3598" width="14.85546875" style="961" customWidth="1"/>
    <col min="3599" max="3599" width="11.5703125" style="961" customWidth="1"/>
    <col min="3600" max="3840" width="8.85546875" style="961"/>
    <col min="3841" max="3841" width="12.5703125" style="961" customWidth="1"/>
    <col min="3842" max="3842" width="9.85546875" style="961" customWidth="1"/>
    <col min="3843" max="3843" width="9.5703125" style="961" customWidth="1"/>
    <col min="3844" max="3844" width="30.5703125" style="961" customWidth="1"/>
    <col min="3845" max="3845" width="28.85546875" style="961" customWidth="1"/>
    <col min="3846" max="3846" width="21.42578125" style="961" customWidth="1"/>
    <col min="3847" max="3847" width="18" style="961" customWidth="1"/>
    <col min="3848" max="3848" width="15.85546875" style="961" customWidth="1"/>
    <col min="3849" max="3849" width="16.5703125" style="961" customWidth="1"/>
    <col min="3850" max="3850" width="18.85546875" style="961" customWidth="1"/>
    <col min="3851" max="3851" width="16.42578125" style="961" customWidth="1"/>
    <col min="3852" max="3852" width="16.140625" style="961" customWidth="1"/>
    <col min="3853" max="3853" width="19.7109375" style="961" customWidth="1"/>
    <col min="3854" max="3854" width="14.85546875" style="961" customWidth="1"/>
    <col min="3855" max="3855" width="11.5703125" style="961" customWidth="1"/>
    <col min="3856" max="4096" width="8.85546875" style="961"/>
    <col min="4097" max="4097" width="12.5703125" style="961" customWidth="1"/>
    <col min="4098" max="4098" width="9.85546875" style="961" customWidth="1"/>
    <col min="4099" max="4099" width="9.5703125" style="961" customWidth="1"/>
    <col min="4100" max="4100" width="30.5703125" style="961" customWidth="1"/>
    <col min="4101" max="4101" width="28.85546875" style="961" customWidth="1"/>
    <col min="4102" max="4102" width="21.42578125" style="961" customWidth="1"/>
    <col min="4103" max="4103" width="18" style="961" customWidth="1"/>
    <col min="4104" max="4104" width="15.85546875" style="961" customWidth="1"/>
    <col min="4105" max="4105" width="16.5703125" style="961" customWidth="1"/>
    <col min="4106" max="4106" width="18.85546875" style="961" customWidth="1"/>
    <col min="4107" max="4107" width="16.42578125" style="961" customWidth="1"/>
    <col min="4108" max="4108" width="16.140625" style="961" customWidth="1"/>
    <col min="4109" max="4109" width="19.7109375" style="961" customWidth="1"/>
    <col min="4110" max="4110" width="14.85546875" style="961" customWidth="1"/>
    <col min="4111" max="4111" width="11.5703125" style="961" customWidth="1"/>
    <col min="4112" max="4352" width="8.85546875" style="961"/>
    <col min="4353" max="4353" width="12.5703125" style="961" customWidth="1"/>
    <col min="4354" max="4354" width="9.85546875" style="961" customWidth="1"/>
    <col min="4355" max="4355" width="9.5703125" style="961" customWidth="1"/>
    <col min="4356" max="4356" width="30.5703125" style="961" customWidth="1"/>
    <col min="4357" max="4357" width="28.85546875" style="961" customWidth="1"/>
    <col min="4358" max="4358" width="21.42578125" style="961" customWidth="1"/>
    <col min="4359" max="4359" width="18" style="961" customWidth="1"/>
    <col min="4360" max="4360" width="15.85546875" style="961" customWidth="1"/>
    <col min="4361" max="4361" width="16.5703125" style="961" customWidth="1"/>
    <col min="4362" max="4362" width="18.85546875" style="961" customWidth="1"/>
    <col min="4363" max="4363" width="16.42578125" style="961" customWidth="1"/>
    <col min="4364" max="4364" width="16.140625" style="961" customWidth="1"/>
    <col min="4365" max="4365" width="19.7109375" style="961" customWidth="1"/>
    <col min="4366" max="4366" width="14.85546875" style="961" customWidth="1"/>
    <col min="4367" max="4367" width="11.5703125" style="961" customWidth="1"/>
    <col min="4368" max="4608" width="8.85546875" style="961"/>
    <col min="4609" max="4609" width="12.5703125" style="961" customWidth="1"/>
    <col min="4610" max="4610" width="9.85546875" style="961" customWidth="1"/>
    <col min="4611" max="4611" width="9.5703125" style="961" customWidth="1"/>
    <col min="4612" max="4612" width="30.5703125" style="961" customWidth="1"/>
    <col min="4613" max="4613" width="28.85546875" style="961" customWidth="1"/>
    <col min="4614" max="4614" width="21.42578125" style="961" customWidth="1"/>
    <col min="4615" max="4615" width="18" style="961" customWidth="1"/>
    <col min="4616" max="4616" width="15.85546875" style="961" customWidth="1"/>
    <col min="4617" max="4617" width="16.5703125" style="961" customWidth="1"/>
    <col min="4618" max="4618" width="18.85546875" style="961" customWidth="1"/>
    <col min="4619" max="4619" width="16.42578125" style="961" customWidth="1"/>
    <col min="4620" max="4620" width="16.140625" style="961" customWidth="1"/>
    <col min="4621" max="4621" width="19.7109375" style="961" customWidth="1"/>
    <col min="4622" max="4622" width="14.85546875" style="961" customWidth="1"/>
    <col min="4623" max="4623" width="11.5703125" style="961" customWidth="1"/>
    <col min="4624" max="4864" width="8.85546875" style="961"/>
    <col min="4865" max="4865" width="12.5703125" style="961" customWidth="1"/>
    <col min="4866" max="4866" width="9.85546875" style="961" customWidth="1"/>
    <col min="4867" max="4867" width="9.5703125" style="961" customWidth="1"/>
    <col min="4868" max="4868" width="30.5703125" style="961" customWidth="1"/>
    <col min="4869" max="4869" width="28.85546875" style="961" customWidth="1"/>
    <col min="4870" max="4870" width="21.42578125" style="961" customWidth="1"/>
    <col min="4871" max="4871" width="18" style="961" customWidth="1"/>
    <col min="4872" max="4872" width="15.85546875" style="961" customWidth="1"/>
    <col min="4873" max="4873" width="16.5703125" style="961" customWidth="1"/>
    <col min="4874" max="4874" width="18.85546875" style="961" customWidth="1"/>
    <col min="4875" max="4875" width="16.42578125" style="961" customWidth="1"/>
    <col min="4876" max="4876" width="16.140625" style="961" customWidth="1"/>
    <col min="4877" max="4877" width="19.7109375" style="961" customWidth="1"/>
    <col min="4878" max="4878" width="14.85546875" style="961" customWidth="1"/>
    <col min="4879" max="4879" width="11.5703125" style="961" customWidth="1"/>
    <col min="4880" max="5120" width="8.85546875" style="961"/>
    <col min="5121" max="5121" width="12.5703125" style="961" customWidth="1"/>
    <col min="5122" max="5122" width="9.85546875" style="961" customWidth="1"/>
    <col min="5123" max="5123" width="9.5703125" style="961" customWidth="1"/>
    <col min="5124" max="5124" width="30.5703125" style="961" customWidth="1"/>
    <col min="5125" max="5125" width="28.85546875" style="961" customWidth="1"/>
    <col min="5126" max="5126" width="21.42578125" style="961" customWidth="1"/>
    <col min="5127" max="5127" width="18" style="961" customWidth="1"/>
    <col min="5128" max="5128" width="15.85546875" style="961" customWidth="1"/>
    <col min="5129" max="5129" width="16.5703125" style="961" customWidth="1"/>
    <col min="5130" max="5130" width="18.85546875" style="961" customWidth="1"/>
    <col min="5131" max="5131" width="16.42578125" style="961" customWidth="1"/>
    <col min="5132" max="5132" width="16.140625" style="961" customWidth="1"/>
    <col min="5133" max="5133" width="19.7109375" style="961" customWidth="1"/>
    <col min="5134" max="5134" width="14.85546875" style="961" customWidth="1"/>
    <col min="5135" max="5135" width="11.5703125" style="961" customWidth="1"/>
    <col min="5136" max="5376" width="8.85546875" style="961"/>
    <col min="5377" max="5377" width="12.5703125" style="961" customWidth="1"/>
    <col min="5378" max="5378" width="9.85546875" style="961" customWidth="1"/>
    <col min="5379" max="5379" width="9.5703125" style="961" customWidth="1"/>
    <col min="5380" max="5380" width="30.5703125" style="961" customWidth="1"/>
    <col min="5381" max="5381" width="28.85546875" style="961" customWidth="1"/>
    <col min="5382" max="5382" width="21.42578125" style="961" customWidth="1"/>
    <col min="5383" max="5383" width="18" style="961" customWidth="1"/>
    <col min="5384" max="5384" width="15.85546875" style="961" customWidth="1"/>
    <col min="5385" max="5385" width="16.5703125" style="961" customWidth="1"/>
    <col min="5386" max="5386" width="18.85546875" style="961" customWidth="1"/>
    <col min="5387" max="5387" width="16.42578125" style="961" customWidth="1"/>
    <col min="5388" max="5388" width="16.140625" style="961" customWidth="1"/>
    <col min="5389" max="5389" width="19.7109375" style="961" customWidth="1"/>
    <col min="5390" max="5390" width="14.85546875" style="961" customWidth="1"/>
    <col min="5391" max="5391" width="11.5703125" style="961" customWidth="1"/>
    <col min="5392" max="5632" width="8.85546875" style="961"/>
    <col min="5633" max="5633" width="12.5703125" style="961" customWidth="1"/>
    <col min="5634" max="5634" width="9.85546875" style="961" customWidth="1"/>
    <col min="5635" max="5635" width="9.5703125" style="961" customWidth="1"/>
    <col min="5636" max="5636" width="30.5703125" style="961" customWidth="1"/>
    <col min="5637" max="5637" width="28.85546875" style="961" customWidth="1"/>
    <col min="5638" max="5638" width="21.42578125" style="961" customWidth="1"/>
    <col min="5639" max="5639" width="18" style="961" customWidth="1"/>
    <col min="5640" max="5640" width="15.85546875" style="961" customWidth="1"/>
    <col min="5641" max="5641" width="16.5703125" style="961" customWidth="1"/>
    <col min="5642" max="5642" width="18.85546875" style="961" customWidth="1"/>
    <col min="5643" max="5643" width="16.42578125" style="961" customWidth="1"/>
    <col min="5644" max="5644" width="16.140625" style="961" customWidth="1"/>
    <col min="5645" max="5645" width="19.7109375" style="961" customWidth="1"/>
    <col min="5646" max="5646" width="14.85546875" style="961" customWidth="1"/>
    <col min="5647" max="5647" width="11.5703125" style="961" customWidth="1"/>
    <col min="5648" max="5888" width="8.85546875" style="961"/>
    <col min="5889" max="5889" width="12.5703125" style="961" customWidth="1"/>
    <col min="5890" max="5890" width="9.85546875" style="961" customWidth="1"/>
    <col min="5891" max="5891" width="9.5703125" style="961" customWidth="1"/>
    <col min="5892" max="5892" width="30.5703125" style="961" customWidth="1"/>
    <col min="5893" max="5893" width="28.85546875" style="961" customWidth="1"/>
    <col min="5894" max="5894" width="21.42578125" style="961" customWidth="1"/>
    <col min="5895" max="5895" width="18" style="961" customWidth="1"/>
    <col min="5896" max="5896" width="15.85546875" style="961" customWidth="1"/>
    <col min="5897" max="5897" width="16.5703125" style="961" customWidth="1"/>
    <col min="5898" max="5898" width="18.85546875" style="961" customWidth="1"/>
    <col min="5899" max="5899" width="16.42578125" style="961" customWidth="1"/>
    <col min="5900" max="5900" width="16.140625" style="961" customWidth="1"/>
    <col min="5901" max="5901" width="19.7109375" style="961" customWidth="1"/>
    <col min="5902" max="5902" width="14.85546875" style="961" customWidth="1"/>
    <col min="5903" max="5903" width="11.5703125" style="961" customWidth="1"/>
    <col min="5904" max="6144" width="8.85546875" style="961"/>
    <col min="6145" max="6145" width="12.5703125" style="961" customWidth="1"/>
    <col min="6146" max="6146" width="9.85546875" style="961" customWidth="1"/>
    <col min="6147" max="6147" width="9.5703125" style="961" customWidth="1"/>
    <col min="6148" max="6148" width="30.5703125" style="961" customWidth="1"/>
    <col min="6149" max="6149" width="28.85546875" style="961" customWidth="1"/>
    <col min="6150" max="6150" width="21.42578125" style="961" customWidth="1"/>
    <col min="6151" max="6151" width="18" style="961" customWidth="1"/>
    <col min="6152" max="6152" width="15.85546875" style="961" customWidth="1"/>
    <col min="6153" max="6153" width="16.5703125" style="961" customWidth="1"/>
    <col min="6154" max="6154" width="18.85546875" style="961" customWidth="1"/>
    <col min="6155" max="6155" width="16.42578125" style="961" customWidth="1"/>
    <col min="6156" max="6156" width="16.140625" style="961" customWidth="1"/>
    <col min="6157" max="6157" width="19.7109375" style="961" customWidth="1"/>
    <col min="6158" max="6158" width="14.85546875" style="961" customWidth="1"/>
    <col min="6159" max="6159" width="11.5703125" style="961" customWidth="1"/>
    <col min="6160" max="6400" width="8.85546875" style="961"/>
    <col min="6401" max="6401" width="12.5703125" style="961" customWidth="1"/>
    <col min="6402" max="6402" width="9.85546875" style="961" customWidth="1"/>
    <col min="6403" max="6403" width="9.5703125" style="961" customWidth="1"/>
    <col min="6404" max="6404" width="30.5703125" style="961" customWidth="1"/>
    <col min="6405" max="6405" width="28.85546875" style="961" customWidth="1"/>
    <col min="6406" max="6406" width="21.42578125" style="961" customWidth="1"/>
    <col min="6407" max="6407" width="18" style="961" customWidth="1"/>
    <col min="6408" max="6408" width="15.85546875" style="961" customWidth="1"/>
    <col min="6409" max="6409" width="16.5703125" style="961" customWidth="1"/>
    <col min="6410" max="6410" width="18.85546875" style="961" customWidth="1"/>
    <col min="6411" max="6411" width="16.42578125" style="961" customWidth="1"/>
    <col min="6412" max="6412" width="16.140625" style="961" customWidth="1"/>
    <col min="6413" max="6413" width="19.7109375" style="961" customWidth="1"/>
    <col min="6414" max="6414" width="14.85546875" style="961" customWidth="1"/>
    <col min="6415" max="6415" width="11.5703125" style="961" customWidth="1"/>
    <col min="6416" max="6656" width="8.85546875" style="961"/>
    <col min="6657" max="6657" width="12.5703125" style="961" customWidth="1"/>
    <col min="6658" max="6658" width="9.85546875" style="961" customWidth="1"/>
    <col min="6659" max="6659" width="9.5703125" style="961" customWidth="1"/>
    <col min="6660" max="6660" width="30.5703125" style="961" customWidth="1"/>
    <col min="6661" max="6661" width="28.85546875" style="961" customWidth="1"/>
    <col min="6662" max="6662" width="21.42578125" style="961" customWidth="1"/>
    <col min="6663" max="6663" width="18" style="961" customWidth="1"/>
    <col min="6664" max="6664" width="15.85546875" style="961" customWidth="1"/>
    <col min="6665" max="6665" width="16.5703125" style="961" customWidth="1"/>
    <col min="6666" max="6666" width="18.85546875" style="961" customWidth="1"/>
    <col min="6667" max="6667" width="16.42578125" style="961" customWidth="1"/>
    <col min="6668" max="6668" width="16.140625" style="961" customWidth="1"/>
    <col min="6669" max="6669" width="19.7109375" style="961" customWidth="1"/>
    <col min="6670" max="6670" width="14.85546875" style="961" customWidth="1"/>
    <col min="6671" max="6671" width="11.5703125" style="961" customWidth="1"/>
    <col min="6672" max="6912" width="8.85546875" style="961"/>
    <col min="6913" max="6913" width="12.5703125" style="961" customWidth="1"/>
    <col min="6914" max="6914" width="9.85546875" style="961" customWidth="1"/>
    <col min="6915" max="6915" width="9.5703125" style="961" customWidth="1"/>
    <col min="6916" max="6916" width="30.5703125" style="961" customWidth="1"/>
    <col min="6917" max="6917" width="28.85546875" style="961" customWidth="1"/>
    <col min="6918" max="6918" width="21.42578125" style="961" customWidth="1"/>
    <col min="6919" max="6919" width="18" style="961" customWidth="1"/>
    <col min="6920" max="6920" width="15.85546875" style="961" customWidth="1"/>
    <col min="6921" max="6921" width="16.5703125" style="961" customWidth="1"/>
    <col min="6922" max="6922" width="18.85546875" style="961" customWidth="1"/>
    <col min="6923" max="6923" width="16.42578125" style="961" customWidth="1"/>
    <col min="6924" max="6924" width="16.140625" style="961" customWidth="1"/>
    <col min="6925" max="6925" width="19.7109375" style="961" customWidth="1"/>
    <col min="6926" max="6926" width="14.85546875" style="961" customWidth="1"/>
    <col min="6927" max="6927" width="11.5703125" style="961" customWidth="1"/>
    <col min="6928" max="7168" width="8.85546875" style="961"/>
    <col min="7169" max="7169" width="12.5703125" style="961" customWidth="1"/>
    <col min="7170" max="7170" width="9.85546875" style="961" customWidth="1"/>
    <col min="7171" max="7171" width="9.5703125" style="961" customWidth="1"/>
    <col min="7172" max="7172" width="30.5703125" style="961" customWidth="1"/>
    <col min="7173" max="7173" width="28.85546875" style="961" customWidth="1"/>
    <col min="7174" max="7174" width="21.42578125" style="961" customWidth="1"/>
    <col min="7175" max="7175" width="18" style="961" customWidth="1"/>
    <col min="7176" max="7176" width="15.85546875" style="961" customWidth="1"/>
    <col min="7177" max="7177" width="16.5703125" style="961" customWidth="1"/>
    <col min="7178" max="7178" width="18.85546875" style="961" customWidth="1"/>
    <col min="7179" max="7179" width="16.42578125" style="961" customWidth="1"/>
    <col min="7180" max="7180" width="16.140625" style="961" customWidth="1"/>
    <col min="7181" max="7181" width="19.7109375" style="961" customWidth="1"/>
    <col min="7182" max="7182" width="14.85546875" style="961" customWidth="1"/>
    <col min="7183" max="7183" width="11.5703125" style="961" customWidth="1"/>
    <col min="7184" max="7424" width="8.85546875" style="961"/>
    <col min="7425" max="7425" width="12.5703125" style="961" customWidth="1"/>
    <col min="7426" max="7426" width="9.85546875" style="961" customWidth="1"/>
    <col min="7427" max="7427" width="9.5703125" style="961" customWidth="1"/>
    <col min="7428" max="7428" width="30.5703125" style="961" customWidth="1"/>
    <col min="7429" max="7429" width="28.85546875" style="961" customWidth="1"/>
    <col min="7430" max="7430" width="21.42578125" style="961" customWidth="1"/>
    <col min="7431" max="7431" width="18" style="961" customWidth="1"/>
    <col min="7432" max="7432" width="15.85546875" style="961" customWidth="1"/>
    <col min="7433" max="7433" width="16.5703125" style="961" customWidth="1"/>
    <col min="7434" max="7434" width="18.85546875" style="961" customWidth="1"/>
    <col min="7435" max="7435" width="16.42578125" style="961" customWidth="1"/>
    <col min="7436" max="7436" width="16.140625" style="961" customWidth="1"/>
    <col min="7437" max="7437" width="19.7109375" style="961" customWidth="1"/>
    <col min="7438" max="7438" width="14.85546875" style="961" customWidth="1"/>
    <col min="7439" max="7439" width="11.5703125" style="961" customWidth="1"/>
    <col min="7440" max="7680" width="8.85546875" style="961"/>
    <col min="7681" max="7681" width="12.5703125" style="961" customWidth="1"/>
    <col min="7682" max="7682" width="9.85546875" style="961" customWidth="1"/>
    <col min="7683" max="7683" width="9.5703125" style="961" customWidth="1"/>
    <col min="7684" max="7684" width="30.5703125" style="961" customWidth="1"/>
    <col min="7685" max="7685" width="28.85546875" style="961" customWidth="1"/>
    <col min="7686" max="7686" width="21.42578125" style="961" customWidth="1"/>
    <col min="7687" max="7687" width="18" style="961" customWidth="1"/>
    <col min="7688" max="7688" width="15.85546875" style="961" customWidth="1"/>
    <col min="7689" max="7689" width="16.5703125" style="961" customWidth="1"/>
    <col min="7690" max="7690" width="18.85546875" style="961" customWidth="1"/>
    <col min="7691" max="7691" width="16.42578125" style="961" customWidth="1"/>
    <col min="7692" max="7692" width="16.140625" style="961" customWidth="1"/>
    <col min="7693" max="7693" width="19.7109375" style="961" customWidth="1"/>
    <col min="7694" max="7694" width="14.85546875" style="961" customWidth="1"/>
    <col min="7695" max="7695" width="11.5703125" style="961" customWidth="1"/>
    <col min="7696" max="7936" width="8.85546875" style="961"/>
    <col min="7937" max="7937" width="12.5703125" style="961" customWidth="1"/>
    <col min="7938" max="7938" width="9.85546875" style="961" customWidth="1"/>
    <col min="7939" max="7939" width="9.5703125" style="961" customWidth="1"/>
    <col min="7940" max="7940" width="30.5703125" style="961" customWidth="1"/>
    <col min="7941" max="7941" width="28.85546875" style="961" customWidth="1"/>
    <col min="7942" max="7942" width="21.42578125" style="961" customWidth="1"/>
    <col min="7943" max="7943" width="18" style="961" customWidth="1"/>
    <col min="7944" max="7944" width="15.85546875" style="961" customWidth="1"/>
    <col min="7945" max="7945" width="16.5703125" style="961" customWidth="1"/>
    <col min="7946" max="7946" width="18.85546875" style="961" customWidth="1"/>
    <col min="7947" max="7947" width="16.42578125" style="961" customWidth="1"/>
    <col min="7948" max="7948" width="16.140625" style="961" customWidth="1"/>
    <col min="7949" max="7949" width="19.7109375" style="961" customWidth="1"/>
    <col min="7950" max="7950" width="14.85546875" style="961" customWidth="1"/>
    <col min="7951" max="7951" width="11.5703125" style="961" customWidth="1"/>
    <col min="7952" max="8192" width="8.85546875" style="961"/>
    <col min="8193" max="8193" width="12.5703125" style="961" customWidth="1"/>
    <col min="8194" max="8194" width="9.85546875" style="961" customWidth="1"/>
    <col min="8195" max="8195" width="9.5703125" style="961" customWidth="1"/>
    <col min="8196" max="8196" width="30.5703125" style="961" customWidth="1"/>
    <col min="8197" max="8197" width="28.85546875" style="961" customWidth="1"/>
    <col min="8198" max="8198" width="21.42578125" style="961" customWidth="1"/>
    <col min="8199" max="8199" width="18" style="961" customWidth="1"/>
    <col min="8200" max="8200" width="15.85546875" style="961" customWidth="1"/>
    <col min="8201" max="8201" width="16.5703125" style="961" customWidth="1"/>
    <col min="8202" max="8202" width="18.85546875" style="961" customWidth="1"/>
    <col min="8203" max="8203" width="16.42578125" style="961" customWidth="1"/>
    <col min="8204" max="8204" width="16.140625" style="961" customWidth="1"/>
    <col min="8205" max="8205" width="19.7109375" style="961" customWidth="1"/>
    <col min="8206" max="8206" width="14.85546875" style="961" customWidth="1"/>
    <col min="8207" max="8207" width="11.5703125" style="961" customWidth="1"/>
    <col min="8208" max="8448" width="8.85546875" style="961"/>
    <col min="8449" max="8449" width="12.5703125" style="961" customWidth="1"/>
    <col min="8450" max="8450" width="9.85546875" style="961" customWidth="1"/>
    <col min="8451" max="8451" width="9.5703125" style="961" customWidth="1"/>
    <col min="8452" max="8452" width="30.5703125" style="961" customWidth="1"/>
    <col min="8453" max="8453" width="28.85546875" style="961" customWidth="1"/>
    <col min="8454" max="8454" width="21.42578125" style="961" customWidth="1"/>
    <col min="8455" max="8455" width="18" style="961" customWidth="1"/>
    <col min="8456" max="8456" width="15.85546875" style="961" customWidth="1"/>
    <col min="8457" max="8457" width="16.5703125" style="961" customWidth="1"/>
    <col min="8458" max="8458" width="18.85546875" style="961" customWidth="1"/>
    <col min="8459" max="8459" width="16.42578125" style="961" customWidth="1"/>
    <col min="8460" max="8460" width="16.140625" style="961" customWidth="1"/>
    <col min="8461" max="8461" width="19.7109375" style="961" customWidth="1"/>
    <col min="8462" max="8462" width="14.85546875" style="961" customWidth="1"/>
    <col min="8463" max="8463" width="11.5703125" style="961" customWidth="1"/>
    <col min="8464" max="8704" width="8.85546875" style="961"/>
    <col min="8705" max="8705" width="12.5703125" style="961" customWidth="1"/>
    <col min="8706" max="8706" width="9.85546875" style="961" customWidth="1"/>
    <col min="8707" max="8707" width="9.5703125" style="961" customWidth="1"/>
    <col min="8708" max="8708" width="30.5703125" style="961" customWidth="1"/>
    <col min="8709" max="8709" width="28.85546875" style="961" customWidth="1"/>
    <col min="8710" max="8710" width="21.42578125" style="961" customWidth="1"/>
    <col min="8711" max="8711" width="18" style="961" customWidth="1"/>
    <col min="8712" max="8712" width="15.85546875" style="961" customWidth="1"/>
    <col min="8713" max="8713" width="16.5703125" style="961" customWidth="1"/>
    <col min="8714" max="8714" width="18.85546875" style="961" customWidth="1"/>
    <col min="8715" max="8715" width="16.42578125" style="961" customWidth="1"/>
    <col min="8716" max="8716" width="16.140625" style="961" customWidth="1"/>
    <col min="8717" max="8717" width="19.7109375" style="961" customWidth="1"/>
    <col min="8718" max="8718" width="14.85546875" style="961" customWidth="1"/>
    <col min="8719" max="8719" width="11.5703125" style="961" customWidth="1"/>
    <col min="8720" max="8960" width="8.85546875" style="961"/>
    <col min="8961" max="8961" width="12.5703125" style="961" customWidth="1"/>
    <col min="8962" max="8962" width="9.85546875" style="961" customWidth="1"/>
    <col min="8963" max="8963" width="9.5703125" style="961" customWidth="1"/>
    <col min="8964" max="8964" width="30.5703125" style="961" customWidth="1"/>
    <col min="8965" max="8965" width="28.85546875" style="961" customWidth="1"/>
    <col min="8966" max="8966" width="21.42578125" style="961" customWidth="1"/>
    <col min="8967" max="8967" width="18" style="961" customWidth="1"/>
    <col min="8968" max="8968" width="15.85546875" style="961" customWidth="1"/>
    <col min="8969" max="8969" width="16.5703125" style="961" customWidth="1"/>
    <col min="8970" max="8970" width="18.85546875" style="961" customWidth="1"/>
    <col min="8971" max="8971" width="16.42578125" style="961" customWidth="1"/>
    <col min="8972" max="8972" width="16.140625" style="961" customWidth="1"/>
    <col min="8973" max="8973" width="19.7109375" style="961" customWidth="1"/>
    <col min="8974" max="8974" width="14.85546875" style="961" customWidth="1"/>
    <col min="8975" max="8975" width="11.5703125" style="961" customWidth="1"/>
    <col min="8976" max="9216" width="8.85546875" style="961"/>
    <col min="9217" max="9217" width="12.5703125" style="961" customWidth="1"/>
    <col min="9218" max="9218" width="9.85546875" style="961" customWidth="1"/>
    <col min="9219" max="9219" width="9.5703125" style="961" customWidth="1"/>
    <col min="9220" max="9220" width="30.5703125" style="961" customWidth="1"/>
    <col min="9221" max="9221" width="28.85546875" style="961" customWidth="1"/>
    <col min="9222" max="9222" width="21.42578125" style="961" customWidth="1"/>
    <col min="9223" max="9223" width="18" style="961" customWidth="1"/>
    <col min="9224" max="9224" width="15.85546875" style="961" customWidth="1"/>
    <col min="9225" max="9225" width="16.5703125" style="961" customWidth="1"/>
    <col min="9226" max="9226" width="18.85546875" style="961" customWidth="1"/>
    <col min="9227" max="9227" width="16.42578125" style="961" customWidth="1"/>
    <col min="9228" max="9228" width="16.140625" style="961" customWidth="1"/>
    <col min="9229" max="9229" width="19.7109375" style="961" customWidth="1"/>
    <col min="9230" max="9230" width="14.85546875" style="961" customWidth="1"/>
    <col min="9231" max="9231" width="11.5703125" style="961" customWidth="1"/>
    <col min="9232" max="9472" width="8.85546875" style="961"/>
    <col min="9473" max="9473" width="12.5703125" style="961" customWidth="1"/>
    <col min="9474" max="9474" width="9.85546875" style="961" customWidth="1"/>
    <col min="9475" max="9475" width="9.5703125" style="961" customWidth="1"/>
    <col min="9476" max="9476" width="30.5703125" style="961" customWidth="1"/>
    <col min="9477" max="9477" width="28.85546875" style="961" customWidth="1"/>
    <col min="9478" max="9478" width="21.42578125" style="961" customWidth="1"/>
    <col min="9479" max="9479" width="18" style="961" customWidth="1"/>
    <col min="9480" max="9480" width="15.85546875" style="961" customWidth="1"/>
    <col min="9481" max="9481" width="16.5703125" style="961" customWidth="1"/>
    <col min="9482" max="9482" width="18.85546875" style="961" customWidth="1"/>
    <col min="9483" max="9483" width="16.42578125" style="961" customWidth="1"/>
    <col min="9484" max="9484" width="16.140625" style="961" customWidth="1"/>
    <col min="9485" max="9485" width="19.7109375" style="961" customWidth="1"/>
    <col min="9486" max="9486" width="14.85546875" style="961" customWidth="1"/>
    <col min="9487" max="9487" width="11.5703125" style="961" customWidth="1"/>
    <col min="9488" max="9728" width="8.85546875" style="961"/>
    <col min="9729" max="9729" width="12.5703125" style="961" customWidth="1"/>
    <col min="9730" max="9730" width="9.85546875" style="961" customWidth="1"/>
    <col min="9731" max="9731" width="9.5703125" style="961" customWidth="1"/>
    <col min="9732" max="9732" width="30.5703125" style="961" customWidth="1"/>
    <col min="9733" max="9733" width="28.85546875" style="961" customWidth="1"/>
    <col min="9734" max="9734" width="21.42578125" style="961" customWidth="1"/>
    <col min="9735" max="9735" width="18" style="961" customWidth="1"/>
    <col min="9736" max="9736" width="15.85546875" style="961" customWidth="1"/>
    <col min="9737" max="9737" width="16.5703125" style="961" customWidth="1"/>
    <col min="9738" max="9738" width="18.85546875" style="961" customWidth="1"/>
    <col min="9739" max="9739" width="16.42578125" style="961" customWidth="1"/>
    <col min="9740" max="9740" width="16.140625" style="961" customWidth="1"/>
    <col min="9741" max="9741" width="19.7109375" style="961" customWidth="1"/>
    <col min="9742" max="9742" width="14.85546875" style="961" customWidth="1"/>
    <col min="9743" max="9743" width="11.5703125" style="961" customWidth="1"/>
    <col min="9744" max="9984" width="8.85546875" style="961"/>
    <col min="9985" max="9985" width="12.5703125" style="961" customWidth="1"/>
    <col min="9986" max="9986" width="9.85546875" style="961" customWidth="1"/>
    <col min="9987" max="9987" width="9.5703125" style="961" customWidth="1"/>
    <col min="9988" max="9988" width="30.5703125" style="961" customWidth="1"/>
    <col min="9989" max="9989" width="28.85546875" style="961" customWidth="1"/>
    <col min="9990" max="9990" width="21.42578125" style="961" customWidth="1"/>
    <col min="9991" max="9991" width="18" style="961" customWidth="1"/>
    <col min="9992" max="9992" width="15.85546875" style="961" customWidth="1"/>
    <col min="9993" max="9993" width="16.5703125" style="961" customWidth="1"/>
    <col min="9994" max="9994" width="18.85546875" style="961" customWidth="1"/>
    <col min="9995" max="9995" width="16.42578125" style="961" customWidth="1"/>
    <col min="9996" max="9996" width="16.140625" style="961" customWidth="1"/>
    <col min="9997" max="9997" width="19.7109375" style="961" customWidth="1"/>
    <col min="9998" max="9998" width="14.85546875" style="961" customWidth="1"/>
    <col min="9999" max="9999" width="11.5703125" style="961" customWidth="1"/>
    <col min="10000" max="10240" width="8.85546875" style="961"/>
    <col min="10241" max="10241" width="12.5703125" style="961" customWidth="1"/>
    <col min="10242" max="10242" width="9.85546875" style="961" customWidth="1"/>
    <col min="10243" max="10243" width="9.5703125" style="961" customWidth="1"/>
    <col min="10244" max="10244" width="30.5703125" style="961" customWidth="1"/>
    <col min="10245" max="10245" width="28.85546875" style="961" customWidth="1"/>
    <col min="10246" max="10246" width="21.42578125" style="961" customWidth="1"/>
    <col min="10247" max="10247" width="18" style="961" customWidth="1"/>
    <col min="10248" max="10248" width="15.85546875" style="961" customWidth="1"/>
    <col min="10249" max="10249" width="16.5703125" style="961" customWidth="1"/>
    <col min="10250" max="10250" width="18.85546875" style="961" customWidth="1"/>
    <col min="10251" max="10251" width="16.42578125" style="961" customWidth="1"/>
    <col min="10252" max="10252" width="16.140625" style="961" customWidth="1"/>
    <col min="10253" max="10253" width="19.7109375" style="961" customWidth="1"/>
    <col min="10254" max="10254" width="14.85546875" style="961" customWidth="1"/>
    <col min="10255" max="10255" width="11.5703125" style="961" customWidth="1"/>
    <col min="10256" max="10496" width="8.85546875" style="961"/>
    <col min="10497" max="10497" width="12.5703125" style="961" customWidth="1"/>
    <col min="10498" max="10498" width="9.85546875" style="961" customWidth="1"/>
    <col min="10499" max="10499" width="9.5703125" style="961" customWidth="1"/>
    <col min="10500" max="10500" width="30.5703125" style="961" customWidth="1"/>
    <col min="10501" max="10501" width="28.85546875" style="961" customWidth="1"/>
    <col min="10502" max="10502" width="21.42578125" style="961" customWidth="1"/>
    <col min="10503" max="10503" width="18" style="961" customWidth="1"/>
    <col min="10504" max="10504" width="15.85546875" style="961" customWidth="1"/>
    <col min="10505" max="10505" width="16.5703125" style="961" customWidth="1"/>
    <col min="10506" max="10506" width="18.85546875" style="961" customWidth="1"/>
    <col min="10507" max="10507" width="16.42578125" style="961" customWidth="1"/>
    <col min="10508" max="10508" width="16.140625" style="961" customWidth="1"/>
    <col min="10509" max="10509" width="19.7109375" style="961" customWidth="1"/>
    <col min="10510" max="10510" width="14.85546875" style="961" customWidth="1"/>
    <col min="10511" max="10511" width="11.5703125" style="961" customWidth="1"/>
    <col min="10512" max="10752" width="8.85546875" style="961"/>
    <col min="10753" max="10753" width="12.5703125" style="961" customWidth="1"/>
    <col min="10754" max="10754" width="9.85546875" style="961" customWidth="1"/>
    <col min="10755" max="10755" width="9.5703125" style="961" customWidth="1"/>
    <col min="10756" max="10756" width="30.5703125" style="961" customWidth="1"/>
    <col min="10757" max="10757" width="28.85546875" style="961" customWidth="1"/>
    <col min="10758" max="10758" width="21.42578125" style="961" customWidth="1"/>
    <col min="10759" max="10759" width="18" style="961" customWidth="1"/>
    <col min="10760" max="10760" width="15.85546875" style="961" customWidth="1"/>
    <col min="10761" max="10761" width="16.5703125" style="961" customWidth="1"/>
    <col min="10762" max="10762" width="18.85546875" style="961" customWidth="1"/>
    <col min="10763" max="10763" width="16.42578125" style="961" customWidth="1"/>
    <col min="10764" max="10764" width="16.140625" style="961" customWidth="1"/>
    <col min="10765" max="10765" width="19.7109375" style="961" customWidth="1"/>
    <col min="10766" max="10766" width="14.85546875" style="961" customWidth="1"/>
    <col min="10767" max="10767" width="11.5703125" style="961" customWidth="1"/>
    <col min="10768" max="11008" width="8.85546875" style="961"/>
    <col min="11009" max="11009" width="12.5703125" style="961" customWidth="1"/>
    <col min="11010" max="11010" width="9.85546875" style="961" customWidth="1"/>
    <col min="11011" max="11011" width="9.5703125" style="961" customWidth="1"/>
    <col min="11012" max="11012" width="30.5703125" style="961" customWidth="1"/>
    <col min="11013" max="11013" width="28.85546875" style="961" customWidth="1"/>
    <col min="11014" max="11014" width="21.42578125" style="961" customWidth="1"/>
    <col min="11015" max="11015" width="18" style="961" customWidth="1"/>
    <col min="11016" max="11016" width="15.85546875" style="961" customWidth="1"/>
    <col min="11017" max="11017" width="16.5703125" style="961" customWidth="1"/>
    <col min="11018" max="11018" width="18.85546875" style="961" customWidth="1"/>
    <col min="11019" max="11019" width="16.42578125" style="961" customWidth="1"/>
    <col min="11020" max="11020" width="16.140625" style="961" customWidth="1"/>
    <col min="11021" max="11021" width="19.7109375" style="961" customWidth="1"/>
    <col min="11022" max="11022" width="14.85546875" style="961" customWidth="1"/>
    <col min="11023" max="11023" width="11.5703125" style="961" customWidth="1"/>
    <col min="11024" max="11264" width="8.85546875" style="961"/>
    <col min="11265" max="11265" width="12.5703125" style="961" customWidth="1"/>
    <col min="11266" max="11266" width="9.85546875" style="961" customWidth="1"/>
    <col min="11267" max="11267" width="9.5703125" style="961" customWidth="1"/>
    <col min="11268" max="11268" width="30.5703125" style="961" customWidth="1"/>
    <col min="11269" max="11269" width="28.85546875" style="961" customWidth="1"/>
    <col min="11270" max="11270" width="21.42578125" style="961" customWidth="1"/>
    <col min="11271" max="11271" width="18" style="961" customWidth="1"/>
    <col min="11272" max="11272" width="15.85546875" style="961" customWidth="1"/>
    <col min="11273" max="11273" width="16.5703125" style="961" customWidth="1"/>
    <col min="11274" max="11274" width="18.85546875" style="961" customWidth="1"/>
    <col min="11275" max="11275" width="16.42578125" style="961" customWidth="1"/>
    <col min="11276" max="11276" width="16.140625" style="961" customWidth="1"/>
    <col min="11277" max="11277" width="19.7109375" style="961" customWidth="1"/>
    <col min="11278" max="11278" width="14.85546875" style="961" customWidth="1"/>
    <col min="11279" max="11279" width="11.5703125" style="961" customWidth="1"/>
    <col min="11280" max="11520" width="8.85546875" style="961"/>
    <col min="11521" max="11521" width="12.5703125" style="961" customWidth="1"/>
    <col min="11522" max="11522" width="9.85546875" style="961" customWidth="1"/>
    <col min="11523" max="11523" width="9.5703125" style="961" customWidth="1"/>
    <col min="11524" max="11524" width="30.5703125" style="961" customWidth="1"/>
    <col min="11525" max="11525" width="28.85546875" style="961" customWidth="1"/>
    <col min="11526" max="11526" width="21.42578125" style="961" customWidth="1"/>
    <col min="11527" max="11527" width="18" style="961" customWidth="1"/>
    <col min="11528" max="11528" width="15.85546875" style="961" customWidth="1"/>
    <col min="11529" max="11529" width="16.5703125" style="961" customWidth="1"/>
    <col min="11530" max="11530" width="18.85546875" style="961" customWidth="1"/>
    <col min="11531" max="11531" width="16.42578125" style="961" customWidth="1"/>
    <col min="11532" max="11532" width="16.140625" style="961" customWidth="1"/>
    <col min="11533" max="11533" width="19.7109375" style="961" customWidth="1"/>
    <col min="11534" max="11534" width="14.85546875" style="961" customWidth="1"/>
    <col min="11535" max="11535" width="11.5703125" style="961" customWidth="1"/>
    <col min="11536" max="11776" width="8.85546875" style="961"/>
    <col min="11777" max="11777" width="12.5703125" style="961" customWidth="1"/>
    <col min="11778" max="11778" width="9.85546875" style="961" customWidth="1"/>
    <col min="11779" max="11779" width="9.5703125" style="961" customWidth="1"/>
    <col min="11780" max="11780" width="30.5703125" style="961" customWidth="1"/>
    <col min="11781" max="11781" width="28.85546875" style="961" customWidth="1"/>
    <col min="11782" max="11782" width="21.42578125" style="961" customWidth="1"/>
    <col min="11783" max="11783" width="18" style="961" customWidth="1"/>
    <col min="11784" max="11784" width="15.85546875" style="961" customWidth="1"/>
    <col min="11785" max="11785" width="16.5703125" style="961" customWidth="1"/>
    <col min="11786" max="11786" width="18.85546875" style="961" customWidth="1"/>
    <col min="11787" max="11787" width="16.42578125" style="961" customWidth="1"/>
    <col min="11788" max="11788" width="16.140625" style="961" customWidth="1"/>
    <col min="11789" max="11789" width="19.7109375" style="961" customWidth="1"/>
    <col min="11790" max="11790" width="14.85546875" style="961" customWidth="1"/>
    <col min="11791" max="11791" width="11.5703125" style="961" customWidth="1"/>
    <col min="11792" max="12032" width="8.85546875" style="961"/>
    <col min="12033" max="12033" width="12.5703125" style="961" customWidth="1"/>
    <col min="12034" max="12034" width="9.85546875" style="961" customWidth="1"/>
    <col min="12035" max="12035" width="9.5703125" style="961" customWidth="1"/>
    <col min="12036" max="12036" width="30.5703125" style="961" customWidth="1"/>
    <col min="12037" max="12037" width="28.85546875" style="961" customWidth="1"/>
    <col min="12038" max="12038" width="21.42578125" style="961" customWidth="1"/>
    <col min="12039" max="12039" width="18" style="961" customWidth="1"/>
    <col min="12040" max="12040" width="15.85546875" style="961" customWidth="1"/>
    <col min="12041" max="12041" width="16.5703125" style="961" customWidth="1"/>
    <col min="12042" max="12042" width="18.85546875" style="961" customWidth="1"/>
    <col min="12043" max="12043" width="16.42578125" style="961" customWidth="1"/>
    <col min="12044" max="12044" width="16.140625" style="961" customWidth="1"/>
    <col min="12045" max="12045" width="19.7109375" style="961" customWidth="1"/>
    <col min="12046" max="12046" width="14.85546875" style="961" customWidth="1"/>
    <col min="12047" max="12047" width="11.5703125" style="961" customWidth="1"/>
    <col min="12048" max="12288" width="8.85546875" style="961"/>
    <col min="12289" max="12289" width="12.5703125" style="961" customWidth="1"/>
    <col min="12290" max="12290" width="9.85546875" style="961" customWidth="1"/>
    <col min="12291" max="12291" width="9.5703125" style="961" customWidth="1"/>
    <col min="12292" max="12292" width="30.5703125" style="961" customWidth="1"/>
    <col min="12293" max="12293" width="28.85546875" style="961" customWidth="1"/>
    <col min="12294" max="12294" width="21.42578125" style="961" customWidth="1"/>
    <col min="12295" max="12295" width="18" style="961" customWidth="1"/>
    <col min="12296" max="12296" width="15.85546875" style="961" customWidth="1"/>
    <col min="12297" max="12297" width="16.5703125" style="961" customWidth="1"/>
    <col min="12298" max="12298" width="18.85546875" style="961" customWidth="1"/>
    <col min="12299" max="12299" width="16.42578125" style="961" customWidth="1"/>
    <col min="12300" max="12300" width="16.140625" style="961" customWidth="1"/>
    <col min="12301" max="12301" width="19.7109375" style="961" customWidth="1"/>
    <col min="12302" max="12302" width="14.85546875" style="961" customWidth="1"/>
    <col min="12303" max="12303" width="11.5703125" style="961" customWidth="1"/>
    <col min="12304" max="12544" width="8.85546875" style="961"/>
    <col min="12545" max="12545" width="12.5703125" style="961" customWidth="1"/>
    <col min="12546" max="12546" width="9.85546875" style="961" customWidth="1"/>
    <col min="12547" max="12547" width="9.5703125" style="961" customWidth="1"/>
    <col min="12548" max="12548" width="30.5703125" style="961" customWidth="1"/>
    <col min="12549" max="12549" width="28.85546875" style="961" customWidth="1"/>
    <col min="12550" max="12550" width="21.42578125" style="961" customWidth="1"/>
    <col min="12551" max="12551" width="18" style="961" customWidth="1"/>
    <col min="12552" max="12552" width="15.85546875" style="961" customWidth="1"/>
    <col min="12553" max="12553" width="16.5703125" style="961" customWidth="1"/>
    <col min="12554" max="12554" width="18.85546875" style="961" customWidth="1"/>
    <col min="12555" max="12555" width="16.42578125" style="961" customWidth="1"/>
    <col min="12556" max="12556" width="16.140625" style="961" customWidth="1"/>
    <col min="12557" max="12557" width="19.7109375" style="961" customWidth="1"/>
    <col min="12558" max="12558" width="14.85546875" style="961" customWidth="1"/>
    <col min="12559" max="12559" width="11.5703125" style="961" customWidth="1"/>
    <col min="12560" max="12800" width="8.85546875" style="961"/>
    <col min="12801" max="12801" width="12.5703125" style="961" customWidth="1"/>
    <col min="12802" max="12802" width="9.85546875" style="961" customWidth="1"/>
    <col min="12803" max="12803" width="9.5703125" style="961" customWidth="1"/>
    <col min="12804" max="12804" width="30.5703125" style="961" customWidth="1"/>
    <col min="12805" max="12805" width="28.85546875" style="961" customWidth="1"/>
    <col min="12806" max="12806" width="21.42578125" style="961" customWidth="1"/>
    <col min="12807" max="12807" width="18" style="961" customWidth="1"/>
    <col min="12808" max="12808" width="15.85546875" style="961" customWidth="1"/>
    <col min="12809" max="12809" width="16.5703125" style="961" customWidth="1"/>
    <col min="12810" max="12810" width="18.85546875" style="961" customWidth="1"/>
    <col min="12811" max="12811" width="16.42578125" style="961" customWidth="1"/>
    <col min="12812" max="12812" width="16.140625" style="961" customWidth="1"/>
    <col min="12813" max="12813" width="19.7109375" style="961" customWidth="1"/>
    <col min="12814" max="12814" width="14.85546875" style="961" customWidth="1"/>
    <col min="12815" max="12815" width="11.5703125" style="961" customWidth="1"/>
    <col min="12816" max="13056" width="8.85546875" style="961"/>
    <col min="13057" max="13057" width="12.5703125" style="961" customWidth="1"/>
    <col min="13058" max="13058" width="9.85546875" style="961" customWidth="1"/>
    <col min="13059" max="13059" width="9.5703125" style="961" customWidth="1"/>
    <col min="13060" max="13060" width="30.5703125" style="961" customWidth="1"/>
    <col min="13061" max="13061" width="28.85546875" style="961" customWidth="1"/>
    <col min="13062" max="13062" width="21.42578125" style="961" customWidth="1"/>
    <col min="13063" max="13063" width="18" style="961" customWidth="1"/>
    <col min="13064" max="13064" width="15.85546875" style="961" customWidth="1"/>
    <col min="13065" max="13065" width="16.5703125" style="961" customWidth="1"/>
    <col min="13066" max="13066" width="18.85546875" style="961" customWidth="1"/>
    <col min="13067" max="13067" width="16.42578125" style="961" customWidth="1"/>
    <col min="13068" max="13068" width="16.140625" style="961" customWidth="1"/>
    <col min="13069" max="13069" width="19.7109375" style="961" customWidth="1"/>
    <col min="13070" max="13070" width="14.85546875" style="961" customWidth="1"/>
    <col min="13071" max="13071" width="11.5703125" style="961" customWidth="1"/>
    <col min="13072" max="13312" width="8.85546875" style="961"/>
    <col min="13313" max="13313" width="12.5703125" style="961" customWidth="1"/>
    <col min="13314" max="13314" width="9.85546875" style="961" customWidth="1"/>
    <col min="13315" max="13315" width="9.5703125" style="961" customWidth="1"/>
    <col min="13316" max="13316" width="30.5703125" style="961" customWidth="1"/>
    <col min="13317" max="13317" width="28.85546875" style="961" customWidth="1"/>
    <col min="13318" max="13318" width="21.42578125" style="961" customWidth="1"/>
    <col min="13319" max="13319" width="18" style="961" customWidth="1"/>
    <col min="13320" max="13320" width="15.85546875" style="961" customWidth="1"/>
    <col min="13321" max="13321" width="16.5703125" style="961" customWidth="1"/>
    <col min="13322" max="13322" width="18.85546875" style="961" customWidth="1"/>
    <col min="13323" max="13323" width="16.42578125" style="961" customWidth="1"/>
    <col min="13324" max="13324" width="16.140625" style="961" customWidth="1"/>
    <col min="13325" max="13325" width="19.7109375" style="961" customWidth="1"/>
    <col min="13326" max="13326" width="14.85546875" style="961" customWidth="1"/>
    <col min="13327" max="13327" width="11.5703125" style="961" customWidth="1"/>
    <col min="13328" max="13568" width="8.85546875" style="961"/>
    <col min="13569" max="13569" width="12.5703125" style="961" customWidth="1"/>
    <col min="13570" max="13570" width="9.85546875" style="961" customWidth="1"/>
    <col min="13571" max="13571" width="9.5703125" style="961" customWidth="1"/>
    <col min="13572" max="13572" width="30.5703125" style="961" customWidth="1"/>
    <col min="13573" max="13573" width="28.85546875" style="961" customWidth="1"/>
    <col min="13574" max="13574" width="21.42578125" style="961" customWidth="1"/>
    <col min="13575" max="13575" width="18" style="961" customWidth="1"/>
    <col min="13576" max="13576" width="15.85546875" style="961" customWidth="1"/>
    <col min="13577" max="13577" width="16.5703125" style="961" customWidth="1"/>
    <col min="13578" max="13578" width="18.85546875" style="961" customWidth="1"/>
    <col min="13579" max="13579" width="16.42578125" style="961" customWidth="1"/>
    <col min="13580" max="13580" width="16.140625" style="961" customWidth="1"/>
    <col min="13581" max="13581" width="19.7109375" style="961" customWidth="1"/>
    <col min="13582" max="13582" width="14.85546875" style="961" customWidth="1"/>
    <col min="13583" max="13583" width="11.5703125" style="961" customWidth="1"/>
    <col min="13584" max="13824" width="8.85546875" style="961"/>
    <col min="13825" max="13825" width="12.5703125" style="961" customWidth="1"/>
    <col min="13826" max="13826" width="9.85546875" style="961" customWidth="1"/>
    <col min="13827" max="13827" width="9.5703125" style="961" customWidth="1"/>
    <col min="13828" max="13828" width="30.5703125" style="961" customWidth="1"/>
    <col min="13829" max="13829" width="28.85546875" style="961" customWidth="1"/>
    <col min="13830" max="13830" width="21.42578125" style="961" customWidth="1"/>
    <col min="13831" max="13831" width="18" style="961" customWidth="1"/>
    <col min="13832" max="13832" width="15.85546875" style="961" customWidth="1"/>
    <col min="13833" max="13833" width="16.5703125" style="961" customWidth="1"/>
    <col min="13834" max="13834" width="18.85546875" style="961" customWidth="1"/>
    <col min="13835" max="13835" width="16.42578125" style="961" customWidth="1"/>
    <col min="13836" max="13836" width="16.140625" style="961" customWidth="1"/>
    <col min="13837" max="13837" width="19.7109375" style="961" customWidth="1"/>
    <col min="13838" max="13838" width="14.85546875" style="961" customWidth="1"/>
    <col min="13839" max="13839" width="11.5703125" style="961" customWidth="1"/>
    <col min="13840" max="14080" width="8.85546875" style="961"/>
    <col min="14081" max="14081" width="12.5703125" style="961" customWidth="1"/>
    <col min="14082" max="14082" width="9.85546875" style="961" customWidth="1"/>
    <col min="14083" max="14083" width="9.5703125" style="961" customWidth="1"/>
    <col min="14084" max="14084" width="30.5703125" style="961" customWidth="1"/>
    <col min="14085" max="14085" width="28.85546875" style="961" customWidth="1"/>
    <col min="14086" max="14086" width="21.42578125" style="961" customWidth="1"/>
    <col min="14087" max="14087" width="18" style="961" customWidth="1"/>
    <col min="14088" max="14088" width="15.85546875" style="961" customWidth="1"/>
    <col min="14089" max="14089" width="16.5703125" style="961" customWidth="1"/>
    <col min="14090" max="14090" width="18.85546875" style="961" customWidth="1"/>
    <col min="14091" max="14091" width="16.42578125" style="961" customWidth="1"/>
    <col min="14092" max="14092" width="16.140625" style="961" customWidth="1"/>
    <col min="14093" max="14093" width="19.7109375" style="961" customWidth="1"/>
    <col min="14094" max="14094" width="14.85546875" style="961" customWidth="1"/>
    <col min="14095" max="14095" width="11.5703125" style="961" customWidth="1"/>
    <col min="14096" max="14336" width="8.85546875" style="961"/>
    <col min="14337" max="14337" width="12.5703125" style="961" customWidth="1"/>
    <col min="14338" max="14338" width="9.85546875" style="961" customWidth="1"/>
    <col min="14339" max="14339" width="9.5703125" style="961" customWidth="1"/>
    <col min="14340" max="14340" width="30.5703125" style="961" customWidth="1"/>
    <col min="14341" max="14341" width="28.85546875" style="961" customWidth="1"/>
    <col min="14342" max="14342" width="21.42578125" style="961" customWidth="1"/>
    <col min="14343" max="14343" width="18" style="961" customWidth="1"/>
    <col min="14344" max="14344" width="15.85546875" style="961" customWidth="1"/>
    <col min="14345" max="14345" width="16.5703125" style="961" customWidth="1"/>
    <col min="14346" max="14346" width="18.85546875" style="961" customWidth="1"/>
    <col min="14347" max="14347" width="16.42578125" style="961" customWidth="1"/>
    <col min="14348" max="14348" width="16.140625" style="961" customWidth="1"/>
    <col min="14349" max="14349" width="19.7109375" style="961" customWidth="1"/>
    <col min="14350" max="14350" width="14.85546875" style="961" customWidth="1"/>
    <col min="14351" max="14351" width="11.5703125" style="961" customWidth="1"/>
    <col min="14352" max="14592" width="8.85546875" style="961"/>
    <col min="14593" max="14593" width="12.5703125" style="961" customWidth="1"/>
    <col min="14594" max="14594" width="9.85546875" style="961" customWidth="1"/>
    <col min="14595" max="14595" width="9.5703125" style="961" customWidth="1"/>
    <col min="14596" max="14596" width="30.5703125" style="961" customWidth="1"/>
    <col min="14597" max="14597" width="28.85546875" style="961" customWidth="1"/>
    <col min="14598" max="14598" width="21.42578125" style="961" customWidth="1"/>
    <col min="14599" max="14599" width="18" style="961" customWidth="1"/>
    <col min="14600" max="14600" width="15.85546875" style="961" customWidth="1"/>
    <col min="14601" max="14601" width="16.5703125" style="961" customWidth="1"/>
    <col min="14602" max="14602" width="18.85546875" style="961" customWidth="1"/>
    <col min="14603" max="14603" width="16.42578125" style="961" customWidth="1"/>
    <col min="14604" max="14604" width="16.140625" style="961" customWidth="1"/>
    <col min="14605" max="14605" width="19.7109375" style="961" customWidth="1"/>
    <col min="14606" max="14606" width="14.85546875" style="961" customWidth="1"/>
    <col min="14607" max="14607" width="11.5703125" style="961" customWidth="1"/>
    <col min="14608" max="14848" width="8.85546875" style="961"/>
    <col min="14849" max="14849" width="12.5703125" style="961" customWidth="1"/>
    <col min="14850" max="14850" width="9.85546875" style="961" customWidth="1"/>
    <col min="14851" max="14851" width="9.5703125" style="961" customWidth="1"/>
    <col min="14852" max="14852" width="30.5703125" style="961" customWidth="1"/>
    <col min="14853" max="14853" width="28.85546875" style="961" customWidth="1"/>
    <col min="14854" max="14854" width="21.42578125" style="961" customWidth="1"/>
    <col min="14855" max="14855" width="18" style="961" customWidth="1"/>
    <col min="14856" max="14856" width="15.85546875" style="961" customWidth="1"/>
    <col min="14857" max="14857" width="16.5703125" style="961" customWidth="1"/>
    <col min="14858" max="14858" width="18.85546875" style="961" customWidth="1"/>
    <col min="14859" max="14859" width="16.42578125" style="961" customWidth="1"/>
    <col min="14860" max="14860" width="16.140625" style="961" customWidth="1"/>
    <col min="14861" max="14861" width="19.7109375" style="961" customWidth="1"/>
    <col min="14862" max="14862" width="14.85546875" style="961" customWidth="1"/>
    <col min="14863" max="14863" width="11.5703125" style="961" customWidth="1"/>
    <col min="14864" max="15104" width="8.85546875" style="961"/>
    <col min="15105" max="15105" width="12.5703125" style="961" customWidth="1"/>
    <col min="15106" max="15106" width="9.85546875" style="961" customWidth="1"/>
    <col min="15107" max="15107" width="9.5703125" style="961" customWidth="1"/>
    <col min="15108" max="15108" width="30.5703125" style="961" customWidth="1"/>
    <col min="15109" max="15109" width="28.85546875" style="961" customWidth="1"/>
    <col min="15110" max="15110" width="21.42578125" style="961" customWidth="1"/>
    <col min="15111" max="15111" width="18" style="961" customWidth="1"/>
    <col min="15112" max="15112" width="15.85546875" style="961" customWidth="1"/>
    <col min="15113" max="15113" width="16.5703125" style="961" customWidth="1"/>
    <col min="15114" max="15114" width="18.85546875" style="961" customWidth="1"/>
    <col min="15115" max="15115" width="16.42578125" style="961" customWidth="1"/>
    <col min="15116" max="15116" width="16.140625" style="961" customWidth="1"/>
    <col min="15117" max="15117" width="19.7109375" style="961" customWidth="1"/>
    <col min="15118" max="15118" width="14.85546875" style="961" customWidth="1"/>
    <col min="15119" max="15119" width="11.5703125" style="961" customWidth="1"/>
    <col min="15120" max="15360" width="8.85546875" style="961"/>
    <col min="15361" max="15361" width="12.5703125" style="961" customWidth="1"/>
    <col min="15362" max="15362" width="9.85546875" style="961" customWidth="1"/>
    <col min="15363" max="15363" width="9.5703125" style="961" customWidth="1"/>
    <col min="15364" max="15364" width="30.5703125" style="961" customWidth="1"/>
    <col min="15365" max="15365" width="28.85546875" style="961" customWidth="1"/>
    <col min="15366" max="15366" width="21.42578125" style="961" customWidth="1"/>
    <col min="15367" max="15367" width="18" style="961" customWidth="1"/>
    <col min="15368" max="15368" width="15.85546875" style="961" customWidth="1"/>
    <col min="15369" max="15369" width="16.5703125" style="961" customWidth="1"/>
    <col min="15370" max="15370" width="18.85546875" style="961" customWidth="1"/>
    <col min="15371" max="15371" width="16.42578125" style="961" customWidth="1"/>
    <col min="15372" max="15372" width="16.140625" style="961" customWidth="1"/>
    <col min="15373" max="15373" width="19.7109375" style="961" customWidth="1"/>
    <col min="15374" max="15374" width="14.85546875" style="961" customWidth="1"/>
    <col min="15375" max="15375" width="11.5703125" style="961" customWidth="1"/>
    <col min="15376" max="15616" width="8.85546875" style="961"/>
    <col min="15617" max="15617" width="12.5703125" style="961" customWidth="1"/>
    <col min="15618" max="15618" width="9.85546875" style="961" customWidth="1"/>
    <col min="15619" max="15619" width="9.5703125" style="961" customWidth="1"/>
    <col min="15620" max="15620" width="30.5703125" style="961" customWidth="1"/>
    <col min="15621" max="15621" width="28.85546875" style="961" customWidth="1"/>
    <col min="15622" max="15622" width="21.42578125" style="961" customWidth="1"/>
    <col min="15623" max="15623" width="18" style="961" customWidth="1"/>
    <col min="15624" max="15624" width="15.85546875" style="961" customWidth="1"/>
    <col min="15625" max="15625" width="16.5703125" style="961" customWidth="1"/>
    <col min="15626" max="15626" width="18.85546875" style="961" customWidth="1"/>
    <col min="15627" max="15627" width="16.42578125" style="961" customWidth="1"/>
    <col min="15628" max="15628" width="16.140625" style="961" customWidth="1"/>
    <col min="15629" max="15629" width="19.7109375" style="961" customWidth="1"/>
    <col min="15630" max="15630" width="14.85546875" style="961" customWidth="1"/>
    <col min="15631" max="15631" width="11.5703125" style="961" customWidth="1"/>
    <col min="15632" max="15872" width="8.85546875" style="961"/>
    <col min="15873" max="15873" width="12.5703125" style="961" customWidth="1"/>
    <col min="15874" max="15874" width="9.85546875" style="961" customWidth="1"/>
    <col min="15875" max="15875" width="9.5703125" style="961" customWidth="1"/>
    <col min="15876" max="15876" width="30.5703125" style="961" customWidth="1"/>
    <col min="15877" max="15877" width="28.85546875" style="961" customWidth="1"/>
    <col min="15878" max="15878" width="21.42578125" style="961" customWidth="1"/>
    <col min="15879" max="15879" width="18" style="961" customWidth="1"/>
    <col min="15880" max="15880" width="15.85546875" style="961" customWidth="1"/>
    <col min="15881" max="15881" width="16.5703125" style="961" customWidth="1"/>
    <col min="15882" max="15882" width="18.85546875" style="961" customWidth="1"/>
    <col min="15883" max="15883" width="16.42578125" style="961" customWidth="1"/>
    <col min="15884" max="15884" width="16.140625" style="961" customWidth="1"/>
    <col min="15885" max="15885" width="19.7109375" style="961" customWidth="1"/>
    <col min="15886" max="15886" width="14.85546875" style="961" customWidth="1"/>
    <col min="15887" max="15887" width="11.5703125" style="961" customWidth="1"/>
    <col min="15888" max="16128" width="8.85546875" style="961"/>
    <col min="16129" max="16129" width="12.5703125" style="961" customWidth="1"/>
    <col min="16130" max="16130" width="9.85546875" style="961" customWidth="1"/>
    <col min="16131" max="16131" width="9.5703125" style="961" customWidth="1"/>
    <col min="16132" max="16132" width="30.5703125" style="961" customWidth="1"/>
    <col min="16133" max="16133" width="28.85546875" style="961" customWidth="1"/>
    <col min="16134" max="16134" width="21.42578125" style="961" customWidth="1"/>
    <col min="16135" max="16135" width="18" style="961" customWidth="1"/>
    <col min="16136" max="16136" width="15.85546875" style="961" customWidth="1"/>
    <col min="16137" max="16137" width="16.5703125" style="961" customWidth="1"/>
    <col min="16138" max="16138" width="18.85546875" style="961" customWidth="1"/>
    <col min="16139" max="16139" width="16.42578125" style="961" customWidth="1"/>
    <col min="16140" max="16140" width="16.140625" style="961" customWidth="1"/>
    <col min="16141" max="16141" width="19.7109375" style="961" customWidth="1"/>
    <col min="16142" max="16142" width="14.85546875" style="961" customWidth="1"/>
    <col min="16143" max="16143" width="11.5703125" style="961" customWidth="1"/>
    <col min="16144" max="16384" width="8.85546875" style="961"/>
  </cols>
  <sheetData>
    <row r="1" spans="1:15" ht="15.75" hidden="1" customHeight="1" x14ac:dyDescent="0.2">
      <c r="I1" s="964" t="s">
        <v>415</v>
      </c>
      <c r="J1" s="964"/>
      <c r="L1" s="1276" t="s">
        <v>581</v>
      </c>
      <c r="M1" s="1276"/>
    </row>
    <row r="2" spans="1:15" ht="15.75" hidden="1" customHeight="1" x14ac:dyDescent="0.2">
      <c r="I2" s="964" t="s">
        <v>416</v>
      </c>
      <c r="J2" s="964"/>
      <c r="L2" s="1276"/>
      <c r="M2" s="1276"/>
    </row>
    <row r="3" spans="1:15" ht="15.75" hidden="1" customHeight="1" x14ac:dyDescent="0.2">
      <c r="I3" s="967" t="s">
        <v>417</v>
      </c>
      <c r="J3" s="967"/>
      <c r="L3" s="1276"/>
      <c r="M3" s="1276"/>
    </row>
    <row r="4" spans="1:15" ht="15.75" hidden="1" customHeight="1" x14ac:dyDescent="0.2">
      <c r="I4" s="968" t="s">
        <v>418</v>
      </c>
      <c r="J4" s="968"/>
      <c r="L4" s="1276"/>
      <c r="M4" s="1276"/>
    </row>
    <row r="5" spans="1:15" ht="15.75" hidden="1" customHeight="1" x14ac:dyDescent="0.2">
      <c r="L5" s="1276"/>
      <c r="M5" s="1276"/>
    </row>
    <row r="6" spans="1:15" x14ac:dyDescent="0.25">
      <c r="L6" s="1276"/>
      <c r="M6" s="1276"/>
      <c r="N6" s="969"/>
    </row>
    <row r="7" spans="1:15" x14ac:dyDescent="0.25">
      <c r="L7" s="1276" t="s">
        <v>460</v>
      </c>
      <c r="M7" s="1276"/>
      <c r="N7" s="1276"/>
      <c r="O7" s="1276"/>
    </row>
    <row r="8" spans="1:15" x14ac:dyDescent="0.25">
      <c r="L8" s="1276" t="s">
        <v>693</v>
      </c>
      <c r="M8" s="1276"/>
      <c r="N8" s="1276"/>
      <c r="O8" s="1276"/>
    </row>
    <row r="9" spans="1:15" x14ac:dyDescent="0.25">
      <c r="L9" s="1276" t="s">
        <v>692</v>
      </c>
      <c r="M9" s="1276"/>
      <c r="N9" s="1276"/>
      <c r="O9" s="1276"/>
    </row>
    <row r="10" spans="1:15" ht="15.75" customHeight="1" x14ac:dyDescent="0.25">
      <c r="G10" s="1281"/>
      <c r="H10" s="1281"/>
      <c r="I10" s="1281"/>
    </row>
    <row r="11" spans="1:15" ht="8.25" customHeight="1" x14ac:dyDescent="0.2"/>
    <row r="12" spans="1:15" s="970" customFormat="1" ht="25.5" customHeight="1" x14ac:dyDescent="0.2">
      <c r="C12" s="971" t="s">
        <v>664</v>
      </c>
      <c r="D12" s="971"/>
      <c r="E12" s="971"/>
      <c r="F12" s="971"/>
      <c r="G12" s="972"/>
      <c r="H12" s="972"/>
      <c r="I12" s="972"/>
      <c r="J12" s="972"/>
      <c r="K12" s="972"/>
      <c r="L12" s="972"/>
      <c r="M12" s="973"/>
      <c r="N12" s="973"/>
      <c r="O12" s="974"/>
    </row>
    <row r="13" spans="1:15" s="970" customFormat="1" ht="21.75" customHeight="1" x14ac:dyDescent="0.2">
      <c r="A13" s="1282">
        <v>15591000000</v>
      </c>
      <c r="B13" s="1282"/>
      <c r="C13" s="1282"/>
      <c r="D13" s="975"/>
      <c r="E13" s="975"/>
      <c r="F13" s="975"/>
      <c r="G13" s="976"/>
      <c r="H13" s="972"/>
      <c r="I13" s="972"/>
      <c r="J13" s="972"/>
      <c r="K13" s="972"/>
      <c r="L13" s="973"/>
      <c r="M13" s="973"/>
      <c r="N13" s="973"/>
      <c r="O13" s="974"/>
    </row>
    <row r="14" spans="1:15" s="970" customFormat="1" ht="22.5" customHeight="1" thickBot="1" x14ac:dyDescent="0.25">
      <c r="A14" s="1283" t="s">
        <v>0</v>
      </c>
      <c r="B14" s="1283"/>
      <c r="C14" s="1283"/>
      <c r="D14" s="975"/>
      <c r="E14" s="975"/>
      <c r="F14" s="975"/>
      <c r="G14" s="976"/>
      <c r="H14" s="972"/>
      <c r="I14" s="972"/>
      <c r="J14" s="972"/>
      <c r="K14" s="972"/>
      <c r="L14" s="973"/>
      <c r="M14" s="973"/>
      <c r="N14" s="973" t="s">
        <v>236</v>
      </c>
      <c r="O14" s="974"/>
    </row>
    <row r="15" spans="1:15" s="970" customFormat="1" ht="21.75" customHeight="1" x14ac:dyDescent="0.2">
      <c r="A15" s="1284" t="s">
        <v>8</v>
      </c>
      <c r="B15" s="1286" t="s">
        <v>9</v>
      </c>
      <c r="C15" s="1288" t="s">
        <v>237</v>
      </c>
      <c r="D15" s="1277" t="s">
        <v>420</v>
      </c>
      <c r="E15" s="1277" t="s">
        <v>421</v>
      </c>
      <c r="F15" s="1277" t="s">
        <v>422</v>
      </c>
      <c r="G15" s="1277" t="s">
        <v>423</v>
      </c>
      <c r="H15" s="1277"/>
      <c r="I15" s="1277" t="s">
        <v>3</v>
      </c>
      <c r="J15" s="1277"/>
      <c r="K15" s="1277"/>
      <c r="L15" s="1277"/>
      <c r="M15" s="1278" t="s">
        <v>424</v>
      </c>
      <c r="N15" s="1278"/>
      <c r="O15" s="1279"/>
    </row>
    <row r="16" spans="1:15" s="970" customFormat="1" ht="157.5" customHeight="1" thickBot="1" x14ac:dyDescent="0.25">
      <c r="A16" s="1285"/>
      <c r="B16" s="1287"/>
      <c r="C16" s="1289"/>
      <c r="D16" s="1290"/>
      <c r="E16" s="1290"/>
      <c r="F16" s="1290"/>
      <c r="G16" s="682" t="s">
        <v>459</v>
      </c>
      <c r="H16" s="682" t="s">
        <v>665</v>
      </c>
      <c r="I16" s="682" t="s">
        <v>459</v>
      </c>
      <c r="J16" s="682" t="s">
        <v>5</v>
      </c>
      <c r="K16" s="682" t="s">
        <v>665</v>
      </c>
      <c r="L16" s="682" t="s">
        <v>5</v>
      </c>
      <c r="M16" s="682" t="s">
        <v>459</v>
      </c>
      <c r="N16" s="682" t="s">
        <v>691</v>
      </c>
      <c r="O16" s="977" t="s">
        <v>406</v>
      </c>
    </row>
    <row r="17" spans="1:15" s="970" customFormat="1" ht="13.5" customHeight="1" thickBot="1" x14ac:dyDescent="0.25">
      <c r="A17" s="978">
        <v>1</v>
      </c>
      <c r="B17" s="979">
        <v>2</v>
      </c>
      <c r="C17" s="980" t="s">
        <v>247</v>
      </c>
      <c r="D17" s="981">
        <v>4</v>
      </c>
      <c r="E17" s="981">
        <v>5</v>
      </c>
      <c r="F17" s="981">
        <v>6</v>
      </c>
      <c r="G17" s="981">
        <v>7</v>
      </c>
      <c r="H17" s="981">
        <v>8</v>
      </c>
      <c r="I17" s="981">
        <v>9</v>
      </c>
      <c r="J17" s="982">
        <v>10</v>
      </c>
      <c r="K17" s="982">
        <v>11</v>
      </c>
      <c r="L17" s="983">
        <v>12</v>
      </c>
      <c r="M17" s="983">
        <v>13</v>
      </c>
      <c r="N17" s="983">
        <v>14</v>
      </c>
      <c r="O17" s="984">
        <v>15</v>
      </c>
    </row>
    <row r="18" spans="1:15" s="970" customFormat="1" ht="78" customHeight="1" thickBot="1" x14ac:dyDescent="0.25">
      <c r="A18" s="985" t="s">
        <v>13</v>
      </c>
      <c r="B18" s="652"/>
      <c r="C18" s="652"/>
      <c r="D18" s="986" t="s">
        <v>451</v>
      </c>
      <c r="E18" s="987"/>
      <c r="F18" s="987"/>
      <c r="G18" s="632">
        <f t="shared" ref="G18:L18" si="0">G19</f>
        <v>81810422</v>
      </c>
      <c r="H18" s="632">
        <f t="shared" si="0"/>
        <v>53841980.620000005</v>
      </c>
      <c r="I18" s="632">
        <f t="shared" si="0"/>
        <v>7123057</v>
      </c>
      <c r="J18" s="632">
        <f t="shared" si="0"/>
        <v>7123057</v>
      </c>
      <c r="K18" s="632">
        <f t="shared" si="0"/>
        <v>4743877.5999999996</v>
      </c>
      <c r="L18" s="632">
        <f t="shared" si="0"/>
        <v>4743877.5999999996</v>
      </c>
      <c r="M18" s="632">
        <f>G18+I18</f>
        <v>88933479</v>
      </c>
      <c r="N18" s="632">
        <f>H18+K18</f>
        <v>58585858.220000006</v>
      </c>
      <c r="O18" s="633">
        <f>N18/M18</f>
        <v>0.65876044520871613</v>
      </c>
    </row>
    <row r="19" spans="1:15" s="970" customFormat="1" ht="81" customHeight="1" thickBot="1" x14ac:dyDescent="0.25">
      <c r="A19" s="634" t="s">
        <v>15</v>
      </c>
      <c r="B19" s="635"/>
      <c r="C19" s="635"/>
      <c r="D19" s="677" t="s">
        <v>454</v>
      </c>
      <c r="E19" s="678"/>
      <c r="F19" s="678"/>
      <c r="G19" s="988">
        <f>SUM(G20:G34)</f>
        <v>81810422</v>
      </c>
      <c r="H19" s="988">
        <f t="shared" ref="H19:L19" si="1">SUM(H20:H34)</f>
        <v>53841980.620000005</v>
      </c>
      <c r="I19" s="989">
        <f t="shared" si="1"/>
        <v>7123057</v>
      </c>
      <c r="J19" s="988">
        <f t="shared" si="1"/>
        <v>7123057</v>
      </c>
      <c r="K19" s="988">
        <f t="shared" si="1"/>
        <v>4743877.5999999996</v>
      </c>
      <c r="L19" s="988">
        <f t="shared" si="1"/>
        <v>4743877.5999999996</v>
      </c>
      <c r="M19" s="988">
        <f>G19+I19</f>
        <v>88933479</v>
      </c>
      <c r="N19" s="988">
        <f>H19+K19</f>
        <v>58585858.220000006</v>
      </c>
      <c r="O19" s="990">
        <f>N19/M19</f>
        <v>0.65876044520871613</v>
      </c>
    </row>
    <row r="20" spans="1:15" s="970" customFormat="1" ht="159" customHeight="1" x14ac:dyDescent="0.2">
      <c r="A20" s="642" t="s">
        <v>147</v>
      </c>
      <c r="B20" s="643" t="s">
        <v>148</v>
      </c>
      <c r="C20" s="643" t="s">
        <v>16</v>
      </c>
      <c r="D20" s="641" t="s">
        <v>149</v>
      </c>
      <c r="E20" s="641" t="s">
        <v>221</v>
      </c>
      <c r="F20" s="992" t="s">
        <v>612</v>
      </c>
      <c r="G20" s="993">
        <v>234240</v>
      </c>
      <c r="H20" s="993">
        <v>117120</v>
      </c>
      <c r="I20" s="993">
        <v>0</v>
      </c>
      <c r="J20" s="993">
        <v>0</v>
      </c>
      <c r="K20" s="993">
        <v>0</v>
      </c>
      <c r="L20" s="994">
        <v>0</v>
      </c>
      <c r="M20" s="993">
        <f>G20+I20</f>
        <v>234240</v>
      </c>
      <c r="N20" s="993">
        <f>H20+K20</f>
        <v>117120</v>
      </c>
      <c r="O20" s="995">
        <f>N20/M20</f>
        <v>0.5</v>
      </c>
    </row>
    <row r="21" spans="1:15" s="970" customFormat="1" ht="273.75" customHeight="1" x14ac:dyDescent="0.2">
      <c r="A21" s="638" t="s">
        <v>407</v>
      </c>
      <c r="B21" s="639" t="s">
        <v>197</v>
      </c>
      <c r="C21" s="639" t="s">
        <v>195</v>
      </c>
      <c r="D21" s="640" t="s">
        <v>198</v>
      </c>
      <c r="E21" s="641" t="s">
        <v>583</v>
      </c>
      <c r="F21" s="665" t="s">
        <v>584</v>
      </c>
      <c r="G21" s="996">
        <v>89400</v>
      </c>
      <c r="H21" s="996">
        <v>14000</v>
      </c>
      <c r="I21" s="996">
        <v>0</v>
      </c>
      <c r="J21" s="996">
        <v>0</v>
      </c>
      <c r="K21" s="996">
        <v>0</v>
      </c>
      <c r="L21" s="997">
        <v>0</v>
      </c>
      <c r="M21" s="996">
        <f t="shared" ref="M21:M89" si="2">G21+I21</f>
        <v>89400</v>
      </c>
      <c r="N21" s="996">
        <f t="shared" ref="N21:N89" si="3">H21+K21</f>
        <v>14000</v>
      </c>
      <c r="O21" s="998">
        <f>N21/M21</f>
        <v>0.15659955257270694</v>
      </c>
    </row>
    <row r="22" spans="1:15" s="970" customFormat="1" ht="267.75" customHeight="1" x14ac:dyDescent="0.2">
      <c r="A22" s="638" t="s">
        <v>407</v>
      </c>
      <c r="B22" s="639" t="s">
        <v>197</v>
      </c>
      <c r="C22" s="639" t="s">
        <v>195</v>
      </c>
      <c r="D22" s="640" t="s">
        <v>198</v>
      </c>
      <c r="E22" s="641" t="s">
        <v>585</v>
      </c>
      <c r="F22" s="665" t="s">
        <v>666</v>
      </c>
      <c r="G22" s="996">
        <v>76500</v>
      </c>
      <c r="H22" s="996">
        <v>46500</v>
      </c>
      <c r="I22" s="996">
        <v>0</v>
      </c>
      <c r="J22" s="996">
        <v>0</v>
      </c>
      <c r="K22" s="996">
        <v>0</v>
      </c>
      <c r="L22" s="997">
        <v>0</v>
      </c>
      <c r="M22" s="996">
        <f t="shared" si="2"/>
        <v>76500</v>
      </c>
      <c r="N22" s="996">
        <f t="shared" si="3"/>
        <v>46500</v>
      </c>
      <c r="O22" s="998">
        <f>N22/M22</f>
        <v>0.60784313725490191</v>
      </c>
    </row>
    <row r="23" spans="1:15" s="963" customFormat="1" ht="156.75" customHeight="1" x14ac:dyDescent="0.2">
      <c r="A23" s="648" t="s">
        <v>17</v>
      </c>
      <c r="B23" s="647" t="s">
        <v>18</v>
      </c>
      <c r="C23" s="647" t="s">
        <v>19</v>
      </c>
      <c r="D23" s="999" t="s">
        <v>20</v>
      </c>
      <c r="E23" s="646" t="s">
        <v>141</v>
      </c>
      <c r="F23" s="665" t="s">
        <v>667</v>
      </c>
      <c r="G23" s="996">
        <v>10094100</v>
      </c>
      <c r="H23" s="996">
        <v>4426655.58</v>
      </c>
      <c r="I23" s="1001">
        <v>0</v>
      </c>
      <c r="J23" s="1001">
        <v>0</v>
      </c>
      <c r="K23" s="996">
        <v>0</v>
      </c>
      <c r="L23" s="996">
        <v>0</v>
      </c>
      <c r="M23" s="996">
        <f t="shared" si="2"/>
        <v>10094100</v>
      </c>
      <c r="N23" s="996">
        <f t="shared" si="3"/>
        <v>4426655.58</v>
      </c>
      <c r="O23" s="998">
        <f t="shared" ref="O23:O109" si="4">N23/M23</f>
        <v>0.43853890688620084</v>
      </c>
    </row>
    <row r="24" spans="1:15" s="1002" customFormat="1" ht="155.25" customHeight="1" x14ac:dyDescent="0.2">
      <c r="A24" s="648" t="s">
        <v>17</v>
      </c>
      <c r="B24" s="647" t="s">
        <v>18</v>
      </c>
      <c r="C24" s="647" t="s">
        <v>19</v>
      </c>
      <c r="D24" s="999" t="s">
        <v>20</v>
      </c>
      <c r="E24" s="1000" t="s">
        <v>668</v>
      </c>
      <c r="F24" s="646" t="s">
        <v>613</v>
      </c>
      <c r="G24" s="996">
        <v>14362702</v>
      </c>
      <c r="H24" s="996">
        <v>7445604.9000000004</v>
      </c>
      <c r="I24" s="996">
        <v>0</v>
      </c>
      <c r="J24" s="996">
        <v>0</v>
      </c>
      <c r="K24" s="996">
        <v>0</v>
      </c>
      <c r="L24" s="997">
        <v>0</v>
      </c>
      <c r="M24" s="996">
        <f t="shared" si="2"/>
        <v>14362702</v>
      </c>
      <c r="N24" s="996">
        <f t="shared" si="3"/>
        <v>7445604.9000000004</v>
      </c>
      <c r="O24" s="998">
        <f t="shared" si="4"/>
        <v>0.51839862025961414</v>
      </c>
    </row>
    <row r="25" spans="1:15" s="1002" customFormat="1" ht="156.75" customHeight="1" x14ac:dyDescent="0.2">
      <c r="A25" s="648" t="s">
        <v>17</v>
      </c>
      <c r="B25" s="647" t="s">
        <v>18</v>
      </c>
      <c r="C25" s="647" t="s">
        <v>19</v>
      </c>
      <c r="D25" s="999" t="s">
        <v>20</v>
      </c>
      <c r="E25" s="646" t="s">
        <v>599</v>
      </c>
      <c r="F25" s="646" t="s">
        <v>611</v>
      </c>
      <c r="G25" s="996">
        <v>0</v>
      </c>
      <c r="H25" s="996">
        <v>0</v>
      </c>
      <c r="I25" s="996">
        <v>1548687</v>
      </c>
      <c r="J25" s="996">
        <f>I25</f>
        <v>1548687</v>
      </c>
      <c r="K25" s="996">
        <v>0</v>
      </c>
      <c r="L25" s="996">
        <f>K25</f>
        <v>0</v>
      </c>
      <c r="M25" s="996">
        <f t="shared" si="2"/>
        <v>1548687</v>
      </c>
      <c r="N25" s="996">
        <f>H25+K25</f>
        <v>0</v>
      </c>
      <c r="O25" s="998">
        <f t="shared" si="4"/>
        <v>0</v>
      </c>
    </row>
    <row r="26" spans="1:15" s="1002" customFormat="1" ht="158.25" customHeight="1" x14ac:dyDescent="0.2">
      <c r="A26" s="648" t="s">
        <v>21</v>
      </c>
      <c r="B26" s="647" t="s">
        <v>22</v>
      </c>
      <c r="C26" s="647" t="s">
        <v>23</v>
      </c>
      <c r="D26" s="999" t="s">
        <v>24</v>
      </c>
      <c r="E26" s="646" t="s">
        <v>200</v>
      </c>
      <c r="F26" s="665" t="s">
        <v>669</v>
      </c>
      <c r="G26" s="996">
        <v>880094</v>
      </c>
      <c r="H26" s="996">
        <v>394560.98</v>
      </c>
      <c r="I26" s="1001">
        <f>0+173298</f>
        <v>173298</v>
      </c>
      <c r="J26" s="996">
        <v>173298</v>
      </c>
      <c r="K26" s="996">
        <v>0</v>
      </c>
      <c r="L26" s="996">
        <v>0</v>
      </c>
      <c r="M26" s="996">
        <f t="shared" si="2"/>
        <v>1053392</v>
      </c>
      <c r="N26" s="996">
        <f t="shared" si="3"/>
        <v>394560.98</v>
      </c>
      <c r="O26" s="998">
        <f t="shared" si="4"/>
        <v>0.37456234716041131</v>
      </c>
    </row>
    <row r="27" spans="1:15" s="1002" customFormat="1" ht="147.75" customHeight="1" x14ac:dyDescent="0.2">
      <c r="A27" s="1003" t="s">
        <v>203</v>
      </c>
      <c r="B27" s="675">
        <v>2152</v>
      </c>
      <c r="C27" s="673" t="s">
        <v>204</v>
      </c>
      <c r="D27" s="1004" t="s">
        <v>24</v>
      </c>
      <c r="E27" s="681" t="s">
        <v>201</v>
      </c>
      <c r="F27" s="676" t="s">
        <v>614</v>
      </c>
      <c r="G27" s="996">
        <v>2932512</v>
      </c>
      <c r="H27" s="996">
        <v>855858.59</v>
      </c>
      <c r="I27" s="1001">
        <v>0</v>
      </c>
      <c r="J27" s="996">
        <f>I27</f>
        <v>0</v>
      </c>
      <c r="K27" s="996">
        <v>0</v>
      </c>
      <c r="L27" s="996">
        <f>K27</f>
        <v>0</v>
      </c>
      <c r="M27" s="996">
        <f t="shared" si="2"/>
        <v>2932512</v>
      </c>
      <c r="N27" s="996">
        <f t="shared" si="3"/>
        <v>855858.59</v>
      </c>
      <c r="O27" s="998">
        <f t="shared" si="4"/>
        <v>0.29185169233749086</v>
      </c>
    </row>
    <row r="28" spans="1:15" s="1002" customFormat="1" ht="149.25" customHeight="1" x14ac:dyDescent="0.2">
      <c r="A28" s="648" t="s">
        <v>28</v>
      </c>
      <c r="B28" s="647" t="s">
        <v>29</v>
      </c>
      <c r="C28" s="647" t="s">
        <v>30</v>
      </c>
      <c r="D28" s="646" t="s">
        <v>31</v>
      </c>
      <c r="E28" s="646" t="s">
        <v>670</v>
      </c>
      <c r="F28" s="646" t="s">
        <v>615</v>
      </c>
      <c r="G28" s="996">
        <v>155496</v>
      </c>
      <c r="H28" s="996">
        <v>59961.9</v>
      </c>
      <c r="I28" s="1001">
        <v>657194</v>
      </c>
      <c r="J28" s="996">
        <v>657194</v>
      </c>
      <c r="K28" s="996">
        <v>0</v>
      </c>
      <c r="L28" s="996">
        <v>0</v>
      </c>
      <c r="M28" s="996">
        <f t="shared" si="2"/>
        <v>812690</v>
      </c>
      <c r="N28" s="996">
        <f>H28+K28</f>
        <v>59961.9</v>
      </c>
      <c r="O28" s="998">
        <f t="shared" si="4"/>
        <v>7.3782007899691152E-2</v>
      </c>
    </row>
    <row r="29" spans="1:15" s="1002" customFormat="1" ht="99" customHeight="1" x14ac:dyDescent="0.2">
      <c r="A29" s="648" t="s">
        <v>32</v>
      </c>
      <c r="B29" s="647" t="s">
        <v>33</v>
      </c>
      <c r="C29" s="647" t="s">
        <v>34</v>
      </c>
      <c r="D29" s="999" t="s">
        <v>35</v>
      </c>
      <c r="E29" s="646" t="s">
        <v>671</v>
      </c>
      <c r="F29" s="646" t="s">
        <v>616</v>
      </c>
      <c r="G29" s="996">
        <v>347700</v>
      </c>
      <c r="H29" s="996">
        <v>0</v>
      </c>
      <c r="I29" s="1001">
        <v>0</v>
      </c>
      <c r="J29" s="996">
        <v>0</v>
      </c>
      <c r="K29" s="996">
        <v>0</v>
      </c>
      <c r="L29" s="996">
        <v>0</v>
      </c>
      <c r="M29" s="996">
        <f t="shared" si="2"/>
        <v>347700</v>
      </c>
      <c r="N29" s="996">
        <f t="shared" si="3"/>
        <v>0</v>
      </c>
      <c r="O29" s="998">
        <f t="shared" si="4"/>
        <v>0</v>
      </c>
    </row>
    <row r="30" spans="1:15" s="963" customFormat="1" ht="108.75" customHeight="1" x14ac:dyDescent="0.2">
      <c r="A30" s="644" t="s">
        <v>139</v>
      </c>
      <c r="B30" s="647">
        <v>8230</v>
      </c>
      <c r="C30" s="647" t="s">
        <v>34</v>
      </c>
      <c r="D30" s="999" t="s">
        <v>140</v>
      </c>
      <c r="E30" s="1006" t="s">
        <v>672</v>
      </c>
      <c r="F30" s="646" t="s">
        <v>617</v>
      </c>
      <c r="G30" s="996">
        <v>19054971</v>
      </c>
      <c r="H30" s="996">
        <v>8752051.3800000008</v>
      </c>
      <c r="I30" s="996">
        <v>0</v>
      </c>
      <c r="J30" s="996">
        <v>0</v>
      </c>
      <c r="K30" s="996">
        <v>0</v>
      </c>
      <c r="L30" s="997">
        <v>0</v>
      </c>
      <c r="M30" s="996">
        <f t="shared" si="2"/>
        <v>19054971</v>
      </c>
      <c r="N30" s="996">
        <f t="shared" si="3"/>
        <v>8752051.3800000008</v>
      </c>
      <c r="O30" s="998">
        <f>N30/M30</f>
        <v>0.45930541589383689</v>
      </c>
    </row>
    <row r="31" spans="1:15" s="963" customFormat="1" ht="189.75" customHeight="1" x14ac:dyDescent="0.2">
      <c r="A31" s="644" t="s">
        <v>475</v>
      </c>
      <c r="B31" s="647">
        <v>8240</v>
      </c>
      <c r="C31" s="647" t="s">
        <v>34</v>
      </c>
      <c r="D31" s="999" t="s">
        <v>477</v>
      </c>
      <c r="E31" s="646" t="s">
        <v>586</v>
      </c>
      <c r="F31" s="646" t="s">
        <v>673</v>
      </c>
      <c r="G31" s="996">
        <v>0</v>
      </c>
      <c r="H31" s="996">
        <v>0</v>
      </c>
      <c r="I31" s="996">
        <v>183598</v>
      </c>
      <c r="J31" s="996">
        <v>183598</v>
      </c>
      <c r="K31" s="996">
        <v>183597.6</v>
      </c>
      <c r="L31" s="996">
        <v>183597.6</v>
      </c>
      <c r="M31" s="996">
        <f t="shared" si="2"/>
        <v>183598</v>
      </c>
      <c r="N31" s="996">
        <f t="shared" si="3"/>
        <v>183597.6</v>
      </c>
      <c r="O31" s="998">
        <f>N31/M31</f>
        <v>0.99999782132702975</v>
      </c>
    </row>
    <row r="32" spans="1:15" s="963" customFormat="1" ht="190.5" customHeight="1" x14ac:dyDescent="0.2">
      <c r="A32" s="647" t="s">
        <v>36</v>
      </c>
      <c r="B32" s="647" t="s">
        <v>37</v>
      </c>
      <c r="C32" s="647" t="s">
        <v>38</v>
      </c>
      <c r="D32" s="646" t="s">
        <v>674</v>
      </c>
      <c r="E32" s="646" t="s">
        <v>675</v>
      </c>
      <c r="F32" s="646" t="s">
        <v>676</v>
      </c>
      <c r="G32" s="996">
        <v>3582707</v>
      </c>
      <c r="H32" s="996">
        <v>1729667.29</v>
      </c>
      <c r="I32" s="996">
        <v>0</v>
      </c>
      <c r="J32" s="996">
        <v>0</v>
      </c>
      <c r="K32" s="996">
        <v>0</v>
      </c>
      <c r="L32" s="997">
        <v>0</v>
      </c>
      <c r="M32" s="996">
        <f t="shared" si="2"/>
        <v>3582707</v>
      </c>
      <c r="N32" s="996">
        <f t="shared" si="3"/>
        <v>1729667.29</v>
      </c>
      <c r="O32" s="998">
        <f t="shared" si="4"/>
        <v>0.48278223421563637</v>
      </c>
    </row>
    <row r="33" spans="1:15" s="963" customFormat="1" ht="187.5" customHeight="1" x14ac:dyDescent="0.2">
      <c r="A33" s="639" t="s">
        <v>541</v>
      </c>
      <c r="B33" s="647">
        <v>9770</v>
      </c>
      <c r="C33" s="639" t="s">
        <v>197</v>
      </c>
      <c r="D33" s="646" t="s">
        <v>514</v>
      </c>
      <c r="E33" s="646" t="s">
        <v>586</v>
      </c>
      <c r="F33" s="646" t="s">
        <v>673</v>
      </c>
      <c r="G33" s="996">
        <v>30000000</v>
      </c>
      <c r="H33" s="996">
        <v>30000000</v>
      </c>
      <c r="I33" s="996">
        <v>0</v>
      </c>
      <c r="J33" s="996">
        <v>0</v>
      </c>
      <c r="K33" s="996">
        <v>0</v>
      </c>
      <c r="L33" s="997">
        <v>0</v>
      </c>
      <c r="M33" s="996">
        <f t="shared" si="2"/>
        <v>30000000</v>
      </c>
      <c r="N33" s="996">
        <f t="shared" si="3"/>
        <v>30000000</v>
      </c>
      <c r="O33" s="998">
        <f t="shared" si="4"/>
        <v>1</v>
      </c>
    </row>
    <row r="34" spans="1:15" s="963" customFormat="1" ht="197.25" customHeight="1" thickBot="1" x14ac:dyDescent="0.25">
      <c r="A34" s="1003" t="s">
        <v>658</v>
      </c>
      <c r="B34" s="671">
        <v>9800</v>
      </c>
      <c r="C34" s="1007" t="s">
        <v>197</v>
      </c>
      <c r="D34" s="641" t="s">
        <v>643</v>
      </c>
      <c r="E34" s="991" t="s">
        <v>586</v>
      </c>
      <c r="F34" s="641" t="s">
        <v>673</v>
      </c>
      <c r="G34" s="1008">
        <v>0</v>
      </c>
      <c r="H34" s="1008">
        <v>0</v>
      </c>
      <c r="I34" s="1008">
        <v>4560280</v>
      </c>
      <c r="J34" s="1008">
        <v>4560280</v>
      </c>
      <c r="K34" s="1008">
        <v>4560280</v>
      </c>
      <c r="L34" s="1009">
        <v>4560280</v>
      </c>
      <c r="M34" s="1008">
        <f t="shared" si="2"/>
        <v>4560280</v>
      </c>
      <c r="N34" s="1008">
        <f t="shared" si="3"/>
        <v>4560280</v>
      </c>
      <c r="O34" s="1010">
        <f t="shared" si="4"/>
        <v>1</v>
      </c>
    </row>
    <row r="35" spans="1:15" s="963" customFormat="1" ht="78.75" customHeight="1" thickBot="1" x14ac:dyDescent="0.25">
      <c r="A35" s="651" t="s">
        <v>40</v>
      </c>
      <c r="B35" s="652"/>
      <c r="C35" s="653"/>
      <c r="D35" s="654" t="s">
        <v>452</v>
      </c>
      <c r="E35" s="655"/>
      <c r="F35" s="655"/>
      <c r="G35" s="632">
        <f>G36</f>
        <v>8559040</v>
      </c>
      <c r="H35" s="632">
        <f t="shared" ref="H35:L35" si="5">H36</f>
        <v>3596603.25</v>
      </c>
      <c r="I35" s="632">
        <f t="shared" si="5"/>
        <v>7432743</v>
      </c>
      <c r="J35" s="632">
        <f t="shared" si="5"/>
        <v>3932143</v>
      </c>
      <c r="K35" s="632">
        <f t="shared" si="5"/>
        <v>2765994.76</v>
      </c>
      <c r="L35" s="632">
        <f t="shared" si="5"/>
        <v>0</v>
      </c>
      <c r="M35" s="632">
        <f t="shared" si="2"/>
        <v>15991783</v>
      </c>
      <c r="N35" s="632">
        <f t="shared" si="3"/>
        <v>6362598.0099999998</v>
      </c>
      <c r="O35" s="633">
        <f t="shared" si="4"/>
        <v>0.3978667050447095</v>
      </c>
    </row>
    <row r="36" spans="1:15" s="963" customFormat="1" ht="80.25" customHeight="1" thickBot="1" x14ac:dyDescent="0.25">
      <c r="A36" s="656" t="s">
        <v>41</v>
      </c>
      <c r="B36" s="657"/>
      <c r="C36" s="657"/>
      <c r="D36" s="636" t="s">
        <v>452</v>
      </c>
      <c r="E36" s="658"/>
      <c r="F36" s="658"/>
      <c r="G36" s="988">
        <f>G37+G38+G39+G40+G41+G42+G43+G44+G45+G46+G47+G48</f>
        <v>8559040</v>
      </c>
      <c r="H36" s="988">
        <f t="shared" ref="H36:L36" si="6">H37+H38+H39+H40+H41+H42+H43+H44+H45+H46+H47+H48</f>
        <v>3596603.25</v>
      </c>
      <c r="I36" s="988">
        <f t="shared" si="6"/>
        <v>7432743</v>
      </c>
      <c r="J36" s="988">
        <f t="shared" si="6"/>
        <v>3932143</v>
      </c>
      <c r="K36" s="988">
        <f t="shared" si="6"/>
        <v>2765994.76</v>
      </c>
      <c r="L36" s="988">
        <f t="shared" si="6"/>
        <v>0</v>
      </c>
      <c r="M36" s="1011">
        <f t="shared" si="2"/>
        <v>15991783</v>
      </c>
      <c r="N36" s="1011">
        <f t="shared" si="3"/>
        <v>6362598.0099999998</v>
      </c>
      <c r="O36" s="990">
        <f t="shared" si="4"/>
        <v>0.3978667050447095</v>
      </c>
    </row>
    <row r="37" spans="1:15" s="963" customFormat="1" ht="159" customHeight="1" x14ac:dyDescent="0.2">
      <c r="A37" s="648" t="s">
        <v>43</v>
      </c>
      <c r="B37" s="647">
        <v>1010</v>
      </c>
      <c r="C37" s="647" t="s">
        <v>45</v>
      </c>
      <c r="D37" s="999" t="s">
        <v>46</v>
      </c>
      <c r="E37" s="646" t="s">
        <v>587</v>
      </c>
      <c r="F37" s="646" t="s">
        <v>677</v>
      </c>
      <c r="G37" s="993">
        <v>2089096</v>
      </c>
      <c r="H37" s="993">
        <v>689650.66</v>
      </c>
      <c r="I37" s="993">
        <v>0</v>
      </c>
      <c r="J37" s="993">
        <v>0</v>
      </c>
      <c r="K37" s="993">
        <v>0</v>
      </c>
      <c r="L37" s="994">
        <v>0</v>
      </c>
      <c r="M37" s="993">
        <f t="shared" si="2"/>
        <v>2089096</v>
      </c>
      <c r="N37" s="993">
        <f t="shared" si="3"/>
        <v>689650.66</v>
      </c>
      <c r="O37" s="1012">
        <f t="shared" si="4"/>
        <v>0.33011918073654828</v>
      </c>
    </row>
    <row r="38" spans="1:15" s="1015" customFormat="1" ht="156.75" customHeight="1" x14ac:dyDescent="0.2">
      <c r="A38" s="648" t="s">
        <v>47</v>
      </c>
      <c r="B38" s="647" t="s">
        <v>48</v>
      </c>
      <c r="C38" s="647" t="s">
        <v>49</v>
      </c>
      <c r="D38" s="999" t="s">
        <v>50</v>
      </c>
      <c r="E38" s="646" t="s">
        <v>587</v>
      </c>
      <c r="F38" s="646" t="s">
        <v>677</v>
      </c>
      <c r="G38" s="996">
        <v>5211640</v>
      </c>
      <c r="H38" s="1013">
        <v>1915537.94</v>
      </c>
      <c r="I38" s="996">
        <v>0</v>
      </c>
      <c r="J38" s="996">
        <v>0</v>
      </c>
      <c r="K38" s="996">
        <v>0</v>
      </c>
      <c r="L38" s="1014">
        <v>0</v>
      </c>
      <c r="M38" s="996">
        <f t="shared" si="2"/>
        <v>5211640</v>
      </c>
      <c r="N38" s="996">
        <f t="shared" si="3"/>
        <v>1915537.94</v>
      </c>
      <c r="O38" s="998">
        <f t="shared" si="4"/>
        <v>0.36754993437766231</v>
      </c>
    </row>
    <row r="39" spans="1:15" s="1017" customFormat="1" ht="157.5" customHeight="1" x14ac:dyDescent="0.2">
      <c r="A39" s="648" t="s">
        <v>51</v>
      </c>
      <c r="B39" s="647" t="s">
        <v>52</v>
      </c>
      <c r="C39" s="647" t="s">
        <v>53</v>
      </c>
      <c r="D39" s="999" t="s">
        <v>54</v>
      </c>
      <c r="E39" s="646" t="s">
        <v>587</v>
      </c>
      <c r="F39" s="646" t="s">
        <v>677</v>
      </c>
      <c r="G39" s="996">
        <v>22992</v>
      </c>
      <c r="H39" s="996">
        <v>1495</v>
      </c>
      <c r="I39" s="996">
        <v>0</v>
      </c>
      <c r="J39" s="996">
        <v>0</v>
      </c>
      <c r="K39" s="996">
        <v>0</v>
      </c>
      <c r="L39" s="997">
        <v>0</v>
      </c>
      <c r="M39" s="996">
        <f t="shared" si="2"/>
        <v>22992</v>
      </c>
      <c r="N39" s="996">
        <f t="shared" si="3"/>
        <v>1495</v>
      </c>
      <c r="O39" s="1016">
        <f t="shared" si="4"/>
        <v>6.5022616562282531E-2</v>
      </c>
    </row>
    <row r="40" spans="1:15" s="963" customFormat="1" ht="159.75" customHeight="1" x14ac:dyDescent="0.2">
      <c r="A40" s="648" t="s">
        <v>56</v>
      </c>
      <c r="B40" s="647" t="s">
        <v>57</v>
      </c>
      <c r="C40" s="647" t="s">
        <v>55</v>
      </c>
      <c r="D40" s="999" t="s">
        <v>58</v>
      </c>
      <c r="E40" s="646" t="s">
        <v>587</v>
      </c>
      <c r="F40" s="646" t="s">
        <v>677</v>
      </c>
      <c r="G40" s="996">
        <v>113122</v>
      </c>
      <c r="H40" s="996">
        <v>21790</v>
      </c>
      <c r="I40" s="997">
        <v>0</v>
      </c>
      <c r="J40" s="996">
        <v>0</v>
      </c>
      <c r="K40" s="996">
        <v>0</v>
      </c>
      <c r="L40" s="997">
        <v>0</v>
      </c>
      <c r="M40" s="996">
        <f t="shared" si="2"/>
        <v>113122</v>
      </c>
      <c r="N40" s="996">
        <f t="shared" si="3"/>
        <v>21790</v>
      </c>
      <c r="O40" s="998">
        <f t="shared" si="4"/>
        <v>0.19262389278831704</v>
      </c>
    </row>
    <row r="41" spans="1:15" s="963" customFormat="1" ht="156.75" customHeight="1" x14ac:dyDescent="0.2">
      <c r="A41" s="648" t="s">
        <v>59</v>
      </c>
      <c r="B41" s="647" t="s">
        <v>60</v>
      </c>
      <c r="C41" s="647" t="s">
        <v>55</v>
      </c>
      <c r="D41" s="999" t="s">
        <v>61</v>
      </c>
      <c r="E41" s="646" t="s">
        <v>587</v>
      </c>
      <c r="F41" s="646" t="s">
        <v>677</v>
      </c>
      <c r="G41" s="996">
        <v>4780</v>
      </c>
      <c r="H41" s="996">
        <v>0</v>
      </c>
      <c r="I41" s="997">
        <v>0</v>
      </c>
      <c r="J41" s="996">
        <v>0</v>
      </c>
      <c r="K41" s="996">
        <v>0</v>
      </c>
      <c r="L41" s="997">
        <v>0</v>
      </c>
      <c r="M41" s="996">
        <f t="shared" si="2"/>
        <v>4780</v>
      </c>
      <c r="N41" s="996">
        <f t="shared" si="3"/>
        <v>0</v>
      </c>
      <c r="O41" s="1016">
        <f t="shared" si="4"/>
        <v>0</v>
      </c>
    </row>
    <row r="42" spans="1:15" s="963" customFormat="1" ht="158.25" customHeight="1" x14ac:dyDescent="0.2">
      <c r="A42" s="648" t="s">
        <v>62</v>
      </c>
      <c r="B42" s="647" t="s">
        <v>63</v>
      </c>
      <c r="C42" s="647" t="s">
        <v>55</v>
      </c>
      <c r="D42" s="999" t="s">
        <v>64</v>
      </c>
      <c r="E42" s="646" t="s">
        <v>587</v>
      </c>
      <c r="F42" s="646" t="s">
        <v>677</v>
      </c>
      <c r="G42" s="996">
        <v>5919</v>
      </c>
      <c r="H42" s="996">
        <v>0</v>
      </c>
      <c r="I42" s="997">
        <v>0</v>
      </c>
      <c r="J42" s="996">
        <v>0</v>
      </c>
      <c r="K42" s="996">
        <v>0</v>
      </c>
      <c r="L42" s="997">
        <v>0</v>
      </c>
      <c r="M42" s="996">
        <f t="shared" si="2"/>
        <v>5919</v>
      </c>
      <c r="N42" s="996">
        <f t="shared" si="3"/>
        <v>0</v>
      </c>
      <c r="O42" s="1016">
        <f t="shared" si="4"/>
        <v>0</v>
      </c>
    </row>
    <row r="43" spans="1:15" s="963" customFormat="1" ht="99.75" customHeight="1" x14ac:dyDescent="0.2">
      <c r="A43" s="648" t="s">
        <v>62</v>
      </c>
      <c r="B43" s="647" t="s">
        <v>63</v>
      </c>
      <c r="C43" s="647" t="s">
        <v>55</v>
      </c>
      <c r="D43" s="999" t="s">
        <v>64</v>
      </c>
      <c r="E43" s="646" t="s">
        <v>588</v>
      </c>
      <c r="F43" s="646" t="s">
        <v>234</v>
      </c>
      <c r="G43" s="996">
        <v>33491</v>
      </c>
      <c r="H43" s="996">
        <v>33491</v>
      </c>
      <c r="I43" s="997">
        <v>0</v>
      </c>
      <c r="J43" s="996">
        <v>0</v>
      </c>
      <c r="K43" s="996">
        <v>0</v>
      </c>
      <c r="L43" s="997">
        <v>0</v>
      </c>
      <c r="M43" s="996">
        <f t="shared" si="2"/>
        <v>33491</v>
      </c>
      <c r="N43" s="996">
        <f t="shared" si="3"/>
        <v>33491</v>
      </c>
      <c r="O43" s="1016">
        <f t="shared" si="4"/>
        <v>1</v>
      </c>
    </row>
    <row r="44" spans="1:15" s="963" customFormat="1" ht="207" customHeight="1" x14ac:dyDescent="0.2">
      <c r="A44" s="639" t="s">
        <v>479</v>
      </c>
      <c r="B44" s="647">
        <v>1183</v>
      </c>
      <c r="C44" s="647" t="s">
        <v>55</v>
      </c>
      <c r="D44" s="646" t="s">
        <v>481</v>
      </c>
      <c r="E44" s="646" t="s">
        <v>587</v>
      </c>
      <c r="F44" s="646" t="s">
        <v>677</v>
      </c>
      <c r="G44" s="996">
        <v>0</v>
      </c>
      <c r="H44" s="996">
        <v>0</v>
      </c>
      <c r="I44" s="996">
        <v>579643</v>
      </c>
      <c r="J44" s="996">
        <v>579643</v>
      </c>
      <c r="K44" s="996">
        <v>0</v>
      </c>
      <c r="L44" s="997">
        <v>0</v>
      </c>
      <c r="M44" s="996">
        <f t="shared" si="2"/>
        <v>579643</v>
      </c>
      <c r="N44" s="996">
        <f t="shared" si="3"/>
        <v>0</v>
      </c>
      <c r="O44" s="1016">
        <f t="shared" si="4"/>
        <v>0</v>
      </c>
    </row>
    <row r="45" spans="1:15" s="963" customFormat="1" ht="210" customHeight="1" x14ac:dyDescent="0.2">
      <c r="A45" s="639" t="s">
        <v>482</v>
      </c>
      <c r="B45" s="647">
        <v>1184</v>
      </c>
      <c r="C45" s="647" t="s">
        <v>55</v>
      </c>
      <c r="D45" s="646" t="s">
        <v>484</v>
      </c>
      <c r="E45" s="646" t="s">
        <v>587</v>
      </c>
      <c r="F45" s="646" t="s">
        <v>677</v>
      </c>
      <c r="G45" s="996">
        <v>0</v>
      </c>
      <c r="H45" s="996">
        <v>0</v>
      </c>
      <c r="I45" s="996">
        <v>1352500</v>
      </c>
      <c r="J45" s="996">
        <v>1352500</v>
      </c>
      <c r="K45" s="996">
        <v>0</v>
      </c>
      <c r="L45" s="997">
        <v>0</v>
      </c>
      <c r="M45" s="996">
        <f t="shared" si="2"/>
        <v>1352500</v>
      </c>
      <c r="N45" s="996">
        <f t="shared" si="3"/>
        <v>0</v>
      </c>
      <c r="O45" s="1016">
        <f t="shared" si="4"/>
        <v>0</v>
      </c>
    </row>
    <row r="46" spans="1:15" s="963" customFormat="1" ht="151.5" customHeight="1" x14ac:dyDescent="0.2">
      <c r="A46" s="638" t="s">
        <v>562</v>
      </c>
      <c r="B46" s="647">
        <v>1403</v>
      </c>
      <c r="C46" s="647" t="s">
        <v>55</v>
      </c>
      <c r="D46" s="646" t="s">
        <v>566</v>
      </c>
      <c r="E46" s="646" t="s">
        <v>587</v>
      </c>
      <c r="F46" s="646" t="s">
        <v>677</v>
      </c>
      <c r="G46" s="996">
        <v>0</v>
      </c>
      <c r="H46" s="996">
        <v>0</v>
      </c>
      <c r="I46" s="996">
        <v>3500600</v>
      </c>
      <c r="J46" s="996">
        <v>0</v>
      </c>
      <c r="K46" s="996">
        <v>2765994.76</v>
      </c>
      <c r="L46" s="997">
        <v>0</v>
      </c>
      <c r="M46" s="996">
        <f t="shared" si="2"/>
        <v>3500600</v>
      </c>
      <c r="N46" s="996">
        <f t="shared" si="3"/>
        <v>2765994.76</v>
      </c>
      <c r="O46" s="1016">
        <f t="shared" si="4"/>
        <v>0.79014876306918802</v>
      </c>
    </row>
    <row r="47" spans="1:15" s="963" customFormat="1" ht="145.5" customHeight="1" x14ac:dyDescent="0.2">
      <c r="A47" s="663" t="s">
        <v>550</v>
      </c>
      <c r="B47" s="664">
        <v>3140</v>
      </c>
      <c r="C47" s="664">
        <v>1040</v>
      </c>
      <c r="D47" s="1018" t="s">
        <v>548</v>
      </c>
      <c r="E47" s="665" t="s">
        <v>589</v>
      </c>
      <c r="F47" s="646" t="s">
        <v>590</v>
      </c>
      <c r="G47" s="996">
        <v>1078000</v>
      </c>
      <c r="H47" s="996">
        <v>934638.65</v>
      </c>
      <c r="I47" s="997">
        <v>0</v>
      </c>
      <c r="J47" s="996">
        <v>0</v>
      </c>
      <c r="K47" s="996">
        <v>0</v>
      </c>
      <c r="L47" s="997">
        <v>0</v>
      </c>
      <c r="M47" s="996">
        <f t="shared" si="2"/>
        <v>1078000</v>
      </c>
      <c r="N47" s="996">
        <f t="shared" si="3"/>
        <v>934638.65</v>
      </c>
      <c r="O47" s="1016">
        <f t="shared" si="4"/>
        <v>0.8670117346938776</v>
      </c>
    </row>
    <row r="48" spans="1:15" s="963" customFormat="1" ht="159" customHeight="1" thickBot="1" x14ac:dyDescent="0.25">
      <c r="A48" s="1019" t="s">
        <v>649</v>
      </c>
      <c r="B48" s="1020">
        <v>9750</v>
      </c>
      <c r="C48" s="1021" t="s">
        <v>197</v>
      </c>
      <c r="D48" s="1022" t="s">
        <v>650</v>
      </c>
      <c r="E48" s="646" t="s">
        <v>587</v>
      </c>
      <c r="F48" s="1000" t="s">
        <v>677</v>
      </c>
      <c r="G48" s="1008">
        <v>0</v>
      </c>
      <c r="H48" s="1008">
        <v>0</v>
      </c>
      <c r="I48" s="1008">
        <v>2000000</v>
      </c>
      <c r="J48" s="1008">
        <v>2000000</v>
      </c>
      <c r="K48" s="1008">
        <v>0</v>
      </c>
      <c r="L48" s="1008">
        <v>0</v>
      </c>
      <c r="M48" s="996">
        <f t="shared" si="2"/>
        <v>2000000</v>
      </c>
      <c r="N48" s="996">
        <f t="shared" si="3"/>
        <v>0</v>
      </c>
      <c r="O48" s="1016">
        <f t="shared" si="4"/>
        <v>0</v>
      </c>
    </row>
    <row r="49" spans="1:15" s="963" customFormat="1" ht="78.75" customHeight="1" thickBot="1" x14ac:dyDescent="0.25">
      <c r="A49" s="651" t="s">
        <v>66</v>
      </c>
      <c r="B49" s="660"/>
      <c r="C49" s="660"/>
      <c r="D49" s="655" t="s">
        <v>453</v>
      </c>
      <c r="E49" s="655"/>
      <c r="F49" s="655"/>
      <c r="G49" s="632">
        <f>G50</f>
        <v>46157297</v>
      </c>
      <c r="H49" s="632">
        <f>H50</f>
        <v>10965196.48</v>
      </c>
      <c r="I49" s="632">
        <f t="shared" ref="I49:K49" si="7">I50</f>
        <v>0</v>
      </c>
      <c r="J49" s="632">
        <f t="shared" si="7"/>
        <v>0</v>
      </c>
      <c r="K49" s="632">
        <f t="shared" si="7"/>
        <v>0</v>
      </c>
      <c r="L49" s="632">
        <f>L50</f>
        <v>0</v>
      </c>
      <c r="M49" s="1023">
        <f t="shared" si="2"/>
        <v>46157297</v>
      </c>
      <c r="N49" s="1023">
        <f t="shared" si="3"/>
        <v>10965196.48</v>
      </c>
      <c r="O49" s="633">
        <f t="shared" si="4"/>
        <v>0.23756149498962212</v>
      </c>
    </row>
    <row r="50" spans="1:15" s="963" customFormat="1" ht="102" customHeight="1" thickBot="1" x14ac:dyDescent="0.25">
      <c r="A50" s="656" t="s">
        <v>67</v>
      </c>
      <c r="B50" s="661"/>
      <c r="C50" s="661"/>
      <c r="D50" s="662" t="s">
        <v>455</v>
      </c>
      <c r="E50" s="637"/>
      <c r="F50" s="637"/>
      <c r="G50" s="1011">
        <f>SUM(G51:G57)</f>
        <v>46157297</v>
      </c>
      <c r="H50" s="1011">
        <f t="shared" ref="H50:L50" si="8">SUM(H51:H57)</f>
        <v>10965196.48</v>
      </c>
      <c r="I50" s="1011">
        <f t="shared" si="8"/>
        <v>0</v>
      </c>
      <c r="J50" s="1011">
        <f t="shared" si="8"/>
        <v>0</v>
      </c>
      <c r="K50" s="1011">
        <f t="shared" si="8"/>
        <v>0</v>
      </c>
      <c r="L50" s="1011">
        <f t="shared" si="8"/>
        <v>0</v>
      </c>
      <c r="M50" s="1011">
        <f t="shared" si="2"/>
        <v>46157297</v>
      </c>
      <c r="N50" s="1011">
        <f t="shared" si="3"/>
        <v>10965196.48</v>
      </c>
      <c r="O50" s="990">
        <f t="shared" si="4"/>
        <v>0.23756149498962212</v>
      </c>
    </row>
    <row r="51" spans="1:15" s="1002" customFormat="1" ht="171" customHeight="1" x14ac:dyDescent="0.2">
      <c r="A51" s="648" t="s">
        <v>69</v>
      </c>
      <c r="B51" s="647" t="s">
        <v>70</v>
      </c>
      <c r="C51" s="647" t="s">
        <v>52</v>
      </c>
      <c r="D51" s="999" t="s">
        <v>71</v>
      </c>
      <c r="E51" s="646" t="s">
        <v>618</v>
      </c>
      <c r="F51" s="646" t="s">
        <v>619</v>
      </c>
      <c r="G51" s="993">
        <v>9420</v>
      </c>
      <c r="H51" s="993">
        <v>2808.24</v>
      </c>
      <c r="I51" s="994">
        <v>0</v>
      </c>
      <c r="J51" s="993">
        <v>0</v>
      </c>
      <c r="K51" s="993">
        <v>0</v>
      </c>
      <c r="L51" s="994">
        <v>0</v>
      </c>
      <c r="M51" s="993">
        <f t="shared" si="2"/>
        <v>9420</v>
      </c>
      <c r="N51" s="993">
        <f t="shared" si="3"/>
        <v>2808.24</v>
      </c>
      <c r="O51" s="995">
        <f t="shared" si="4"/>
        <v>0.29811464968152862</v>
      </c>
    </row>
    <row r="52" spans="1:15" s="1002" customFormat="1" ht="174.75" customHeight="1" x14ac:dyDescent="0.2">
      <c r="A52" s="663" t="s">
        <v>163</v>
      </c>
      <c r="B52" s="664">
        <v>3105</v>
      </c>
      <c r="C52" s="664">
        <v>1010</v>
      </c>
      <c r="D52" s="1018" t="s">
        <v>165</v>
      </c>
      <c r="E52" s="665" t="s">
        <v>591</v>
      </c>
      <c r="F52" s="665" t="s">
        <v>592</v>
      </c>
      <c r="G52" s="996">
        <v>14952</v>
      </c>
      <c r="H52" s="996">
        <v>12269.24</v>
      </c>
      <c r="I52" s="997">
        <v>0</v>
      </c>
      <c r="J52" s="996">
        <v>0</v>
      </c>
      <c r="K52" s="996">
        <v>0</v>
      </c>
      <c r="L52" s="997">
        <v>0</v>
      </c>
      <c r="M52" s="996">
        <f t="shared" si="2"/>
        <v>14952</v>
      </c>
      <c r="N52" s="996">
        <f t="shared" si="3"/>
        <v>12269.24</v>
      </c>
      <c r="O52" s="998">
        <f t="shared" si="4"/>
        <v>0.82057517388978063</v>
      </c>
    </row>
    <row r="53" spans="1:15" s="1002" customFormat="1" ht="123.75" customHeight="1" x14ac:dyDescent="0.2">
      <c r="A53" s="648">
        <v>813241</v>
      </c>
      <c r="B53" s="647">
        <v>3241</v>
      </c>
      <c r="C53" s="647">
        <v>1090</v>
      </c>
      <c r="D53" s="1024" t="s">
        <v>593</v>
      </c>
      <c r="E53" s="646" t="s">
        <v>594</v>
      </c>
      <c r="F53" s="646" t="s">
        <v>595</v>
      </c>
      <c r="G53" s="996">
        <v>58300</v>
      </c>
      <c r="H53" s="996">
        <v>26800</v>
      </c>
      <c r="I53" s="997">
        <v>0</v>
      </c>
      <c r="J53" s="996">
        <v>0</v>
      </c>
      <c r="K53" s="996">
        <v>0</v>
      </c>
      <c r="L53" s="997">
        <v>0</v>
      </c>
      <c r="M53" s="996">
        <f t="shared" si="2"/>
        <v>58300</v>
      </c>
      <c r="N53" s="996">
        <f t="shared" si="3"/>
        <v>26800</v>
      </c>
      <c r="O53" s="998">
        <f t="shared" si="4"/>
        <v>0.45969125214408235</v>
      </c>
    </row>
    <row r="54" spans="1:15" s="1002" customFormat="1" ht="192.75" customHeight="1" x14ac:dyDescent="0.2">
      <c r="A54" s="648" t="s">
        <v>73</v>
      </c>
      <c r="B54" s="647" t="s">
        <v>74</v>
      </c>
      <c r="C54" s="647" t="s">
        <v>72</v>
      </c>
      <c r="D54" s="999" t="s">
        <v>75</v>
      </c>
      <c r="E54" s="1000" t="s">
        <v>596</v>
      </c>
      <c r="F54" s="646" t="s">
        <v>597</v>
      </c>
      <c r="G54" s="996">
        <v>83862</v>
      </c>
      <c r="H54" s="996">
        <v>11968</v>
      </c>
      <c r="I54" s="997">
        <v>0</v>
      </c>
      <c r="J54" s="996">
        <v>0</v>
      </c>
      <c r="K54" s="996">
        <v>0</v>
      </c>
      <c r="L54" s="997">
        <v>0</v>
      </c>
      <c r="M54" s="996">
        <f t="shared" si="2"/>
        <v>83862</v>
      </c>
      <c r="N54" s="996">
        <f t="shared" si="3"/>
        <v>11968</v>
      </c>
      <c r="O54" s="998">
        <f t="shared" si="4"/>
        <v>0.14271064367651617</v>
      </c>
    </row>
    <row r="55" spans="1:15" s="1002" customFormat="1" ht="113.25" customHeight="1" x14ac:dyDescent="0.2">
      <c r="A55" s="648" t="s">
        <v>73</v>
      </c>
      <c r="B55" s="647" t="s">
        <v>74</v>
      </c>
      <c r="C55" s="647" t="s">
        <v>72</v>
      </c>
      <c r="D55" s="999" t="s">
        <v>75</v>
      </c>
      <c r="E55" s="1000" t="s">
        <v>212</v>
      </c>
      <c r="F55" s="1025" t="s">
        <v>678</v>
      </c>
      <c r="G55" s="996">
        <v>42969400</v>
      </c>
      <c r="H55" s="996">
        <v>9394988</v>
      </c>
      <c r="I55" s="997">
        <v>0</v>
      </c>
      <c r="J55" s="996">
        <v>0</v>
      </c>
      <c r="K55" s="996">
        <v>0</v>
      </c>
      <c r="L55" s="997">
        <v>0</v>
      </c>
      <c r="M55" s="996">
        <f t="shared" si="2"/>
        <v>42969400</v>
      </c>
      <c r="N55" s="996">
        <f t="shared" si="3"/>
        <v>9394988</v>
      </c>
      <c r="O55" s="998">
        <f t="shared" si="4"/>
        <v>0.21864368597187767</v>
      </c>
    </row>
    <row r="56" spans="1:15" s="1002" customFormat="1" ht="255" customHeight="1" x14ac:dyDescent="0.2">
      <c r="A56" s="647" t="s">
        <v>73</v>
      </c>
      <c r="B56" s="647" t="s">
        <v>74</v>
      </c>
      <c r="C56" s="647" t="s">
        <v>72</v>
      </c>
      <c r="D56" s="646" t="s">
        <v>75</v>
      </c>
      <c r="E56" s="1000" t="s">
        <v>199</v>
      </c>
      <c r="F56" s="665" t="s">
        <v>666</v>
      </c>
      <c r="G56" s="996">
        <v>3000000</v>
      </c>
      <c r="H56" s="996">
        <v>1495000</v>
      </c>
      <c r="I56" s="997">
        <v>0</v>
      </c>
      <c r="J56" s="996">
        <v>0</v>
      </c>
      <c r="K56" s="996">
        <v>0</v>
      </c>
      <c r="L56" s="997">
        <v>0</v>
      </c>
      <c r="M56" s="996">
        <f t="shared" si="2"/>
        <v>3000000</v>
      </c>
      <c r="N56" s="996">
        <f t="shared" si="3"/>
        <v>1495000</v>
      </c>
      <c r="O56" s="998">
        <f t="shared" si="4"/>
        <v>0.49833333333333335</v>
      </c>
    </row>
    <row r="57" spans="1:15" s="1002" customFormat="1" ht="123" customHeight="1" thickBot="1" x14ac:dyDescent="0.25">
      <c r="A57" s="1003" t="s">
        <v>679</v>
      </c>
      <c r="B57" s="671">
        <v>9770</v>
      </c>
      <c r="C57" s="1007" t="s">
        <v>197</v>
      </c>
      <c r="D57" s="646" t="s">
        <v>514</v>
      </c>
      <c r="E57" s="1000" t="s">
        <v>212</v>
      </c>
      <c r="F57" s="1025" t="s">
        <v>678</v>
      </c>
      <c r="G57" s="1008">
        <v>21363</v>
      </c>
      <c r="H57" s="1008">
        <v>21363</v>
      </c>
      <c r="I57" s="1009">
        <v>0</v>
      </c>
      <c r="J57" s="1008">
        <v>0</v>
      </c>
      <c r="K57" s="1008">
        <v>0</v>
      </c>
      <c r="L57" s="1009">
        <v>0</v>
      </c>
      <c r="M57" s="1008">
        <f t="shared" si="2"/>
        <v>21363</v>
      </c>
      <c r="N57" s="996">
        <f t="shared" si="3"/>
        <v>21363</v>
      </c>
      <c r="O57" s="1010">
        <f t="shared" si="4"/>
        <v>1</v>
      </c>
    </row>
    <row r="58" spans="1:15" s="1002" customFormat="1" ht="72.75" customHeight="1" thickBot="1" x14ac:dyDescent="0.25">
      <c r="A58" s="651" t="s">
        <v>76</v>
      </c>
      <c r="B58" s="666" t="s">
        <v>14</v>
      </c>
      <c r="C58" s="666" t="s">
        <v>14</v>
      </c>
      <c r="D58" s="667" t="s">
        <v>447</v>
      </c>
      <c r="E58" s="667" t="s">
        <v>14</v>
      </c>
      <c r="F58" s="667" t="s">
        <v>14</v>
      </c>
      <c r="G58" s="632">
        <f t="shared" ref="G58:L59" si="9">G59</f>
        <v>95000</v>
      </c>
      <c r="H58" s="632">
        <f t="shared" si="9"/>
        <v>0</v>
      </c>
      <c r="I58" s="632">
        <f t="shared" si="9"/>
        <v>0</v>
      </c>
      <c r="J58" s="632">
        <f t="shared" si="9"/>
        <v>0</v>
      </c>
      <c r="K58" s="632">
        <f t="shared" si="9"/>
        <v>0</v>
      </c>
      <c r="L58" s="632">
        <f t="shared" si="9"/>
        <v>0</v>
      </c>
      <c r="M58" s="1023">
        <f t="shared" si="2"/>
        <v>95000</v>
      </c>
      <c r="N58" s="1023">
        <f t="shared" si="3"/>
        <v>0</v>
      </c>
      <c r="O58" s="1026">
        <f t="shared" si="4"/>
        <v>0</v>
      </c>
    </row>
    <row r="59" spans="1:15" s="963" customFormat="1" ht="82.5" customHeight="1" thickBot="1" x14ac:dyDescent="0.25">
      <c r="A59" s="656" t="s">
        <v>77</v>
      </c>
      <c r="B59" s="668" t="s">
        <v>14</v>
      </c>
      <c r="C59" s="668" t="s">
        <v>14</v>
      </c>
      <c r="D59" s="669" t="s">
        <v>447</v>
      </c>
      <c r="E59" s="669" t="s">
        <v>14</v>
      </c>
      <c r="F59" s="669" t="s">
        <v>14</v>
      </c>
      <c r="G59" s="1011">
        <f>G60</f>
        <v>95000</v>
      </c>
      <c r="H59" s="1011">
        <f t="shared" si="9"/>
        <v>0</v>
      </c>
      <c r="I59" s="1011">
        <f t="shared" si="9"/>
        <v>0</v>
      </c>
      <c r="J59" s="1011">
        <f t="shared" si="9"/>
        <v>0</v>
      </c>
      <c r="K59" s="1011">
        <f t="shared" si="9"/>
        <v>0</v>
      </c>
      <c r="L59" s="1011">
        <f t="shared" si="9"/>
        <v>0</v>
      </c>
      <c r="M59" s="1011">
        <f t="shared" si="2"/>
        <v>95000</v>
      </c>
      <c r="N59" s="1011">
        <f t="shared" si="3"/>
        <v>0</v>
      </c>
      <c r="O59" s="1027">
        <f t="shared" si="4"/>
        <v>0</v>
      </c>
    </row>
    <row r="60" spans="1:15" s="1035" customFormat="1" ht="154.5" customHeight="1" thickBot="1" x14ac:dyDescent="0.25">
      <c r="A60" s="1028" t="s">
        <v>78</v>
      </c>
      <c r="B60" s="1029" t="s">
        <v>79</v>
      </c>
      <c r="C60" s="1029" t="s">
        <v>65</v>
      </c>
      <c r="D60" s="1030" t="s">
        <v>80</v>
      </c>
      <c r="E60" s="1031" t="s">
        <v>202</v>
      </c>
      <c r="F60" s="1032" t="s">
        <v>680</v>
      </c>
      <c r="G60" s="1008">
        <v>95000</v>
      </c>
      <c r="H60" s="1033">
        <v>0</v>
      </c>
      <c r="I60" s="1009">
        <v>0</v>
      </c>
      <c r="J60" s="1008">
        <v>0</v>
      </c>
      <c r="K60" s="1008">
        <v>0</v>
      </c>
      <c r="L60" s="1009">
        <v>0</v>
      </c>
      <c r="M60" s="1008">
        <f t="shared" si="2"/>
        <v>95000</v>
      </c>
      <c r="N60" s="1008">
        <f t="shared" si="3"/>
        <v>0</v>
      </c>
      <c r="O60" s="1034">
        <f t="shared" si="4"/>
        <v>0</v>
      </c>
    </row>
    <row r="61" spans="1:15" s="963" customFormat="1" ht="98.25" customHeight="1" thickBot="1" x14ac:dyDescent="0.25">
      <c r="A61" s="651" t="s">
        <v>81</v>
      </c>
      <c r="B61" s="666" t="s">
        <v>14</v>
      </c>
      <c r="C61" s="666" t="s">
        <v>14</v>
      </c>
      <c r="D61" s="667" t="s">
        <v>448</v>
      </c>
      <c r="E61" s="667" t="s">
        <v>14</v>
      </c>
      <c r="F61" s="667" t="s">
        <v>14</v>
      </c>
      <c r="G61" s="1036">
        <f>G62</f>
        <v>40130842</v>
      </c>
      <c r="H61" s="1036">
        <f t="shared" ref="H61:L61" si="10">H62</f>
        <v>15881656.91</v>
      </c>
      <c r="I61" s="1036">
        <f t="shared" si="10"/>
        <v>0</v>
      </c>
      <c r="J61" s="1036">
        <f t="shared" si="10"/>
        <v>0</v>
      </c>
      <c r="K61" s="1036">
        <f t="shared" si="10"/>
        <v>0</v>
      </c>
      <c r="L61" s="1036">
        <f t="shared" si="10"/>
        <v>0</v>
      </c>
      <c r="M61" s="1023">
        <f t="shared" si="2"/>
        <v>40130842</v>
      </c>
      <c r="N61" s="1023">
        <f t="shared" si="3"/>
        <v>15881656.91</v>
      </c>
      <c r="O61" s="633">
        <f t="shared" si="4"/>
        <v>0.39574691480432928</v>
      </c>
    </row>
    <row r="62" spans="1:15" s="1015" customFormat="1" ht="98.25" customHeight="1" thickBot="1" x14ac:dyDescent="0.25">
      <c r="A62" s="656" t="s">
        <v>82</v>
      </c>
      <c r="B62" s="668" t="s">
        <v>14</v>
      </c>
      <c r="C62" s="668" t="s">
        <v>14</v>
      </c>
      <c r="D62" s="669" t="s">
        <v>448</v>
      </c>
      <c r="E62" s="669" t="s">
        <v>14</v>
      </c>
      <c r="F62" s="669" t="s">
        <v>14</v>
      </c>
      <c r="G62" s="988">
        <f>G63+G64+G65+G66+G67+G68+G69+G70+G71+G72+G73+G74</f>
        <v>40130842</v>
      </c>
      <c r="H62" s="988">
        <f t="shared" ref="H62:L62" si="11">H63+H64+H65+H66+H67+H68+H69+H70+H71+H72+H73+H74</f>
        <v>15881656.91</v>
      </c>
      <c r="I62" s="988">
        <f t="shared" si="11"/>
        <v>0</v>
      </c>
      <c r="J62" s="988">
        <f t="shared" si="11"/>
        <v>0</v>
      </c>
      <c r="K62" s="988">
        <f t="shared" si="11"/>
        <v>0</v>
      </c>
      <c r="L62" s="988">
        <f t="shared" si="11"/>
        <v>0</v>
      </c>
      <c r="M62" s="1011">
        <f t="shared" si="2"/>
        <v>40130842</v>
      </c>
      <c r="N62" s="1011">
        <f t="shared" si="3"/>
        <v>15881656.91</v>
      </c>
      <c r="O62" s="990">
        <f t="shared" si="4"/>
        <v>0.39574691480432928</v>
      </c>
    </row>
    <row r="63" spans="1:15" s="1015" customFormat="1" ht="154.5" customHeight="1" x14ac:dyDescent="0.2">
      <c r="A63" s="648" t="s">
        <v>83</v>
      </c>
      <c r="B63" s="647" t="s">
        <v>84</v>
      </c>
      <c r="C63" s="647" t="s">
        <v>53</v>
      </c>
      <c r="D63" s="999" t="s">
        <v>85</v>
      </c>
      <c r="E63" s="646" t="s">
        <v>620</v>
      </c>
      <c r="F63" s="1000" t="s">
        <v>621</v>
      </c>
      <c r="G63" s="1037">
        <v>27060</v>
      </c>
      <c r="H63" s="1037">
        <v>0</v>
      </c>
      <c r="I63" s="1037">
        <v>0</v>
      </c>
      <c r="J63" s="1037">
        <v>0</v>
      </c>
      <c r="K63" s="1037">
        <v>0</v>
      </c>
      <c r="L63" s="1037">
        <v>0</v>
      </c>
      <c r="M63" s="993">
        <f t="shared" si="2"/>
        <v>27060</v>
      </c>
      <c r="N63" s="993">
        <f t="shared" si="3"/>
        <v>0</v>
      </c>
      <c r="O63" s="1012">
        <f t="shared" si="4"/>
        <v>0</v>
      </c>
    </row>
    <row r="64" spans="1:15" s="1015" customFormat="1" ht="98.25" customHeight="1" x14ac:dyDescent="0.2">
      <c r="A64" s="648" t="s">
        <v>86</v>
      </c>
      <c r="B64" s="647" t="s">
        <v>87</v>
      </c>
      <c r="C64" s="647" t="s">
        <v>65</v>
      </c>
      <c r="D64" s="1024" t="s">
        <v>555</v>
      </c>
      <c r="E64" s="1000" t="s">
        <v>220</v>
      </c>
      <c r="F64" s="646" t="s">
        <v>234</v>
      </c>
      <c r="G64" s="1013">
        <v>41035</v>
      </c>
      <c r="H64" s="1013">
        <v>11245</v>
      </c>
      <c r="I64" s="1013">
        <v>0</v>
      </c>
      <c r="J64" s="1013">
        <v>0</v>
      </c>
      <c r="K64" s="1013">
        <v>0</v>
      </c>
      <c r="L64" s="1013">
        <v>0</v>
      </c>
      <c r="M64" s="996">
        <f t="shared" si="2"/>
        <v>41035</v>
      </c>
      <c r="N64" s="996">
        <f t="shared" si="3"/>
        <v>11245</v>
      </c>
      <c r="O64" s="1016">
        <f t="shared" si="4"/>
        <v>0.27403436091141709</v>
      </c>
    </row>
    <row r="65" spans="1:15" s="1015" customFormat="1" ht="80.25" customHeight="1" x14ac:dyDescent="0.2">
      <c r="A65" s="648" t="s">
        <v>86</v>
      </c>
      <c r="B65" s="647" t="s">
        <v>87</v>
      </c>
      <c r="C65" s="647" t="s">
        <v>65</v>
      </c>
      <c r="D65" s="999" t="s">
        <v>88</v>
      </c>
      <c r="E65" s="1000" t="s">
        <v>594</v>
      </c>
      <c r="F65" s="646" t="s">
        <v>595</v>
      </c>
      <c r="G65" s="1013">
        <v>299728</v>
      </c>
      <c r="H65" s="1013">
        <v>140291</v>
      </c>
      <c r="I65" s="1013">
        <v>0</v>
      </c>
      <c r="J65" s="1013">
        <v>0</v>
      </c>
      <c r="K65" s="1013">
        <v>0</v>
      </c>
      <c r="L65" s="1013">
        <v>0</v>
      </c>
      <c r="M65" s="996">
        <f t="shared" si="2"/>
        <v>299728</v>
      </c>
      <c r="N65" s="996">
        <f t="shared" si="3"/>
        <v>140291</v>
      </c>
      <c r="O65" s="1016">
        <f t="shared" si="4"/>
        <v>0.46806104201142368</v>
      </c>
    </row>
    <row r="66" spans="1:15" s="1015" customFormat="1" ht="153.75" customHeight="1" x14ac:dyDescent="0.2">
      <c r="A66" s="648" t="s">
        <v>89</v>
      </c>
      <c r="B66" s="647" t="s">
        <v>90</v>
      </c>
      <c r="C66" s="647" t="s">
        <v>91</v>
      </c>
      <c r="D66" s="999" t="s">
        <v>92</v>
      </c>
      <c r="E66" s="646" t="s">
        <v>620</v>
      </c>
      <c r="F66" s="1000" t="s">
        <v>621</v>
      </c>
      <c r="G66" s="1013">
        <v>5760</v>
      </c>
      <c r="H66" s="1013">
        <v>0</v>
      </c>
      <c r="I66" s="1013">
        <v>0</v>
      </c>
      <c r="J66" s="1013">
        <v>0</v>
      </c>
      <c r="K66" s="1013">
        <v>0</v>
      </c>
      <c r="L66" s="1013">
        <v>0</v>
      </c>
      <c r="M66" s="996">
        <f t="shared" si="2"/>
        <v>5760</v>
      </c>
      <c r="N66" s="996">
        <f t="shared" si="3"/>
        <v>0</v>
      </c>
      <c r="O66" s="1016">
        <f t="shared" si="4"/>
        <v>0</v>
      </c>
    </row>
    <row r="67" spans="1:15" s="1015" customFormat="1" ht="156.75" customHeight="1" x14ac:dyDescent="0.2">
      <c r="A67" s="648" t="s">
        <v>93</v>
      </c>
      <c r="B67" s="647" t="s">
        <v>94</v>
      </c>
      <c r="C67" s="647" t="s">
        <v>91</v>
      </c>
      <c r="D67" s="999" t="s">
        <v>95</v>
      </c>
      <c r="E67" s="646" t="s">
        <v>620</v>
      </c>
      <c r="F67" s="1000" t="s">
        <v>621</v>
      </c>
      <c r="G67" s="1013">
        <v>1920</v>
      </c>
      <c r="H67" s="1013">
        <v>0</v>
      </c>
      <c r="I67" s="1013">
        <v>0</v>
      </c>
      <c r="J67" s="1013">
        <v>0</v>
      </c>
      <c r="K67" s="1013">
        <v>0</v>
      </c>
      <c r="L67" s="1013">
        <v>0</v>
      </c>
      <c r="M67" s="996">
        <f t="shared" si="2"/>
        <v>1920</v>
      </c>
      <c r="N67" s="996">
        <f t="shared" si="3"/>
        <v>0</v>
      </c>
      <c r="O67" s="1016">
        <f t="shared" si="4"/>
        <v>0</v>
      </c>
    </row>
    <row r="68" spans="1:15" s="1015" customFormat="1" ht="155.25" customHeight="1" x14ac:dyDescent="0.2">
      <c r="A68" s="648" t="s">
        <v>96</v>
      </c>
      <c r="B68" s="647" t="s">
        <v>97</v>
      </c>
      <c r="C68" s="647" t="s">
        <v>98</v>
      </c>
      <c r="D68" s="999" t="s">
        <v>99</v>
      </c>
      <c r="E68" s="646" t="s">
        <v>620</v>
      </c>
      <c r="F68" s="1000" t="s">
        <v>621</v>
      </c>
      <c r="G68" s="1013">
        <v>25600</v>
      </c>
      <c r="H68" s="1013">
        <v>0</v>
      </c>
      <c r="I68" s="1013">
        <v>0</v>
      </c>
      <c r="J68" s="1013">
        <v>0</v>
      </c>
      <c r="K68" s="1013">
        <v>0</v>
      </c>
      <c r="L68" s="1013">
        <v>0</v>
      </c>
      <c r="M68" s="996">
        <f t="shared" si="2"/>
        <v>25600</v>
      </c>
      <c r="N68" s="996">
        <f t="shared" si="3"/>
        <v>0</v>
      </c>
      <c r="O68" s="1016">
        <f t="shared" si="4"/>
        <v>0</v>
      </c>
    </row>
    <row r="69" spans="1:15" s="1015" customFormat="1" ht="153" customHeight="1" x14ac:dyDescent="0.2">
      <c r="A69" s="648" t="s">
        <v>101</v>
      </c>
      <c r="B69" s="647" t="s">
        <v>102</v>
      </c>
      <c r="C69" s="647" t="s">
        <v>100</v>
      </c>
      <c r="D69" s="999" t="s">
        <v>103</v>
      </c>
      <c r="E69" s="646" t="s">
        <v>620</v>
      </c>
      <c r="F69" s="646" t="s">
        <v>621</v>
      </c>
      <c r="G69" s="1013">
        <v>316106</v>
      </c>
      <c r="H69" s="1013">
        <v>128808</v>
      </c>
      <c r="I69" s="1013">
        <v>0</v>
      </c>
      <c r="J69" s="1013">
        <v>0</v>
      </c>
      <c r="K69" s="1013">
        <v>0</v>
      </c>
      <c r="L69" s="1013">
        <v>0</v>
      </c>
      <c r="M69" s="996">
        <f t="shared" si="2"/>
        <v>316106</v>
      </c>
      <c r="N69" s="996">
        <f t="shared" si="3"/>
        <v>128808</v>
      </c>
      <c r="O69" s="1016">
        <f t="shared" si="4"/>
        <v>0.40748356563937416</v>
      </c>
    </row>
    <row r="70" spans="1:15" s="1015" customFormat="1" ht="154.5" customHeight="1" x14ac:dyDescent="0.2">
      <c r="A70" s="648" t="s">
        <v>104</v>
      </c>
      <c r="B70" s="647" t="s">
        <v>105</v>
      </c>
      <c r="C70" s="647" t="s">
        <v>106</v>
      </c>
      <c r="D70" s="999" t="s">
        <v>107</v>
      </c>
      <c r="E70" s="646" t="s">
        <v>205</v>
      </c>
      <c r="F70" s="646" t="s">
        <v>624</v>
      </c>
      <c r="G70" s="1013">
        <v>90000</v>
      </c>
      <c r="H70" s="1013">
        <v>24780</v>
      </c>
      <c r="I70" s="1013">
        <v>0</v>
      </c>
      <c r="J70" s="1013">
        <v>0</v>
      </c>
      <c r="K70" s="1013">
        <v>0</v>
      </c>
      <c r="L70" s="1013">
        <v>0</v>
      </c>
      <c r="M70" s="996">
        <f t="shared" si="2"/>
        <v>90000</v>
      </c>
      <c r="N70" s="996">
        <f t="shared" si="3"/>
        <v>24780</v>
      </c>
      <c r="O70" s="998">
        <f t="shared" si="4"/>
        <v>0.27533333333333332</v>
      </c>
    </row>
    <row r="71" spans="1:15" s="1015" customFormat="1" ht="150" customHeight="1" x14ac:dyDescent="0.2">
      <c r="A71" s="648" t="s">
        <v>108</v>
      </c>
      <c r="B71" s="647" t="s">
        <v>109</v>
      </c>
      <c r="C71" s="647" t="s">
        <v>106</v>
      </c>
      <c r="D71" s="999" t="s">
        <v>681</v>
      </c>
      <c r="E71" s="646" t="s">
        <v>205</v>
      </c>
      <c r="F71" s="1000" t="s">
        <v>625</v>
      </c>
      <c r="G71" s="1013">
        <v>3426774</v>
      </c>
      <c r="H71" s="1013">
        <v>897067.85</v>
      </c>
      <c r="I71" s="1013">
        <v>0</v>
      </c>
      <c r="J71" s="1013">
        <v>0</v>
      </c>
      <c r="K71" s="1013">
        <v>0</v>
      </c>
      <c r="L71" s="1013">
        <v>0</v>
      </c>
      <c r="M71" s="996">
        <f t="shared" si="2"/>
        <v>3426774</v>
      </c>
      <c r="N71" s="996">
        <f t="shared" si="3"/>
        <v>897067.85</v>
      </c>
      <c r="O71" s="998">
        <f t="shared" si="4"/>
        <v>0.26178202881193796</v>
      </c>
    </row>
    <row r="72" spans="1:15" s="1015" customFormat="1" ht="155.25" customHeight="1" x14ac:dyDescent="0.2">
      <c r="A72" s="649">
        <v>1015041</v>
      </c>
      <c r="B72" s="650">
        <v>5041</v>
      </c>
      <c r="C72" s="650" t="s">
        <v>106</v>
      </c>
      <c r="D72" s="1038" t="s">
        <v>557</v>
      </c>
      <c r="E72" s="646" t="s">
        <v>205</v>
      </c>
      <c r="F72" s="646" t="s">
        <v>682</v>
      </c>
      <c r="G72" s="1013">
        <v>33652119</v>
      </c>
      <c r="H72" s="1013">
        <v>14086658.460000001</v>
      </c>
      <c r="I72" s="1013">
        <v>0</v>
      </c>
      <c r="J72" s="1013">
        <v>0</v>
      </c>
      <c r="K72" s="1013">
        <v>0</v>
      </c>
      <c r="L72" s="1013">
        <v>0</v>
      </c>
      <c r="M72" s="996">
        <f t="shared" si="2"/>
        <v>33652119</v>
      </c>
      <c r="N72" s="996">
        <f t="shared" si="3"/>
        <v>14086658.460000001</v>
      </c>
      <c r="O72" s="998">
        <f t="shared" si="4"/>
        <v>0.41859647708960024</v>
      </c>
    </row>
    <row r="73" spans="1:15" s="1015" customFormat="1" ht="154.5" customHeight="1" x14ac:dyDescent="0.2">
      <c r="A73" s="648" t="s">
        <v>110</v>
      </c>
      <c r="B73" s="647" t="s">
        <v>111</v>
      </c>
      <c r="C73" s="647" t="s">
        <v>106</v>
      </c>
      <c r="D73" s="999" t="s">
        <v>112</v>
      </c>
      <c r="E73" s="646" t="s">
        <v>205</v>
      </c>
      <c r="F73" s="1000" t="s">
        <v>683</v>
      </c>
      <c r="G73" s="1013">
        <v>1716740</v>
      </c>
      <c r="H73" s="1013">
        <v>328806.59999999998</v>
      </c>
      <c r="I73" s="1013">
        <v>0</v>
      </c>
      <c r="J73" s="1013">
        <v>0</v>
      </c>
      <c r="K73" s="1013">
        <v>0</v>
      </c>
      <c r="L73" s="1013">
        <v>0</v>
      </c>
      <c r="M73" s="996">
        <f t="shared" si="2"/>
        <v>1716740</v>
      </c>
      <c r="N73" s="996">
        <f t="shared" si="3"/>
        <v>328806.59999999998</v>
      </c>
      <c r="O73" s="998">
        <f t="shared" si="4"/>
        <v>0.19152964339387443</v>
      </c>
    </row>
    <row r="74" spans="1:15" s="1015" customFormat="1" ht="153.75" customHeight="1" thickBot="1" x14ac:dyDescent="0.25">
      <c r="A74" s="648" t="s">
        <v>113</v>
      </c>
      <c r="B74" s="647" t="s">
        <v>114</v>
      </c>
      <c r="C74" s="647" t="s">
        <v>106</v>
      </c>
      <c r="D74" s="999" t="s">
        <v>115</v>
      </c>
      <c r="E74" s="646" t="s">
        <v>205</v>
      </c>
      <c r="F74" s="1000" t="s">
        <v>625</v>
      </c>
      <c r="G74" s="1039">
        <v>528000</v>
      </c>
      <c r="H74" s="1039">
        <v>264000</v>
      </c>
      <c r="I74" s="1039">
        <v>0</v>
      </c>
      <c r="J74" s="1039">
        <v>0</v>
      </c>
      <c r="K74" s="1039">
        <v>0</v>
      </c>
      <c r="L74" s="1039">
        <v>0</v>
      </c>
      <c r="M74" s="1040">
        <f t="shared" si="2"/>
        <v>528000</v>
      </c>
      <c r="N74" s="1040">
        <f t="shared" si="3"/>
        <v>264000</v>
      </c>
      <c r="O74" s="1041">
        <f t="shared" si="4"/>
        <v>0.5</v>
      </c>
    </row>
    <row r="75" spans="1:15" s="1015" customFormat="1" ht="116.25" customHeight="1" thickBot="1" x14ac:dyDescent="0.25">
      <c r="A75" s="651" t="s">
        <v>116</v>
      </c>
      <c r="B75" s="666" t="s">
        <v>14</v>
      </c>
      <c r="C75" s="666" t="s">
        <v>14</v>
      </c>
      <c r="D75" s="667" t="s">
        <v>117</v>
      </c>
      <c r="E75" s="667" t="s">
        <v>14</v>
      </c>
      <c r="F75" s="667" t="s">
        <v>14</v>
      </c>
      <c r="G75" s="632">
        <f>G76</f>
        <v>55656735</v>
      </c>
      <c r="H75" s="632">
        <f t="shared" ref="H75:L75" si="12">H76</f>
        <v>29121438.790000003</v>
      </c>
      <c r="I75" s="632">
        <f t="shared" si="12"/>
        <v>2755726</v>
      </c>
      <c r="J75" s="632">
        <f t="shared" si="12"/>
        <v>2296426</v>
      </c>
      <c r="K75" s="632">
        <f t="shared" si="12"/>
        <v>180331</v>
      </c>
      <c r="L75" s="632">
        <f t="shared" si="12"/>
        <v>0</v>
      </c>
      <c r="M75" s="632">
        <f t="shared" si="2"/>
        <v>58412461</v>
      </c>
      <c r="N75" s="632">
        <f t="shared" si="3"/>
        <v>29301769.790000003</v>
      </c>
      <c r="O75" s="633">
        <f t="shared" si="4"/>
        <v>0.50163559775370536</v>
      </c>
    </row>
    <row r="76" spans="1:15" s="1015" customFormat="1" ht="121.5" customHeight="1" thickBot="1" x14ac:dyDescent="0.25">
      <c r="A76" s="672">
        <v>1210000</v>
      </c>
      <c r="B76" s="668" t="s">
        <v>14</v>
      </c>
      <c r="C76" s="668" t="s">
        <v>14</v>
      </c>
      <c r="D76" s="669" t="s">
        <v>117</v>
      </c>
      <c r="E76" s="669" t="s">
        <v>14</v>
      </c>
      <c r="F76" s="669" t="s">
        <v>14</v>
      </c>
      <c r="G76" s="988">
        <f>G77+G78+G79+G80+G81+G83+G84+G85+G86+G87</f>
        <v>55656735</v>
      </c>
      <c r="H76" s="988">
        <f t="shared" ref="H76:L76" si="13">H77+H78+H79+H80+H81+H83+H84+H85+H86+H87</f>
        <v>29121438.790000003</v>
      </c>
      <c r="I76" s="988">
        <f t="shared" si="13"/>
        <v>2755726</v>
      </c>
      <c r="J76" s="988">
        <f t="shared" si="13"/>
        <v>2296426</v>
      </c>
      <c r="K76" s="988">
        <f t="shared" si="13"/>
        <v>180331</v>
      </c>
      <c r="L76" s="988">
        <f t="shared" si="13"/>
        <v>0</v>
      </c>
      <c r="M76" s="1011">
        <f t="shared" si="2"/>
        <v>58412461</v>
      </c>
      <c r="N76" s="1011">
        <f t="shared" si="3"/>
        <v>29301769.790000003</v>
      </c>
      <c r="O76" s="990">
        <f t="shared" si="4"/>
        <v>0.50163559775370536</v>
      </c>
    </row>
    <row r="77" spans="1:15" s="963" customFormat="1" ht="156" customHeight="1" x14ac:dyDescent="0.2">
      <c r="A77" s="648" t="s">
        <v>120</v>
      </c>
      <c r="B77" s="647" t="s">
        <v>121</v>
      </c>
      <c r="C77" s="647" t="s">
        <v>122</v>
      </c>
      <c r="D77" s="999" t="s">
        <v>123</v>
      </c>
      <c r="E77" s="646" t="s">
        <v>608</v>
      </c>
      <c r="F77" s="646" t="s">
        <v>684</v>
      </c>
      <c r="G77" s="993">
        <v>9760</v>
      </c>
      <c r="H77" s="993">
        <v>9582.5400000000009</v>
      </c>
      <c r="I77" s="993">
        <v>0</v>
      </c>
      <c r="J77" s="993">
        <f>I77</f>
        <v>0</v>
      </c>
      <c r="K77" s="993">
        <v>0</v>
      </c>
      <c r="L77" s="994">
        <v>0</v>
      </c>
      <c r="M77" s="993">
        <f t="shared" si="2"/>
        <v>9760</v>
      </c>
      <c r="N77" s="993">
        <f t="shared" si="3"/>
        <v>9582.5400000000009</v>
      </c>
      <c r="O77" s="1012">
        <f>N77/M77</f>
        <v>0.98181762295081976</v>
      </c>
    </row>
    <row r="78" spans="1:15" s="963" customFormat="1" ht="157.5" customHeight="1" x14ac:dyDescent="0.2">
      <c r="A78" s="648">
        <v>1216012</v>
      </c>
      <c r="B78" s="647">
        <v>6012</v>
      </c>
      <c r="C78" s="639" t="s">
        <v>26</v>
      </c>
      <c r="D78" s="999" t="s">
        <v>208</v>
      </c>
      <c r="E78" s="646" t="s">
        <v>608</v>
      </c>
      <c r="F78" s="1000" t="s">
        <v>684</v>
      </c>
      <c r="G78" s="993">
        <v>1677959</v>
      </c>
      <c r="H78" s="993">
        <v>1677959</v>
      </c>
      <c r="I78" s="993">
        <v>0</v>
      </c>
      <c r="J78" s="993">
        <v>0</v>
      </c>
      <c r="K78" s="993">
        <v>0</v>
      </c>
      <c r="L78" s="994">
        <v>0</v>
      </c>
      <c r="M78" s="993">
        <f t="shared" si="2"/>
        <v>1677959</v>
      </c>
      <c r="N78" s="993">
        <f t="shared" si="3"/>
        <v>1677959</v>
      </c>
      <c r="O78" s="1012">
        <f>N78/M78</f>
        <v>1</v>
      </c>
    </row>
    <row r="79" spans="1:15" s="1015" customFormat="1" ht="156" customHeight="1" x14ac:dyDescent="0.2">
      <c r="A79" s="648" t="s">
        <v>124</v>
      </c>
      <c r="B79" s="647" t="s">
        <v>125</v>
      </c>
      <c r="C79" s="647" t="s">
        <v>26</v>
      </c>
      <c r="D79" s="999" t="s">
        <v>126</v>
      </c>
      <c r="E79" s="646" t="s">
        <v>608</v>
      </c>
      <c r="F79" s="1000" t="s">
        <v>684</v>
      </c>
      <c r="G79" s="996">
        <v>1597918</v>
      </c>
      <c r="H79" s="1013">
        <v>99454.21</v>
      </c>
      <c r="I79" s="996">
        <v>0</v>
      </c>
      <c r="J79" s="996">
        <f t="shared" ref="J79:J86" si="14">I79</f>
        <v>0</v>
      </c>
      <c r="K79" s="996">
        <v>0</v>
      </c>
      <c r="L79" s="996">
        <v>0</v>
      </c>
      <c r="M79" s="996">
        <f t="shared" si="2"/>
        <v>1597918</v>
      </c>
      <c r="N79" s="996">
        <f t="shared" si="3"/>
        <v>99454.21</v>
      </c>
      <c r="O79" s="998">
        <f t="shared" ref="O79:O91" si="15">N79/M79</f>
        <v>6.2239870881985189E-2</v>
      </c>
    </row>
    <row r="80" spans="1:15" s="1015" customFormat="1" ht="150.75" customHeight="1" x14ac:dyDescent="0.2">
      <c r="A80" s="648">
        <v>1216015</v>
      </c>
      <c r="B80" s="647">
        <v>6015</v>
      </c>
      <c r="C80" s="647" t="s">
        <v>26</v>
      </c>
      <c r="D80" s="646" t="s">
        <v>488</v>
      </c>
      <c r="E80" s="646" t="s">
        <v>599</v>
      </c>
      <c r="F80" s="1000" t="s">
        <v>611</v>
      </c>
      <c r="G80" s="996">
        <v>0</v>
      </c>
      <c r="H80" s="1013">
        <v>0</v>
      </c>
      <c r="I80" s="996">
        <v>1835036</v>
      </c>
      <c r="J80" s="996">
        <f t="shared" si="14"/>
        <v>1835036</v>
      </c>
      <c r="K80" s="996">
        <v>0</v>
      </c>
      <c r="L80" s="996">
        <v>0</v>
      </c>
      <c r="M80" s="996">
        <f t="shared" si="2"/>
        <v>1835036</v>
      </c>
      <c r="N80" s="996">
        <f t="shared" si="3"/>
        <v>0</v>
      </c>
      <c r="O80" s="998">
        <f t="shared" si="15"/>
        <v>0</v>
      </c>
    </row>
    <row r="81" spans="1:15" s="963" customFormat="1" ht="154.5" customHeight="1" x14ac:dyDescent="0.2">
      <c r="A81" s="648" t="s">
        <v>127</v>
      </c>
      <c r="B81" s="647" t="s">
        <v>25</v>
      </c>
      <c r="C81" s="647" t="s">
        <v>26</v>
      </c>
      <c r="D81" s="999" t="s">
        <v>27</v>
      </c>
      <c r="E81" s="646" t="s">
        <v>608</v>
      </c>
      <c r="F81" s="1000" t="s">
        <v>684</v>
      </c>
      <c r="G81" s="996">
        <v>44640354</v>
      </c>
      <c r="H81" s="996">
        <v>22044225.48</v>
      </c>
      <c r="I81" s="996">
        <v>461390</v>
      </c>
      <c r="J81" s="996">
        <f t="shared" si="14"/>
        <v>461390</v>
      </c>
      <c r="K81" s="996">
        <v>0</v>
      </c>
      <c r="L81" s="996">
        <v>0</v>
      </c>
      <c r="M81" s="996">
        <f t="shared" si="2"/>
        <v>45101744</v>
      </c>
      <c r="N81" s="996">
        <f t="shared" si="3"/>
        <v>22044225.48</v>
      </c>
      <c r="O81" s="998">
        <f t="shared" si="15"/>
        <v>0.4887665869417378</v>
      </c>
    </row>
    <row r="82" spans="1:15" s="963" customFormat="1" ht="70.5" hidden="1" customHeight="1" x14ac:dyDescent="0.2">
      <c r="A82" s="648" t="s">
        <v>602</v>
      </c>
      <c r="B82" s="647" t="s">
        <v>603</v>
      </c>
      <c r="C82" s="647" t="s">
        <v>604</v>
      </c>
      <c r="D82" s="646" t="s">
        <v>27</v>
      </c>
      <c r="E82" s="646" t="s">
        <v>425</v>
      </c>
      <c r="F82" s="646" t="s">
        <v>426</v>
      </c>
      <c r="G82" s="996"/>
      <c r="H82" s="996"/>
      <c r="I82" s="996"/>
      <c r="J82" s="996">
        <f t="shared" si="14"/>
        <v>0</v>
      </c>
      <c r="K82" s="996"/>
      <c r="L82" s="996"/>
      <c r="M82" s="996">
        <f t="shared" si="2"/>
        <v>0</v>
      </c>
      <c r="N82" s="996">
        <f t="shared" si="3"/>
        <v>0</v>
      </c>
      <c r="O82" s="998" t="e">
        <f t="shared" si="15"/>
        <v>#DIV/0!</v>
      </c>
    </row>
    <row r="83" spans="1:15" s="963" customFormat="1" ht="113.25" customHeight="1" x14ac:dyDescent="0.2">
      <c r="A83" s="648" t="s">
        <v>127</v>
      </c>
      <c r="B83" s="647" t="s">
        <v>25</v>
      </c>
      <c r="C83" s="647" t="s">
        <v>26</v>
      </c>
      <c r="D83" s="999" t="s">
        <v>27</v>
      </c>
      <c r="E83" s="1025" t="s">
        <v>600</v>
      </c>
      <c r="F83" s="665" t="s">
        <v>601</v>
      </c>
      <c r="G83" s="996">
        <v>175102</v>
      </c>
      <c r="H83" s="996">
        <v>134060.89000000001</v>
      </c>
      <c r="I83" s="996">
        <v>0</v>
      </c>
      <c r="J83" s="996">
        <f t="shared" si="14"/>
        <v>0</v>
      </c>
      <c r="K83" s="996">
        <v>0</v>
      </c>
      <c r="L83" s="996">
        <v>0</v>
      </c>
      <c r="M83" s="996">
        <f t="shared" si="2"/>
        <v>175102</v>
      </c>
      <c r="N83" s="996">
        <f t="shared" si="3"/>
        <v>134060.89000000001</v>
      </c>
      <c r="O83" s="998">
        <f t="shared" si="15"/>
        <v>0.7656159838265697</v>
      </c>
    </row>
    <row r="84" spans="1:15" s="963" customFormat="1" ht="290.25" customHeight="1" x14ac:dyDescent="0.2">
      <c r="A84" s="1042">
        <v>1216071</v>
      </c>
      <c r="B84" s="1043">
        <v>6071</v>
      </c>
      <c r="C84" s="1044" t="s">
        <v>235</v>
      </c>
      <c r="D84" s="1045" t="s">
        <v>233</v>
      </c>
      <c r="E84" s="646" t="s">
        <v>608</v>
      </c>
      <c r="F84" s="646" t="s">
        <v>684</v>
      </c>
      <c r="G84" s="996">
        <v>4380000</v>
      </c>
      <c r="H84" s="996">
        <v>3699487.39</v>
      </c>
      <c r="I84" s="996">
        <v>0</v>
      </c>
      <c r="J84" s="996">
        <f t="shared" si="14"/>
        <v>0</v>
      </c>
      <c r="K84" s="996">
        <v>0</v>
      </c>
      <c r="L84" s="996">
        <v>0</v>
      </c>
      <c r="M84" s="996">
        <f t="shared" si="2"/>
        <v>4380000</v>
      </c>
      <c r="N84" s="996">
        <f t="shared" si="3"/>
        <v>3699487.39</v>
      </c>
      <c r="O84" s="998">
        <f t="shared" si="15"/>
        <v>0.84463182420091332</v>
      </c>
    </row>
    <row r="85" spans="1:15" s="963" customFormat="1" ht="159.75" customHeight="1" x14ac:dyDescent="0.2">
      <c r="A85" s="649" t="s">
        <v>128</v>
      </c>
      <c r="B85" s="650" t="s">
        <v>129</v>
      </c>
      <c r="C85" s="650" t="s">
        <v>130</v>
      </c>
      <c r="D85" s="1038" t="s">
        <v>131</v>
      </c>
      <c r="E85" s="646" t="s">
        <v>608</v>
      </c>
      <c r="F85" s="1000" t="s">
        <v>684</v>
      </c>
      <c r="G85" s="996">
        <v>2968087</v>
      </c>
      <c r="H85" s="996">
        <v>1249681.28</v>
      </c>
      <c r="I85" s="997">
        <v>0</v>
      </c>
      <c r="J85" s="996">
        <f t="shared" si="14"/>
        <v>0</v>
      </c>
      <c r="K85" s="996">
        <v>0</v>
      </c>
      <c r="L85" s="997">
        <v>0</v>
      </c>
      <c r="M85" s="996">
        <f t="shared" si="2"/>
        <v>2968087</v>
      </c>
      <c r="N85" s="996">
        <f t="shared" si="3"/>
        <v>1249681.28</v>
      </c>
      <c r="O85" s="998">
        <f t="shared" si="15"/>
        <v>0.42103930241936977</v>
      </c>
    </row>
    <row r="86" spans="1:15" s="963" customFormat="1" ht="157.5" customHeight="1" x14ac:dyDescent="0.2">
      <c r="A86" s="649">
        <v>1218110</v>
      </c>
      <c r="B86" s="650">
        <v>8110</v>
      </c>
      <c r="C86" s="659" t="s">
        <v>206</v>
      </c>
      <c r="D86" s="1038" t="s">
        <v>207</v>
      </c>
      <c r="E86" s="646" t="s">
        <v>598</v>
      </c>
      <c r="F86" s="646" t="s">
        <v>685</v>
      </c>
      <c r="G86" s="996">
        <v>207555</v>
      </c>
      <c r="H86" s="996">
        <v>206988</v>
      </c>
      <c r="I86" s="997">
        <v>0</v>
      </c>
      <c r="J86" s="996">
        <f t="shared" si="14"/>
        <v>0</v>
      </c>
      <c r="K86" s="996">
        <v>0</v>
      </c>
      <c r="L86" s="997">
        <v>0</v>
      </c>
      <c r="M86" s="996">
        <f t="shared" si="2"/>
        <v>207555</v>
      </c>
      <c r="N86" s="996">
        <f t="shared" si="3"/>
        <v>206988</v>
      </c>
      <c r="O86" s="998">
        <f t="shared" si="15"/>
        <v>0.99726819397268196</v>
      </c>
    </row>
    <row r="87" spans="1:15" s="1002" customFormat="1" ht="153" customHeight="1" thickBot="1" x14ac:dyDescent="0.25">
      <c r="A87" s="648" t="s">
        <v>132</v>
      </c>
      <c r="B87" s="647" t="s">
        <v>133</v>
      </c>
      <c r="C87" s="647" t="s">
        <v>134</v>
      </c>
      <c r="D87" s="999" t="s">
        <v>135</v>
      </c>
      <c r="E87" s="646" t="s">
        <v>622</v>
      </c>
      <c r="F87" s="1046" t="s">
        <v>623</v>
      </c>
      <c r="G87" s="1040">
        <v>0</v>
      </c>
      <c r="H87" s="1040">
        <v>0</v>
      </c>
      <c r="I87" s="1040">
        <v>459300</v>
      </c>
      <c r="J87" s="1040">
        <v>0</v>
      </c>
      <c r="K87" s="1040">
        <v>180331</v>
      </c>
      <c r="L87" s="1047">
        <v>0</v>
      </c>
      <c r="M87" s="1040">
        <f t="shared" si="2"/>
        <v>459300</v>
      </c>
      <c r="N87" s="1040">
        <f t="shared" si="3"/>
        <v>180331</v>
      </c>
      <c r="O87" s="1041">
        <f t="shared" si="15"/>
        <v>0.39262138036141953</v>
      </c>
    </row>
    <row r="88" spans="1:15" s="1002" customFormat="1" ht="102" customHeight="1" thickBot="1" x14ac:dyDescent="0.25">
      <c r="A88" s="651" t="s">
        <v>136</v>
      </c>
      <c r="B88" s="666" t="s">
        <v>14</v>
      </c>
      <c r="C88" s="666" t="s">
        <v>14</v>
      </c>
      <c r="D88" s="667" t="s">
        <v>449</v>
      </c>
      <c r="E88" s="667" t="s">
        <v>14</v>
      </c>
      <c r="F88" s="667" t="s">
        <v>14</v>
      </c>
      <c r="G88" s="632">
        <v>0</v>
      </c>
      <c r="H88" s="632">
        <v>0</v>
      </c>
      <c r="I88" s="632">
        <f>I89</f>
        <v>43746036</v>
      </c>
      <c r="J88" s="632">
        <f>J89</f>
        <v>43746036</v>
      </c>
      <c r="K88" s="632">
        <f>K89</f>
        <v>18374177.18</v>
      </c>
      <c r="L88" s="632">
        <f>L89</f>
        <v>18374177.18</v>
      </c>
      <c r="M88" s="632">
        <f t="shared" si="2"/>
        <v>43746036</v>
      </c>
      <c r="N88" s="632">
        <f t="shared" si="3"/>
        <v>18374177.18</v>
      </c>
      <c r="O88" s="633">
        <f t="shared" si="15"/>
        <v>0.42001924882976827</v>
      </c>
    </row>
    <row r="89" spans="1:15" s="963" customFormat="1" ht="98.25" customHeight="1" thickBot="1" x14ac:dyDescent="0.25">
      <c r="A89" s="672">
        <v>1510000</v>
      </c>
      <c r="B89" s="668" t="s">
        <v>14</v>
      </c>
      <c r="C89" s="668" t="s">
        <v>14</v>
      </c>
      <c r="D89" s="669" t="s">
        <v>449</v>
      </c>
      <c r="E89" s="669" t="s">
        <v>14</v>
      </c>
      <c r="F89" s="669" t="s">
        <v>14</v>
      </c>
      <c r="G89" s="988">
        <v>0</v>
      </c>
      <c r="H89" s="1011">
        <v>0</v>
      </c>
      <c r="I89" s="988">
        <f>SUM(I90:I96)</f>
        <v>43746036</v>
      </c>
      <c r="J89" s="988">
        <f>SUM(J90:J96)</f>
        <v>43746036</v>
      </c>
      <c r="K89" s="988">
        <f>SUM(K90:K96)</f>
        <v>18374177.18</v>
      </c>
      <c r="L89" s="988">
        <f>SUM(L90:L96)</f>
        <v>18374177.18</v>
      </c>
      <c r="M89" s="1011">
        <f t="shared" si="2"/>
        <v>43746036</v>
      </c>
      <c r="N89" s="1011">
        <f t="shared" si="3"/>
        <v>18374177.18</v>
      </c>
      <c r="O89" s="990">
        <f t="shared" si="15"/>
        <v>0.42001924882976827</v>
      </c>
    </row>
    <row r="90" spans="1:15" s="963" customFormat="1" ht="159.75" customHeight="1" x14ac:dyDescent="0.2">
      <c r="A90" s="1048">
        <v>1511021</v>
      </c>
      <c r="B90" s="1049">
        <v>1021</v>
      </c>
      <c r="C90" s="673" t="s">
        <v>49</v>
      </c>
      <c r="D90" s="646" t="s">
        <v>490</v>
      </c>
      <c r="E90" s="641" t="s">
        <v>605</v>
      </c>
      <c r="F90" s="1000" t="s">
        <v>686</v>
      </c>
      <c r="G90" s="1037">
        <v>0</v>
      </c>
      <c r="H90" s="993">
        <v>0</v>
      </c>
      <c r="I90" s="1037">
        <v>20127892</v>
      </c>
      <c r="J90" s="1037">
        <f t="shared" ref="J90:J96" si="16">I90</f>
        <v>20127892</v>
      </c>
      <c r="K90" s="1037">
        <v>12048855.119999999</v>
      </c>
      <c r="L90" s="1037">
        <f>K90</f>
        <v>12048855.119999999</v>
      </c>
      <c r="M90" s="993">
        <f t="shared" ref="M90:M108" si="17">G90+I90</f>
        <v>20127892</v>
      </c>
      <c r="N90" s="993">
        <f t="shared" ref="N90:N108" si="18">H90+K90</f>
        <v>12048855.119999999</v>
      </c>
      <c r="O90" s="995">
        <f t="shared" si="15"/>
        <v>0.59861485345807697</v>
      </c>
    </row>
    <row r="91" spans="1:15" s="963" customFormat="1" ht="155.25" customHeight="1" x14ac:dyDescent="0.2">
      <c r="A91" s="1048" t="s">
        <v>499</v>
      </c>
      <c r="B91" s="1049" t="s">
        <v>500</v>
      </c>
      <c r="C91" s="673" t="s">
        <v>204</v>
      </c>
      <c r="D91" s="646" t="s">
        <v>626</v>
      </c>
      <c r="E91" s="641" t="s">
        <v>606</v>
      </c>
      <c r="F91" s="646" t="s">
        <v>607</v>
      </c>
      <c r="G91" s="1013">
        <v>0</v>
      </c>
      <c r="H91" s="996">
        <v>0</v>
      </c>
      <c r="I91" s="1013">
        <v>173444</v>
      </c>
      <c r="J91" s="1013">
        <f t="shared" si="16"/>
        <v>173444</v>
      </c>
      <c r="K91" s="1013">
        <v>0</v>
      </c>
      <c r="L91" s="1013">
        <f>K91</f>
        <v>0</v>
      </c>
      <c r="M91" s="996">
        <f t="shared" si="17"/>
        <v>173444</v>
      </c>
      <c r="N91" s="996">
        <f t="shared" si="18"/>
        <v>0</v>
      </c>
      <c r="O91" s="998">
        <f t="shared" si="15"/>
        <v>0</v>
      </c>
    </row>
    <row r="92" spans="1:15" s="963" customFormat="1" ht="155.25" customHeight="1" x14ac:dyDescent="0.2">
      <c r="A92" s="1048" t="s">
        <v>507</v>
      </c>
      <c r="B92" s="1049" t="s">
        <v>508</v>
      </c>
      <c r="C92" s="1050" t="s">
        <v>26</v>
      </c>
      <c r="D92" s="1051" t="s">
        <v>208</v>
      </c>
      <c r="E92" s="646" t="s">
        <v>608</v>
      </c>
      <c r="F92" s="646" t="s">
        <v>684</v>
      </c>
      <c r="G92" s="1052">
        <v>0</v>
      </c>
      <c r="H92" s="1013">
        <v>0</v>
      </c>
      <c r="I92" s="1013">
        <v>16296000</v>
      </c>
      <c r="J92" s="1013">
        <f t="shared" si="16"/>
        <v>16296000</v>
      </c>
      <c r="K92" s="1013">
        <v>3729327.37</v>
      </c>
      <c r="L92" s="1013">
        <f t="shared" ref="L92:L93" si="19">K92</f>
        <v>3729327.37</v>
      </c>
      <c r="M92" s="996">
        <f t="shared" si="17"/>
        <v>16296000</v>
      </c>
      <c r="N92" s="996">
        <f t="shared" si="18"/>
        <v>3729327.37</v>
      </c>
      <c r="O92" s="1016">
        <f t="shared" si="4"/>
        <v>0.228849249509082</v>
      </c>
    </row>
    <row r="93" spans="1:15" s="963" customFormat="1" ht="153" customHeight="1" x14ac:dyDescent="0.2">
      <c r="A93" s="645" t="s">
        <v>568</v>
      </c>
      <c r="B93" s="645" t="s">
        <v>125</v>
      </c>
      <c r="C93" s="1053" t="s">
        <v>26</v>
      </c>
      <c r="D93" s="680" t="s">
        <v>126</v>
      </c>
      <c r="E93" s="646" t="s">
        <v>608</v>
      </c>
      <c r="F93" s="646" t="s">
        <v>684</v>
      </c>
      <c r="G93" s="1052">
        <v>0</v>
      </c>
      <c r="H93" s="1013">
        <v>0</v>
      </c>
      <c r="I93" s="1013">
        <v>258440</v>
      </c>
      <c r="J93" s="1013">
        <f t="shared" si="16"/>
        <v>258440</v>
      </c>
      <c r="K93" s="1013">
        <v>0</v>
      </c>
      <c r="L93" s="1013">
        <f t="shared" si="19"/>
        <v>0</v>
      </c>
      <c r="M93" s="996">
        <f t="shared" si="17"/>
        <v>258440</v>
      </c>
      <c r="N93" s="996">
        <f t="shared" si="18"/>
        <v>0</v>
      </c>
      <c r="O93" s="1016">
        <f t="shared" si="4"/>
        <v>0</v>
      </c>
    </row>
    <row r="94" spans="1:15" s="963" customFormat="1" ht="155.25" customHeight="1" x14ac:dyDescent="0.2">
      <c r="A94" s="1054" t="s">
        <v>427</v>
      </c>
      <c r="B94" s="1050" t="s">
        <v>25</v>
      </c>
      <c r="C94" s="1053" t="s">
        <v>26</v>
      </c>
      <c r="D94" s="680" t="s">
        <v>27</v>
      </c>
      <c r="E94" s="646" t="s">
        <v>608</v>
      </c>
      <c r="F94" s="646" t="s">
        <v>684</v>
      </c>
      <c r="G94" s="1055">
        <v>0</v>
      </c>
      <c r="H94" s="1013">
        <v>0</v>
      </c>
      <c r="I94" s="1013">
        <v>149831</v>
      </c>
      <c r="J94" s="1013">
        <f t="shared" si="16"/>
        <v>149831</v>
      </c>
      <c r="K94" s="1013">
        <v>0</v>
      </c>
      <c r="L94" s="996">
        <f>K94</f>
        <v>0</v>
      </c>
      <c r="M94" s="996">
        <f t="shared" si="17"/>
        <v>149831</v>
      </c>
      <c r="N94" s="996">
        <f t="shared" si="18"/>
        <v>0</v>
      </c>
      <c r="O94" s="1016">
        <f t="shared" si="4"/>
        <v>0</v>
      </c>
    </row>
    <row r="95" spans="1:15" s="963" customFormat="1" ht="157.5" customHeight="1" x14ac:dyDescent="0.2">
      <c r="A95" s="1054" t="s">
        <v>427</v>
      </c>
      <c r="B95" s="1050" t="s">
        <v>25</v>
      </c>
      <c r="C95" s="1053" t="s">
        <v>26</v>
      </c>
      <c r="D95" s="680" t="s">
        <v>27</v>
      </c>
      <c r="E95" s="641" t="s">
        <v>605</v>
      </c>
      <c r="F95" s="1000" t="s">
        <v>686</v>
      </c>
      <c r="G95" s="1055">
        <v>0</v>
      </c>
      <c r="H95" s="1013">
        <v>0</v>
      </c>
      <c r="I95" s="1013">
        <v>251111</v>
      </c>
      <c r="J95" s="1013">
        <f t="shared" si="16"/>
        <v>251111</v>
      </c>
      <c r="K95" s="1013">
        <v>0</v>
      </c>
      <c r="L95" s="996">
        <v>0</v>
      </c>
      <c r="M95" s="996">
        <f t="shared" si="17"/>
        <v>251111</v>
      </c>
      <c r="N95" s="996">
        <f t="shared" si="18"/>
        <v>0</v>
      </c>
      <c r="O95" s="1016">
        <f t="shared" si="4"/>
        <v>0</v>
      </c>
    </row>
    <row r="96" spans="1:15" s="963" customFormat="1" ht="154.5" customHeight="1" thickBot="1" x14ac:dyDescent="0.25">
      <c r="A96" s="1056">
        <v>1517461</v>
      </c>
      <c r="B96" s="679">
        <v>7461</v>
      </c>
      <c r="C96" s="679" t="s">
        <v>130</v>
      </c>
      <c r="D96" s="1057" t="s">
        <v>131</v>
      </c>
      <c r="E96" s="676" t="s">
        <v>608</v>
      </c>
      <c r="F96" s="1000" t="s">
        <v>684</v>
      </c>
      <c r="G96" s="1058">
        <v>0</v>
      </c>
      <c r="H96" s="1039">
        <v>0</v>
      </c>
      <c r="I96" s="1039">
        <v>6489318</v>
      </c>
      <c r="J96" s="1039">
        <f t="shared" si="16"/>
        <v>6489318</v>
      </c>
      <c r="K96" s="1039">
        <v>2595994.69</v>
      </c>
      <c r="L96" s="1040">
        <f>K96</f>
        <v>2595994.69</v>
      </c>
      <c r="M96" s="1040">
        <f t="shared" si="17"/>
        <v>6489318</v>
      </c>
      <c r="N96" s="1040">
        <f t="shared" si="18"/>
        <v>2595994.69</v>
      </c>
      <c r="O96" s="1041">
        <f t="shared" si="4"/>
        <v>0.40004122004808518</v>
      </c>
    </row>
    <row r="97" spans="1:256" s="963" customFormat="1" ht="92.25" customHeight="1" thickBot="1" x14ac:dyDescent="0.25">
      <c r="A97" s="651">
        <v>1600000</v>
      </c>
      <c r="B97" s="666" t="s">
        <v>14</v>
      </c>
      <c r="C97" s="666" t="s">
        <v>14</v>
      </c>
      <c r="D97" s="667" t="s">
        <v>180</v>
      </c>
      <c r="E97" s="667" t="s">
        <v>14</v>
      </c>
      <c r="F97" s="667" t="s">
        <v>14</v>
      </c>
      <c r="G97" s="1059">
        <f>G98</f>
        <v>0</v>
      </c>
      <c r="H97" s="1059">
        <f t="shared" ref="H97:L98" si="20">H98</f>
        <v>0</v>
      </c>
      <c r="I97" s="1060">
        <f t="shared" si="20"/>
        <v>4036458</v>
      </c>
      <c r="J97" s="1060">
        <f t="shared" si="20"/>
        <v>4036458</v>
      </c>
      <c r="K97" s="1060">
        <f t="shared" si="20"/>
        <v>1179315.02</v>
      </c>
      <c r="L97" s="1060">
        <f t="shared" si="20"/>
        <v>1179315.02</v>
      </c>
      <c r="M97" s="1023">
        <f t="shared" si="17"/>
        <v>4036458</v>
      </c>
      <c r="N97" s="1023">
        <f t="shared" si="18"/>
        <v>1179315.02</v>
      </c>
      <c r="O97" s="1026">
        <f t="shared" si="4"/>
        <v>0.29216580972724104</v>
      </c>
    </row>
    <row r="98" spans="1:256" s="963" customFormat="1" ht="99.75" customHeight="1" thickBot="1" x14ac:dyDescent="0.25">
      <c r="A98" s="672">
        <v>1610000</v>
      </c>
      <c r="B98" s="668" t="s">
        <v>14</v>
      </c>
      <c r="C98" s="668" t="s">
        <v>14</v>
      </c>
      <c r="D98" s="669" t="s">
        <v>180</v>
      </c>
      <c r="E98" s="669" t="s">
        <v>14</v>
      </c>
      <c r="F98" s="669" t="s">
        <v>14</v>
      </c>
      <c r="G98" s="1061">
        <f>G99</f>
        <v>0</v>
      </c>
      <c r="H98" s="1061">
        <f t="shared" si="20"/>
        <v>0</v>
      </c>
      <c r="I98" s="1062">
        <f t="shared" si="20"/>
        <v>4036458</v>
      </c>
      <c r="J98" s="1062">
        <f t="shared" si="20"/>
        <v>4036458</v>
      </c>
      <c r="K98" s="1062">
        <f t="shared" si="20"/>
        <v>1179315.02</v>
      </c>
      <c r="L98" s="1062">
        <f t="shared" si="20"/>
        <v>1179315.02</v>
      </c>
      <c r="M98" s="1011">
        <f t="shared" si="17"/>
        <v>4036458</v>
      </c>
      <c r="N98" s="1011">
        <f t="shared" si="18"/>
        <v>1179315.02</v>
      </c>
      <c r="O98" s="1027">
        <f t="shared" si="4"/>
        <v>0.29216580972724104</v>
      </c>
    </row>
    <row r="99" spans="1:256" s="963" customFormat="1" ht="177.75" customHeight="1" thickBot="1" x14ac:dyDescent="0.25">
      <c r="A99" s="674" t="s">
        <v>535</v>
      </c>
      <c r="B99" s="1007" t="s">
        <v>536</v>
      </c>
      <c r="C99" s="1007" t="s">
        <v>259</v>
      </c>
      <c r="D99" s="1063" t="s">
        <v>537</v>
      </c>
      <c r="E99" s="1004" t="s">
        <v>609</v>
      </c>
      <c r="F99" s="1005" t="s">
        <v>687</v>
      </c>
      <c r="G99" s="1064">
        <v>0</v>
      </c>
      <c r="H99" s="1065">
        <v>0</v>
      </c>
      <c r="I99" s="1065">
        <v>4036458</v>
      </c>
      <c r="J99" s="1065">
        <f>I99</f>
        <v>4036458</v>
      </c>
      <c r="K99" s="1065">
        <v>1179315.02</v>
      </c>
      <c r="L99" s="1008">
        <f>K99</f>
        <v>1179315.02</v>
      </c>
      <c r="M99" s="1008">
        <f t="shared" si="17"/>
        <v>4036458</v>
      </c>
      <c r="N99" s="1008">
        <f t="shared" si="18"/>
        <v>1179315.02</v>
      </c>
      <c r="O99" s="1034">
        <f t="shared" si="4"/>
        <v>0.29216580972724104</v>
      </c>
    </row>
    <row r="100" spans="1:256" s="963" customFormat="1" ht="78" customHeight="1" thickBot="1" x14ac:dyDescent="0.25">
      <c r="A100" s="1066">
        <v>2700000</v>
      </c>
      <c r="B100" s="1067"/>
      <c r="C100" s="1067"/>
      <c r="D100" s="1068" t="s">
        <v>184</v>
      </c>
      <c r="E100" s="667"/>
      <c r="F100" s="667"/>
      <c r="G100" s="1060">
        <f>G101</f>
        <v>5511818</v>
      </c>
      <c r="H100" s="1060">
        <f t="shared" ref="H100:K100" si="21">H101</f>
        <v>2361242</v>
      </c>
      <c r="I100" s="1059">
        <f t="shared" si="21"/>
        <v>0</v>
      </c>
      <c r="J100" s="1059">
        <f t="shared" si="21"/>
        <v>0</v>
      </c>
      <c r="K100" s="1059">
        <f t="shared" si="21"/>
        <v>0</v>
      </c>
      <c r="L100" s="632">
        <f>K100</f>
        <v>0</v>
      </c>
      <c r="M100" s="632">
        <f t="shared" si="17"/>
        <v>5511818</v>
      </c>
      <c r="N100" s="632">
        <f t="shared" si="18"/>
        <v>2361242</v>
      </c>
      <c r="O100" s="1026">
        <f t="shared" si="4"/>
        <v>0.42839622062992644</v>
      </c>
    </row>
    <row r="101" spans="1:256" s="963" customFormat="1" ht="81" customHeight="1" thickBot="1" x14ac:dyDescent="0.25">
      <c r="A101" s="1069">
        <v>2710000</v>
      </c>
      <c r="B101" s="1070"/>
      <c r="C101" s="1070"/>
      <c r="D101" s="1071" t="s">
        <v>184</v>
      </c>
      <c r="E101" s="1072"/>
      <c r="F101" s="1072"/>
      <c r="G101" s="1062">
        <f>G102+G103</f>
        <v>5511818</v>
      </c>
      <c r="H101" s="1062">
        <f t="shared" ref="H101:L101" si="22">H102+H103</f>
        <v>2361242</v>
      </c>
      <c r="I101" s="1062">
        <f t="shared" si="22"/>
        <v>0</v>
      </c>
      <c r="J101" s="1062">
        <f t="shared" si="22"/>
        <v>0</v>
      </c>
      <c r="K101" s="1062">
        <f t="shared" si="22"/>
        <v>0</v>
      </c>
      <c r="L101" s="1062">
        <f t="shared" si="22"/>
        <v>0</v>
      </c>
      <c r="M101" s="1011">
        <f t="shared" si="17"/>
        <v>5511818</v>
      </c>
      <c r="N101" s="1011">
        <f t="shared" si="18"/>
        <v>2361242</v>
      </c>
      <c r="O101" s="1027">
        <f t="shared" si="4"/>
        <v>0.42839622062992644</v>
      </c>
    </row>
    <row r="102" spans="1:256" s="963" customFormat="1" ht="191.25" customHeight="1" thickBot="1" x14ac:dyDescent="0.25">
      <c r="A102" s="648">
        <v>2717413</v>
      </c>
      <c r="B102" s="647">
        <v>7413</v>
      </c>
      <c r="C102" s="639" t="s">
        <v>211</v>
      </c>
      <c r="D102" s="646" t="s">
        <v>210</v>
      </c>
      <c r="E102" s="646" t="s">
        <v>209</v>
      </c>
      <c r="F102" s="1000" t="s">
        <v>232</v>
      </c>
      <c r="G102" s="1073">
        <v>5362968</v>
      </c>
      <c r="H102" s="1073">
        <v>2212392</v>
      </c>
      <c r="I102" s="1074">
        <v>0</v>
      </c>
      <c r="J102" s="1074">
        <f>I102</f>
        <v>0</v>
      </c>
      <c r="K102" s="1074">
        <v>0</v>
      </c>
      <c r="L102" s="1075">
        <f>K102</f>
        <v>0</v>
      </c>
      <c r="M102" s="1075">
        <f t="shared" si="17"/>
        <v>5362968</v>
      </c>
      <c r="N102" s="1075">
        <f t="shared" si="18"/>
        <v>2212392</v>
      </c>
      <c r="O102" s="1076">
        <f t="shared" si="4"/>
        <v>0.41253126999825468</v>
      </c>
    </row>
    <row r="103" spans="1:256" s="963" customFormat="1" ht="198" customHeight="1" thickBot="1" x14ac:dyDescent="0.25">
      <c r="A103" s="670">
        <v>2717693</v>
      </c>
      <c r="B103" s="671">
        <v>7693</v>
      </c>
      <c r="C103" s="1007" t="s">
        <v>152</v>
      </c>
      <c r="D103" s="1077" t="s">
        <v>522</v>
      </c>
      <c r="E103" s="681" t="s">
        <v>688</v>
      </c>
      <c r="F103" s="1005" t="s">
        <v>689</v>
      </c>
      <c r="G103" s="1078">
        <v>148850</v>
      </c>
      <c r="H103" s="1078">
        <v>148850</v>
      </c>
      <c r="I103" s="1065">
        <v>0</v>
      </c>
      <c r="J103" s="1065">
        <v>0</v>
      </c>
      <c r="K103" s="1065">
        <v>0</v>
      </c>
      <c r="L103" s="993">
        <f>K103</f>
        <v>0</v>
      </c>
      <c r="M103" s="993">
        <f t="shared" si="17"/>
        <v>148850</v>
      </c>
      <c r="N103" s="993">
        <f t="shared" si="18"/>
        <v>148850</v>
      </c>
      <c r="O103" s="1076">
        <f t="shared" si="4"/>
        <v>1</v>
      </c>
    </row>
    <row r="104" spans="1:256" s="963" customFormat="1" ht="79.5" customHeight="1" thickBot="1" x14ac:dyDescent="0.25">
      <c r="A104" s="651">
        <v>3100000</v>
      </c>
      <c r="B104" s="666"/>
      <c r="C104" s="1079"/>
      <c r="D104" s="667" t="s">
        <v>450</v>
      </c>
      <c r="E104" s="667"/>
      <c r="F104" s="667"/>
      <c r="G104" s="1060">
        <f>G105</f>
        <v>798472</v>
      </c>
      <c r="H104" s="1060">
        <f>H105</f>
        <v>315575.03000000003</v>
      </c>
      <c r="I104" s="1060">
        <f t="shared" ref="I104:L104" si="23">I105</f>
        <v>0</v>
      </c>
      <c r="J104" s="1060">
        <f t="shared" si="23"/>
        <v>0</v>
      </c>
      <c r="K104" s="1060">
        <f t="shared" si="23"/>
        <v>0</v>
      </c>
      <c r="L104" s="1060">
        <f t="shared" si="23"/>
        <v>0</v>
      </c>
      <c r="M104" s="632">
        <f t="shared" si="17"/>
        <v>798472</v>
      </c>
      <c r="N104" s="632">
        <f t="shared" si="18"/>
        <v>315575.03000000003</v>
      </c>
      <c r="O104" s="1026">
        <f t="shared" si="4"/>
        <v>0.3952236646995762</v>
      </c>
    </row>
    <row r="105" spans="1:256" s="963" customFormat="1" ht="72.75" customHeight="1" thickBot="1" x14ac:dyDescent="0.25">
      <c r="A105" s="1080">
        <v>3110000</v>
      </c>
      <c r="B105" s="1081"/>
      <c r="C105" s="1082"/>
      <c r="D105" s="636" t="s">
        <v>610</v>
      </c>
      <c r="E105" s="1083"/>
      <c r="F105" s="1083"/>
      <c r="G105" s="1062">
        <f>G106+G107+G108</f>
        <v>798472</v>
      </c>
      <c r="H105" s="1062">
        <f t="shared" ref="H105:L105" si="24">H106+H107+H108</f>
        <v>315575.03000000003</v>
      </c>
      <c r="I105" s="1062">
        <f t="shared" si="24"/>
        <v>0</v>
      </c>
      <c r="J105" s="1062">
        <f t="shared" si="24"/>
        <v>0</v>
      </c>
      <c r="K105" s="1062">
        <f t="shared" si="24"/>
        <v>0</v>
      </c>
      <c r="L105" s="1062">
        <f t="shared" si="24"/>
        <v>0</v>
      </c>
      <c r="M105" s="1011">
        <f t="shared" si="17"/>
        <v>798472</v>
      </c>
      <c r="N105" s="1011">
        <f t="shared" si="18"/>
        <v>315575.03000000003</v>
      </c>
      <c r="O105" s="1027">
        <f t="shared" si="4"/>
        <v>0.3952236646995762</v>
      </c>
    </row>
    <row r="106" spans="1:256" s="963" customFormat="1" ht="246.75" customHeight="1" x14ac:dyDescent="0.2">
      <c r="A106" s="1084">
        <v>3117693</v>
      </c>
      <c r="B106" s="679">
        <v>7693</v>
      </c>
      <c r="C106" s="1053" t="s">
        <v>152</v>
      </c>
      <c r="D106" s="680" t="s">
        <v>522</v>
      </c>
      <c r="E106" s="991" t="s">
        <v>199</v>
      </c>
      <c r="F106" s="665" t="s">
        <v>690</v>
      </c>
      <c r="G106" s="1085">
        <v>177000</v>
      </c>
      <c r="H106" s="1085">
        <v>76000</v>
      </c>
      <c r="I106" s="1037">
        <v>0</v>
      </c>
      <c r="J106" s="1037">
        <v>0</v>
      </c>
      <c r="K106" s="1037">
        <v>0</v>
      </c>
      <c r="L106" s="993">
        <f t="shared" ref="L106:L108" si="25">K106</f>
        <v>0</v>
      </c>
      <c r="M106" s="993">
        <f t="shared" si="17"/>
        <v>177000</v>
      </c>
      <c r="N106" s="993">
        <f t="shared" si="18"/>
        <v>76000</v>
      </c>
      <c r="O106" s="1012">
        <f t="shared" si="4"/>
        <v>0.42937853107344631</v>
      </c>
    </row>
    <row r="107" spans="1:256" s="963" customFormat="1" ht="150" customHeight="1" x14ac:dyDescent="0.2">
      <c r="A107" s="1084">
        <v>3117693</v>
      </c>
      <c r="B107" s="679">
        <v>7693</v>
      </c>
      <c r="C107" s="1053" t="s">
        <v>152</v>
      </c>
      <c r="D107" s="680" t="s">
        <v>522</v>
      </c>
      <c r="E107" s="676" t="s">
        <v>608</v>
      </c>
      <c r="F107" s="1000" t="s">
        <v>684</v>
      </c>
      <c r="G107" s="1086">
        <v>500000</v>
      </c>
      <c r="H107" s="1086">
        <v>209457.04</v>
      </c>
      <c r="I107" s="1013">
        <v>0</v>
      </c>
      <c r="J107" s="1013">
        <v>0</v>
      </c>
      <c r="K107" s="1013">
        <v>0</v>
      </c>
      <c r="L107" s="996">
        <f t="shared" si="25"/>
        <v>0</v>
      </c>
      <c r="M107" s="996">
        <f t="shared" si="17"/>
        <v>500000</v>
      </c>
      <c r="N107" s="996">
        <f t="shared" si="18"/>
        <v>209457.04</v>
      </c>
      <c r="O107" s="1016">
        <f t="shared" si="4"/>
        <v>0.41891408000000002</v>
      </c>
    </row>
    <row r="108" spans="1:256" s="963" customFormat="1" ht="157.5" customHeight="1" thickBot="1" x14ac:dyDescent="0.25">
      <c r="A108" s="1084">
        <v>3118110</v>
      </c>
      <c r="B108" s="679">
        <v>8110</v>
      </c>
      <c r="C108" s="1053" t="s">
        <v>206</v>
      </c>
      <c r="D108" s="680" t="s">
        <v>207</v>
      </c>
      <c r="E108" s="676" t="s">
        <v>608</v>
      </c>
      <c r="F108" s="1000" t="s">
        <v>684</v>
      </c>
      <c r="G108" s="1087">
        <v>121472</v>
      </c>
      <c r="H108" s="1087">
        <v>30117.99</v>
      </c>
      <c r="I108" s="1039">
        <v>0</v>
      </c>
      <c r="J108" s="1039">
        <v>0</v>
      </c>
      <c r="K108" s="1039">
        <v>0</v>
      </c>
      <c r="L108" s="1040">
        <f t="shared" si="25"/>
        <v>0</v>
      </c>
      <c r="M108" s="1040">
        <f t="shared" si="17"/>
        <v>121472</v>
      </c>
      <c r="N108" s="1040">
        <f t="shared" si="18"/>
        <v>30117.99</v>
      </c>
      <c r="O108" s="1041">
        <f t="shared" si="4"/>
        <v>0.24794183021601687</v>
      </c>
    </row>
    <row r="109" spans="1:256" s="1089" customFormat="1" ht="24" customHeight="1" thickBot="1" x14ac:dyDescent="0.25">
      <c r="A109" s="634" t="s">
        <v>188</v>
      </c>
      <c r="B109" s="983" t="s">
        <v>258</v>
      </c>
      <c r="C109" s="652" t="s">
        <v>258</v>
      </c>
      <c r="D109" s="652" t="s">
        <v>138</v>
      </c>
      <c r="E109" s="1088" t="s">
        <v>258</v>
      </c>
      <c r="F109" s="1088" t="s">
        <v>258</v>
      </c>
      <c r="G109" s="632">
        <f>G18+G35+G49+G58+G61+G75+G88+G100+G104</f>
        <v>238719626</v>
      </c>
      <c r="H109" s="632">
        <f t="shared" ref="H109" si="26">H18+H35+H49+H58+H61+H75+H88+H100+H104</f>
        <v>116083693.08000001</v>
      </c>
      <c r="I109" s="632">
        <f>I18+I35+I49+I58+I61+I75+I88+I97+I100+I104</f>
        <v>65094020</v>
      </c>
      <c r="J109" s="632">
        <f t="shared" ref="J109:L109" si="27">J18+J35+J49+J58+J61+J75+J88+J97+J100+J104</f>
        <v>61134120</v>
      </c>
      <c r="K109" s="632">
        <f t="shared" si="27"/>
        <v>27243695.559999999</v>
      </c>
      <c r="L109" s="632">
        <f t="shared" si="27"/>
        <v>24297369.800000001</v>
      </c>
      <c r="M109" s="632">
        <f>G109+I109</f>
        <v>303813646</v>
      </c>
      <c r="N109" s="632">
        <f>H109+K109</f>
        <v>143327388.64000002</v>
      </c>
      <c r="O109" s="633">
        <f t="shared" si="4"/>
        <v>0.47176086567224179</v>
      </c>
    </row>
    <row r="110" spans="1:256" s="963" customFormat="1" ht="15" customHeight="1" x14ac:dyDescent="0.2">
      <c r="A110" s="1090"/>
      <c r="B110" s="970"/>
      <c r="C110" s="1091"/>
      <c r="D110" s="1091"/>
      <c r="E110" s="971"/>
      <c r="F110" s="971"/>
      <c r="G110" s="1092"/>
      <c r="H110" s="1033"/>
      <c r="I110" s="1092"/>
      <c r="J110" s="1092"/>
      <c r="K110" s="1093"/>
      <c r="L110" s="973"/>
      <c r="M110" s="973"/>
      <c r="N110" s="973"/>
      <c r="O110" s="974"/>
    </row>
    <row r="111" spans="1:256" s="1098" customFormat="1" ht="49.5" customHeight="1" x14ac:dyDescent="0.3">
      <c r="A111" s="1280" t="s">
        <v>442</v>
      </c>
      <c r="B111" s="1280"/>
      <c r="C111" s="1280"/>
      <c r="D111" s="1280"/>
      <c r="E111" s="934"/>
      <c r="F111" s="934"/>
      <c r="G111" s="934"/>
      <c r="H111" s="1094"/>
      <c r="I111" s="934"/>
      <c r="J111" s="934" t="s">
        <v>414</v>
      </c>
      <c r="K111" s="934"/>
      <c r="L111" s="972"/>
      <c r="M111" s="1095"/>
      <c r="N111" s="934"/>
      <c r="O111" s="934"/>
      <c r="P111" s="1096"/>
      <c r="Q111" s="1097"/>
      <c r="R111" s="971"/>
      <c r="S111" s="971"/>
      <c r="T111" s="971"/>
      <c r="U111" s="971"/>
      <c r="V111" s="971"/>
      <c r="W111" s="971"/>
      <c r="X111" s="971"/>
      <c r="Y111" s="971"/>
      <c r="Z111" s="971"/>
      <c r="AA111" s="971"/>
      <c r="AB111" s="971"/>
      <c r="AC111" s="971"/>
      <c r="AD111" s="971"/>
      <c r="AE111" s="971"/>
      <c r="AF111" s="971"/>
      <c r="AG111" s="971"/>
      <c r="AH111" s="971"/>
      <c r="AI111" s="971"/>
      <c r="AJ111" s="971"/>
      <c r="AK111" s="971"/>
      <c r="AL111" s="971"/>
      <c r="AM111" s="971"/>
      <c r="AN111" s="971"/>
      <c r="AO111" s="971"/>
      <c r="AP111" s="971"/>
      <c r="AQ111" s="971"/>
      <c r="AR111" s="971"/>
      <c r="AS111" s="971"/>
      <c r="AT111" s="971"/>
      <c r="AU111" s="971"/>
      <c r="AV111" s="971"/>
      <c r="AW111" s="971"/>
      <c r="AX111" s="971"/>
      <c r="AY111" s="971"/>
      <c r="AZ111" s="971"/>
      <c r="BA111" s="971"/>
      <c r="BB111" s="971"/>
      <c r="BC111" s="971"/>
      <c r="BD111" s="971"/>
      <c r="BE111" s="971"/>
      <c r="BF111" s="971"/>
      <c r="BG111" s="971"/>
      <c r="BH111" s="971"/>
      <c r="BI111" s="971"/>
      <c r="BJ111" s="971"/>
      <c r="BK111" s="971"/>
      <c r="BL111" s="971"/>
      <c r="BM111" s="971"/>
      <c r="BN111" s="971"/>
      <c r="BO111" s="971"/>
      <c r="BP111" s="971"/>
      <c r="BQ111" s="971"/>
      <c r="BR111" s="971"/>
      <c r="BS111" s="971"/>
      <c r="BT111" s="971"/>
      <c r="BU111" s="971"/>
      <c r="BV111" s="971"/>
      <c r="BW111" s="971"/>
      <c r="BX111" s="971"/>
      <c r="BY111" s="971"/>
      <c r="BZ111" s="971"/>
      <c r="CA111" s="971"/>
      <c r="CB111" s="971"/>
      <c r="CC111" s="971"/>
      <c r="CD111" s="971"/>
      <c r="CE111" s="971"/>
      <c r="CF111" s="971"/>
      <c r="CG111" s="971"/>
      <c r="CH111" s="971"/>
      <c r="CI111" s="971"/>
      <c r="CJ111" s="971"/>
      <c r="CK111" s="971"/>
      <c r="CL111" s="971"/>
      <c r="CM111" s="971"/>
      <c r="CN111" s="971"/>
      <c r="CO111" s="971"/>
      <c r="CP111" s="971"/>
      <c r="CQ111" s="971"/>
      <c r="CR111" s="971"/>
      <c r="CS111" s="971"/>
      <c r="CT111" s="971"/>
      <c r="CU111" s="971"/>
      <c r="CV111" s="971"/>
      <c r="CW111" s="971"/>
      <c r="CX111" s="971"/>
      <c r="CY111" s="971"/>
      <c r="CZ111" s="971"/>
      <c r="DA111" s="971"/>
      <c r="DB111" s="971"/>
      <c r="DC111" s="971"/>
      <c r="DD111" s="971"/>
      <c r="DE111" s="971"/>
      <c r="DF111" s="971"/>
      <c r="DG111" s="971"/>
      <c r="DH111" s="971"/>
      <c r="DI111" s="971"/>
      <c r="DJ111" s="971"/>
      <c r="DK111" s="971"/>
      <c r="DL111" s="971"/>
      <c r="DM111" s="971"/>
      <c r="DN111" s="971"/>
      <c r="DO111" s="971"/>
      <c r="DP111" s="971"/>
      <c r="DQ111" s="971"/>
      <c r="DR111" s="971"/>
      <c r="DS111" s="971"/>
      <c r="DT111" s="971"/>
      <c r="DU111" s="971"/>
      <c r="DV111" s="971"/>
      <c r="DW111" s="971"/>
      <c r="DX111" s="971"/>
      <c r="DY111" s="971"/>
      <c r="DZ111" s="971"/>
      <c r="EA111" s="971"/>
      <c r="EB111" s="971"/>
      <c r="EC111" s="971"/>
      <c r="ED111" s="971"/>
      <c r="EE111" s="971"/>
      <c r="EF111" s="971"/>
      <c r="EG111" s="971"/>
      <c r="EH111" s="971"/>
      <c r="EI111" s="971"/>
      <c r="EJ111" s="971"/>
      <c r="EK111" s="971"/>
      <c r="EL111" s="971"/>
      <c r="EM111" s="971"/>
      <c r="EN111" s="971"/>
      <c r="EO111" s="971"/>
      <c r="EP111" s="971"/>
      <c r="EQ111" s="971"/>
      <c r="ER111" s="971"/>
      <c r="ES111" s="971"/>
      <c r="ET111" s="971"/>
      <c r="EU111" s="971"/>
      <c r="EV111" s="971"/>
      <c r="EW111" s="971"/>
      <c r="EX111" s="971"/>
      <c r="EY111" s="971"/>
      <c r="EZ111" s="971"/>
      <c r="FA111" s="971"/>
      <c r="FB111" s="971"/>
      <c r="FC111" s="971"/>
      <c r="FD111" s="971"/>
      <c r="FE111" s="971"/>
      <c r="FF111" s="971"/>
      <c r="FG111" s="971"/>
      <c r="FH111" s="971"/>
      <c r="FI111" s="971"/>
      <c r="FJ111" s="971"/>
      <c r="FK111" s="971"/>
      <c r="FL111" s="971"/>
      <c r="FM111" s="971"/>
      <c r="FN111" s="971"/>
      <c r="FO111" s="971"/>
      <c r="FP111" s="971"/>
      <c r="FQ111" s="971"/>
      <c r="FR111" s="971"/>
      <c r="FS111" s="971"/>
      <c r="FT111" s="971"/>
      <c r="FU111" s="971"/>
      <c r="FV111" s="971"/>
      <c r="FW111" s="971"/>
      <c r="FX111" s="971"/>
      <c r="FY111" s="971"/>
      <c r="FZ111" s="971"/>
      <c r="GA111" s="971"/>
      <c r="GB111" s="971"/>
      <c r="GC111" s="971"/>
      <c r="GD111" s="971"/>
      <c r="GE111" s="971"/>
      <c r="GF111" s="971"/>
      <c r="GG111" s="971"/>
      <c r="GH111" s="971"/>
      <c r="GI111" s="971"/>
      <c r="GJ111" s="971"/>
      <c r="GK111" s="971"/>
      <c r="GL111" s="971"/>
      <c r="GM111" s="971"/>
      <c r="GN111" s="971"/>
      <c r="GO111" s="971"/>
      <c r="GP111" s="971"/>
      <c r="GQ111" s="971"/>
      <c r="GR111" s="971"/>
      <c r="GS111" s="971"/>
      <c r="GT111" s="971"/>
      <c r="GU111" s="971"/>
      <c r="GV111" s="971"/>
      <c r="GW111" s="971"/>
      <c r="GX111" s="971"/>
      <c r="GY111" s="971"/>
      <c r="GZ111" s="971"/>
      <c r="HA111" s="971"/>
      <c r="HB111" s="971"/>
      <c r="HC111" s="971"/>
      <c r="HD111" s="971"/>
      <c r="HE111" s="971"/>
      <c r="HF111" s="971"/>
      <c r="HG111" s="971"/>
      <c r="HH111" s="971"/>
      <c r="HI111" s="971"/>
      <c r="HJ111" s="971"/>
      <c r="HK111" s="971"/>
      <c r="HL111" s="971"/>
      <c r="HM111" s="971"/>
      <c r="HN111" s="971"/>
      <c r="HO111" s="971"/>
      <c r="HP111" s="971"/>
      <c r="HQ111" s="971"/>
      <c r="HR111" s="971"/>
      <c r="HS111" s="971"/>
      <c r="HT111" s="971"/>
      <c r="HU111" s="971"/>
      <c r="HV111" s="971"/>
      <c r="HW111" s="971"/>
      <c r="HX111" s="971"/>
      <c r="HY111" s="971"/>
      <c r="HZ111" s="971"/>
      <c r="IA111" s="971"/>
      <c r="IB111" s="971"/>
      <c r="IC111" s="971"/>
      <c r="ID111" s="971"/>
      <c r="IE111" s="971"/>
      <c r="IF111" s="971"/>
      <c r="IG111" s="971"/>
      <c r="IH111" s="971"/>
      <c r="II111" s="971"/>
      <c r="IJ111" s="971"/>
      <c r="IK111" s="971"/>
      <c r="IL111" s="971"/>
      <c r="IM111" s="971"/>
      <c r="IN111" s="971"/>
      <c r="IO111" s="971"/>
      <c r="IP111" s="971"/>
      <c r="IQ111" s="971"/>
      <c r="IR111" s="971"/>
      <c r="IS111" s="971"/>
      <c r="IT111" s="971"/>
      <c r="IU111" s="971"/>
      <c r="IV111" s="971"/>
    </row>
    <row r="112" spans="1:256" s="963" customFormat="1" ht="33" customHeight="1" x14ac:dyDescent="0.3">
      <c r="C112" s="1099"/>
      <c r="D112" s="1100"/>
      <c r="E112" s="934"/>
      <c r="F112" s="934"/>
      <c r="H112" s="934"/>
      <c r="I112" s="976"/>
      <c r="J112" s="1101"/>
      <c r="K112" s="1101"/>
      <c r="L112" s="1102"/>
      <c r="M112" s="1102"/>
      <c r="N112" s="964"/>
      <c r="O112" s="1103"/>
    </row>
    <row r="113" spans="1:15" s="963" customFormat="1" ht="33" customHeight="1" x14ac:dyDescent="0.3">
      <c r="C113" s="1099"/>
      <c r="D113" s="1100"/>
      <c r="E113" s="934"/>
      <c r="F113" s="934"/>
      <c r="H113" s="1101"/>
      <c r="I113" s="976"/>
      <c r="J113" s="1101"/>
      <c r="K113" s="1101"/>
      <c r="L113" s="1102"/>
      <c r="M113" s="1102"/>
      <c r="N113" s="964"/>
      <c r="O113" s="1103"/>
    </row>
    <row r="114" spans="1:15" s="963" customFormat="1" x14ac:dyDescent="0.2">
      <c r="C114" s="1104"/>
      <c r="G114" s="1105"/>
      <c r="H114" s="976"/>
      <c r="I114" s="1105"/>
      <c r="J114" s="1105"/>
      <c r="K114" s="1106"/>
      <c r="L114" s="1105"/>
      <c r="M114" s="1105"/>
      <c r="N114" s="1107"/>
      <c r="O114" s="1103"/>
    </row>
    <row r="115" spans="1:15" x14ac:dyDescent="0.2">
      <c r="A115" s="963"/>
      <c r="H115" s="976"/>
    </row>
    <row r="116" spans="1:15" x14ac:dyDescent="0.2">
      <c r="A116" s="963"/>
      <c r="G116" s="1108"/>
      <c r="H116" s="976"/>
      <c r="I116" s="1108"/>
      <c r="J116" s="1108"/>
      <c r="K116" s="1108"/>
      <c r="L116" s="1108"/>
      <c r="N116" s="1108"/>
    </row>
    <row r="117" spans="1:15" x14ac:dyDescent="0.2">
      <c r="H117" s="1105"/>
    </row>
    <row r="118" spans="1:15" x14ac:dyDescent="0.2">
      <c r="G118" s="1105"/>
      <c r="I118" s="1109"/>
    </row>
    <row r="119" spans="1:15" x14ac:dyDescent="0.2">
      <c r="H119" s="1108"/>
      <c r="I119" s="1109"/>
    </row>
  </sheetData>
  <mergeCells count="17">
    <mergeCell ref="A111:D111"/>
    <mergeCell ref="G10:I10"/>
    <mergeCell ref="A13:C13"/>
    <mergeCell ref="A14:C14"/>
    <mergeCell ref="A15:A16"/>
    <mergeCell ref="B15:B16"/>
    <mergeCell ref="C15:C16"/>
    <mergeCell ref="D15:D16"/>
    <mergeCell ref="E15:E16"/>
    <mergeCell ref="F15:F16"/>
    <mergeCell ref="G15:H15"/>
    <mergeCell ref="L1:M6"/>
    <mergeCell ref="L7:O7"/>
    <mergeCell ref="L8:O8"/>
    <mergeCell ref="L9:O9"/>
    <mergeCell ref="I15:L15"/>
    <mergeCell ref="M15:O15"/>
  </mergeCells>
  <hyperlinks>
    <hyperlink ref="D44" r:id="rId1" location="n8" display="https://zakon.rada.gov.ua/rada/show/988-2016-%D1%80 - n8"/>
    <hyperlink ref="D45" r:id="rId2" location="n8" display="https://zakon.rada.gov.ua/rada/show/988-2016-%D1%80 - n8"/>
  </hyperlinks>
  <pageMargins left="0.78740157480314965" right="0.78740157480314965" top="1.1811023622047245" bottom="0.39370078740157483" header="0.31496062992125984" footer="0.31496062992125984"/>
  <pageSetup paperSize="9" scale="55"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1"/>
  <sheetViews>
    <sheetView view="pageBreakPreview" topLeftCell="A90" zoomScale="60" zoomScaleNormal="50" workbookViewId="0">
      <selection activeCell="G22" sqref="G22"/>
    </sheetView>
  </sheetViews>
  <sheetFormatPr defaultColWidth="9.28515625" defaultRowHeight="15" x14ac:dyDescent="0.25"/>
  <cols>
    <col min="1" max="1" width="14.5703125" style="63" customWidth="1"/>
    <col min="2" max="2" width="15.140625" style="64" customWidth="1"/>
    <col min="3" max="3" width="11" style="65" customWidth="1"/>
    <col min="4" max="4" width="51.42578125" style="66" customWidth="1"/>
    <col min="5" max="5" width="60.140625" style="67" customWidth="1"/>
    <col min="6" max="6" width="15.28515625" style="65" customWidth="1"/>
    <col min="7" max="7" width="18" style="122" customWidth="1"/>
    <col min="8" max="8" width="22.28515625" style="122" customWidth="1"/>
    <col min="9" max="9" width="13.85546875" style="122" customWidth="1"/>
    <col min="10" max="10" width="28.140625" style="69" customWidth="1"/>
    <col min="11" max="11" width="26" style="69" customWidth="1"/>
    <col min="12" max="12" width="12" style="63" bestFit="1" customWidth="1"/>
    <col min="13" max="13" width="16.85546875" style="63" bestFit="1" customWidth="1"/>
    <col min="14" max="14" width="9.28515625" style="63"/>
    <col min="15" max="15" width="13.7109375" style="63" bestFit="1" customWidth="1"/>
    <col min="16" max="256" width="9.28515625" style="63"/>
    <col min="257" max="257" width="15" style="63" customWidth="1"/>
    <col min="258" max="258" width="12.7109375" style="63" customWidth="1"/>
    <col min="259" max="259" width="11.7109375" style="63" customWidth="1"/>
    <col min="260" max="260" width="44.85546875" style="63" customWidth="1"/>
    <col min="261" max="261" width="54.7109375" style="63" customWidth="1"/>
    <col min="262" max="262" width="15.28515625" style="63" customWidth="1"/>
    <col min="263" max="264" width="19.28515625" style="63" customWidth="1"/>
    <col min="265" max="265" width="13.85546875" style="63" customWidth="1"/>
    <col min="266" max="266" width="25.28515625" style="63" customWidth="1"/>
    <col min="267" max="267" width="16.28515625" style="63" customWidth="1"/>
    <col min="268" max="512" width="9.28515625" style="63"/>
    <col min="513" max="513" width="15" style="63" customWidth="1"/>
    <col min="514" max="514" width="12.7109375" style="63" customWidth="1"/>
    <col min="515" max="515" width="11.7109375" style="63" customWidth="1"/>
    <col min="516" max="516" width="44.85546875" style="63" customWidth="1"/>
    <col min="517" max="517" width="54.7109375" style="63" customWidth="1"/>
    <col min="518" max="518" width="15.28515625" style="63" customWidth="1"/>
    <col min="519" max="520" width="19.28515625" style="63" customWidth="1"/>
    <col min="521" max="521" width="13.85546875" style="63" customWidth="1"/>
    <col min="522" max="522" width="25.28515625" style="63" customWidth="1"/>
    <col min="523" max="523" width="16.28515625" style="63" customWidth="1"/>
    <col min="524" max="768" width="9.28515625" style="63"/>
    <col min="769" max="769" width="15" style="63" customWidth="1"/>
    <col min="770" max="770" width="12.7109375" style="63" customWidth="1"/>
    <col min="771" max="771" width="11.7109375" style="63" customWidth="1"/>
    <col min="772" max="772" width="44.85546875" style="63" customWidth="1"/>
    <col min="773" max="773" width="54.7109375" style="63" customWidth="1"/>
    <col min="774" max="774" width="15.28515625" style="63" customWidth="1"/>
    <col min="775" max="776" width="19.28515625" style="63" customWidth="1"/>
    <col min="777" max="777" width="13.85546875" style="63" customWidth="1"/>
    <col min="778" max="778" width="25.28515625" style="63" customWidth="1"/>
    <col min="779" max="779" width="16.28515625" style="63" customWidth="1"/>
    <col min="780" max="1024" width="9.28515625" style="63"/>
    <col min="1025" max="1025" width="15" style="63" customWidth="1"/>
    <col min="1026" max="1026" width="12.7109375" style="63" customWidth="1"/>
    <col min="1027" max="1027" width="11.7109375" style="63" customWidth="1"/>
    <col min="1028" max="1028" width="44.85546875" style="63" customWidth="1"/>
    <col min="1029" max="1029" width="54.7109375" style="63" customWidth="1"/>
    <col min="1030" max="1030" width="15.28515625" style="63" customWidth="1"/>
    <col min="1031" max="1032" width="19.28515625" style="63" customWidth="1"/>
    <col min="1033" max="1033" width="13.85546875" style="63" customWidth="1"/>
    <col min="1034" max="1034" width="25.28515625" style="63" customWidth="1"/>
    <col min="1035" max="1035" width="16.28515625" style="63" customWidth="1"/>
    <col min="1036" max="1280" width="9.28515625" style="63"/>
    <col min="1281" max="1281" width="15" style="63" customWidth="1"/>
    <col min="1282" max="1282" width="12.7109375" style="63" customWidth="1"/>
    <col min="1283" max="1283" width="11.7109375" style="63" customWidth="1"/>
    <col min="1284" max="1284" width="44.85546875" style="63" customWidth="1"/>
    <col min="1285" max="1285" width="54.7109375" style="63" customWidth="1"/>
    <col min="1286" max="1286" width="15.28515625" style="63" customWidth="1"/>
    <col min="1287" max="1288" width="19.28515625" style="63" customWidth="1"/>
    <col min="1289" max="1289" width="13.85546875" style="63" customWidth="1"/>
    <col min="1290" max="1290" width="25.28515625" style="63" customWidth="1"/>
    <col min="1291" max="1291" width="16.28515625" style="63" customWidth="1"/>
    <col min="1292" max="1536" width="9.28515625" style="63"/>
    <col min="1537" max="1537" width="15" style="63" customWidth="1"/>
    <col min="1538" max="1538" width="12.7109375" style="63" customWidth="1"/>
    <col min="1539" max="1539" width="11.7109375" style="63" customWidth="1"/>
    <col min="1540" max="1540" width="44.85546875" style="63" customWidth="1"/>
    <col min="1541" max="1541" width="54.7109375" style="63" customWidth="1"/>
    <col min="1542" max="1542" width="15.28515625" style="63" customWidth="1"/>
    <col min="1543" max="1544" width="19.28515625" style="63" customWidth="1"/>
    <col min="1545" max="1545" width="13.85546875" style="63" customWidth="1"/>
    <col min="1546" max="1546" width="25.28515625" style="63" customWidth="1"/>
    <col min="1547" max="1547" width="16.28515625" style="63" customWidth="1"/>
    <col min="1548" max="1792" width="9.28515625" style="63"/>
    <col min="1793" max="1793" width="15" style="63" customWidth="1"/>
    <col min="1794" max="1794" width="12.7109375" style="63" customWidth="1"/>
    <col min="1795" max="1795" width="11.7109375" style="63" customWidth="1"/>
    <col min="1796" max="1796" width="44.85546875" style="63" customWidth="1"/>
    <col min="1797" max="1797" width="54.7109375" style="63" customWidth="1"/>
    <col min="1798" max="1798" width="15.28515625" style="63" customWidth="1"/>
    <col min="1799" max="1800" width="19.28515625" style="63" customWidth="1"/>
    <col min="1801" max="1801" width="13.85546875" style="63" customWidth="1"/>
    <col min="1802" max="1802" width="25.28515625" style="63" customWidth="1"/>
    <col min="1803" max="1803" width="16.28515625" style="63" customWidth="1"/>
    <col min="1804" max="2048" width="9.28515625" style="63"/>
    <col min="2049" max="2049" width="15" style="63" customWidth="1"/>
    <col min="2050" max="2050" width="12.7109375" style="63" customWidth="1"/>
    <col min="2051" max="2051" width="11.7109375" style="63" customWidth="1"/>
    <col min="2052" max="2052" width="44.85546875" style="63" customWidth="1"/>
    <col min="2053" max="2053" width="54.7109375" style="63" customWidth="1"/>
    <col min="2054" max="2054" width="15.28515625" style="63" customWidth="1"/>
    <col min="2055" max="2056" width="19.28515625" style="63" customWidth="1"/>
    <col min="2057" max="2057" width="13.85546875" style="63" customWidth="1"/>
    <col min="2058" max="2058" width="25.28515625" style="63" customWidth="1"/>
    <col min="2059" max="2059" width="16.28515625" style="63" customWidth="1"/>
    <col min="2060" max="2304" width="9.28515625" style="63"/>
    <col min="2305" max="2305" width="15" style="63" customWidth="1"/>
    <col min="2306" max="2306" width="12.7109375" style="63" customWidth="1"/>
    <col min="2307" max="2307" width="11.7109375" style="63" customWidth="1"/>
    <col min="2308" max="2308" width="44.85546875" style="63" customWidth="1"/>
    <col min="2309" max="2309" width="54.7109375" style="63" customWidth="1"/>
    <col min="2310" max="2310" width="15.28515625" style="63" customWidth="1"/>
    <col min="2311" max="2312" width="19.28515625" style="63" customWidth="1"/>
    <col min="2313" max="2313" width="13.85546875" style="63" customWidth="1"/>
    <col min="2314" max="2314" width="25.28515625" style="63" customWidth="1"/>
    <col min="2315" max="2315" width="16.28515625" style="63" customWidth="1"/>
    <col min="2316" max="2560" width="9.28515625" style="63"/>
    <col min="2561" max="2561" width="15" style="63" customWidth="1"/>
    <col min="2562" max="2562" width="12.7109375" style="63" customWidth="1"/>
    <col min="2563" max="2563" width="11.7109375" style="63" customWidth="1"/>
    <col min="2564" max="2564" width="44.85546875" style="63" customWidth="1"/>
    <col min="2565" max="2565" width="54.7109375" style="63" customWidth="1"/>
    <col min="2566" max="2566" width="15.28515625" style="63" customWidth="1"/>
    <col min="2567" max="2568" width="19.28515625" style="63" customWidth="1"/>
    <col min="2569" max="2569" width="13.85546875" style="63" customWidth="1"/>
    <col min="2570" max="2570" width="25.28515625" style="63" customWidth="1"/>
    <col min="2571" max="2571" width="16.28515625" style="63" customWidth="1"/>
    <col min="2572" max="2816" width="9.28515625" style="63"/>
    <col min="2817" max="2817" width="15" style="63" customWidth="1"/>
    <col min="2818" max="2818" width="12.7109375" style="63" customWidth="1"/>
    <col min="2819" max="2819" width="11.7109375" style="63" customWidth="1"/>
    <col min="2820" max="2820" width="44.85546875" style="63" customWidth="1"/>
    <col min="2821" max="2821" width="54.7109375" style="63" customWidth="1"/>
    <col min="2822" max="2822" width="15.28515625" style="63" customWidth="1"/>
    <col min="2823" max="2824" width="19.28515625" style="63" customWidth="1"/>
    <col min="2825" max="2825" width="13.85546875" style="63" customWidth="1"/>
    <col min="2826" max="2826" width="25.28515625" style="63" customWidth="1"/>
    <col min="2827" max="2827" width="16.28515625" style="63" customWidth="1"/>
    <col min="2828" max="3072" width="9.28515625" style="63"/>
    <col min="3073" max="3073" width="15" style="63" customWidth="1"/>
    <col min="3074" max="3074" width="12.7109375" style="63" customWidth="1"/>
    <col min="3075" max="3075" width="11.7109375" style="63" customWidth="1"/>
    <col min="3076" max="3076" width="44.85546875" style="63" customWidth="1"/>
    <col min="3077" max="3077" width="54.7109375" style="63" customWidth="1"/>
    <col min="3078" max="3078" width="15.28515625" style="63" customWidth="1"/>
    <col min="3079" max="3080" width="19.28515625" style="63" customWidth="1"/>
    <col min="3081" max="3081" width="13.85546875" style="63" customWidth="1"/>
    <col min="3082" max="3082" width="25.28515625" style="63" customWidth="1"/>
    <col min="3083" max="3083" width="16.28515625" style="63" customWidth="1"/>
    <col min="3084" max="3328" width="9.28515625" style="63"/>
    <col min="3329" max="3329" width="15" style="63" customWidth="1"/>
    <col min="3330" max="3330" width="12.7109375" style="63" customWidth="1"/>
    <col min="3331" max="3331" width="11.7109375" style="63" customWidth="1"/>
    <col min="3332" max="3332" width="44.85546875" style="63" customWidth="1"/>
    <col min="3333" max="3333" width="54.7109375" style="63" customWidth="1"/>
    <col min="3334" max="3334" width="15.28515625" style="63" customWidth="1"/>
    <col min="3335" max="3336" width="19.28515625" style="63" customWidth="1"/>
    <col min="3337" max="3337" width="13.85546875" style="63" customWidth="1"/>
    <col min="3338" max="3338" width="25.28515625" style="63" customWidth="1"/>
    <col min="3339" max="3339" width="16.28515625" style="63" customWidth="1"/>
    <col min="3340" max="3584" width="9.28515625" style="63"/>
    <col min="3585" max="3585" width="15" style="63" customWidth="1"/>
    <col min="3586" max="3586" width="12.7109375" style="63" customWidth="1"/>
    <col min="3587" max="3587" width="11.7109375" style="63" customWidth="1"/>
    <col min="3588" max="3588" width="44.85546875" style="63" customWidth="1"/>
    <col min="3589" max="3589" width="54.7109375" style="63" customWidth="1"/>
    <col min="3590" max="3590" width="15.28515625" style="63" customWidth="1"/>
    <col min="3591" max="3592" width="19.28515625" style="63" customWidth="1"/>
    <col min="3593" max="3593" width="13.85546875" style="63" customWidth="1"/>
    <col min="3594" max="3594" width="25.28515625" style="63" customWidth="1"/>
    <col min="3595" max="3595" width="16.28515625" style="63" customWidth="1"/>
    <col min="3596" max="3840" width="9.28515625" style="63"/>
    <col min="3841" max="3841" width="15" style="63" customWidth="1"/>
    <col min="3842" max="3842" width="12.7109375" style="63" customWidth="1"/>
    <col min="3843" max="3843" width="11.7109375" style="63" customWidth="1"/>
    <col min="3844" max="3844" width="44.85546875" style="63" customWidth="1"/>
    <col min="3845" max="3845" width="54.7109375" style="63" customWidth="1"/>
    <col min="3846" max="3846" width="15.28515625" style="63" customWidth="1"/>
    <col min="3847" max="3848" width="19.28515625" style="63" customWidth="1"/>
    <col min="3849" max="3849" width="13.85546875" style="63" customWidth="1"/>
    <col min="3850" max="3850" width="25.28515625" style="63" customWidth="1"/>
    <col min="3851" max="3851" width="16.28515625" style="63" customWidth="1"/>
    <col min="3852" max="4096" width="9.28515625" style="63"/>
    <col min="4097" max="4097" width="15" style="63" customWidth="1"/>
    <col min="4098" max="4098" width="12.7109375" style="63" customWidth="1"/>
    <col min="4099" max="4099" width="11.7109375" style="63" customWidth="1"/>
    <col min="4100" max="4100" width="44.85546875" style="63" customWidth="1"/>
    <col min="4101" max="4101" width="54.7109375" style="63" customWidth="1"/>
    <col min="4102" max="4102" width="15.28515625" style="63" customWidth="1"/>
    <col min="4103" max="4104" width="19.28515625" style="63" customWidth="1"/>
    <col min="4105" max="4105" width="13.85546875" style="63" customWidth="1"/>
    <col min="4106" max="4106" width="25.28515625" style="63" customWidth="1"/>
    <col min="4107" max="4107" width="16.28515625" style="63" customWidth="1"/>
    <col min="4108" max="4352" width="9.28515625" style="63"/>
    <col min="4353" max="4353" width="15" style="63" customWidth="1"/>
    <col min="4354" max="4354" width="12.7109375" style="63" customWidth="1"/>
    <col min="4355" max="4355" width="11.7109375" style="63" customWidth="1"/>
    <col min="4356" max="4356" width="44.85546875" style="63" customWidth="1"/>
    <col min="4357" max="4357" width="54.7109375" style="63" customWidth="1"/>
    <col min="4358" max="4358" width="15.28515625" style="63" customWidth="1"/>
    <col min="4359" max="4360" width="19.28515625" style="63" customWidth="1"/>
    <col min="4361" max="4361" width="13.85546875" style="63" customWidth="1"/>
    <col min="4362" max="4362" width="25.28515625" style="63" customWidth="1"/>
    <col min="4363" max="4363" width="16.28515625" style="63" customWidth="1"/>
    <col min="4364" max="4608" width="9.28515625" style="63"/>
    <col min="4609" max="4609" width="15" style="63" customWidth="1"/>
    <col min="4610" max="4610" width="12.7109375" style="63" customWidth="1"/>
    <col min="4611" max="4611" width="11.7109375" style="63" customWidth="1"/>
    <col min="4612" max="4612" width="44.85546875" style="63" customWidth="1"/>
    <col min="4613" max="4613" width="54.7109375" style="63" customWidth="1"/>
    <col min="4614" max="4614" width="15.28515625" style="63" customWidth="1"/>
    <col min="4615" max="4616" width="19.28515625" style="63" customWidth="1"/>
    <col min="4617" max="4617" width="13.85546875" style="63" customWidth="1"/>
    <col min="4618" max="4618" width="25.28515625" style="63" customWidth="1"/>
    <col min="4619" max="4619" width="16.28515625" style="63" customWidth="1"/>
    <col min="4620" max="4864" width="9.28515625" style="63"/>
    <col min="4865" max="4865" width="15" style="63" customWidth="1"/>
    <col min="4866" max="4866" width="12.7109375" style="63" customWidth="1"/>
    <col min="4867" max="4867" width="11.7109375" style="63" customWidth="1"/>
    <col min="4868" max="4868" width="44.85546875" style="63" customWidth="1"/>
    <col min="4869" max="4869" width="54.7109375" style="63" customWidth="1"/>
    <col min="4870" max="4870" width="15.28515625" style="63" customWidth="1"/>
    <col min="4871" max="4872" width="19.28515625" style="63" customWidth="1"/>
    <col min="4873" max="4873" width="13.85546875" style="63" customWidth="1"/>
    <col min="4874" max="4874" width="25.28515625" style="63" customWidth="1"/>
    <col min="4875" max="4875" width="16.28515625" style="63" customWidth="1"/>
    <col min="4876" max="5120" width="9.28515625" style="63"/>
    <col min="5121" max="5121" width="15" style="63" customWidth="1"/>
    <col min="5122" max="5122" width="12.7109375" style="63" customWidth="1"/>
    <col min="5123" max="5123" width="11.7109375" style="63" customWidth="1"/>
    <col min="5124" max="5124" width="44.85546875" style="63" customWidth="1"/>
    <col min="5125" max="5125" width="54.7109375" style="63" customWidth="1"/>
    <col min="5126" max="5126" width="15.28515625" style="63" customWidth="1"/>
    <col min="5127" max="5128" width="19.28515625" style="63" customWidth="1"/>
    <col min="5129" max="5129" width="13.85546875" style="63" customWidth="1"/>
    <col min="5130" max="5130" width="25.28515625" style="63" customWidth="1"/>
    <col min="5131" max="5131" width="16.28515625" style="63" customWidth="1"/>
    <col min="5132" max="5376" width="9.28515625" style="63"/>
    <col min="5377" max="5377" width="15" style="63" customWidth="1"/>
    <col min="5378" max="5378" width="12.7109375" style="63" customWidth="1"/>
    <col min="5379" max="5379" width="11.7109375" style="63" customWidth="1"/>
    <col min="5380" max="5380" width="44.85546875" style="63" customWidth="1"/>
    <col min="5381" max="5381" width="54.7109375" style="63" customWidth="1"/>
    <col min="5382" max="5382" width="15.28515625" style="63" customWidth="1"/>
    <col min="5383" max="5384" width="19.28515625" style="63" customWidth="1"/>
    <col min="5385" max="5385" width="13.85546875" style="63" customWidth="1"/>
    <col min="5386" max="5386" width="25.28515625" style="63" customWidth="1"/>
    <col min="5387" max="5387" width="16.28515625" style="63" customWidth="1"/>
    <col min="5388" max="5632" width="9.28515625" style="63"/>
    <col min="5633" max="5633" width="15" style="63" customWidth="1"/>
    <col min="5634" max="5634" width="12.7109375" style="63" customWidth="1"/>
    <col min="5635" max="5635" width="11.7109375" style="63" customWidth="1"/>
    <col min="5636" max="5636" width="44.85546875" style="63" customWidth="1"/>
    <col min="5637" max="5637" width="54.7109375" style="63" customWidth="1"/>
    <col min="5638" max="5638" width="15.28515625" style="63" customWidth="1"/>
    <col min="5639" max="5640" width="19.28515625" style="63" customWidth="1"/>
    <col min="5641" max="5641" width="13.85546875" style="63" customWidth="1"/>
    <col min="5642" max="5642" width="25.28515625" style="63" customWidth="1"/>
    <col min="5643" max="5643" width="16.28515625" style="63" customWidth="1"/>
    <col min="5644" max="5888" width="9.28515625" style="63"/>
    <col min="5889" max="5889" width="15" style="63" customWidth="1"/>
    <col min="5890" max="5890" width="12.7109375" style="63" customWidth="1"/>
    <col min="5891" max="5891" width="11.7109375" style="63" customWidth="1"/>
    <col min="5892" max="5892" width="44.85546875" style="63" customWidth="1"/>
    <col min="5893" max="5893" width="54.7109375" style="63" customWidth="1"/>
    <col min="5894" max="5894" width="15.28515625" style="63" customWidth="1"/>
    <col min="5895" max="5896" width="19.28515625" style="63" customWidth="1"/>
    <col min="5897" max="5897" width="13.85546875" style="63" customWidth="1"/>
    <col min="5898" max="5898" width="25.28515625" style="63" customWidth="1"/>
    <col min="5899" max="5899" width="16.28515625" style="63" customWidth="1"/>
    <col min="5900" max="6144" width="9.28515625" style="63"/>
    <col min="6145" max="6145" width="15" style="63" customWidth="1"/>
    <col min="6146" max="6146" width="12.7109375" style="63" customWidth="1"/>
    <col min="6147" max="6147" width="11.7109375" style="63" customWidth="1"/>
    <col min="6148" max="6148" width="44.85546875" style="63" customWidth="1"/>
    <col min="6149" max="6149" width="54.7109375" style="63" customWidth="1"/>
    <col min="6150" max="6150" width="15.28515625" style="63" customWidth="1"/>
    <col min="6151" max="6152" width="19.28515625" style="63" customWidth="1"/>
    <col min="6153" max="6153" width="13.85546875" style="63" customWidth="1"/>
    <col min="6154" max="6154" width="25.28515625" style="63" customWidth="1"/>
    <col min="6155" max="6155" width="16.28515625" style="63" customWidth="1"/>
    <col min="6156" max="6400" width="9.28515625" style="63"/>
    <col min="6401" max="6401" width="15" style="63" customWidth="1"/>
    <col min="6402" max="6402" width="12.7109375" style="63" customWidth="1"/>
    <col min="6403" max="6403" width="11.7109375" style="63" customWidth="1"/>
    <col min="6404" max="6404" width="44.85546875" style="63" customWidth="1"/>
    <col min="6405" max="6405" width="54.7109375" style="63" customWidth="1"/>
    <col min="6406" max="6406" width="15.28515625" style="63" customWidth="1"/>
    <col min="6407" max="6408" width="19.28515625" style="63" customWidth="1"/>
    <col min="6409" max="6409" width="13.85546875" style="63" customWidth="1"/>
    <col min="6410" max="6410" width="25.28515625" style="63" customWidth="1"/>
    <col min="6411" max="6411" width="16.28515625" style="63" customWidth="1"/>
    <col min="6412" max="6656" width="9.28515625" style="63"/>
    <col min="6657" max="6657" width="15" style="63" customWidth="1"/>
    <col min="6658" max="6658" width="12.7109375" style="63" customWidth="1"/>
    <col min="6659" max="6659" width="11.7109375" style="63" customWidth="1"/>
    <col min="6660" max="6660" width="44.85546875" style="63" customWidth="1"/>
    <col min="6661" max="6661" width="54.7109375" style="63" customWidth="1"/>
    <col min="6662" max="6662" width="15.28515625" style="63" customWidth="1"/>
    <col min="6663" max="6664" width="19.28515625" style="63" customWidth="1"/>
    <col min="6665" max="6665" width="13.85546875" style="63" customWidth="1"/>
    <col min="6666" max="6666" width="25.28515625" style="63" customWidth="1"/>
    <col min="6667" max="6667" width="16.28515625" style="63" customWidth="1"/>
    <col min="6668" max="6912" width="9.28515625" style="63"/>
    <col min="6913" max="6913" width="15" style="63" customWidth="1"/>
    <col min="6914" max="6914" width="12.7109375" style="63" customWidth="1"/>
    <col min="6915" max="6915" width="11.7109375" style="63" customWidth="1"/>
    <col min="6916" max="6916" width="44.85546875" style="63" customWidth="1"/>
    <col min="6917" max="6917" width="54.7109375" style="63" customWidth="1"/>
    <col min="6918" max="6918" width="15.28515625" style="63" customWidth="1"/>
    <col min="6919" max="6920" width="19.28515625" style="63" customWidth="1"/>
    <col min="6921" max="6921" width="13.85546875" style="63" customWidth="1"/>
    <col min="6922" max="6922" width="25.28515625" style="63" customWidth="1"/>
    <col min="6923" max="6923" width="16.28515625" style="63" customWidth="1"/>
    <col min="6924" max="7168" width="9.28515625" style="63"/>
    <col min="7169" max="7169" width="15" style="63" customWidth="1"/>
    <col min="7170" max="7170" width="12.7109375" style="63" customWidth="1"/>
    <col min="7171" max="7171" width="11.7109375" style="63" customWidth="1"/>
    <col min="7172" max="7172" width="44.85546875" style="63" customWidth="1"/>
    <col min="7173" max="7173" width="54.7109375" style="63" customWidth="1"/>
    <col min="7174" max="7174" width="15.28515625" style="63" customWidth="1"/>
    <col min="7175" max="7176" width="19.28515625" style="63" customWidth="1"/>
    <col min="7177" max="7177" width="13.85546875" style="63" customWidth="1"/>
    <col min="7178" max="7178" width="25.28515625" style="63" customWidth="1"/>
    <col min="7179" max="7179" width="16.28515625" style="63" customWidth="1"/>
    <col min="7180" max="7424" width="9.28515625" style="63"/>
    <col min="7425" max="7425" width="15" style="63" customWidth="1"/>
    <col min="7426" max="7426" width="12.7109375" style="63" customWidth="1"/>
    <col min="7427" max="7427" width="11.7109375" style="63" customWidth="1"/>
    <col min="7428" max="7428" width="44.85546875" style="63" customWidth="1"/>
    <col min="7429" max="7429" width="54.7109375" style="63" customWidth="1"/>
    <col min="7430" max="7430" width="15.28515625" style="63" customWidth="1"/>
    <col min="7431" max="7432" width="19.28515625" style="63" customWidth="1"/>
    <col min="7433" max="7433" width="13.85546875" style="63" customWidth="1"/>
    <col min="7434" max="7434" width="25.28515625" style="63" customWidth="1"/>
    <col min="7435" max="7435" width="16.28515625" style="63" customWidth="1"/>
    <col min="7436" max="7680" width="9.28515625" style="63"/>
    <col min="7681" max="7681" width="15" style="63" customWidth="1"/>
    <col min="7682" max="7682" width="12.7109375" style="63" customWidth="1"/>
    <col min="7683" max="7683" width="11.7109375" style="63" customWidth="1"/>
    <col min="7684" max="7684" width="44.85546875" style="63" customWidth="1"/>
    <col min="7685" max="7685" width="54.7109375" style="63" customWidth="1"/>
    <col min="7686" max="7686" width="15.28515625" style="63" customWidth="1"/>
    <col min="7687" max="7688" width="19.28515625" style="63" customWidth="1"/>
    <col min="7689" max="7689" width="13.85546875" style="63" customWidth="1"/>
    <col min="7690" max="7690" width="25.28515625" style="63" customWidth="1"/>
    <col min="7691" max="7691" width="16.28515625" style="63" customWidth="1"/>
    <col min="7692" max="7936" width="9.28515625" style="63"/>
    <col min="7937" max="7937" width="15" style="63" customWidth="1"/>
    <col min="7938" max="7938" width="12.7109375" style="63" customWidth="1"/>
    <col min="7939" max="7939" width="11.7109375" style="63" customWidth="1"/>
    <col min="7940" max="7940" width="44.85546875" style="63" customWidth="1"/>
    <col min="7941" max="7941" width="54.7109375" style="63" customWidth="1"/>
    <col min="7942" max="7942" width="15.28515625" style="63" customWidth="1"/>
    <col min="7943" max="7944" width="19.28515625" style="63" customWidth="1"/>
    <col min="7945" max="7945" width="13.85546875" style="63" customWidth="1"/>
    <col min="7946" max="7946" width="25.28515625" style="63" customWidth="1"/>
    <col min="7947" max="7947" width="16.28515625" style="63" customWidth="1"/>
    <col min="7948" max="8192" width="9.28515625" style="63"/>
    <col min="8193" max="8193" width="15" style="63" customWidth="1"/>
    <col min="8194" max="8194" width="12.7109375" style="63" customWidth="1"/>
    <col min="8195" max="8195" width="11.7109375" style="63" customWidth="1"/>
    <col min="8196" max="8196" width="44.85546875" style="63" customWidth="1"/>
    <col min="8197" max="8197" width="54.7109375" style="63" customWidth="1"/>
    <col min="8198" max="8198" width="15.28515625" style="63" customWidth="1"/>
    <col min="8199" max="8200" width="19.28515625" style="63" customWidth="1"/>
    <col min="8201" max="8201" width="13.85546875" style="63" customWidth="1"/>
    <col min="8202" max="8202" width="25.28515625" style="63" customWidth="1"/>
    <col min="8203" max="8203" width="16.28515625" style="63" customWidth="1"/>
    <col min="8204" max="8448" width="9.28515625" style="63"/>
    <col min="8449" max="8449" width="15" style="63" customWidth="1"/>
    <col min="8450" max="8450" width="12.7109375" style="63" customWidth="1"/>
    <col min="8451" max="8451" width="11.7109375" style="63" customWidth="1"/>
    <col min="8452" max="8452" width="44.85546875" style="63" customWidth="1"/>
    <col min="8453" max="8453" width="54.7109375" style="63" customWidth="1"/>
    <col min="8454" max="8454" width="15.28515625" style="63" customWidth="1"/>
    <col min="8455" max="8456" width="19.28515625" style="63" customWidth="1"/>
    <col min="8457" max="8457" width="13.85546875" style="63" customWidth="1"/>
    <col min="8458" max="8458" width="25.28515625" style="63" customWidth="1"/>
    <col min="8459" max="8459" width="16.28515625" style="63" customWidth="1"/>
    <col min="8460" max="8704" width="9.28515625" style="63"/>
    <col min="8705" max="8705" width="15" style="63" customWidth="1"/>
    <col min="8706" max="8706" width="12.7109375" style="63" customWidth="1"/>
    <col min="8707" max="8707" width="11.7109375" style="63" customWidth="1"/>
    <col min="8708" max="8708" width="44.85546875" style="63" customWidth="1"/>
    <col min="8709" max="8709" width="54.7109375" style="63" customWidth="1"/>
    <col min="8710" max="8710" width="15.28515625" style="63" customWidth="1"/>
    <col min="8711" max="8712" width="19.28515625" style="63" customWidth="1"/>
    <col min="8713" max="8713" width="13.85546875" style="63" customWidth="1"/>
    <col min="8714" max="8714" width="25.28515625" style="63" customWidth="1"/>
    <col min="8715" max="8715" width="16.28515625" style="63" customWidth="1"/>
    <col min="8716" max="8960" width="9.28515625" style="63"/>
    <col min="8961" max="8961" width="15" style="63" customWidth="1"/>
    <col min="8962" max="8962" width="12.7109375" style="63" customWidth="1"/>
    <col min="8963" max="8963" width="11.7109375" style="63" customWidth="1"/>
    <col min="8964" max="8964" width="44.85546875" style="63" customWidth="1"/>
    <col min="8965" max="8965" width="54.7109375" style="63" customWidth="1"/>
    <col min="8966" max="8966" width="15.28515625" style="63" customWidth="1"/>
    <col min="8967" max="8968" width="19.28515625" style="63" customWidth="1"/>
    <col min="8969" max="8969" width="13.85546875" style="63" customWidth="1"/>
    <col min="8970" max="8970" width="25.28515625" style="63" customWidth="1"/>
    <col min="8971" max="8971" width="16.28515625" style="63" customWidth="1"/>
    <col min="8972" max="9216" width="9.28515625" style="63"/>
    <col min="9217" max="9217" width="15" style="63" customWidth="1"/>
    <col min="9218" max="9218" width="12.7109375" style="63" customWidth="1"/>
    <col min="9219" max="9219" width="11.7109375" style="63" customWidth="1"/>
    <col min="9220" max="9220" width="44.85546875" style="63" customWidth="1"/>
    <col min="9221" max="9221" width="54.7109375" style="63" customWidth="1"/>
    <col min="9222" max="9222" width="15.28515625" style="63" customWidth="1"/>
    <col min="9223" max="9224" width="19.28515625" style="63" customWidth="1"/>
    <col min="9225" max="9225" width="13.85546875" style="63" customWidth="1"/>
    <col min="9226" max="9226" width="25.28515625" style="63" customWidth="1"/>
    <col min="9227" max="9227" width="16.28515625" style="63" customWidth="1"/>
    <col min="9228" max="9472" width="9.28515625" style="63"/>
    <col min="9473" max="9473" width="15" style="63" customWidth="1"/>
    <col min="9474" max="9474" width="12.7109375" style="63" customWidth="1"/>
    <col min="9475" max="9475" width="11.7109375" style="63" customWidth="1"/>
    <col min="9476" max="9476" width="44.85546875" style="63" customWidth="1"/>
    <col min="9477" max="9477" width="54.7109375" style="63" customWidth="1"/>
    <col min="9478" max="9478" width="15.28515625" style="63" customWidth="1"/>
    <col min="9479" max="9480" width="19.28515625" style="63" customWidth="1"/>
    <col min="9481" max="9481" width="13.85546875" style="63" customWidth="1"/>
    <col min="9482" max="9482" width="25.28515625" style="63" customWidth="1"/>
    <col min="9483" max="9483" width="16.28515625" style="63" customWidth="1"/>
    <col min="9484" max="9728" width="9.28515625" style="63"/>
    <col min="9729" max="9729" width="15" style="63" customWidth="1"/>
    <col min="9730" max="9730" width="12.7109375" style="63" customWidth="1"/>
    <col min="9731" max="9731" width="11.7109375" style="63" customWidth="1"/>
    <col min="9732" max="9732" width="44.85546875" style="63" customWidth="1"/>
    <col min="9733" max="9733" width="54.7109375" style="63" customWidth="1"/>
    <col min="9734" max="9734" width="15.28515625" style="63" customWidth="1"/>
    <col min="9735" max="9736" width="19.28515625" style="63" customWidth="1"/>
    <col min="9737" max="9737" width="13.85546875" style="63" customWidth="1"/>
    <col min="9738" max="9738" width="25.28515625" style="63" customWidth="1"/>
    <col min="9739" max="9739" width="16.28515625" style="63" customWidth="1"/>
    <col min="9740" max="9984" width="9.28515625" style="63"/>
    <col min="9985" max="9985" width="15" style="63" customWidth="1"/>
    <col min="9986" max="9986" width="12.7109375" style="63" customWidth="1"/>
    <col min="9987" max="9987" width="11.7109375" style="63" customWidth="1"/>
    <col min="9988" max="9988" width="44.85546875" style="63" customWidth="1"/>
    <col min="9989" max="9989" width="54.7109375" style="63" customWidth="1"/>
    <col min="9990" max="9990" width="15.28515625" style="63" customWidth="1"/>
    <col min="9991" max="9992" width="19.28515625" style="63" customWidth="1"/>
    <col min="9993" max="9993" width="13.85546875" style="63" customWidth="1"/>
    <col min="9994" max="9994" width="25.28515625" style="63" customWidth="1"/>
    <col min="9995" max="9995" width="16.28515625" style="63" customWidth="1"/>
    <col min="9996" max="10240" width="9.28515625" style="63"/>
    <col min="10241" max="10241" width="15" style="63" customWidth="1"/>
    <col min="10242" max="10242" width="12.7109375" style="63" customWidth="1"/>
    <col min="10243" max="10243" width="11.7109375" style="63" customWidth="1"/>
    <col min="10244" max="10244" width="44.85546875" style="63" customWidth="1"/>
    <col min="10245" max="10245" width="54.7109375" style="63" customWidth="1"/>
    <col min="10246" max="10246" width="15.28515625" style="63" customWidth="1"/>
    <col min="10247" max="10248" width="19.28515625" style="63" customWidth="1"/>
    <col min="10249" max="10249" width="13.85546875" style="63" customWidth="1"/>
    <col min="10250" max="10250" width="25.28515625" style="63" customWidth="1"/>
    <col min="10251" max="10251" width="16.28515625" style="63" customWidth="1"/>
    <col min="10252" max="10496" width="9.28515625" style="63"/>
    <col min="10497" max="10497" width="15" style="63" customWidth="1"/>
    <col min="10498" max="10498" width="12.7109375" style="63" customWidth="1"/>
    <col min="10499" max="10499" width="11.7109375" style="63" customWidth="1"/>
    <col min="10500" max="10500" width="44.85546875" style="63" customWidth="1"/>
    <col min="10501" max="10501" width="54.7109375" style="63" customWidth="1"/>
    <col min="10502" max="10502" width="15.28515625" style="63" customWidth="1"/>
    <col min="10503" max="10504" width="19.28515625" style="63" customWidth="1"/>
    <col min="10505" max="10505" width="13.85546875" style="63" customWidth="1"/>
    <col min="10506" max="10506" width="25.28515625" style="63" customWidth="1"/>
    <col min="10507" max="10507" width="16.28515625" style="63" customWidth="1"/>
    <col min="10508" max="10752" width="9.28515625" style="63"/>
    <col min="10753" max="10753" width="15" style="63" customWidth="1"/>
    <col min="10754" max="10754" width="12.7109375" style="63" customWidth="1"/>
    <col min="10755" max="10755" width="11.7109375" style="63" customWidth="1"/>
    <col min="10756" max="10756" width="44.85546875" style="63" customWidth="1"/>
    <col min="10757" max="10757" width="54.7109375" style="63" customWidth="1"/>
    <col min="10758" max="10758" width="15.28515625" style="63" customWidth="1"/>
    <col min="10759" max="10760" width="19.28515625" style="63" customWidth="1"/>
    <col min="10761" max="10761" width="13.85546875" style="63" customWidth="1"/>
    <col min="10762" max="10762" width="25.28515625" style="63" customWidth="1"/>
    <col min="10763" max="10763" width="16.28515625" style="63" customWidth="1"/>
    <col min="10764" max="11008" width="9.28515625" style="63"/>
    <col min="11009" max="11009" width="15" style="63" customWidth="1"/>
    <col min="11010" max="11010" width="12.7109375" style="63" customWidth="1"/>
    <col min="11011" max="11011" width="11.7109375" style="63" customWidth="1"/>
    <col min="11012" max="11012" width="44.85546875" style="63" customWidth="1"/>
    <col min="11013" max="11013" width="54.7109375" style="63" customWidth="1"/>
    <col min="11014" max="11014" width="15.28515625" style="63" customWidth="1"/>
    <col min="11015" max="11016" width="19.28515625" style="63" customWidth="1"/>
    <col min="11017" max="11017" width="13.85546875" style="63" customWidth="1"/>
    <col min="11018" max="11018" width="25.28515625" style="63" customWidth="1"/>
    <col min="11019" max="11019" width="16.28515625" style="63" customWidth="1"/>
    <col min="11020" max="11264" width="9.28515625" style="63"/>
    <col min="11265" max="11265" width="15" style="63" customWidth="1"/>
    <col min="11266" max="11266" width="12.7109375" style="63" customWidth="1"/>
    <col min="11267" max="11267" width="11.7109375" style="63" customWidth="1"/>
    <col min="11268" max="11268" width="44.85546875" style="63" customWidth="1"/>
    <col min="11269" max="11269" width="54.7109375" style="63" customWidth="1"/>
    <col min="11270" max="11270" width="15.28515625" style="63" customWidth="1"/>
    <col min="11271" max="11272" width="19.28515625" style="63" customWidth="1"/>
    <col min="11273" max="11273" width="13.85546875" style="63" customWidth="1"/>
    <col min="11274" max="11274" width="25.28515625" style="63" customWidth="1"/>
    <col min="11275" max="11275" width="16.28515625" style="63" customWidth="1"/>
    <col min="11276" max="11520" width="9.28515625" style="63"/>
    <col min="11521" max="11521" width="15" style="63" customWidth="1"/>
    <col min="11522" max="11522" width="12.7109375" style="63" customWidth="1"/>
    <col min="11523" max="11523" width="11.7109375" style="63" customWidth="1"/>
    <col min="11524" max="11524" width="44.85546875" style="63" customWidth="1"/>
    <col min="11525" max="11525" width="54.7109375" style="63" customWidth="1"/>
    <col min="11526" max="11526" width="15.28515625" style="63" customWidth="1"/>
    <col min="11527" max="11528" width="19.28515625" style="63" customWidth="1"/>
    <col min="11529" max="11529" width="13.85546875" style="63" customWidth="1"/>
    <col min="11530" max="11530" width="25.28515625" style="63" customWidth="1"/>
    <col min="11531" max="11531" width="16.28515625" style="63" customWidth="1"/>
    <col min="11532" max="11776" width="9.28515625" style="63"/>
    <col min="11777" max="11777" width="15" style="63" customWidth="1"/>
    <col min="11778" max="11778" width="12.7109375" style="63" customWidth="1"/>
    <col min="11779" max="11779" width="11.7109375" style="63" customWidth="1"/>
    <col min="11780" max="11780" width="44.85546875" style="63" customWidth="1"/>
    <col min="11781" max="11781" width="54.7109375" style="63" customWidth="1"/>
    <col min="11782" max="11782" width="15.28515625" style="63" customWidth="1"/>
    <col min="11783" max="11784" width="19.28515625" style="63" customWidth="1"/>
    <col min="11785" max="11785" width="13.85546875" style="63" customWidth="1"/>
    <col min="11786" max="11786" width="25.28515625" style="63" customWidth="1"/>
    <col min="11787" max="11787" width="16.28515625" style="63" customWidth="1"/>
    <col min="11788" max="12032" width="9.28515625" style="63"/>
    <col min="12033" max="12033" width="15" style="63" customWidth="1"/>
    <col min="12034" max="12034" width="12.7109375" style="63" customWidth="1"/>
    <col min="12035" max="12035" width="11.7109375" style="63" customWidth="1"/>
    <col min="12036" max="12036" width="44.85546875" style="63" customWidth="1"/>
    <col min="12037" max="12037" width="54.7109375" style="63" customWidth="1"/>
    <col min="12038" max="12038" width="15.28515625" style="63" customWidth="1"/>
    <col min="12039" max="12040" width="19.28515625" style="63" customWidth="1"/>
    <col min="12041" max="12041" width="13.85546875" style="63" customWidth="1"/>
    <col min="12042" max="12042" width="25.28515625" style="63" customWidth="1"/>
    <col min="12043" max="12043" width="16.28515625" style="63" customWidth="1"/>
    <col min="12044" max="12288" width="9.28515625" style="63"/>
    <col min="12289" max="12289" width="15" style="63" customWidth="1"/>
    <col min="12290" max="12290" width="12.7109375" style="63" customWidth="1"/>
    <col min="12291" max="12291" width="11.7109375" style="63" customWidth="1"/>
    <col min="12292" max="12292" width="44.85546875" style="63" customWidth="1"/>
    <col min="12293" max="12293" width="54.7109375" style="63" customWidth="1"/>
    <col min="12294" max="12294" width="15.28515625" style="63" customWidth="1"/>
    <col min="12295" max="12296" width="19.28515625" style="63" customWidth="1"/>
    <col min="12297" max="12297" width="13.85546875" style="63" customWidth="1"/>
    <col min="12298" max="12298" width="25.28515625" style="63" customWidth="1"/>
    <col min="12299" max="12299" width="16.28515625" style="63" customWidth="1"/>
    <col min="12300" max="12544" width="9.28515625" style="63"/>
    <col min="12545" max="12545" width="15" style="63" customWidth="1"/>
    <col min="12546" max="12546" width="12.7109375" style="63" customWidth="1"/>
    <col min="12547" max="12547" width="11.7109375" style="63" customWidth="1"/>
    <col min="12548" max="12548" width="44.85546875" style="63" customWidth="1"/>
    <col min="12549" max="12549" width="54.7109375" style="63" customWidth="1"/>
    <col min="12550" max="12550" width="15.28515625" style="63" customWidth="1"/>
    <col min="12551" max="12552" width="19.28515625" style="63" customWidth="1"/>
    <col min="12553" max="12553" width="13.85546875" style="63" customWidth="1"/>
    <col min="12554" max="12554" width="25.28515625" style="63" customWidth="1"/>
    <col min="12555" max="12555" width="16.28515625" style="63" customWidth="1"/>
    <col min="12556" max="12800" width="9.28515625" style="63"/>
    <col min="12801" max="12801" width="15" style="63" customWidth="1"/>
    <col min="12802" max="12802" width="12.7109375" style="63" customWidth="1"/>
    <col min="12803" max="12803" width="11.7109375" style="63" customWidth="1"/>
    <col min="12804" max="12804" width="44.85546875" style="63" customWidth="1"/>
    <col min="12805" max="12805" width="54.7109375" style="63" customWidth="1"/>
    <col min="12806" max="12806" width="15.28515625" style="63" customWidth="1"/>
    <col min="12807" max="12808" width="19.28515625" style="63" customWidth="1"/>
    <col min="12809" max="12809" width="13.85546875" style="63" customWidth="1"/>
    <col min="12810" max="12810" width="25.28515625" style="63" customWidth="1"/>
    <col min="12811" max="12811" width="16.28515625" style="63" customWidth="1"/>
    <col min="12812" max="13056" width="9.28515625" style="63"/>
    <col min="13057" max="13057" width="15" style="63" customWidth="1"/>
    <col min="13058" max="13058" width="12.7109375" style="63" customWidth="1"/>
    <col min="13059" max="13059" width="11.7109375" style="63" customWidth="1"/>
    <col min="13060" max="13060" width="44.85546875" style="63" customWidth="1"/>
    <col min="13061" max="13061" width="54.7109375" style="63" customWidth="1"/>
    <col min="13062" max="13062" width="15.28515625" style="63" customWidth="1"/>
    <col min="13063" max="13064" width="19.28515625" style="63" customWidth="1"/>
    <col min="13065" max="13065" width="13.85546875" style="63" customWidth="1"/>
    <col min="13066" max="13066" width="25.28515625" style="63" customWidth="1"/>
    <col min="13067" max="13067" width="16.28515625" style="63" customWidth="1"/>
    <col min="13068" max="13312" width="9.28515625" style="63"/>
    <col min="13313" max="13313" width="15" style="63" customWidth="1"/>
    <col min="13314" max="13314" width="12.7109375" style="63" customWidth="1"/>
    <col min="13315" max="13315" width="11.7109375" style="63" customWidth="1"/>
    <col min="13316" max="13316" width="44.85546875" style="63" customWidth="1"/>
    <col min="13317" max="13317" width="54.7109375" style="63" customWidth="1"/>
    <col min="13318" max="13318" width="15.28515625" style="63" customWidth="1"/>
    <col min="13319" max="13320" width="19.28515625" style="63" customWidth="1"/>
    <col min="13321" max="13321" width="13.85546875" style="63" customWidth="1"/>
    <col min="13322" max="13322" width="25.28515625" style="63" customWidth="1"/>
    <col min="13323" max="13323" width="16.28515625" style="63" customWidth="1"/>
    <col min="13324" max="13568" width="9.28515625" style="63"/>
    <col min="13569" max="13569" width="15" style="63" customWidth="1"/>
    <col min="13570" max="13570" width="12.7109375" style="63" customWidth="1"/>
    <col min="13571" max="13571" width="11.7109375" style="63" customWidth="1"/>
    <col min="13572" max="13572" width="44.85546875" style="63" customWidth="1"/>
    <col min="13573" max="13573" width="54.7109375" style="63" customWidth="1"/>
    <col min="13574" max="13574" width="15.28515625" style="63" customWidth="1"/>
    <col min="13575" max="13576" width="19.28515625" style="63" customWidth="1"/>
    <col min="13577" max="13577" width="13.85546875" style="63" customWidth="1"/>
    <col min="13578" max="13578" width="25.28515625" style="63" customWidth="1"/>
    <col min="13579" max="13579" width="16.28515625" style="63" customWidth="1"/>
    <col min="13580" max="13824" width="9.28515625" style="63"/>
    <col min="13825" max="13825" width="15" style="63" customWidth="1"/>
    <col min="13826" max="13826" width="12.7109375" style="63" customWidth="1"/>
    <col min="13827" max="13827" width="11.7109375" style="63" customWidth="1"/>
    <col min="13828" max="13828" width="44.85546875" style="63" customWidth="1"/>
    <col min="13829" max="13829" width="54.7109375" style="63" customWidth="1"/>
    <col min="13830" max="13830" width="15.28515625" style="63" customWidth="1"/>
    <col min="13831" max="13832" width="19.28515625" style="63" customWidth="1"/>
    <col min="13833" max="13833" width="13.85546875" style="63" customWidth="1"/>
    <col min="13834" max="13834" width="25.28515625" style="63" customWidth="1"/>
    <col min="13835" max="13835" width="16.28515625" style="63" customWidth="1"/>
    <col min="13836" max="14080" width="9.28515625" style="63"/>
    <col min="14081" max="14081" width="15" style="63" customWidth="1"/>
    <col min="14082" max="14082" width="12.7109375" style="63" customWidth="1"/>
    <col min="14083" max="14083" width="11.7109375" style="63" customWidth="1"/>
    <col min="14084" max="14084" width="44.85546875" style="63" customWidth="1"/>
    <col min="14085" max="14085" width="54.7109375" style="63" customWidth="1"/>
    <col min="14086" max="14086" width="15.28515625" style="63" customWidth="1"/>
    <col min="14087" max="14088" width="19.28515625" style="63" customWidth="1"/>
    <col min="14089" max="14089" width="13.85546875" style="63" customWidth="1"/>
    <col min="14090" max="14090" width="25.28515625" style="63" customWidth="1"/>
    <col min="14091" max="14091" width="16.28515625" style="63" customWidth="1"/>
    <col min="14092" max="14336" width="9.28515625" style="63"/>
    <col min="14337" max="14337" width="15" style="63" customWidth="1"/>
    <col min="14338" max="14338" width="12.7109375" style="63" customWidth="1"/>
    <col min="14339" max="14339" width="11.7109375" style="63" customWidth="1"/>
    <col min="14340" max="14340" width="44.85546875" style="63" customWidth="1"/>
    <col min="14341" max="14341" width="54.7109375" style="63" customWidth="1"/>
    <col min="14342" max="14342" width="15.28515625" style="63" customWidth="1"/>
    <col min="14343" max="14344" width="19.28515625" style="63" customWidth="1"/>
    <col min="14345" max="14345" width="13.85546875" style="63" customWidth="1"/>
    <col min="14346" max="14346" width="25.28515625" style="63" customWidth="1"/>
    <col min="14347" max="14347" width="16.28515625" style="63" customWidth="1"/>
    <col min="14348" max="14592" width="9.28515625" style="63"/>
    <col min="14593" max="14593" width="15" style="63" customWidth="1"/>
    <col min="14594" max="14594" width="12.7109375" style="63" customWidth="1"/>
    <col min="14595" max="14595" width="11.7109375" style="63" customWidth="1"/>
    <col min="14596" max="14596" width="44.85546875" style="63" customWidth="1"/>
    <col min="14597" max="14597" width="54.7109375" style="63" customWidth="1"/>
    <col min="14598" max="14598" width="15.28515625" style="63" customWidth="1"/>
    <col min="14599" max="14600" width="19.28515625" style="63" customWidth="1"/>
    <col min="14601" max="14601" width="13.85546875" style="63" customWidth="1"/>
    <col min="14602" max="14602" width="25.28515625" style="63" customWidth="1"/>
    <col min="14603" max="14603" width="16.28515625" style="63" customWidth="1"/>
    <col min="14604" max="14848" width="9.28515625" style="63"/>
    <col min="14849" max="14849" width="15" style="63" customWidth="1"/>
    <col min="14850" max="14850" width="12.7109375" style="63" customWidth="1"/>
    <col min="14851" max="14851" width="11.7109375" style="63" customWidth="1"/>
    <col min="14852" max="14852" width="44.85546875" style="63" customWidth="1"/>
    <col min="14853" max="14853" width="54.7109375" style="63" customWidth="1"/>
    <col min="14854" max="14854" width="15.28515625" style="63" customWidth="1"/>
    <col min="14855" max="14856" width="19.28515625" style="63" customWidth="1"/>
    <col min="14857" max="14857" width="13.85546875" style="63" customWidth="1"/>
    <col min="14858" max="14858" width="25.28515625" style="63" customWidth="1"/>
    <col min="14859" max="14859" width="16.28515625" style="63" customWidth="1"/>
    <col min="14860" max="15104" width="9.28515625" style="63"/>
    <col min="15105" max="15105" width="15" style="63" customWidth="1"/>
    <col min="15106" max="15106" width="12.7109375" style="63" customWidth="1"/>
    <col min="15107" max="15107" width="11.7109375" style="63" customWidth="1"/>
    <col min="15108" max="15108" width="44.85546875" style="63" customWidth="1"/>
    <col min="15109" max="15109" width="54.7109375" style="63" customWidth="1"/>
    <col min="15110" max="15110" width="15.28515625" style="63" customWidth="1"/>
    <col min="15111" max="15112" width="19.28515625" style="63" customWidth="1"/>
    <col min="15113" max="15113" width="13.85546875" style="63" customWidth="1"/>
    <col min="15114" max="15114" width="25.28515625" style="63" customWidth="1"/>
    <col min="15115" max="15115" width="16.28515625" style="63" customWidth="1"/>
    <col min="15116" max="15360" width="9.28515625" style="63"/>
    <col min="15361" max="15361" width="15" style="63" customWidth="1"/>
    <col min="15362" max="15362" width="12.7109375" style="63" customWidth="1"/>
    <col min="15363" max="15363" width="11.7109375" style="63" customWidth="1"/>
    <col min="15364" max="15364" width="44.85546875" style="63" customWidth="1"/>
    <col min="15365" max="15365" width="54.7109375" style="63" customWidth="1"/>
    <col min="15366" max="15366" width="15.28515625" style="63" customWidth="1"/>
    <col min="15367" max="15368" width="19.28515625" style="63" customWidth="1"/>
    <col min="15369" max="15369" width="13.85546875" style="63" customWidth="1"/>
    <col min="15370" max="15370" width="25.28515625" style="63" customWidth="1"/>
    <col min="15371" max="15371" width="16.28515625" style="63" customWidth="1"/>
    <col min="15372" max="15616" width="9.28515625" style="63"/>
    <col min="15617" max="15617" width="15" style="63" customWidth="1"/>
    <col min="15618" max="15618" width="12.7109375" style="63" customWidth="1"/>
    <col min="15619" max="15619" width="11.7109375" style="63" customWidth="1"/>
    <col min="15620" max="15620" width="44.85546875" style="63" customWidth="1"/>
    <col min="15621" max="15621" width="54.7109375" style="63" customWidth="1"/>
    <col min="15622" max="15622" width="15.28515625" style="63" customWidth="1"/>
    <col min="15623" max="15624" width="19.28515625" style="63" customWidth="1"/>
    <col min="15625" max="15625" width="13.85546875" style="63" customWidth="1"/>
    <col min="15626" max="15626" width="25.28515625" style="63" customWidth="1"/>
    <col min="15627" max="15627" width="16.28515625" style="63" customWidth="1"/>
    <col min="15628" max="15872" width="9.28515625" style="63"/>
    <col min="15873" max="15873" width="15" style="63" customWidth="1"/>
    <col min="15874" max="15874" width="12.7109375" style="63" customWidth="1"/>
    <col min="15875" max="15875" width="11.7109375" style="63" customWidth="1"/>
    <col min="15876" max="15876" width="44.85546875" style="63" customWidth="1"/>
    <col min="15877" max="15877" width="54.7109375" style="63" customWidth="1"/>
    <col min="15878" max="15878" width="15.28515625" style="63" customWidth="1"/>
    <col min="15879" max="15880" width="19.28515625" style="63" customWidth="1"/>
    <col min="15881" max="15881" width="13.85546875" style="63" customWidth="1"/>
    <col min="15882" max="15882" width="25.28515625" style="63" customWidth="1"/>
    <col min="15883" max="15883" width="16.28515625" style="63" customWidth="1"/>
    <col min="15884" max="16128" width="9.28515625" style="63"/>
    <col min="16129" max="16129" width="15" style="63" customWidth="1"/>
    <col min="16130" max="16130" width="12.7109375" style="63" customWidth="1"/>
    <col min="16131" max="16131" width="11.7109375" style="63" customWidth="1"/>
    <col min="16132" max="16132" width="44.85546875" style="63" customWidth="1"/>
    <col min="16133" max="16133" width="54.7109375" style="63" customWidth="1"/>
    <col min="16134" max="16134" width="15.28515625" style="63" customWidth="1"/>
    <col min="16135" max="16136" width="19.28515625" style="63" customWidth="1"/>
    <col min="16137" max="16137" width="13.85546875" style="63" customWidth="1"/>
    <col min="16138" max="16138" width="25.28515625" style="63" customWidth="1"/>
    <col min="16139" max="16139" width="16.28515625" style="63" customWidth="1"/>
    <col min="16140" max="16384" width="9.28515625" style="63"/>
  </cols>
  <sheetData>
    <row r="1" spans="1:12" ht="22.9" customHeight="1" x14ac:dyDescent="0.25">
      <c r="J1" s="811" t="s">
        <v>400</v>
      </c>
      <c r="K1" s="63"/>
      <c r="L1" s="69"/>
    </row>
    <row r="2" spans="1:12" s="437" customFormat="1" ht="15.75" x14ac:dyDescent="0.25">
      <c r="J2" s="811" t="s">
        <v>460</v>
      </c>
    </row>
    <row r="3" spans="1:12" s="437" customFormat="1" ht="15.75" x14ac:dyDescent="0.25">
      <c r="J3" s="438" t="s">
        <v>703</v>
      </c>
    </row>
    <row r="4" spans="1:12" s="437" customFormat="1" ht="15.75" x14ac:dyDescent="0.25">
      <c r="J4" s="6" t="s">
        <v>702</v>
      </c>
    </row>
    <row r="5" spans="1:12" s="437" customFormat="1" ht="15.75" x14ac:dyDescent="0.25">
      <c r="I5" s="1338"/>
      <c r="J5" s="1338"/>
      <c r="K5" s="822"/>
    </row>
    <row r="6" spans="1:12" s="437" customFormat="1" x14ac:dyDescent="0.25"/>
    <row r="7" spans="1:12" ht="14.1" customHeight="1" x14ac:dyDescent="0.25">
      <c r="G7" s="67"/>
      <c r="H7" s="67"/>
      <c r="I7" s="68"/>
    </row>
    <row r="8" spans="1:12" ht="18.600000000000001" customHeight="1" x14ac:dyDescent="0.25">
      <c r="G8" s="67"/>
      <c r="H8" s="67"/>
      <c r="I8" s="68"/>
    </row>
    <row r="9" spans="1:12" ht="15.75" x14ac:dyDescent="0.25">
      <c r="G9" s="67"/>
      <c r="H9" s="67"/>
      <c r="I9" s="123"/>
    </row>
    <row r="10" spans="1:12" ht="27" customHeight="1" x14ac:dyDescent="0.25">
      <c r="A10" s="1339" t="s">
        <v>656</v>
      </c>
      <c r="B10" s="1339"/>
      <c r="C10" s="1339"/>
      <c r="D10" s="1339"/>
      <c r="E10" s="1339"/>
      <c r="F10" s="1339"/>
      <c r="G10" s="1339"/>
      <c r="H10" s="1339"/>
      <c r="I10" s="1339"/>
      <c r="J10" s="1339"/>
      <c r="K10" s="1339"/>
      <c r="L10" s="1339"/>
    </row>
    <row r="11" spans="1:12" ht="28.35" customHeight="1" x14ac:dyDescent="0.25">
      <c r="A11" s="1264">
        <v>1559100000</v>
      </c>
      <c r="B11" s="1264"/>
      <c r="C11" s="1264"/>
      <c r="D11" s="1265"/>
      <c r="E11" s="1265"/>
      <c r="F11" s="1265"/>
      <c r="G11" s="1265"/>
      <c r="H11" s="1265"/>
      <c r="I11" s="1265"/>
      <c r="J11" s="1265"/>
      <c r="K11" s="1265"/>
      <c r="L11" s="1265"/>
    </row>
    <row r="12" spans="1:12" ht="22.15" customHeight="1" thickBot="1" x14ac:dyDescent="0.3">
      <c r="A12" s="1269" t="s">
        <v>0</v>
      </c>
      <c r="B12" s="1269"/>
      <c r="C12" s="1269"/>
      <c r="D12" s="823"/>
      <c r="E12" s="823"/>
      <c r="F12" s="71"/>
      <c r="G12" s="823"/>
      <c r="H12" s="823"/>
      <c r="I12" s="823"/>
      <c r="J12" s="823"/>
      <c r="K12" s="823"/>
      <c r="L12" s="72" t="s">
        <v>236</v>
      </c>
    </row>
    <row r="13" spans="1:12" s="68" customFormat="1" ht="77.25" customHeight="1" x14ac:dyDescent="0.25">
      <c r="A13" s="1270" t="s">
        <v>8</v>
      </c>
      <c r="B13" s="1267" t="s">
        <v>9</v>
      </c>
      <c r="C13" s="1272" t="s">
        <v>237</v>
      </c>
      <c r="D13" s="1267" t="s">
        <v>238</v>
      </c>
      <c r="E13" s="1272" t="s">
        <v>461</v>
      </c>
      <c r="F13" s="1267" t="s">
        <v>239</v>
      </c>
      <c r="G13" s="1272" t="s">
        <v>240</v>
      </c>
      <c r="H13" s="1274" t="s">
        <v>241</v>
      </c>
      <c r="I13" s="1267" t="s">
        <v>242</v>
      </c>
      <c r="J13" s="1274" t="s">
        <v>243</v>
      </c>
      <c r="K13" s="1334" t="s">
        <v>645</v>
      </c>
      <c r="L13" s="1336" t="s">
        <v>244</v>
      </c>
    </row>
    <row r="14" spans="1:12" s="68" customFormat="1" ht="157.9" customHeight="1" thickBot="1" x14ac:dyDescent="0.3">
      <c r="A14" s="1271"/>
      <c r="B14" s="1268"/>
      <c r="C14" s="1273"/>
      <c r="D14" s="1268"/>
      <c r="E14" s="1273"/>
      <c r="F14" s="1268"/>
      <c r="G14" s="1273"/>
      <c r="H14" s="1275"/>
      <c r="I14" s="1268"/>
      <c r="J14" s="1275"/>
      <c r="K14" s="1335"/>
      <c r="L14" s="1337"/>
    </row>
    <row r="15" spans="1:12" s="74" customFormat="1" ht="24" customHeight="1" thickBot="1" x14ac:dyDescent="0.3">
      <c r="A15" s="439" t="s">
        <v>245</v>
      </c>
      <c r="B15" s="73" t="s">
        <v>246</v>
      </c>
      <c r="C15" s="440" t="s">
        <v>247</v>
      </c>
      <c r="D15" s="73" t="s">
        <v>403</v>
      </c>
      <c r="E15" s="73" t="s">
        <v>248</v>
      </c>
      <c r="F15" s="73" t="s">
        <v>249</v>
      </c>
      <c r="G15" s="73" t="s">
        <v>250</v>
      </c>
      <c r="H15" s="440" t="s">
        <v>251</v>
      </c>
      <c r="I15" s="440" t="s">
        <v>252</v>
      </c>
      <c r="J15" s="441">
        <v>10</v>
      </c>
      <c r="K15" s="442">
        <v>11</v>
      </c>
      <c r="L15" s="443">
        <v>12</v>
      </c>
    </row>
    <row r="16" spans="1:12" s="74" customFormat="1" ht="64.150000000000006" customHeight="1" thickBot="1" x14ac:dyDescent="0.3">
      <c r="A16" s="444" t="s">
        <v>13</v>
      </c>
      <c r="B16" s="445"/>
      <c r="C16" s="446"/>
      <c r="D16" s="858" t="s">
        <v>462</v>
      </c>
      <c r="E16" s="75"/>
      <c r="F16" s="76"/>
      <c r="G16" s="447"/>
      <c r="H16" s="448"/>
      <c r="I16" s="448"/>
      <c r="J16" s="449">
        <f>J17</f>
        <v>7195257</v>
      </c>
      <c r="K16" s="449">
        <f>K17</f>
        <v>4743877.5999999996</v>
      </c>
      <c r="L16" s="450"/>
    </row>
    <row r="17" spans="1:12" s="74" customFormat="1" ht="60" customHeight="1" x14ac:dyDescent="0.25">
      <c r="A17" s="451" t="s">
        <v>15</v>
      </c>
      <c r="B17" s="452"/>
      <c r="C17" s="452"/>
      <c r="D17" s="625" t="s">
        <v>454</v>
      </c>
      <c r="E17" s="453"/>
      <c r="F17" s="454"/>
      <c r="G17" s="455"/>
      <c r="H17" s="456"/>
      <c r="I17" s="456"/>
      <c r="J17" s="457">
        <f>SUM(J18:J28)</f>
        <v>7195257</v>
      </c>
      <c r="K17" s="457">
        <f>SUM(K18:K28)</f>
        <v>4743877.5999999996</v>
      </c>
      <c r="L17" s="458"/>
    </row>
    <row r="18" spans="1:12" s="74" customFormat="1" ht="54" customHeight="1" x14ac:dyDescent="0.25">
      <c r="A18" s="459" t="s">
        <v>17</v>
      </c>
      <c r="B18" s="460" t="s">
        <v>18</v>
      </c>
      <c r="C18" s="460" t="s">
        <v>19</v>
      </c>
      <c r="D18" s="461" t="s">
        <v>20</v>
      </c>
      <c r="E18" s="462" t="s">
        <v>463</v>
      </c>
      <c r="F18" s="80"/>
      <c r="G18" s="81"/>
      <c r="H18" s="81"/>
      <c r="I18" s="81"/>
      <c r="J18" s="82">
        <v>1548687</v>
      </c>
      <c r="K18" s="463"/>
      <c r="L18" s="83"/>
    </row>
    <row r="19" spans="1:12" s="74" customFormat="1" ht="71.45" customHeight="1" x14ac:dyDescent="0.25">
      <c r="A19" s="459" t="s">
        <v>21</v>
      </c>
      <c r="B19" s="460" t="s">
        <v>22</v>
      </c>
      <c r="C19" s="86" t="s">
        <v>23</v>
      </c>
      <c r="D19" s="464" t="s">
        <v>24</v>
      </c>
      <c r="E19" s="462" t="s">
        <v>463</v>
      </c>
      <c r="F19" s="80"/>
      <c r="G19" s="81"/>
      <c r="H19" s="81"/>
      <c r="I19" s="81"/>
      <c r="J19" s="82">
        <f>173298</f>
        <v>173298</v>
      </c>
      <c r="K19" s="463"/>
      <c r="L19" s="83"/>
    </row>
    <row r="20" spans="1:12" s="74" customFormat="1" ht="64.150000000000006" customHeight="1" x14ac:dyDescent="0.25">
      <c r="A20" s="459" t="s">
        <v>28</v>
      </c>
      <c r="B20" s="460" t="s">
        <v>29</v>
      </c>
      <c r="C20" s="86" t="s">
        <v>30</v>
      </c>
      <c r="D20" s="464" t="s">
        <v>657</v>
      </c>
      <c r="E20" s="79" t="s">
        <v>253</v>
      </c>
      <c r="F20" s="80"/>
      <c r="G20" s="81"/>
      <c r="H20" s="81"/>
      <c r="I20" s="81"/>
      <c r="J20" s="82">
        <v>657194</v>
      </c>
      <c r="K20" s="463"/>
      <c r="L20" s="83"/>
    </row>
    <row r="21" spans="1:12" s="74" customFormat="1" ht="71.25" customHeight="1" x14ac:dyDescent="0.25">
      <c r="A21" s="436" t="s">
        <v>215</v>
      </c>
      <c r="B21" s="86">
        <v>7650</v>
      </c>
      <c r="C21" s="86" t="s">
        <v>152</v>
      </c>
      <c r="D21" s="464" t="s">
        <v>216</v>
      </c>
      <c r="E21" s="462" t="s">
        <v>254</v>
      </c>
      <c r="F21" s="80"/>
      <c r="G21" s="81"/>
      <c r="H21" s="81"/>
      <c r="I21" s="81"/>
      <c r="J21" s="82">
        <v>57000</v>
      </c>
      <c r="K21" s="463"/>
      <c r="L21" s="83"/>
    </row>
    <row r="22" spans="1:12" s="74" customFormat="1" ht="99.75" customHeight="1" x14ac:dyDescent="0.25">
      <c r="A22" s="436" t="s">
        <v>217</v>
      </c>
      <c r="B22" s="86" t="s">
        <v>218</v>
      </c>
      <c r="C22" s="86" t="s">
        <v>152</v>
      </c>
      <c r="D22" s="464" t="s">
        <v>219</v>
      </c>
      <c r="E22" s="462" t="s">
        <v>254</v>
      </c>
      <c r="F22" s="80"/>
      <c r="G22" s="81"/>
      <c r="H22" s="81"/>
      <c r="I22" s="81"/>
      <c r="J22" s="82">
        <v>15200</v>
      </c>
      <c r="K22" s="463"/>
      <c r="L22" s="83"/>
    </row>
    <row r="23" spans="1:12" s="74" customFormat="1" ht="54" hidden="1" customHeight="1" x14ac:dyDescent="0.25">
      <c r="A23" s="436" t="s">
        <v>464</v>
      </c>
      <c r="B23" s="465"/>
      <c r="C23" s="86" t="s">
        <v>465</v>
      </c>
      <c r="D23" s="466" t="s">
        <v>466</v>
      </c>
      <c r="E23" s="467"/>
      <c r="F23" s="468"/>
      <c r="G23" s="469"/>
      <c r="H23" s="469"/>
      <c r="I23" s="469"/>
      <c r="J23" s="470">
        <f>J24</f>
        <v>0</v>
      </c>
      <c r="K23" s="471"/>
      <c r="L23" s="472"/>
    </row>
    <row r="24" spans="1:12" s="74" customFormat="1" ht="43.5" hidden="1" customHeight="1" x14ac:dyDescent="0.25">
      <c r="A24" s="436" t="s">
        <v>467</v>
      </c>
      <c r="B24" s="473" t="s">
        <v>14</v>
      </c>
      <c r="C24" s="86" t="s">
        <v>468</v>
      </c>
      <c r="D24" s="474" t="s">
        <v>466</v>
      </c>
      <c r="E24" s="475"/>
      <c r="F24" s="476"/>
      <c r="G24" s="477"/>
      <c r="H24" s="477"/>
      <c r="I24" s="477"/>
      <c r="J24" s="478">
        <f>J25+J26</f>
        <v>0</v>
      </c>
      <c r="K24" s="479"/>
      <c r="L24" s="480"/>
    </row>
    <row r="25" spans="1:12" s="74" customFormat="1" ht="45.75" hidden="1" customHeight="1" thickBot="1" x14ac:dyDescent="0.3">
      <c r="A25" s="436" t="s">
        <v>469</v>
      </c>
      <c r="B25" s="86" t="s">
        <v>44</v>
      </c>
      <c r="C25" s="86" t="s">
        <v>470</v>
      </c>
      <c r="D25" s="481" t="s">
        <v>46</v>
      </c>
      <c r="E25" s="79" t="s">
        <v>253</v>
      </c>
      <c r="F25" s="314"/>
      <c r="G25" s="482"/>
      <c r="H25" s="482"/>
      <c r="I25" s="482"/>
      <c r="J25" s="82"/>
      <c r="K25" s="463"/>
      <c r="L25" s="483"/>
    </row>
    <row r="26" spans="1:12" s="74" customFormat="1" ht="102" hidden="1" customHeight="1" thickBot="1" x14ac:dyDescent="0.3">
      <c r="A26" s="814" t="s">
        <v>471</v>
      </c>
      <c r="B26" s="815" t="s">
        <v>472</v>
      </c>
      <c r="C26" s="815" t="s">
        <v>473</v>
      </c>
      <c r="D26" s="484" t="s">
        <v>474</v>
      </c>
      <c r="E26" s="89" t="s">
        <v>253</v>
      </c>
      <c r="F26" s="818"/>
      <c r="G26" s="485"/>
      <c r="H26" s="485"/>
      <c r="I26" s="485"/>
      <c r="J26" s="486"/>
      <c r="K26" s="487"/>
      <c r="L26" s="488"/>
    </row>
    <row r="27" spans="1:12" s="74" customFormat="1" ht="81.599999999999994" customHeight="1" x14ac:dyDescent="0.25">
      <c r="A27" s="436" t="s">
        <v>475</v>
      </c>
      <c r="B27" s="86" t="s">
        <v>476</v>
      </c>
      <c r="C27" s="86" t="s">
        <v>34</v>
      </c>
      <c r="D27" s="464" t="s">
        <v>477</v>
      </c>
      <c r="E27" s="79" t="s">
        <v>253</v>
      </c>
      <c r="F27" s="80"/>
      <c r="G27" s="81"/>
      <c r="H27" s="81"/>
      <c r="I27" s="81"/>
      <c r="J27" s="82">
        <f>400444-216846</f>
        <v>183598</v>
      </c>
      <c r="K27" s="82">
        <v>183597.6</v>
      </c>
      <c r="L27" s="83"/>
    </row>
    <row r="28" spans="1:12" s="74" customFormat="1" ht="79.900000000000006" customHeight="1" thickBot="1" x14ac:dyDescent="0.3">
      <c r="A28" s="859" t="s">
        <v>658</v>
      </c>
      <c r="B28" s="489" t="s">
        <v>659</v>
      </c>
      <c r="C28" s="818" t="s">
        <v>197</v>
      </c>
      <c r="D28" s="464" t="s">
        <v>643</v>
      </c>
      <c r="E28" s="491" t="s">
        <v>660</v>
      </c>
      <c r="F28" s="819"/>
      <c r="G28" s="492"/>
      <c r="H28" s="492"/>
      <c r="I28" s="492"/>
      <c r="J28" s="493">
        <v>4560280</v>
      </c>
      <c r="K28" s="494">
        <v>4560280</v>
      </c>
      <c r="L28" s="495"/>
    </row>
    <row r="29" spans="1:12" s="861" customFormat="1" ht="61.9" customHeight="1" thickBot="1" x14ac:dyDescent="0.3">
      <c r="A29" s="496" t="s">
        <v>40</v>
      </c>
      <c r="B29" s="497"/>
      <c r="C29" s="497"/>
      <c r="D29" s="860" t="s">
        <v>478</v>
      </c>
      <c r="E29" s="498"/>
      <c r="F29" s="499"/>
      <c r="G29" s="500"/>
      <c r="H29" s="500"/>
      <c r="I29" s="500"/>
      <c r="J29" s="470">
        <f>J30</f>
        <v>3993568</v>
      </c>
      <c r="K29" s="470">
        <f>K30</f>
        <v>0</v>
      </c>
      <c r="L29" s="501"/>
    </row>
    <row r="30" spans="1:12" s="863" customFormat="1" ht="48" customHeight="1" x14ac:dyDescent="0.25">
      <c r="A30" s="520" t="s">
        <v>40</v>
      </c>
      <c r="B30" s="503"/>
      <c r="C30" s="503"/>
      <c r="D30" s="862" t="s">
        <v>478</v>
      </c>
      <c r="E30" s="504"/>
      <c r="F30" s="505"/>
      <c r="G30" s="506"/>
      <c r="H30" s="506"/>
      <c r="I30" s="506"/>
      <c r="J30" s="478">
        <f>J31+J32+J33+J34</f>
        <v>3993568</v>
      </c>
      <c r="K30" s="478">
        <f>K31+K32+K33+K34</f>
        <v>0</v>
      </c>
      <c r="L30" s="516"/>
    </row>
    <row r="31" spans="1:12" s="863" customFormat="1" ht="48" customHeight="1" x14ac:dyDescent="0.25">
      <c r="A31" s="84" t="s">
        <v>43</v>
      </c>
      <c r="B31" s="85" t="s">
        <v>44</v>
      </c>
      <c r="C31" s="85" t="s">
        <v>45</v>
      </c>
      <c r="D31" s="864" t="s">
        <v>46</v>
      </c>
      <c r="E31" s="631" t="s">
        <v>253</v>
      </c>
      <c r="F31" s="505"/>
      <c r="G31" s="506"/>
      <c r="H31" s="506"/>
      <c r="I31" s="506"/>
      <c r="J31" s="478">
        <v>61425</v>
      </c>
      <c r="K31" s="478"/>
      <c r="L31" s="516"/>
    </row>
    <row r="32" spans="1:12" s="861" customFormat="1" ht="138" customHeight="1" x14ac:dyDescent="0.25">
      <c r="A32" s="436" t="s">
        <v>479</v>
      </c>
      <c r="B32" s="86" t="s">
        <v>480</v>
      </c>
      <c r="C32" s="86" t="s">
        <v>55</v>
      </c>
      <c r="D32" s="631" t="s">
        <v>481</v>
      </c>
      <c r="E32" s="631" t="s">
        <v>253</v>
      </c>
      <c r="F32" s="80"/>
      <c r="G32" s="81"/>
      <c r="H32" s="81"/>
      <c r="I32" s="81"/>
      <c r="J32" s="82">
        <v>579643</v>
      </c>
      <c r="K32" s="82"/>
      <c r="L32" s="83"/>
    </row>
    <row r="33" spans="1:12" s="861" customFormat="1" ht="133.9" customHeight="1" x14ac:dyDescent="0.25">
      <c r="A33" s="436" t="s">
        <v>482</v>
      </c>
      <c r="B33" s="86" t="s">
        <v>483</v>
      </c>
      <c r="C33" s="86" t="s">
        <v>55</v>
      </c>
      <c r="D33" s="631" t="s">
        <v>484</v>
      </c>
      <c r="E33" s="631" t="s">
        <v>253</v>
      </c>
      <c r="F33" s="80"/>
      <c r="G33" s="81"/>
      <c r="H33" s="81"/>
      <c r="I33" s="81"/>
      <c r="J33" s="82">
        <v>1352500</v>
      </c>
      <c r="K33" s="82"/>
      <c r="L33" s="83"/>
    </row>
    <row r="34" spans="1:12" s="861" customFormat="1" ht="75" customHeight="1" thickBot="1" x14ac:dyDescent="0.3">
      <c r="A34" s="865" t="s">
        <v>649</v>
      </c>
      <c r="B34" s="821">
        <v>9750</v>
      </c>
      <c r="C34" s="818" t="s">
        <v>197</v>
      </c>
      <c r="D34" s="866" t="s">
        <v>650</v>
      </c>
      <c r="E34" s="491" t="s">
        <v>660</v>
      </c>
      <c r="F34" s="819"/>
      <c r="G34" s="492"/>
      <c r="H34" s="492"/>
      <c r="I34" s="492"/>
      <c r="J34" s="493">
        <v>2000000</v>
      </c>
      <c r="K34" s="494"/>
      <c r="L34" s="495"/>
    </row>
    <row r="35" spans="1:12" s="74" customFormat="1" ht="66" customHeight="1" thickBot="1" x14ac:dyDescent="0.3">
      <c r="A35" s="507" t="s">
        <v>66</v>
      </c>
      <c r="B35" s="508" t="s">
        <v>14</v>
      </c>
      <c r="C35" s="508" t="s">
        <v>14</v>
      </c>
      <c r="D35" s="867" t="s">
        <v>446</v>
      </c>
      <c r="E35" s="498"/>
      <c r="F35" s="499"/>
      <c r="G35" s="500"/>
      <c r="H35" s="500"/>
      <c r="I35" s="500"/>
      <c r="J35" s="470">
        <f>J36</f>
        <v>92800</v>
      </c>
      <c r="K35" s="470">
        <f>K36</f>
        <v>0</v>
      </c>
      <c r="L35" s="501"/>
    </row>
    <row r="36" spans="1:12" s="74" customFormat="1" ht="56.25" x14ac:dyDescent="0.25">
      <c r="A36" s="509" t="s">
        <v>67</v>
      </c>
      <c r="B36" s="473" t="s">
        <v>14</v>
      </c>
      <c r="C36" s="473" t="s">
        <v>14</v>
      </c>
      <c r="D36" s="474" t="s">
        <v>446</v>
      </c>
      <c r="E36" s="510"/>
      <c r="F36" s="820"/>
      <c r="G36" s="511"/>
      <c r="H36" s="511"/>
      <c r="I36" s="511"/>
      <c r="J36" s="478">
        <f>J38+J39</f>
        <v>92800</v>
      </c>
      <c r="K36" s="478">
        <f>K38+K39</f>
        <v>0</v>
      </c>
      <c r="L36" s="512"/>
    </row>
    <row r="37" spans="1:12" s="74" customFormat="1" ht="66" hidden="1" customHeight="1" x14ac:dyDescent="0.25">
      <c r="A37" s="84" t="s">
        <v>162</v>
      </c>
      <c r="B37" s="85" t="s">
        <v>42</v>
      </c>
      <c r="C37" s="85" t="s">
        <v>16</v>
      </c>
      <c r="D37" s="464" t="s">
        <v>156</v>
      </c>
      <c r="E37" s="79" t="s">
        <v>253</v>
      </c>
      <c r="F37" s="80"/>
      <c r="G37" s="81"/>
      <c r="H37" s="81"/>
      <c r="I37" s="81"/>
      <c r="J37" s="82"/>
      <c r="K37" s="463"/>
      <c r="L37" s="83"/>
    </row>
    <row r="38" spans="1:12" s="74" customFormat="1" ht="56.25" customHeight="1" x14ac:dyDescent="0.25">
      <c r="A38" s="87" t="s">
        <v>163</v>
      </c>
      <c r="B38" s="88" t="s">
        <v>164</v>
      </c>
      <c r="C38" s="88" t="s">
        <v>44</v>
      </c>
      <c r="D38" s="490" t="s">
        <v>165</v>
      </c>
      <c r="E38" s="513" t="s">
        <v>253</v>
      </c>
      <c r="F38" s="819"/>
      <c r="G38" s="492"/>
      <c r="H38" s="492"/>
      <c r="I38" s="492"/>
      <c r="J38" s="493">
        <v>58000</v>
      </c>
      <c r="K38" s="494"/>
      <c r="L38" s="495"/>
    </row>
    <row r="39" spans="1:12" s="74" customFormat="1" ht="99" customHeight="1" thickBot="1" x14ac:dyDescent="0.3">
      <c r="A39" s="814" t="s">
        <v>169</v>
      </c>
      <c r="B39" s="88">
        <v>3241</v>
      </c>
      <c r="C39" s="88">
        <v>1090</v>
      </c>
      <c r="D39" s="490" t="s">
        <v>485</v>
      </c>
      <c r="E39" s="513" t="s">
        <v>253</v>
      </c>
      <c r="F39" s="818"/>
      <c r="G39" s="485"/>
      <c r="H39" s="485"/>
      <c r="I39" s="485"/>
      <c r="J39" s="486">
        <v>34800</v>
      </c>
      <c r="K39" s="487"/>
      <c r="L39" s="488"/>
    </row>
    <row r="40" spans="1:12" s="74" customFormat="1" ht="66" customHeight="1" thickBot="1" x14ac:dyDescent="0.3">
      <c r="A40" s="514" t="s">
        <v>76</v>
      </c>
      <c r="B40" s="508" t="s">
        <v>14</v>
      </c>
      <c r="C40" s="508" t="s">
        <v>14</v>
      </c>
      <c r="D40" s="867" t="s">
        <v>447</v>
      </c>
      <c r="E40" s="498"/>
      <c r="F40" s="499"/>
      <c r="G40" s="500"/>
      <c r="H40" s="500"/>
      <c r="I40" s="500"/>
      <c r="J40" s="470">
        <f>J41</f>
        <v>23000</v>
      </c>
      <c r="K40" s="470">
        <f>K41</f>
        <v>0</v>
      </c>
      <c r="L40" s="501"/>
    </row>
    <row r="41" spans="1:12" s="74" customFormat="1" ht="56.25" x14ac:dyDescent="0.25">
      <c r="A41" s="515" t="s">
        <v>77</v>
      </c>
      <c r="B41" s="473" t="s">
        <v>14</v>
      </c>
      <c r="C41" s="473" t="s">
        <v>14</v>
      </c>
      <c r="D41" s="474" t="s">
        <v>447</v>
      </c>
      <c r="E41" s="510"/>
      <c r="F41" s="820"/>
      <c r="G41" s="511"/>
      <c r="H41" s="511"/>
      <c r="I41" s="511"/>
      <c r="J41" s="478">
        <f>J43</f>
        <v>23000</v>
      </c>
      <c r="K41" s="478">
        <f>K43</f>
        <v>0</v>
      </c>
      <c r="L41" s="512"/>
    </row>
    <row r="42" spans="1:12" s="74" customFormat="1" ht="66" hidden="1" customHeight="1" thickBot="1" x14ac:dyDescent="0.3">
      <c r="A42" s="436" t="s">
        <v>162</v>
      </c>
      <c r="B42" s="85" t="s">
        <v>42</v>
      </c>
      <c r="C42" s="85" t="s">
        <v>16</v>
      </c>
      <c r="D42" s="464" t="s">
        <v>156</v>
      </c>
      <c r="E42" s="79" t="s">
        <v>253</v>
      </c>
      <c r="F42" s="80"/>
      <c r="G42" s="81"/>
      <c r="H42" s="81"/>
      <c r="I42" s="81"/>
      <c r="J42" s="82"/>
      <c r="K42" s="463"/>
      <c r="L42" s="83"/>
    </row>
    <row r="43" spans="1:12" s="74" customFormat="1" ht="56.25" customHeight="1" thickBot="1" x14ac:dyDescent="0.3">
      <c r="A43" s="436" t="s">
        <v>171</v>
      </c>
      <c r="B43" s="86" t="s">
        <v>42</v>
      </c>
      <c r="C43" s="86" t="s">
        <v>16</v>
      </c>
      <c r="D43" s="464" t="s">
        <v>156</v>
      </c>
      <c r="E43" s="462" t="s">
        <v>253</v>
      </c>
      <c r="F43" s="80"/>
      <c r="G43" s="81"/>
      <c r="H43" s="81"/>
      <c r="I43" s="81"/>
      <c r="J43" s="82">
        <v>23000</v>
      </c>
      <c r="K43" s="463"/>
      <c r="L43" s="83"/>
    </row>
    <row r="44" spans="1:12" s="74" customFormat="1" ht="72" customHeight="1" thickBot="1" x14ac:dyDescent="0.3">
      <c r="A44" s="507" t="s">
        <v>81</v>
      </c>
      <c r="B44" s="508" t="s">
        <v>14</v>
      </c>
      <c r="C44" s="508" t="s">
        <v>14</v>
      </c>
      <c r="D44" s="867" t="s">
        <v>448</v>
      </c>
      <c r="E44" s="498"/>
      <c r="F44" s="499"/>
      <c r="G44" s="500"/>
      <c r="H44" s="500"/>
      <c r="I44" s="500"/>
      <c r="J44" s="470">
        <f>J45</f>
        <v>66262</v>
      </c>
      <c r="K44" s="470">
        <f>K45</f>
        <v>0</v>
      </c>
      <c r="L44" s="501"/>
    </row>
    <row r="45" spans="1:12" s="74" customFormat="1" ht="75" x14ac:dyDescent="0.25">
      <c r="A45" s="509" t="s">
        <v>82</v>
      </c>
      <c r="B45" s="473" t="s">
        <v>14</v>
      </c>
      <c r="C45" s="473" t="s">
        <v>14</v>
      </c>
      <c r="D45" s="474" t="s">
        <v>448</v>
      </c>
      <c r="E45" s="504"/>
      <c r="F45" s="505"/>
      <c r="G45" s="506"/>
      <c r="H45" s="506"/>
      <c r="I45" s="506"/>
      <c r="J45" s="478">
        <f>J46+J47</f>
        <v>66262</v>
      </c>
      <c r="K45" s="478">
        <f>K46+K47</f>
        <v>0</v>
      </c>
      <c r="L45" s="516"/>
    </row>
    <row r="46" spans="1:12" s="74" customFormat="1" ht="52.9" customHeight="1" x14ac:dyDescent="0.25">
      <c r="A46" s="84" t="s">
        <v>89</v>
      </c>
      <c r="B46" s="85" t="s">
        <v>90</v>
      </c>
      <c r="C46" s="85" t="s">
        <v>91</v>
      </c>
      <c r="D46" s="464" t="s">
        <v>92</v>
      </c>
      <c r="E46" s="79" t="s">
        <v>253</v>
      </c>
      <c r="F46" s="90"/>
      <c r="G46" s="91"/>
      <c r="H46" s="91"/>
      <c r="I46" s="91"/>
      <c r="J46" s="82">
        <v>43262</v>
      </c>
      <c r="K46" s="463"/>
      <c r="L46" s="92"/>
    </row>
    <row r="47" spans="1:12" s="74" customFormat="1" ht="49.9" customHeight="1" thickBot="1" x14ac:dyDescent="0.3">
      <c r="A47" s="84" t="s">
        <v>93</v>
      </c>
      <c r="B47" s="85" t="s">
        <v>94</v>
      </c>
      <c r="C47" s="85" t="s">
        <v>91</v>
      </c>
      <c r="D47" s="464" t="s">
        <v>95</v>
      </c>
      <c r="E47" s="79" t="s">
        <v>253</v>
      </c>
      <c r="F47" s="90"/>
      <c r="G47" s="91"/>
      <c r="H47" s="91"/>
      <c r="I47" s="91"/>
      <c r="J47" s="82">
        <v>23000</v>
      </c>
      <c r="K47" s="463"/>
      <c r="L47" s="92"/>
    </row>
    <row r="48" spans="1:12" s="74" customFormat="1" ht="72.599999999999994" customHeight="1" thickBot="1" x14ac:dyDescent="0.3">
      <c r="A48" s="496" t="s">
        <v>116</v>
      </c>
      <c r="B48" s="445"/>
      <c r="C48" s="445"/>
      <c r="D48" s="868" t="s">
        <v>117</v>
      </c>
      <c r="E48" s="517"/>
      <c r="F48" s="76"/>
      <c r="G48" s="518"/>
      <c r="H48" s="518"/>
      <c r="I48" s="518"/>
      <c r="J48" s="519">
        <f>J49</f>
        <v>2296426</v>
      </c>
      <c r="K48" s="519">
        <f>K49</f>
        <v>0</v>
      </c>
      <c r="L48" s="450"/>
    </row>
    <row r="49" spans="1:25" s="74" customFormat="1" ht="77.25" customHeight="1" x14ac:dyDescent="0.25">
      <c r="A49" s="520" t="s">
        <v>118</v>
      </c>
      <c r="B49" s="502"/>
      <c r="C49" s="502"/>
      <c r="D49" s="869" t="s">
        <v>255</v>
      </c>
      <c r="E49" s="475"/>
      <c r="F49" s="93"/>
      <c r="G49" s="521"/>
      <c r="H49" s="521"/>
      <c r="I49" s="521"/>
      <c r="J49" s="522">
        <f>SUM(J50:J51)</f>
        <v>2296426</v>
      </c>
      <c r="K49" s="522">
        <f>SUM(K50:K51)</f>
        <v>0</v>
      </c>
      <c r="L49" s="94"/>
    </row>
    <row r="50" spans="1:25" s="74" customFormat="1" ht="60.75" customHeight="1" x14ac:dyDescent="0.25">
      <c r="A50" s="77" t="s">
        <v>486</v>
      </c>
      <c r="B50" s="460" t="s">
        <v>487</v>
      </c>
      <c r="C50" s="460" t="s">
        <v>26</v>
      </c>
      <c r="D50" s="461" t="s">
        <v>488</v>
      </c>
      <c r="E50" s="462" t="s">
        <v>463</v>
      </c>
      <c r="F50" s="313"/>
      <c r="G50" s="312"/>
      <c r="H50" s="312"/>
      <c r="I50" s="312"/>
      <c r="J50" s="82">
        <v>1835036</v>
      </c>
      <c r="K50" s="463"/>
      <c r="L50" s="315"/>
    </row>
    <row r="51" spans="1:25" s="74" customFormat="1" ht="45" customHeight="1" thickBot="1" x14ac:dyDescent="0.3">
      <c r="A51" s="523" t="s">
        <v>127</v>
      </c>
      <c r="B51" s="524" t="s">
        <v>25</v>
      </c>
      <c r="C51" s="524" t="s">
        <v>26</v>
      </c>
      <c r="D51" s="461" t="s">
        <v>27</v>
      </c>
      <c r="E51" s="462" t="s">
        <v>463</v>
      </c>
      <c r="F51" s="525"/>
      <c r="G51" s="526"/>
      <c r="H51" s="526"/>
      <c r="I51" s="526"/>
      <c r="J51" s="527">
        <v>461390</v>
      </c>
      <c r="K51" s="528"/>
      <c r="L51" s="529"/>
    </row>
    <row r="52" spans="1:25" s="536" customFormat="1" ht="64.5" customHeight="1" thickBot="1" x14ac:dyDescent="0.3">
      <c r="A52" s="530" t="s">
        <v>136</v>
      </c>
      <c r="B52" s="531"/>
      <c r="C52" s="531"/>
      <c r="D52" s="870" t="s">
        <v>449</v>
      </c>
      <c r="E52" s="532"/>
      <c r="F52" s="531"/>
      <c r="G52" s="533"/>
      <c r="H52" s="533"/>
      <c r="I52" s="533"/>
      <c r="J52" s="534">
        <f>J53</f>
        <v>43746036</v>
      </c>
      <c r="K52" s="534">
        <f>K53</f>
        <v>18374177.18</v>
      </c>
      <c r="L52" s="535"/>
    </row>
    <row r="53" spans="1:25" s="74" customFormat="1" ht="57.75" customHeight="1" x14ac:dyDescent="0.25">
      <c r="A53" s="520" t="s">
        <v>137</v>
      </c>
      <c r="B53" s="820"/>
      <c r="C53" s="505"/>
      <c r="D53" s="871" t="s">
        <v>457</v>
      </c>
      <c r="E53" s="537"/>
      <c r="F53" s="476"/>
      <c r="G53" s="538"/>
      <c r="H53" s="538"/>
      <c r="I53" s="538"/>
      <c r="J53" s="538">
        <f>J72+J87+J54+J56+J58+J59+J60+J61+J63+J64+J68+J70+J78+J79+J80+J84+J85+J86</f>
        <v>43746036</v>
      </c>
      <c r="K53" s="538">
        <f>K72+K87+K54+K56+K58+K59+K60+K61+K63+K64+K68+K70+K78+K79+K80+K84+K85+K86</f>
        <v>18374177.18</v>
      </c>
      <c r="L53" s="539"/>
    </row>
    <row r="54" spans="1:25" s="74" customFormat="1" ht="302.45" customHeight="1" x14ac:dyDescent="0.25">
      <c r="A54" s="1299" t="s">
        <v>489</v>
      </c>
      <c r="B54" s="1301" t="s">
        <v>48</v>
      </c>
      <c r="C54" s="1301" t="s">
        <v>49</v>
      </c>
      <c r="D54" s="1305" t="s">
        <v>490</v>
      </c>
      <c r="E54" s="872" t="s">
        <v>491</v>
      </c>
      <c r="F54" s="1305" t="s">
        <v>492</v>
      </c>
      <c r="G54" s="873">
        <v>3702670</v>
      </c>
      <c r="H54" s="874">
        <f>'[1]2024'!$I$15+'[1]2024'!$I$18</f>
        <v>1070190.22</v>
      </c>
      <c r="I54" s="875">
        <f>H54/G54</f>
        <v>0.28903202823908153</v>
      </c>
      <c r="J54" s="874">
        <f>2450256+43034+10265</f>
        <v>2503555</v>
      </c>
      <c r="K54" s="874">
        <v>1657871.45</v>
      </c>
      <c r="L54" s="876">
        <f>(K54+H54)/G54*100%</f>
        <v>0.73678228683625602</v>
      </c>
    </row>
    <row r="55" spans="1:25" s="74" customFormat="1" ht="37.9" customHeight="1" x14ac:dyDescent="0.25">
      <c r="A55" s="1300"/>
      <c r="B55" s="1302"/>
      <c r="C55" s="1302"/>
      <c r="D55" s="1304"/>
      <c r="E55" s="877" t="s">
        <v>493</v>
      </c>
      <c r="F55" s="1304"/>
      <c r="G55" s="878">
        <v>264411</v>
      </c>
      <c r="H55" s="879">
        <f>234332.96</f>
        <v>234332.96</v>
      </c>
      <c r="I55" s="880">
        <v>1</v>
      </c>
      <c r="J55" s="881"/>
      <c r="K55" s="881"/>
      <c r="L55" s="876">
        <v>1</v>
      </c>
    </row>
    <row r="56" spans="1:25" s="884" customFormat="1" ht="220.15" customHeight="1" x14ac:dyDescent="0.25">
      <c r="A56" s="1299" t="s">
        <v>489</v>
      </c>
      <c r="B56" s="1301" t="s">
        <v>48</v>
      </c>
      <c r="C56" s="1301" t="s">
        <v>49</v>
      </c>
      <c r="D56" s="1305" t="s">
        <v>490</v>
      </c>
      <c r="E56" s="882" t="s">
        <v>494</v>
      </c>
      <c r="F56" s="1305" t="s">
        <v>495</v>
      </c>
      <c r="G56" s="883">
        <v>23825333</v>
      </c>
      <c r="H56" s="874">
        <f>'[1]2024'!$I$11+'[1]2024'!$I$13+H57</f>
        <v>6575752.0599999996</v>
      </c>
      <c r="I56" s="875">
        <f>H56/G56</f>
        <v>0.27599832749452019</v>
      </c>
      <c r="J56" s="874">
        <f>15048608+194696+62711-2300000</f>
        <v>13006015</v>
      </c>
      <c r="K56" s="874">
        <v>10390983.67</v>
      </c>
      <c r="L56" s="876">
        <f>(K56+H56)/G56*100%</f>
        <v>0.71213005627245585</v>
      </c>
      <c r="M56" s="74"/>
      <c r="N56" s="74"/>
    </row>
    <row r="57" spans="1:25" s="884" customFormat="1" ht="36.75" customHeight="1" x14ac:dyDescent="0.25">
      <c r="A57" s="1300"/>
      <c r="B57" s="1302"/>
      <c r="C57" s="1302"/>
      <c r="D57" s="1304"/>
      <c r="E57" s="885" t="s">
        <v>256</v>
      </c>
      <c r="F57" s="1304"/>
      <c r="G57" s="886">
        <v>1675846</v>
      </c>
      <c r="H57" s="879">
        <f>274112.37+1201312.3</f>
        <v>1475424.67</v>
      </c>
      <c r="I57" s="880">
        <v>1</v>
      </c>
      <c r="J57" s="887"/>
      <c r="K57" s="887"/>
      <c r="L57" s="888">
        <v>1</v>
      </c>
      <c r="M57" s="74"/>
      <c r="N57" s="74"/>
    </row>
    <row r="58" spans="1:25" s="884" customFormat="1" ht="243.75" customHeight="1" x14ac:dyDescent="0.25">
      <c r="A58" s="889" t="s">
        <v>489</v>
      </c>
      <c r="B58" s="890" t="s">
        <v>48</v>
      </c>
      <c r="C58" s="890" t="s">
        <v>49</v>
      </c>
      <c r="D58" s="887" t="s">
        <v>490</v>
      </c>
      <c r="E58" s="891" t="s">
        <v>661</v>
      </c>
      <c r="F58" s="887" t="s">
        <v>497</v>
      </c>
      <c r="G58" s="879">
        <v>5500000</v>
      </c>
      <c r="H58" s="879">
        <v>0</v>
      </c>
      <c r="I58" s="880">
        <v>0</v>
      </c>
      <c r="J58" s="887">
        <v>2300000</v>
      </c>
      <c r="K58" s="887"/>
      <c r="L58" s="888">
        <f>(J58+H58)/G58</f>
        <v>0.41818181818181815</v>
      </c>
      <c r="M58" s="74"/>
      <c r="N58" s="74"/>
    </row>
    <row r="59" spans="1:25" s="884" customFormat="1" ht="251.45" customHeight="1" x14ac:dyDescent="0.25">
      <c r="A59" s="892" t="s">
        <v>489</v>
      </c>
      <c r="B59" s="893" t="s">
        <v>48</v>
      </c>
      <c r="C59" s="893" t="s">
        <v>49</v>
      </c>
      <c r="D59" s="894" t="s">
        <v>490</v>
      </c>
      <c r="E59" s="895" t="s">
        <v>496</v>
      </c>
      <c r="F59" s="894" t="s">
        <v>497</v>
      </c>
      <c r="G59" s="896">
        <v>248082</v>
      </c>
      <c r="H59" s="897">
        <v>0</v>
      </c>
      <c r="I59" s="898">
        <v>0</v>
      </c>
      <c r="J59" s="897">
        <v>248082</v>
      </c>
      <c r="K59" s="897"/>
      <c r="L59" s="899">
        <v>0</v>
      </c>
      <c r="M59" s="74"/>
      <c r="N59" s="74"/>
    </row>
    <row r="60" spans="1:25" s="884" customFormat="1" ht="235.9" customHeight="1" x14ac:dyDescent="0.25">
      <c r="A60" s="889" t="s">
        <v>489</v>
      </c>
      <c r="B60" s="890" t="s">
        <v>48</v>
      </c>
      <c r="C60" s="890" t="s">
        <v>49</v>
      </c>
      <c r="D60" s="887" t="s">
        <v>490</v>
      </c>
      <c r="E60" s="891" t="s">
        <v>498</v>
      </c>
      <c r="F60" s="887" t="s">
        <v>497</v>
      </c>
      <c r="G60" s="900">
        <v>1486740</v>
      </c>
      <c r="H60" s="874">
        <v>0</v>
      </c>
      <c r="I60" s="875">
        <f>H60/G60</f>
        <v>0</v>
      </c>
      <c r="J60" s="874">
        <v>1486740</v>
      </c>
      <c r="K60" s="874"/>
      <c r="L60" s="876">
        <v>0</v>
      </c>
      <c r="M60" s="74"/>
      <c r="N60" s="74"/>
    </row>
    <row r="61" spans="1:25" s="884" customFormat="1" ht="235.9" customHeight="1" x14ac:dyDescent="0.25">
      <c r="A61" s="1299" t="s">
        <v>489</v>
      </c>
      <c r="B61" s="1301" t="s">
        <v>48</v>
      </c>
      <c r="C61" s="1301" t="s">
        <v>49</v>
      </c>
      <c r="D61" s="1305" t="s">
        <v>490</v>
      </c>
      <c r="E61" s="882" t="s">
        <v>662</v>
      </c>
      <c r="F61" s="1305">
        <v>2025</v>
      </c>
      <c r="G61" s="900">
        <v>583500</v>
      </c>
      <c r="H61" s="874">
        <v>0</v>
      </c>
      <c r="I61" s="875">
        <v>0</v>
      </c>
      <c r="J61" s="874">
        <v>583500</v>
      </c>
      <c r="K61" s="874"/>
      <c r="L61" s="876">
        <v>0</v>
      </c>
      <c r="M61" s="74"/>
      <c r="N61" s="74"/>
    </row>
    <row r="62" spans="1:25" s="884" customFormat="1" ht="27" customHeight="1" x14ac:dyDescent="0.25">
      <c r="A62" s="1300"/>
      <c r="B62" s="1302"/>
      <c r="C62" s="1302"/>
      <c r="D62" s="1304"/>
      <c r="E62" s="901" t="s">
        <v>256</v>
      </c>
      <c r="F62" s="1304"/>
      <c r="G62" s="900">
        <v>48500</v>
      </c>
      <c r="H62" s="874">
        <v>0</v>
      </c>
      <c r="I62" s="875">
        <v>0</v>
      </c>
      <c r="J62" s="874">
        <v>48500</v>
      </c>
      <c r="K62" s="874"/>
      <c r="L62" s="876">
        <v>0</v>
      </c>
      <c r="M62" s="74"/>
      <c r="N62" s="74"/>
    </row>
    <row r="63" spans="1:25" s="912" customFormat="1" ht="131.25" customHeight="1" x14ac:dyDescent="0.3">
      <c r="A63" s="902" t="s">
        <v>499</v>
      </c>
      <c r="B63" s="903" t="s">
        <v>500</v>
      </c>
      <c r="C63" s="903" t="s">
        <v>204</v>
      </c>
      <c r="D63" s="904" t="s">
        <v>501</v>
      </c>
      <c r="E63" s="905" t="s">
        <v>502</v>
      </c>
      <c r="F63" s="906" t="s">
        <v>497</v>
      </c>
      <c r="G63" s="874">
        <v>173444</v>
      </c>
      <c r="H63" s="874">
        <v>0</v>
      </c>
      <c r="I63" s="875">
        <v>0</v>
      </c>
      <c r="J63" s="907">
        <v>173444</v>
      </c>
      <c r="K63" s="907"/>
      <c r="L63" s="876">
        <v>0</v>
      </c>
      <c r="M63" s="536"/>
      <c r="N63" s="908"/>
      <c r="O63" s="909"/>
      <c r="P63" s="909"/>
      <c r="Q63" s="909"/>
      <c r="R63" s="909"/>
      <c r="S63" s="909"/>
      <c r="T63" s="909"/>
      <c r="U63" s="910"/>
      <c r="V63" s="910"/>
      <c r="W63" s="911"/>
      <c r="X63" s="910"/>
      <c r="Y63" s="910"/>
    </row>
    <row r="64" spans="1:25" s="884" customFormat="1" ht="177" customHeight="1" x14ac:dyDescent="0.25">
      <c r="A64" s="1306">
        <v>1516012</v>
      </c>
      <c r="B64" s="1309">
        <v>6012</v>
      </c>
      <c r="C64" s="1301" t="s">
        <v>26</v>
      </c>
      <c r="D64" s="1313" t="s">
        <v>208</v>
      </c>
      <c r="E64" s="913" t="s">
        <v>503</v>
      </c>
      <c r="F64" s="1309" t="s">
        <v>504</v>
      </c>
      <c r="G64" s="907">
        <v>14745012</v>
      </c>
      <c r="H64" s="874">
        <v>14166274.949999999</v>
      </c>
      <c r="I64" s="875">
        <v>0.99</v>
      </c>
      <c r="J64" s="914">
        <v>45000</v>
      </c>
      <c r="K64" s="914"/>
      <c r="L64" s="915">
        <v>0.99</v>
      </c>
      <c r="M64" s="536"/>
      <c r="N64" s="74"/>
      <c r="O64" s="74"/>
      <c r="P64" s="916"/>
      <c r="Q64" s="916"/>
      <c r="R64" s="916"/>
      <c r="S64" s="916"/>
      <c r="T64" s="916"/>
      <c r="U64" s="916"/>
      <c r="V64" s="916"/>
      <c r="W64" s="916"/>
    </row>
    <row r="65" spans="1:25" s="884" customFormat="1" ht="33" customHeight="1" x14ac:dyDescent="0.25">
      <c r="A65" s="1307"/>
      <c r="B65" s="1310"/>
      <c r="C65" s="1312"/>
      <c r="D65" s="1314"/>
      <c r="E65" s="877" t="s">
        <v>505</v>
      </c>
      <c r="F65" s="1310"/>
      <c r="G65" s="917">
        <f>280375.62</f>
        <v>280375.62</v>
      </c>
      <c r="H65" s="917">
        <f>280375.62</f>
        <v>280375.62</v>
      </c>
      <c r="I65" s="880">
        <v>1</v>
      </c>
      <c r="J65" s="918"/>
      <c r="K65" s="918"/>
      <c r="L65" s="919">
        <v>1</v>
      </c>
      <c r="M65" s="536"/>
      <c r="N65" s="543"/>
      <c r="O65" s="74"/>
      <c r="P65" s="916"/>
      <c r="Q65" s="916"/>
      <c r="R65" s="916"/>
      <c r="S65" s="916"/>
      <c r="T65" s="916"/>
      <c r="U65" s="916"/>
      <c r="V65" s="916"/>
      <c r="W65" s="916"/>
    </row>
    <row r="66" spans="1:25" s="884" customFormat="1" ht="33" customHeight="1" x14ac:dyDescent="0.25">
      <c r="A66" s="1307"/>
      <c r="B66" s="1310"/>
      <c r="C66" s="1312"/>
      <c r="D66" s="1314"/>
      <c r="E66" s="877" t="s">
        <v>257</v>
      </c>
      <c r="F66" s="1310"/>
      <c r="G66" s="917">
        <v>269445</v>
      </c>
      <c r="H66" s="917">
        <v>269445</v>
      </c>
      <c r="I66" s="880">
        <v>1</v>
      </c>
      <c r="J66" s="918"/>
      <c r="K66" s="918"/>
      <c r="L66" s="919">
        <v>1</v>
      </c>
      <c r="M66" s="63"/>
      <c r="N66" s="536"/>
      <c r="O66" s="74"/>
      <c r="P66" s="916"/>
      <c r="Q66" s="916"/>
      <c r="R66" s="916"/>
      <c r="S66" s="916"/>
      <c r="T66" s="916"/>
      <c r="U66" s="916"/>
      <c r="V66" s="916"/>
      <c r="W66" s="916"/>
    </row>
    <row r="67" spans="1:25" s="884" customFormat="1" ht="103.9" customHeight="1" x14ac:dyDescent="0.25">
      <c r="A67" s="1308"/>
      <c r="B67" s="1311"/>
      <c r="C67" s="1302"/>
      <c r="D67" s="1315"/>
      <c r="E67" s="877" t="s">
        <v>506</v>
      </c>
      <c r="F67" s="1311"/>
      <c r="G67" s="917">
        <v>45000</v>
      </c>
      <c r="H67" s="917"/>
      <c r="I67" s="920"/>
      <c r="J67" s="918">
        <v>45000</v>
      </c>
      <c r="K67" s="918"/>
      <c r="L67" s="919">
        <v>0</v>
      </c>
      <c r="M67" s="63"/>
      <c r="N67" s="536"/>
      <c r="O67" s="74"/>
      <c r="P67" s="916"/>
      <c r="Q67" s="916"/>
      <c r="R67" s="916"/>
      <c r="S67" s="916"/>
      <c r="T67" s="916"/>
      <c r="U67" s="916"/>
      <c r="V67" s="916"/>
      <c r="W67" s="916"/>
    </row>
    <row r="68" spans="1:25" s="884" customFormat="1" ht="90" customHeight="1" x14ac:dyDescent="0.25">
      <c r="A68" s="1299" t="s">
        <v>507</v>
      </c>
      <c r="B68" s="1301" t="s">
        <v>508</v>
      </c>
      <c r="C68" s="1301" t="s">
        <v>26</v>
      </c>
      <c r="D68" s="1303" t="s">
        <v>208</v>
      </c>
      <c r="E68" s="921" t="s">
        <v>509</v>
      </c>
      <c r="F68" s="1305" t="s">
        <v>510</v>
      </c>
      <c r="G68" s="900">
        <v>2880888</v>
      </c>
      <c r="H68" s="874">
        <f>'[1]2024'!$I$42+'[1]2024'!$I$43+'[1]2024'!$I$44</f>
        <v>2463355.75</v>
      </c>
      <c r="I68" s="875">
        <f>H68/G68</f>
        <v>0.85506821160697677</v>
      </c>
      <c r="J68" s="874">
        <f>326029+8644+4370+42000</f>
        <v>381043</v>
      </c>
      <c r="K68" s="874"/>
      <c r="L68" s="876">
        <f>H68/G68</f>
        <v>0.85506821160697677</v>
      </c>
      <c r="M68" s="21"/>
      <c r="N68" s="536"/>
      <c r="O68" s="74"/>
    </row>
    <row r="69" spans="1:25" s="884" customFormat="1" ht="32.25" customHeight="1" x14ac:dyDescent="0.25">
      <c r="A69" s="1300"/>
      <c r="B69" s="1302"/>
      <c r="C69" s="1302"/>
      <c r="D69" s="1304"/>
      <c r="E69" s="922" t="s">
        <v>493</v>
      </c>
      <c r="F69" s="1304"/>
      <c r="G69" s="923">
        <v>60271</v>
      </c>
      <c r="H69" s="879">
        <v>49062.16</v>
      </c>
      <c r="I69" s="880">
        <v>1</v>
      </c>
      <c r="J69" s="881"/>
      <c r="K69" s="881"/>
      <c r="L69" s="888">
        <v>1</v>
      </c>
      <c r="M69" s="63"/>
      <c r="N69" s="536"/>
      <c r="O69" s="536"/>
    </row>
    <row r="70" spans="1:25" s="884" customFormat="1" ht="210.75" customHeight="1" x14ac:dyDescent="0.25">
      <c r="A70" s="1299" t="s">
        <v>507</v>
      </c>
      <c r="B70" s="1301" t="s">
        <v>508</v>
      </c>
      <c r="C70" s="1301" t="s">
        <v>26</v>
      </c>
      <c r="D70" s="1305" t="s">
        <v>208</v>
      </c>
      <c r="E70" s="921" t="s">
        <v>663</v>
      </c>
      <c r="F70" s="1305" t="s">
        <v>497</v>
      </c>
      <c r="G70" s="900">
        <v>5865565</v>
      </c>
      <c r="H70" s="879">
        <v>0</v>
      </c>
      <c r="I70" s="880">
        <v>0</v>
      </c>
      <c r="J70" s="887">
        <v>5865565</v>
      </c>
      <c r="K70" s="924"/>
      <c r="L70" s="888">
        <v>0</v>
      </c>
      <c r="M70" s="63"/>
      <c r="N70" s="536"/>
      <c r="O70" s="536"/>
    </row>
    <row r="71" spans="1:25" s="884" customFormat="1" ht="32.25" customHeight="1" x14ac:dyDescent="0.25">
      <c r="A71" s="1300"/>
      <c r="B71" s="1302"/>
      <c r="C71" s="1302"/>
      <c r="D71" s="1304"/>
      <c r="E71" s="922" t="s">
        <v>493</v>
      </c>
      <c r="F71" s="1304"/>
      <c r="G71" s="923">
        <v>183000</v>
      </c>
      <c r="H71" s="879">
        <v>0</v>
      </c>
      <c r="I71" s="880">
        <v>0</v>
      </c>
      <c r="J71" s="881">
        <v>183000</v>
      </c>
      <c r="K71" s="925"/>
      <c r="L71" s="888">
        <v>0</v>
      </c>
      <c r="M71" s="63"/>
      <c r="N71" s="536"/>
      <c r="O71" s="536"/>
    </row>
    <row r="72" spans="1:25" s="74" customFormat="1" ht="120.6" customHeight="1" x14ac:dyDescent="0.3">
      <c r="A72" s="1325">
        <v>1516012</v>
      </c>
      <c r="B72" s="1327">
        <v>6012</v>
      </c>
      <c r="C72" s="1297" t="s">
        <v>26</v>
      </c>
      <c r="D72" s="1330" t="s">
        <v>208</v>
      </c>
      <c r="E72" s="78" t="s">
        <v>511</v>
      </c>
      <c r="F72" s="1332" t="s">
        <v>492</v>
      </c>
      <c r="G72" s="96">
        <v>18595843</v>
      </c>
      <c r="H72" s="544">
        <f>1497526+4000000+10000000-15497526+3505666.5</f>
        <v>3505666.5</v>
      </c>
      <c r="I72" s="540">
        <f>H72/G72*100%</f>
        <v>0.1885188264925661</v>
      </c>
      <c r="J72" s="125">
        <f>3098317-1031901-2066416+10004392</f>
        <v>10004392</v>
      </c>
      <c r="K72" s="545">
        <v>3729327.37</v>
      </c>
      <c r="L72" s="546">
        <f>(K72+H72)/G72</f>
        <v>0.38906511901611562</v>
      </c>
      <c r="M72" s="18"/>
      <c r="N72" s="536"/>
      <c r="O72" s="536"/>
    </row>
    <row r="73" spans="1:25" s="74" customFormat="1" ht="21" customHeight="1" x14ac:dyDescent="0.35">
      <c r="A73" s="1326"/>
      <c r="B73" s="1328"/>
      <c r="C73" s="1329"/>
      <c r="D73" s="1331"/>
      <c r="E73" s="97" t="s">
        <v>493</v>
      </c>
      <c r="F73" s="1333"/>
      <c r="G73" s="95">
        <v>1497526</v>
      </c>
      <c r="H73" s="98">
        <f>1497526-1497526+1478212.98</f>
        <v>1478212.98</v>
      </c>
      <c r="I73" s="541">
        <v>1</v>
      </c>
      <c r="J73" s="547"/>
      <c r="K73" s="548"/>
      <c r="L73" s="549">
        <v>1</v>
      </c>
      <c r="M73" s="116"/>
      <c r="N73" s="536"/>
      <c r="O73" s="536"/>
    </row>
    <row r="74" spans="1:25" s="74" customFormat="1" ht="22.5" customHeight="1" x14ac:dyDescent="0.3">
      <c r="A74" s="550" t="s">
        <v>512</v>
      </c>
      <c r="B74" s="551"/>
      <c r="C74" s="817"/>
      <c r="D74" s="552" t="s">
        <v>513</v>
      </c>
      <c r="E74" s="553"/>
      <c r="F74" s="821"/>
      <c r="G74" s="554"/>
      <c r="H74" s="555"/>
      <c r="I74" s="556"/>
      <c r="J74" s="547"/>
      <c r="K74" s="548"/>
      <c r="L74" s="316"/>
      <c r="M74" s="117"/>
      <c r="N74" s="103"/>
      <c r="O74" s="536"/>
    </row>
    <row r="75" spans="1:25" s="74" customFormat="1" ht="34.5" customHeight="1" x14ac:dyDescent="0.25">
      <c r="A75" s="432"/>
      <c r="B75" s="433"/>
      <c r="C75" s="434"/>
      <c r="D75" s="557" t="s">
        <v>514</v>
      </c>
      <c r="E75" s="547"/>
      <c r="F75" s="435"/>
      <c r="G75" s="95"/>
      <c r="H75" s="98">
        <v>2002023.6</v>
      </c>
      <c r="I75" s="124"/>
      <c r="J75" s="98">
        <f>10000000-H75</f>
        <v>7997976.4000000004</v>
      </c>
      <c r="K75" s="558">
        <v>3681552</v>
      </c>
      <c r="L75" s="316"/>
      <c r="M75" s="63"/>
      <c r="N75" s="63"/>
      <c r="O75" s="536"/>
    </row>
    <row r="76" spans="1:25" s="74" customFormat="1" ht="67.5" hidden="1" customHeight="1" x14ac:dyDescent="0.25">
      <c r="A76" s="559" t="s">
        <v>515</v>
      </c>
      <c r="B76" s="816" t="s">
        <v>516</v>
      </c>
      <c r="C76" s="816" t="s">
        <v>259</v>
      </c>
      <c r="D76" s="560" t="s">
        <v>517</v>
      </c>
      <c r="E76" s="313" t="s">
        <v>518</v>
      </c>
      <c r="F76" s="434" t="s">
        <v>519</v>
      </c>
      <c r="G76" s="126">
        <f>J76</f>
        <v>0</v>
      </c>
      <c r="H76" s="126">
        <v>0</v>
      </c>
      <c r="I76" s="561">
        <v>0</v>
      </c>
      <c r="J76" s="126">
        <v>0</v>
      </c>
      <c r="K76" s="562"/>
      <c r="L76" s="926">
        <v>1</v>
      </c>
      <c r="M76" s="63"/>
      <c r="N76" s="813"/>
      <c r="O76" s="536"/>
    </row>
    <row r="77" spans="1:25" s="74" customFormat="1" ht="11.45" hidden="1" customHeight="1" x14ac:dyDescent="0.25">
      <c r="A77" s="436" t="s">
        <v>520</v>
      </c>
      <c r="B77" s="86" t="s">
        <v>521</v>
      </c>
      <c r="C77" s="86" t="s">
        <v>152</v>
      </c>
      <c r="D77" s="461" t="s">
        <v>522</v>
      </c>
      <c r="E77" s="563" t="s">
        <v>523</v>
      </c>
      <c r="F77" s="434" t="s">
        <v>519</v>
      </c>
      <c r="G77" s="126">
        <f t="shared" ref="G77" si="0">J77</f>
        <v>0</v>
      </c>
      <c r="H77" s="544">
        <v>0</v>
      </c>
      <c r="I77" s="561">
        <v>0</v>
      </c>
      <c r="J77" s="544">
        <v>0</v>
      </c>
      <c r="K77" s="564"/>
      <c r="L77" s="927">
        <v>1</v>
      </c>
      <c r="M77" s="63"/>
      <c r="N77" s="63"/>
      <c r="O77" s="536"/>
    </row>
    <row r="78" spans="1:25" s="912" customFormat="1" ht="132.75" customHeight="1" x14ac:dyDescent="0.3">
      <c r="A78" s="928">
        <v>1516013</v>
      </c>
      <c r="B78" s="929">
        <v>6013</v>
      </c>
      <c r="C78" s="930" t="s">
        <v>26</v>
      </c>
      <c r="D78" s="931" t="s">
        <v>126</v>
      </c>
      <c r="E78" s="932" t="s">
        <v>524</v>
      </c>
      <c r="F78" s="931" t="s">
        <v>510</v>
      </c>
      <c r="G78" s="874">
        <v>60000</v>
      </c>
      <c r="H78" s="874">
        <v>0</v>
      </c>
      <c r="I78" s="875">
        <v>0</v>
      </c>
      <c r="J78" s="874">
        <v>60000</v>
      </c>
      <c r="K78" s="874"/>
      <c r="L78" s="876">
        <v>0</v>
      </c>
      <c r="M78" s="908"/>
      <c r="N78" s="933"/>
      <c r="O78" s="934"/>
      <c r="P78" s="934"/>
      <c r="Q78" s="934"/>
      <c r="R78" s="934"/>
      <c r="S78" s="934"/>
      <c r="T78" s="910"/>
      <c r="U78" s="910"/>
      <c r="V78" s="911"/>
      <c r="W78" s="910"/>
      <c r="X78" s="910"/>
    </row>
    <row r="79" spans="1:25" s="912" customFormat="1" ht="132.75" customHeight="1" x14ac:dyDescent="0.3">
      <c r="A79" s="928">
        <v>1516013</v>
      </c>
      <c r="B79" s="929">
        <v>6013</v>
      </c>
      <c r="C79" s="930" t="s">
        <v>26</v>
      </c>
      <c r="D79" s="931" t="s">
        <v>126</v>
      </c>
      <c r="E79" s="932" t="s">
        <v>525</v>
      </c>
      <c r="F79" s="931" t="s">
        <v>510</v>
      </c>
      <c r="G79" s="874">
        <v>226222</v>
      </c>
      <c r="H79" s="874">
        <v>0</v>
      </c>
      <c r="I79" s="875">
        <v>0</v>
      </c>
      <c r="J79" s="565">
        <v>198440</v>
      </c>
      <c r="K79" s="565"/>
      <c r="L79" s="876">
        <v>0</v>
      </c>
      <c r="M79" s="908"/>
      <c r="N79" s="933"/>
      <c r="O79" s="934"/>
      <c r="P79" s="934"/>
      <c r="Q79" s="934"/>
      <c r="R79" s="934"/>
      <c r="S79" s="934"/>
      <c r="T79" s="910"/>
      <c r="U79" s="910"/>
      <c r="V79" s="911"/>
      <c r="W79" s="910"/>
      <c r="X79" s="910"/>
    </row>
    <row r="80" spans="1:25" s="912" customFormat="1" ht="97.5" customHeight="1" x14ac:dyDescent="0.3">
      <c r="A80" s="1316">
        <v>1516030</v>
      </c>
      <c r="B80" s="1319">
        <v>6030</v>
      </c>
      <c r="C80" s="1322" t="s">
        <v>26</v>
      </c>
      <c r="D80" s="1309" t="s">
        <v>27</v>
      </c>
      <c r="E80" s="921" t="s">
        <v>526</v>
      </c>
      <c r="F80" s="1301" t="s">
        <v>527</v>
      </c>
      <c r="G80" s="935">
        <v>4741092</v>
      </c>
      <c r="H80" s="936">
        <v>3946243</v>
      </c>
      <c r="I80" s="937">
        <v>0.99</v>
      </c>
      <c r="J80" s="907">
        <v>45000</v>
      </c>
      <c r="K80" s="907"/>
      <c r="L80" s="915">
        <v>0.99</v>
      </c>
      <c r="M80" s="938"/>
      <c r="N80" s="909"/>
      <c r="O80" s="909"/>
      <c r="P80" s="909"/>
      <c r="Q80" s="909"/>
      <c r="R80" s="909"/>
      <c r="S80" s="909"/>
      <c r="T80" s="909"/>
      <c r="U80" s="910"/>
      <c r="V80" s="910"/>
      <c r="W80" s="911"/>
      <c r="X80" s="910"/>
      <c r="Y80" s="910"/>
    </row>
    <row r="81" spans="1:25" s="912" customFormat="1" ht="39" customHeight="1" x14ac:dyDescent="0.3">
      <c r="A81" s="1317"/>
      <c r="B81" s="1320"/>
      <c r="C81" s="1323"/>
      <c r="D81" s="1310"/>
      <c r="E81" s="922" t="s">
        <v>262</v>
      </c>
      <c r="F81" s="1312"/>
      <c r="G81" s="918">
        <v>49800</v>
      </c>
      <c r="H81" s="917">
        <v>49763</v>
      </c>
      <c r="I81" s="939">
        <v>1</v>
      </c>
      <c r="J81" s="907"/>
      <c r="K81" s="907"/>
      <c r="L81" s="919">
        <v>1</v>
      </c>
      <c r="M81" s="938"/>
      <c r="N81" s="909"/>
      <c r="O81" s="909"/>
      <c r="P81" s="909"/>
      <c r="Q81" s="909"/>
      <c r="R81" s="909"/>
      <c r="S81" s="909"/>
      <c r="T81" s="909"/>
      <c r="U81" s="910"/>
      <c r="V81" s="910"/>
      <c r="W81" s="911"/>
      <c r="X81" s="910"/>
      <c r="Y81" s="910"/>
    </row>
    <row r="82" spans="1:25" s="912" customFormat="1" ht="48.75" customHeight="1" x14ac:dyDescent="0.3">
      <c r="A82" s="1317"/>
      <c r="B82" s="1320"/>
      <c r="C82" s="1323"/>
      <c r="D82" s="1310"/>
      <c r="E82" s="940" t="s">
        <v>260</v>
      </c>
      <c r="F82" s="1312"/>
      <c r="G82" s="941">
        <v>140204</v>
      </c>
      <c r="H82" s="941">
        <v>123810.91</v>
      </c>
      <c r="I82" s="939">
        <v>1</v>
      </c>
      <c r="J82" s="941"/>
      <c r="K82" s="941"/>
      <c r="L82" s="919">
        <v>1</v>
      </c>
      <c r="M82" s="938"/>
      <c r="N82" s="909"/>
      <c r="O82" s="909"/>
      <c r="P82" s="909"/>
      <c r="Q82" s="909"/>
      <c r="R82" s="909"/>
      <c r="S82" s="909"/>
      <c r="T82" s="909"/>
      <c r="U82" s="910"/>
      <c r="V82" s="910"/>
      <c r="W82" s="911"/>
      <c r="X82" s="910"/>
      <c r="Y82" s="910"/>
    </row>
    <row r="83" spans="1:25" s="912" customFormat="1" ht="81" x14ac:dyDescent="0.3">
      <c r="A83" s="1318"/>
      <c r="B83" s="1321"/>
      <c r="C83" s="1324"/>
      <c r="D83" s="1311"/>
      <c r="E83" s="940" t="s">
        <v>506</v>
      </c>
      <c r="F83" s="1302"/>
      <c r="G83" s="941">
        <v>45000</v>
      </c>
      <c r="H83" s="941"/>
      <c r="I83" s="942"/>
      <c r="J83" s="941">
        <v>45000</v>
      </c>
      <c r="K83" s="941"/>
      <c r="L83" s="919">
        <v>0</v>
      </c>
      <c r="M83" s="909"/>
      <c r="N83" s="909"/>
      <c r="O83" s="909"/>
      <c r="P83" s="909"/>
      <c r="Q83" s="909"/>
      <c r="R83" s="909"/>
      <c r="S83" s="909"/>
      <c r="T83" s="910"/>
      <c r="U83" s="910"/>
      <c r="V83" s="911"/>
      <c r="W83" s="910"/>
      <c r="X83" s="910"/>
    </row>
    <row r="84" spans="1:25" s="912" customFormat="1" ht="180" customHeight="1" x14ac:dyDescent="0.3">
      <c r="A84" s="943">
        <v>1516030</v>
      </c>
      <c r="B84" s="944">
        <v>6030</v>
      </c>
      <c r="C84" s="945" t="s">
        <v>26</v>
      </c>
      <c r="D84" s="946" t="s">
        <v>27</v>
      </c>
      <c r="E84" s="947" t="s">
        <v>528</v>
      </c>
      <c r="F84" s="948" t="s">
        <v>510</v>
      </c>
      <c r="G84" s="874">
        <v>406558</v>
      </c>
      <c r="H84" s="874">
        <f>105518.95</f>
        <v>105518.95</v>
      </c>
      <c r="I84" s="875">
        <f>H84/G84</f>
        <v>0.2595421809434324</v>
      </c>
      <c r="J84" s="936">
        <v>251111</v>
      </c>
      <c r="K84" s="936"/>
      <c r="L84" s="876">
        <f>H84/G84</f>
        <v>0.2595421809434324</v>
      </c>
      <c r="M84" s="908"/>
      <c r="N84" s="933"/>
      <c r="O84" s="934"/>
      <c r="P84" s="934"/>
      <c r="Q84" s="934"/>
      <c r="R84" s="934"/>
      <c r="S84" s="934"/>
      <c r="T84" s="910"/>
      <c r="U84" s="910"/>
      <c r="V84" s="911"/>
      <c r="W84" s="910"/>
      <c r="X84" s="910"/>
    </row>
    <row r="85" spans="1:25" s="912" customFormat="1" ht="135" customHeight="1" x14ac:dyDescent="0.3">
      <c r="A85" s="943">
        <v>1516030</v>
      </c>
      <c r="B85" s="944">
        <v>6030</v>
      </c>
      <c r="C85" s="945" t="s">
        <v>26</v>
      </c>
      <c r="D85" s="946" t="s">
        <v>27</v>
      </c>
      <c r="E85" s="947" t="s">
        <v>529</v>
      </c>
      <c r="F85" s="948" t="s">
        <v>497</v>
      </c>
      <c r="G85" s="874">
        <v>55031</v>
      </c>
      <c r="H85" s="874">
        <v>0</v>
      </c>
      <c r="I85" s="875">
        <v>0</v>
      </c>
      <c r="J85" s="936">
        <v>55031</v>
      </c>
      <c r="K85" s="936"/>
      <c r="L85" s="876">
        <v>0</v>
      </c>
      <c r="M85" s="908"/>
      <c r="N85" s="933"/>
      <c r="O85" s="934"/>
      <c r="P85" s="934"/>
      <c r="Q85" s="934"/>
      <c r="R85" s="934"/>
      <c r="S85" s="934"/>
      <c r="T85" s="910"/>
      <c r="U85" s="910"/>
      <c r="V85" s="911"/>
      <c r="W85" s="910"/>
      <c r="X85" s="910"/>
    </row>
    <row r="86" spans="1:25" s="912" customFormat="1" ht="122.25" customHeight="1" x14ac:dyDescent="0.3">
      <c r="A86" s="949">
        <v>1516030</v>
      </c>
      <c r="B86" s="950">
        <v>6030</v>
      </c>
      <c r="C86" s="951" t="s">
        <v>26</v>
      </c>
      <c r="D86" s="952" t="s">
        <v>27</v>
      </c>
      <c r="E86" s="953" t="s">
        <v>530</v>
      </c>
      <c r="F86" s="954" t="s">
        <v>497</v>
      </c>
      <c r="G86" s="873">
        <v>49800</v>
      </c>
      <c r="H86" s="873">
        <v>0</v>
      </c>
      <c r="I86" s="955">
        <v>0</v>
      </c>
      <c r="J86" s="956">
        <v>49800</v>
      </c>
      <c r="K86" s="956"/>
      <c r="L86" s="957">
        <v>0</v>
      </c>
      <c r="M86" s="908"/>
      <c r="N86" s="933"/>
      <c r="O86" s="934"/>
      <c r="P86" s="934"/>
      <c r="Q86" s="934"/>
      <c r="R86" s="934"/>
      <c r="S86" s="934"/>
      <c r="T86" s="910"/>
      <c r="U86" s="910"/>
      <c r="V86" s="911"/>
      <c r="W86" s="910"/>
      <c r="X86" s="910"/>
    </row>
    <row r="87" spans="1:25" s="536" customFormat="1" ht="109.9" customHeight="1" x14ac:dyDescent="0.3">
      <c r="A87" s="1291" t="s">
        <v>531</v>
      </c>
      <c r="B87" s="1293" t="s">
        <v>129</v>
      </c>
      <c r="C87" s="1293" t="s">
        <v>130</v>
      </c>
      <c r="D87" s="1295" t="s">
        <v>131</v>
      </c>
      <c r="E87" s="462" t="s">
        <v>532</v>
      </c>
      <c r="F87" s="1297" t="s">
        <v>533</v>
      </c>
      <c r="G87" s="126">
        <f>45050824-45050824+41614646</f>
        <v>41614646</v>
      </c>
      <c r="H87" s="544">
        <f>2753824+7531097-2799508-7485413+2902210</f>
        <v>2902210</v>
      </c>
      <c r="I87" s="566">
        <f>H87/G87*100%</f>
        <v>6.9740110248685039E-2</v>
      </c>
      <c r="J87" s="544">
        <f>2799508-2799508+4991926+490356+1007036</f>
        <v>6489318</v>
      </c>
      <c r="K87" s="564">
        <v>2595994.69</v>
      </c>
      <c r="L87" s="567">
        <f>(K87+H87)/G87</f>
        <v>0.13212186618144006</v>
      </c>
      <c r="M87" s="63"/>
      <c r="N87" s="18"/>
      <c r="O87" s="63"/>
    </row>
    <row r="88" spans="1:25" s="536" customFormat="1" ht="111" customHeight="1" thickBot="1" x14ac:dyDescent="0.3">
      <c r="A88" s="1292"/>
      <c r="B88" s="1294"/>
      <c r="C88" s="1294"/>
      <c r="D88" s="1296"/>
      <c r="E88" s="568" t="s">
        <v>534</v>
      </c>
      <c r="F88" s="1298"/>
      <c r="G88" s="569">
        <f>10458431-10458431+10463759</f>
        <v>10463759</v>
      </c>
      <c r="H88" s="570">
        <f>7531097-2799508-4731589+2902210</f>
        <v>2902210</v>
      </c>
      <c r="I88" s="571">
        <f>H88/G88*100%</f>
        <v>0.27735826102264016</v>
      </c>
      <c r="J88" s="570">
        <f>2799508-2799508+4991926+490356+1007036</f>
        <v>6489318</v>
      </c>
      <c r="K88" s="572">
        <f>K87</f>
        <v>2595994.69</v>
      </c>
      <c r="L88" s="573">
        <f>(K88+H88)/G88</f>
        <v>0.52545215251995003</v>
      </c>
      <c r="M88" s="63"/>
      <c r="N88" s="63"/>
      <c r="O88" s="63"/>
    </row>
    <row r="89" spans="1:25" s="536" customFormat="1" ht="97.5" customHeight="1" thickBot="1" x14ac:dyDescent="0.35">
      <c r="A89" s="574" t="s">
        <v>179</v>
      </c>
      <c r="B89" s="575" t="s">
        <v>14</v>
      </c>
      <c r="C89" s="575" t="s">
        <v>14</v>
      </c>
      <c r="D89" s="958" t="s">
        <v>180</v>
      </c>
      <c r="E89" s="576"/>
      <c r="F89" s="577"/>
      <c r="G89" s="578"/>
      <c r="H89" s="579"/>
      <c r="I89" s="580"/>
      <c r="J89" s="581">
        <f>J90</f>
        <v>4036458</v>
      </c>
      <c r="K89" s="581">
        <f>K90</f>
        <v>1179315.02</v>
      </c>
      <c r="L89" s="582"/>
      <c r="M89" s="63"/>
      <c r="N89" s="63"/>
      <c r="O89" s="18"/>
    </row>
    <row r="90" spans="1:25" s="536" customFormat="1" ht="88.5" customHeight="1" x14ac:dyDescent="0.35">
      <c r="A90" s="583" t="s">
        <v>181</v>
      </c>
      <c r="B90" s="584" t="s">
        <v>14</v>
      </c>
      <c r="C90" s="584" t="s">
        <v>14</v>
      </c>
      <c r="D90" s="959" t="s">
        <v>180</v>
      </c>
      <c r="E90" s="585"/>
      <c r="F90" s="586"/>
      <c r="G90" s="587"/>
      <c r="H90" s="588"/>
      <c r="I90" s="589"/>
      <c r="J90" s="590">
        <f>J91</f>
        <v>4036458</v>
      </c>
      <c r="K90" s="590">
        <f>K91</f>
        <v>1179315.02</v>
      </c>
      <c r="L90" s="591"/>
      <c r="M90" s="63"/>
      <c r="N90" s="63"/>
      <c r="O90" s="116"/>
    </row>
    <row r="91" spans="1:25" s="536" customFormat="1" ht="90.75" customHeight="1" thickBot="1" x14ac:dyDescent="0.35">
      <c r="A91" s="592" t="s">
        <v>535</v>
      </c>
      <c r="B91" s="542" t="s">
        <v>536</v>
      </c>
      <c r="C91" s="542" t="s">
        <v>259</v>
      </c>
      <c r="D91" s="960" t="s">
        <v>537</v>
      </c>
      <c r="E91" s="593" t="s">
        <v>538</v>
      </c>
      <c r="F91" s="817"/>
      <c r="G91" s="594"/>
      <c r="H91" s="595"/>
      <c r="I91" s="596"/>
      <c r="J91" s="597">
        <f>1031901+206381+2798176</f>
        <v>4036458</v>
      </c>
      <c r="K91" s="597">
        <v>1179315.02</v>
      </c>
      <c r="L91" s="598"/>
      <c r="M91" s="63"/>
      <c r="N91" s="63"/>
      <c r="O91" s="117"/>
    </row>
    <row r="92" spans="1:25" ht="21" thickBot="1" x14ac:dyDescent="0.3">
      <c r="A92" s="599" t="s">
        <v>258</v>
      </c>
      <c r="B92" s="76" t="s">
        <v>258</v>
      </c>
      <c r="C92" s="76" t="s">
        <v>258</v>
      </c>
      <c r="D92" s="75" t="s">
        <v>138</v>
      </c>
      <c r="E92" s="99" t="s">
        <v>258</v>
      </c>
      <c r="F92" s="100" t="s">
        <v>258</v>
      </c>
      <c r="G92" s="101" t="s">
        <v>258</v>
      </c>
      <c r="H92" s="101" t="s">
        <v>258</v>
      </c>
      <c r="I92" s="101" t="s">
        <v>258</v>
      </c>
      <c r="J92" s="600">
        <f>J16+J35+J44+J48+J52+J23+J40+J89+J29</f>
        <v>61449807</v>
      </c>
      <c r="K92" s="600">
        <f>K16+K35+K44+K48+K52+K23+K40+K89+K29</f>
        <v>24297369.800000001</v>
      </c>
      <c r="L92" s="102" t="s">
        <v>258</v>
      </c>
    </row>
    <row r="93" spans="1:25" ht="20.25" x14ac:dyDescent="0.25">
      <c r="A93" s="104"/>
      <c r="B93" s="105"/>
      <c r="C93" s="105"/>
      <c r="D93" s="106"/>
      <c r="E93" s="107"/>
      <c r="F93" s="108"/>
      <c r="G93" s="109"/>
      <c r="H93" s="109"/>
      <c r="I93" s="109"/>
      <c r="J93" s="110"/>
      <c r="K93" s="110"/>
      <c r="L93" s="111"/>
    </row>
    <row r="94" spans="1:25" s="24" customFormat="1" ht="49.9" customHeight="1" x14ac:dyDescent="0.3">
      <c r="A94" s="1266" t="s">
        <v>539</v>
      </c>
      <c r="B94" s="1266"/>
      <c r="C94" s="1266"/>
      <c r="D94" s="1266"/>
      <c r="E94" s="1266"/>
      <c r="F94" s="1266"/>
      <c r="G94" s="1266"/>
      <c r="H94" s="1266"/>
      <c r="I94" s="1266"/>
      <c r="J94" s="1266"/>
      <c r="K94" s="813"/>
      <c r="L94" s="63"/>
      <c r="M94" s="63"/>
      <c r="N94" s="63"/>
      <c r="O94" s="22"/>
      <c r="P94" s="23"/>
    </row>
    <row r="95" spans="1:25" s="24" customFormat="1" ht="49.9" customHeight="1" x14ac:dyDescent="0.3">
      <c r="A95" s="1266"/>
      <c r="B95" s="1266"/>
      <c r="C95" s="1266"/>
      <c r="D95" s="1266"/>
      <c r="E95" s="1266"/>
      <c r="F95" s="1266"/>
      <c r="G95" s="1266"/>
      <c r="H95" s="1266"/>
      <c r="I95" s="1266"/>
      <c r="J95" s="1266"/>
      <c r="K95" s="813"/>
      <c r="L95" s="63"/>
      <c r="M95" s="63"/>
      <c r="N95" s="63"/>
      <c r="O95" s="22"/>
      <c r="P95" s="23"/>
    </row>
    <row r="97" spans="1:14" s="18" customFormat="1" ht="20.25" x14ac:dyDescent="0.3">
      <c r="A97" s="112"/>
      <c r="B97" s="112"/>
      <c r="G97" s="113"/>
      <c r="J97" s="114"/>
      <c r="L97" s="63"/>
      <c r="M97" s="63"/>
      <c r="N97" s="63"/>
    </row>
    <row r="98" spans="1:14" s="116" customFormat="1" ht="21" x14ac:dyDescent="0.35">
      <c r="A98" s="115"/>
      <c r="B98" s="115"/>
      <c r="L98" s="63"/>
      <c r="M98" s="63"/>
      <c r="N98" s="63"/>
    </row>
    <row r="99" spans="1:14" s="117" customFormat="1" ht="20.25" x14ac:dyDescent="0.3">
      <c r="B99" s="118"/>
      <c r="C99" s="119"/>
      <c r="E99" s="120"/>
      <c r="F99" s="119"/>
      <c r="G99" s="113"/>
      <c r="H99" s="113"/>
      <c r="I99" s="113"/>
      <c r="J99" s="601"/>
      <c r="K99" s="121"/>
      <c r="L99" s="63"/>
      <c r="M99" s="63"/>
      <c r="N99" s="63"/>
    </row>
    <row r="100" spans="1:14" x14ac:dyDescent="0.25">
      <c r="B100" s="63"/>
      <c r="C100" s="63"/>
      <c r="D100" s="63"/>
      <c r="E100" s="63"/>
      <c r="F100" s="63"/>
      <c r="G100" s="63"/>
      <c r="H100" s="63"/>
      <c r="I100" s="63"/>
      <c r="J100" s="63"/>
      <c r="K100" s="63"/>
    </row>
    <row r="101" spans="1:14" x14ac:dyDescent="0.25">
      <c r="B101" s="63"/>
      <c r="C101" s="63"/>
      <c r="D101" s="63"/>
      <c r="E101" s="63"/>
      <c r="F101" s="63"/>
      <c r="G101" s="63"/>
      <c r="H101" s="63"/>
      <c r="I101" s="63"/>
      <c r="J101" s="63"/>
      <c r="K101" s="63"/>
    </row>
  </sheetData>
  <mergeCells count="64">
    <mergeCell ref="A11:C11"/>
    <mergeCell ref="I5:J5"/>
    <mergeCell ref="A10:L10"/>
    <mergeCell ref="D11:L11"/>
    <mergeCell ref="A12:C12"/>
    <mergeCell ref="K13:K14"/>
    <mergeCell ref="L13:L14"/>
    <mergeCell ref="F13:F14"/>
    <mergeCell ref="G13:G14"/>
    <mergeCell ref="H13:H14"/>
    <mergeCell ref="I13:I14"/>
    <mergeCell ref="J13:J14"/>
    <mergeCell ref="A13:A14"/>
    <mergeCell ref="B13:B14"/>
    <mergeCell ref="D13:D14"/>
    <mergeCell ref="C13:C14"/>
    <mergeCell ref="E13:E14"/>
    <mergeCell ref="A56:A57"/>
    <mergeCell ref="B56:B57"/>
    <mergeCell ref="C56:C57"/>
    <mergeCell ref="D56:D57"/>
    <mergeCell ref="F56:F57"/>
    <mergeCell ref="A54:A55"/>
    <mergeCell ref="B54:B55"/>
    <mergeCell ref="C54:C55"/>
    <mergeCell ref="D54:D55"/>
    <mergeCell ref="F54:F55"/>
    <mergeCell ref="A61:A62"/>
    <mergeCell ref="B61:B62"/>
    <mergeCell ref="C61:C62"/>
    <mergeCell ref="D61:D62"/>
    <mergeCell ref="F61:F62"/>
    <mergeCell ref="A72:A73"/>
    <mergeCell ref="B72:B73"/>
    <mergeCell ref="C72:C73"/>
    <mergeCell ref="D72:D73"/>
    <mergeCell ref="F72:F73"/>
    <mergeCell ref="A70:A71"/>
    <mergeCell ref="B70:B71"/>
    <mergeCell ref="C70:C71"/>
    <mergeCell ref="D70:D71"/>
    <mergeCell ref="F70:F71"/>
    <mergeCell ref="A80:A83"/>
    <mergeCell ref="B80:B83"/>
    <mergeCell ref="C80:C83"/>
    <mergeCell ref="D80:D83"/>
    <mergeCell ref="F80:F83"/>
    <mergeCell ref="A64:A67"/>
    <mergeCell ref="B64:B67"/>
    <mergeCell ref="C64:C67"/>
    <mergeCell ref="D64:D67"/>
    <mergeCell ref="F64:F67"/>
    <mergeCell ref="A68:A69"/>
    <mergeCell ref="B68:B69"/>
    <mergeCell ref="C68:C69"/>
    <mergeCell ref="D68:D69"/>
    <mergeCell ref="F68:F69"/>
    <mergeCell ref="A94:J94"/>
    <mergeCell ref="A95:J95"/>
    <mergeCell ref="A87:A88"/>
    <mergeCell ref="B87:B88"/>
    <mergeCell ref="C87:C88"/>
    <mergeCell ref="D87:D88"/>
    <mergeCell ref="F87:F88"/>
  </mergeCells>
  <hyperlinks>
    <hyperlink ref="D32" r:id="rId1" location="n8" display="https://zakon.rada.gov.ua/rada/show/988-2016-%D1%80 - n8"/>
    <hyperlink ref="D33" r:id="rId2" location="n8" display="https://zakon.rada.gov.ua/rada/show/988-2016-%D1%80 - n8"/>
  </hyperlinks>
  <pageMargins left="1.1811023622047245" right="0.39370078740157483" top="0.78740157480314965" bottom="0.78740157480314965" header="0.31496062992125984" footer="0.31496062992125984"/>
  <pageSetup paperSize="9" scale="50" orientation="landscape" r:id="rId3"/>
  <rowBreaks count="7" manualBreakCount="7">
    <brk id="21" max="11" man="1"/>
    <brk id="33" max="11" man="1"/>
    <brk id="45" max="11" man="1"/>
    <brk id="55" max="11" man="1"/>
    <brk id="69" max="11" man="1"/>
    <brk id="79" max="11" man="1"/>
    <brk id="85"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view="pageBreakPreview" zoomScaleNormal="100" zoomScaleSheetLayoutView="100" workbookViewId="0">
      <selection activeCell="N18" sqref="N18"/>
    </sheetView>
  </sheetViews>
  <sheetFormatPr defaultRowHeight="15.75" x14ac:dyDescent="0.25"/>
  <cols>
    <col min="1" max="1" width="12.85546875" style="68" customWidth="1"/>
    <col min="2" max="2" width="13" style="68" customWidth="1"/>
    <col min="3" max="3" width="13.42578125" style="181" customWidth="1"/>
    <col min="4" max="4" width="25.5703125" style="68" customWidth="1"/>
    <col min="5" max="5" width="50.5703125" style="68" customWidth="1"/>
    <col min="6" max="6" width="19.140625" style="68" customWidth="1"/>
    <col min="7" max="7" width="16.42578125" style="68" customWidth="1"/>
    <col min="8" max="8" width="13.7109375" style="68" customWidth="1"/>
    <col min="9" max="256" width="9.140625" style="68"/>
    <col min="257" max="257" width="12.85546875" style="68" customWidth="1"/>
    <col min="258" max="258" width="13" style="68" customWidth="1"/>
    <col min="259" max="259" width="13.42578125" style="68" customWidth="1"/>
    <col min="260" max="260" width="25.5703125" style="68" customWidth="1"/>
    <col min="261" max="261" width="50.5703125" style="68" customWidth="1"/>
    <col min="262" max="262" width="19.140625" style="68" customWidth="1"/>
    <col min="263" max="263" width="16.42578125" style="68" customWidth="1"/>
    <col min="264" max="264" width="13.7109375" style="68" customWidth="1"/>
    <col min="265" max="512" width="9.140625" style="68"/>
    <col min="513" max="513" width="12.85546875" style="68" customWidth="1"/>
    <col min="514" max="514" width="13" style="68" customWidth="1"/>
    <col min="515" max="515" width="13.42578125" style="68" customWidth="1"/>
    <col min="516" max="516" width="25.5703125" style="68" customWidth="1"/>
    <col min="517" max="517" width="50.5703125" style="68" customWidth="1"/>
    <col min="518" max="518" width="19.140625" style="68" customWidth="1"/>
    <col min="519" max="519" width="16.42578125" style="68" customWidth="1"/>
    <col min="520" max="520" width="13.7109375" style="68" customWidth="1"/>
    <col min="521" max="768" width="9.140625" style="68"/>
    <col min="769" max="769" width="12.85546875" style="68" customWidth="1"/>
    <col min="770" max="770" width="13" style="68" customWidth="1"/>
    <col min="771" max="771" width="13.42578125" style="68" customWidth="1"/>
    <col min="772" max="772" width="25.5703125" style="68" customWidth="1"/>
    <col min="773" max="773" width="50.5703125" style="68" customWidth="1"/>
    <col min="774" max="774" width="19.140625" style="68" customWidth="1"/>
    <col min="775" max="775" width="16.42578125" style="68" customWidth="1"/>
    <col min="776" max="776" width="13.7109375" style="68" customWidth="1"/>
    <col min="777" max="1024" width="9.140625" style="68"/>
    <col min="1025" max="1025" width="12.85546875" style="68" customWidth="1"/>
    <col min="1026" max="1026" width="13" style="68" customWidth="1"/>
    <col min="1027" max="1027" width="13.42578125" style="68" customWidth="1"/>
    <col min="1028" max="1028" width="25.5703125" style="68" customWidth="1"/>
    <col min="1029" max="1029" width="50.5703125" style="68" customWidth="1"/>
    <col min="1030" max="1030" width="19.140625" style="68" customWidth="1"/>
    <col min="1031" max="1031" width="16.42578125" style="68" customWidth="1"/>
    <col min="1032" max="1032" width="13.7109375" style="68" customWidth="1"/>
    <col min="1033" max="1280" width="9.140625" style="68"/>
    <col min="1281" max="1281" width="12.85546875" style="68" customWidth="1"/>
    <col min="1282" max="1282" width="13" style="68" customWidth="1"/>
    <col min="1283" max="1283" width="13.42578125" style="68" customWidth="1"/>
    <col min="1284" max="1284" width="25.5703125" style="68" customWidth="1"/>
    <col min="1285" max="1285" width="50.5703125" style="68" customWidth="1"/>
    <col min="1286" max="1286" width="19.140625" style="68" customWidth="1"/>
    <col min="1287" max="1287" width="16.42578125" style="68" customWidth="1"/>
    <col min="1288" max="1288" width="13.7109375" style="68" customWidth="1"/>
    <col min="1289" max="1536" width="9.140625" style="68"/>
    <col min="1537" max="1537" width="12.85546875" style="68" customWidth="1"/>
    <col min="1538" max="1538" width="13" style="68" customWidth="1"/>
    <col min="1539" max="1539" width="13.42578125" style="68" customWidth="1"/>
    <col min="1540" max="1540" width="25.5703125" style="68" customWidth="1"/>
    <col min="1541" max="1541" width="50.5703125" style="68" customWidth="1"/>
    <col min="1542" max="1542" width="19.140625" style="68" customWidth="1"/>
    <col min="1543" max="1543" width="16.42578125" style="68" customWidth="1"/>
    <col min="1544" max="1544" width="13.7109375" style="68" customWidth="1"/>
    <col min="1545" max="1792" width="9.140625" style="68"/>
    <col min="1793" max="1793" width="12.85546875" style="68" customWidth="1"/>
    <col min="1794" max="1794" width="13" style="68" customWidth="1"/>
    <col min="1795" max="1795" width="13.42578125" style="68" customWidth="1"/>
    <col min="1796" max="1796" width="25.5703125" style="68" customWidth="1"/>
    <col min="1797" max="1797" width="50.5703125" style="68" customWidth="1"/>
    <col min="1798" max="1798" width="19.140625" style="68" customWidth="1"/>
    <col min="1799" max="1799" width="16.42578125" style="68" customWidth="1"/>
    <col min="1800" max="1800" width="13.7109375" style="68" customWidth="1"/>
    <col min="1801" max="2048" width="9.140625" style="68"/>
    <col min="2049" max="2049" width="12.85546875" style="68" customWidth="1"/>
    <col min="2050" max="2050" width="13" style="68" customWidth="1"/>
    <col min="2051" max="2051" width="13.42578125" style="68" customWidth="1"/>
    <col min="2052" max="2052" width="25.5703125" style="68" customWidth="1"/>
    <col min="2053" max="2053" width="50.5703125" style="68" customWidth="1"/>
    <col min="2054" max="2054" width="19.140625" style="68" customWidth="1"/>
    <col min="2055" max="2055" width="16.42578125" style="68" customWidth="1"/>
    <col min="2056" max="2056" width="13.7109375" style="68" customWidth="1"/>
    <col min="2057" max="2304" width="9.140625" style="68"/>
    <col min="2305" max="2305" width="12.85546875" style="68" customWidth="1"/>
    <col min="2306" max="2306" width="13" style="68" customWidth="1"/>
    <col min="2307" max="2307" width="13.42578125" style="68" customWidth="1"/>
    <col min="2308" max="2308" width="25.5703125" style="68" customWidth="1"/>
    <col min="2309" max="2309" width="50.5703125" style="68" customWidth="1"/>
    <col min="2310" max="2310" width="19.140625" style="68" customWidth="1"/>
    <col min="2311" max="2311" width="16.42578125" style="68" customWidth="1"/>
    <col min="2312" max="2312" width="13.7109375" style="68" customWidth="1"/>
    <col min="2313" max="2560" width="9.140625" style="68"/>
    <col min="2561" max="2561" width="12.85546875" style="68" customWidth="1"/>
    <col min="2562" max="2562" width="13" style="68" customWidth="1"/>
    <col min="2563" max="2563" width="13.42578125" style="68" customWidth="1"/>
    <col min="2564" max="2564" width="25.5703125" style="68" customWidth="1"/>
    <col min="2565" max="2565" width="50.5703125" style="68" customWidth="1"/>
    <col min="2566" max="2566" width="19.140625" style="68" customWidth="1"/>
    <col min="2567" max="2567" width="16.42578125" style="68" customWidth="1"/>
    <col min="2568" max="2568" width="13.7109375" style="68" customWidth="1"/>
    <col min="2569" max="2816" width="9.140625" style="68"/>
    <col min="2817" max="2817" width="12.85546875" style="68" customWidth="1"/>
    <col min="2818" max="2818" width="13" style="68" customWidth="1"/>
    <col min="2819" max="2819" width="13.42578125" style="68" customWidth="1"/>
    <col min="2820" max="2820" width="25.5703125" style="68" customWidth="1"/>
    <col min="2821" max="2821" width="50.5703125" style="68" customWidth="1"/>
    <col min="2822" max="2822" width="19.140625" style="68" customWidth="1"/>
    <col min="2823" max="2823" width="16.42578125" style="68" customWidth="1"/>
    <col min="2824" max="2824" width="13.7109375" style="68" customWidth="1"/>
    <col min="2825" max="3072" width="9.140625" style="68"/>
    <col min="3073" max="3073" width="12.85546875" style="68" customWidth="1"/>
    <col min="3074" max="3074" width="13" style="68" customWidth="1"/>
    <col min="3075" max="3075" width="13.42578125" style="68" customWidth="1"/>
    <col min="3076" max="3076" width="25.5703125" style="68" customWidth="1"/>
    <col min="3077" max="3077" width="50.5703125" style="68" customWidth="1"/>
    <col min="3078" max="3078" width="19.140625" style="68" customWidth="1"/>
    <col min="3079" max="3079" width="16.42578125" style="68" customWidth="1"/>
    <col min="3080" max="3080" width="13.7109375" style="68" customWidth="1"/>
    <col min="3081" max="3328" width="9.140625" style="68"/>
    <col min="3329" max="3329" width="12.85546875" style="68" customWidth="1"/>
    <col min="3330" max="3330" width="13" style="68" customWidth="1"/>
    <col min="3331" max="3331" width="13.42578125" style="68" customWidth="1"/>
    <col min="3332" max="3332" width="25.5703125" style="68" customWidth="1"/>
    <col min="3333" max="3333" width="50.5703125" style="68" customWidth="1"/>
    <col min="3334" max="3334" width="19.140625" style="68" customWidth="1"/>
    <col min="3335" max="3335" width="16.42578125" style="68" customWidth="1"/>
    <col min="3336" max="3336" width="13.7109375" style="68" customWidth="1"/>
    <col min="3337" max="3584" width="9.140625" style="68"/>
    <col min="3585" max="3585" width="12.85546875" style="68" customWidth="1"/>
    <col min="3586" max="3586" width="13" style="68" customWidth="1"/>
    <col min="3587" max="3587" width="13.42578125" style="68" customWidth="1"/>
    <col min="3588" max="3588" width="25.5703125" style="68" customWidth="1"/>
    <col min="3589" max="3589" width="50.5703125" style="68" customWidth="1"/>
    <col min="3590" max="3590" width="19.140625" style="68" customWidth="1"/>
    <col min="3591" max="3591" width="16.42578125" style="68" customWidth="1"/>
    <col min="3592" max="3592" width="13.7109375" style="68" customWidth="1"/>
    <col min="3593" max="3840" width="9.140625" style="68"/>
    <col min="3841" max="3841" width="12.85546875" style="68" customWidth="1"/>
    <col min="3842" max="3842" width="13" style="68" customWidth="1"/>
    <col min="3843" max="3843" width="13.42578125" style="68" customWidth="1"/>
    <col min="3844" max="3844" width="25.5703125" style="68" customWidth="1"/>
    <col min="3845" max="3845" width="50.5703125" style="68" customWidth="1"/>
    <col min="3846" max="3846" width="19.140625" style="68" customWidth="1"/>
    <col min="3847" max="3847" width="16.42578125" style="68" customWidth="1"/>
    <col min="3848" max="3848" width="13.7109375" style="68" customWidth="1"/>
    <col min="3849" max="4096" width="9.140625" style="68"/>
    <col min="4097" max="4097" width="12.85546875" style="68" customWidth="1"/>
    <col min="4098" max="4098" width="13" style="68" customWidth="1"/>
    <col min="4099" max="4099" width="13.42578125" style="68" customWidth="1"/>
    <col min="4100" max="4100" width="25.5703125" style="68" customWidth="1"/>
    <col min="4101" max="4101" width="50.5703125" style="68" customWidth="1"/>
    <col min="4102" max="4102" width="19.140625" style="68" customWidth="1"/>
    <col min="4103" max="4103" width="16.42578125" style="68" customWidth="1"/>
    <col min="4104" max="4104" width="13.7109375" style="68" customWidth="1"/>
    <col min="4105" max="4352" width="9.140625" style="68"/>
    <col min="4353" max="4353" width="12.85546875" style="68" customWidth="1"/>
    <col min="4354" max="4354" width="13" style="68" customWidth="1"/>
    <col min="4355" max="4355" width="13.42578125" style="68" customWidth="1"/>
    <col min="4356" max="4356" width="25.5703125" style="68" customWidth="1"/>
    <col min="4357" max="4357" width="50.5703125" style="68" customWidth="1"/>
    <col min="4358" max="4358" width="19.140625" style="68" customWidth="1"/>
    <col min="4359" max="4359" width="16.42578125" style="68" customWidth="1"/>
    <col min="4360" max="4360" width="13.7109375" style="68" customWidth="1"/>
    <col min="4361" max="4608" width="9.140625" style="68"/>
    <col min="4609" max="4609" width="12.85546875" style="68" customWidth="1"/>
    <col min="4610" max="4610" width="13" style="68" customWidth="1"/>
    <col min="4611" max="4611" width="13.42578125" style="68" customWidth="1"/>
    <col min="4612" max="4612" width="25.5703125" style="68" customWidth="1"/>
    <col min="4613" max="4613" width="50.5703125" style="68" customWidth="1"/>
    <col min="4614" max="4614" width="19.140625" style="68" customWidth="1"/>
    <col min="4615" max="4615" width="16.42578125" style="68" customWidth="1"/>
    <col min="4616" max="4616" width="13.7109375" style="68" customWidth="1"/>
    <col min="4617" max="4864" width="9.140625" style="68"/>
    <col min="4865" max="4865" width="12.85546875" style="68" customWidth="1"/>
    <col min="4866" max="4866" width="13" style="68" customWidth="1"/>
    <col min="4867" max="4867" width="13.42578125" style="68" customWidth="1"/>
    <col min="4868" max="4868" width="25.5703125" style="68" customWidth="1"/>
    <col min="4869" max="4869" width="50.5703125" style="68" customWidth="1"/>
    <col min="4870" max="4870" width="19.140625" style="68" customWidth="1"/>
    <col min="4871" max="4871" width="16.42578125" style="68" customWidth="1"/>
    <col min="4872" max="4872" width="13.7109375" style="68" customWidth="1"/>
    <col min="4873" max="5120" width="9.140625" style="68"/>
    <col min="5121" max="5121" width="12.85546875" style="68" customWidth="1"/>
    <col min="5122" max="5122" width="13" style="68" customWidth="1"/>
    <col min="5123" max="5123" width="13.42578125" style="68" customWidth="1"/>
    <col min="5124" max="5124" width="25.5703125" style="68" customWidth="1"/>
    <col min="5125" max="5125" width="50.5703125" style="68" customWidth="1"/>
    <col min="5126" max="5126" width="19.140625" style="68" customWidth="1"/>
    <col min="5127" max="5127" width="16.42578125" style="68" customWidth="1"/>
    <col min="5128" max="5128" width="13.7109375" style="68" customWidth="1"/>
    <col min="5129" max="5376" width="9.140625" style="68"/>
    <col min="5377" max="5377" width="12.85546875" style="68" customWidth="1"/>
    <col min="5378" max="5378" width="13" style="68" customWidth="1"/>
    <col min="5379" max="5379" width="13.42578125" style="68" customWidth="1"/>
    <col min="5380" max="5380" width="25.5703125" style="68" customWidth="1"/>
    <col min="5381" max="5381" width="50.5703125" style="68" customWidth="1"/>
    <col min="5382" max="5382" width="19.140625" style="68" customWidth="1"/>
    <col min="5383" max="5383" width="16.42578125" style="68" customWidth="1"/>
    <col min="5384" max="5384" width="13.7109375" style="68" customWidth="1"/>
    <col min="5385" max="5632" width="9.140625" style="68"/>
    <col min="5633" max="5633" width="12.85546875" style="68" customWidth="1"/>
    <col min="5634" max="5634" width="13" style="68" customWidth="1"/>
    <col min="5635" max="5635" width="13.42578125" style="68" customWidth="1"/>
    <col min="5636" max="5636" width="25.5703125" style="68" customWidth="1"/>
    <col min="5637" max="5637" width="50.5703125" style="68" customWidth="1"/>
    <col min="5638" max="5638" width="19.140625" style="68" customWidth="1"/>
    <col min="5639" max="5639" width="16.42578125" style="68" customWidth="1"/>
    <col min="5640" max="5640" width="13.7109375" style="68" customWidth="1"/>
    <col min="5641" max="5888" width="9.140625" style="68"/>
    <col min="5889" max="5889" width="12.85546875" style="68" customWidth="1"/>
    <col min="5890" max="5890" width="13" style="68" customWidth="1"/>
    <col min="5891" max="5891" width="13.42578125" style="68" customWidth="1"/>
    <col min="5892" max="5892" width="25.5703125" style="68" customWidth="1"/>
    <col min="5893" max="5893" width="50.5703125" style="68" customWidth="1"/>
    <col min="5894" max="5894" width="19.140625" style="68" customWidth="1"/>
    <col min="5895" max="5895" width="16.42578125" style="68" customWidth="1"/>
    <col min="5896" max="5896" width="13.7109375" style="68" customWidth="1"/>
    <col min="5897" max="6144" width="9.140625" style="68"/>
    <col min="6145" max="6145" width="12.85546875" style="68" customWidth="1"/>
    <col min="6146" max="6146" width="13" style="68" customWidth="1"/>
    <col min="6147" max="6147" width="13.42578125" style="68" customWidth="1"/>
    <col min="6148" max="6148" width="25.5703125" style="68" customWidth="1"/>
    <col min="6149" max="6149" width="50.5703125" style="68" customWidth="1"/>
    <col min="6150" max="6150" width="19.140625" style="68" customWidth="1"/>
    <col min="6151" max="6151" width="16.42578125" style="68" customWidth="1"/>
    <col min="6152" max="6152" width="13.7109375" style="68" customWidth="1"/>
    <col min="6153" max="6400" width="9.140625" style="68"/>
    <col min="6401" max="6401" width="12.85546875" style="68" customWidth="1"/>
    <col min="6402" max="6402" width="13" style="68" customWidth="1"/>
    <col min="6403" max="6403" width="13.42578125" style="68" customWidth="1"/>
    <col min="6404" max="6404" width="25.5703125" style="68" customWidth="1"/>
    <col min="6405" max="6405" width="50.5703125" style="68" customWidth="1"/>
    <col min="6406" max="6406" width="19.140625" style="68" customWidth="1"/>
    <col min="6407" max="6407" width="16.42578125" style="68" customWidth="1"/>
    <col min="6408" max="6408" width="13.7109375" style="68" customWidth="1"/>
    <col min="6409" max="6656" width="9.140625" style="68"/>
    <col min="6657" max="6657" width="12.85546875" style="68" customWidth="1"/>
    <col min="6658" max="6658" width="13" style="68" customWidth="1"/>
    <col min="6659" max="6659" width="13.42578125" style="68" customWidth="1"/>
    <col min="6660" max="6660" width="25.5703125" style="68" customWidth="1"/>
    <col min="6661" max="6661" width="50.5703125" style="68" customWidth="1"/>
    <col min="6662" max="6662" width="19.140625" style="68" customWidth="1"/>
    <col min="6663" max="6663" width="16.42578125" style="68" customWidth="1"/>
    <col min="6664" max="6664" width="13.7109375" style="68" customWidth="1"/>
    <col min="6665" max="6912" width="9.140625" style="68"/>
    <col min="6913" max="6913" width="12.85546875" style="68" customWidth="1"/>
    <col min="6914" max="6914" width="13" style="68" customWidth="1"/>
    <col min="6915" max="6915" width="13.42578125" style="68" customWidth="1"/>
    <col min="6916" max="6916" width="25.5703125" style="68" customWidth="1"/>
    <col min="6917" max="6917" width="50.5703125" style="68" customWidth="1"/>
    <col min="6918" max="6918" width="19.140625" style="68" customWidth="1"/>
    <col min="6919" max="6919" width="16.42578125" style="68" customWidth="1"/>
    <col min="6920" max="6920" width="13.7109375" style="68" customWidth="1"/>
    <col min="6921" max="7168" width="9.140625" style="68"/>
    <col min="7169" max="7169" width="12.85546875" style="68" customWidth="1"/>
    <col min="7170" max="7170" width="13" style="68" customWidth="1"/>
    <col min="7171" max="7171" width="13.42578125" style="68" customWidth="1"/>
    <col min="7172" max="7172" width="25.5703125" style="68" customWidth="1"/>
    <col min="7173" max="7173" width="50.5703125" style="68" customWidth="1"/>
    <col min="7174" max="7174" width="19.140625" style="68" customWidth="1"/>
    <col min="7175" max="7175" width="16.42578125" style="68" customWidth="1"/>
    <col min="7176" max="7176" width="13.7109375" style="68" customWidth="1"/>
    <col min="7177" max="7424" width="9.140625" style="68"/>
    <col min="7425" max="7425" width="12.85546875" style="68" customWidth="1"/>
    <col min="7426" max="7426" width="13" style="68" customWidth="1"/>
    <col min="7427" max="7427" width="13.42578125" style="68" customWidth="1"/>
    <col min="7428" max="7428" width="25.5703125" style="68" customWidth="1"/>
    <col min="7429" max="7429" width="50.5703125" style="68" customWidth="1"/>
    <col min="7430" max="7430" width="19.140625" style="68" customWidth="1"/>
    <col min="7431" max="7431" width="16.42578125" style="68" customWidth="1"/>
    <col min="7432" max="7432" width="13.7109375" style="68" customWidth="1"/>
    <col min="7433" max="7680" width="9.140625" style="68"/>
    <col min="7681" max="7681" width="12.85546875" style="68" customWidth="1"/>
    <col min="7682" max="7682" width="13" style="68" customWidth="1"/>
    <col min="7683" max="7683" width="13.42578125" style="68" customWidth="1"/>
    <col min="7684" max="7684" width="25.5703125" style="68" customWidth="1"/>
    <col min="7685" max="7685" width="50.5703125" style="68" customWidth="1"/>
    <col min="7686" max="7686" width="19.140625" style="68" customWidth="1"/>
    <col min="7687" max="7687" width="16.42578125" style="68" customWidth="1"/>
    <col min="7688" max="7688" width="13.7109375" style="68" customWidth="1"/>
    <col min="7689" max="7936" width="9.140625" style="68"/>
    <col min="7937" max="7937" width="12.85546875" style="68" customWidth="1"/>
    <col min="7938" max="7938" width="13" style="68" customWidth="1"/>
    <col min="7939" max="7939" width="13.42578125" style="68" customWidth="1"/>
    <col min="7940" max="7940" width="25.5703125" style="68" customWidth="1"/>
    <col min="7941" max="7941" width="50.5703125" style="68" customWidth="1"/>
    <col min="7942" max="7942" width="19.140625" style="68" customWidth="1"/>
    <col min="7943" max="7943" width="16.42578125" style="68" customWidth="1"/>
    <col min="7944" max="7944" width="13.7109375" style="68" customWidth="1"/>
    <col min="7945" max="8192" width="9.140625" style="68"/>
    <col min="8193" max="8193" width="12.85546875" style="68" customWidth="1"/>
    <col min="8194" max="8194" width="13" style="68" customWidth="1"/>
    <col min="8195" max="8195" width="13.42578125" style="68" customWidth="1"/>
    <col min="8196" max="8196" width="25.5703125" style="68" customWidth="1"/>
    <col min="8197" max="8197" width="50.5703125" style="68" customWidth="1"/>
    <col min="8198" max="8198" width="19.140625" style="68" customWidth="1"/>
    <col min="8199" max="8199" width="16.42578125" style="68" customWidth="1"/>
    <col min="8200" max="8200" width="13.7109375" style="68" customWidth="1"/>
    <col min="8201" max="8448" width="9.140625" style="68"/>
    <col min="8449" max="8449" width="12.85546875" style="68" customWidth="1"/>
    <col min="8450" max="8450" width="13" style="68" customWidth="1"/>
    <col min="8451" max="8451" width="13.42578125" style="68" customWidth="1"/>
    <col min="8452" max="8452" width="25.5703125" style="68" customWidth="1"/>
    <col min="8453" max="8453" width="50.5703125" style="68" customWidth="1"/>
    <col min="8454" max="8454" width="19.140625" style="68" customWidth="1"/>
    <col min="8455" max="8455" width="16.42578125" style="68" customWidth="1"/>
    <col min="8456" max="8456" width="13.7109375" style="68" customWidth="1"/>
    <col min="8457" max="8704" width="9.140625" style="68"/>
    <col min="8705" max="8705" width="12.85546875" style="68" customWidth="1"/>
    <col min="8706" max="8706" width="13" style="68" customWidth="1"/>
    <col min="8707" max="8707" width="13.42578125" style="68" customWidth="1"/>
    <col min="8708" max="8708" width="25.5703125" style="68" customWidth="1"/>
    <col min="8709" max="8709" width="50.5703125" style="68" customWidth="1"/>
    <col min="8710" max="8710" width="19.140625" style="68" customWidth="1"/>
    <col min="8711" max="8711" width="16.42578125" style="68" customWidth="1"/>
    <col min="8712" max="8712" width="13.7109375" style="68" customWidth="1"/>
    <col min="8713" max="8960" width="9.140625" style="68"/>
    <col min="8961" max="8961" width="12.85546875" style="68" customWidth="1"/>
    <col min="8962" max="8962" width="13" style="68" customWidth="1"/>
    <col min="8963" max="8963" width="13.42578125" style="68" customWidth="1"/>
    <col min="8964" max="8964" width="25.5703125" style="68" customWidth="1"/>
    <col min="8965" max="8965" width="50.5703125" style="68" customWidth="1"/>
    <col min="8966" max="8966" width="19.140625" style="68" customWidth="1"/>
    <col min="8967" max="8967" width="16.42578125" style="68" customWidth="1"/>
    <col min="8968" max="8968" width="13.7109375" style="68" customWidth="1"/>
    <col min="8969" max="9216" width="9.140625" style="68"/>
    <col min="9217" max="9217" width="12.85546875" style="68" customWidth="1"/>
    <col min="9218" max="9218" width="13" style="68" customWidth="1"/>
    <col min="9219" max="9219" width="13.42578125" style="68" customWidth="1"/>
    <col min="9220" max="9220" width="25.5703125" style="68" customWidth="1"/>
    <col min="9221" max="9221" width="50.5703125" style="68" customWidth="1"/>
    <col min="9222" max="9222" width="19.140625" style="68" customWidth="1"/>
    <col min="9223" max="9223" width="16.42578125" style="68" customWidth="1"/>
    <col min="9224" max="9224" width="13.7109375" style="68" customWidth="1"/>
    <col min="9225" max="9472" width="9.140625" style="68"/>
    <col min="9473" max="9473" width="12.85546875" style="68" customWidth="1"/>
    <col min="9474" max="9474" width="13" style="68" customWidth="1"/>
    <col min="9475" max="9475" width="13.42578125" style="68" customWidth="1"/>
    <col min="9476" max="9476" width="25.5703125" style="68" customWidth="1"/>
    <col min="9477" max="9477" width="50.5703125" style="68" customWidth="1"/>
    <col min="9478" max="9478" width="19.140625" style="68" customWidth="1"/>
    <col min="9479" max="9479" width="16.42578125" style="68" customWidth="1"/>
    <col min="9480" max="9480" width="13.7109375" style="68" customWidth="1"/>
    <col min="9481" max="9728" width="9.140625" style="68"/>
    <col min="9729" max="9729" width="12.85546875" style="68" customWidth="1"/>
    <col min="9730" max="9730" width="13" style="68" customWidth="1"/>
    <col min="9731" max="9731" width="13.42578125" style="68" customWidth="1"/>
    <col min="9732" max="9732" width="25.5703125" style="68" customWidth="1"/>
    <col min="9733" max="9733" width="50.5703125" style="68" customWidth="1"/>
    <col min="9734" max="9734" width="19.140625" style="68" customWidth="1"/>
    <col min="9735" max="9735" width="16.42578125" style="68" customWidth="1"/>
    <col min="9736" max="9736" width="13.7109375" style="68" customWidth="1"/>
    <col min="9737" max="9984" width="9.140625" style="68"/>
    <col min="9985" max="9985" width="12.85546875" style="68" customWidth="1"/>
    <col min="9986" max="9986" width="13" style="68" customWidth="1"/>
    <col min="9987" max="9987" width="13.42578125" style="68" customWidth="1"/>
    <col min="9988" max="9988" width="25.5703125" style="68" customWidth="1"/>
    <col min="9989" max="9989" width="50.5703125" style="68" customWidth="1"/>
    <col min="9990" max="9990" width="19.140625" style="68" customWidth="1"/>
    <col min="9991" max="9991" width="16.42578125" style="68" customWidth="1"/>
    <col min="9992" max="9992" width="13.7109375" style="68" customWidth="1"/>
    <col min="9993" max="10240" width="9.140625" style="68"/>
    <col min="10241" max="10241" width="12.85546875" style="68" customWidth="1"/>
    <col min="10242" max="10242" width="13" style="68" customWidth="1"/>
    <col min="10243" max="10243" width="13.42578125" style="68" customWidth="1"/>
    <col min="10244" max="10244" width="25.5703125" style="68" customWidth="1"/>
    <col min="10245" max="10245" width="50.5703125" style="68" customWidth="1"/>
    <col min="10246" max="10246" width="19.140625" style="68" customWidth="1"/>
    <col min="10247" max="10247" width="16.42578125" style="68" customWidth="1"/>
    <col min="10248" max="10248" width="13.7109375" style="68" customWidth="1"/>
    <col min="10249" max="10496" width="9.140625" style="68"/>
    <col min="10497" max="10497" width="12.85546875" style="68" customWidth="1"/>
    <col min="10498" max="10498" width="13" style="68" customWidth="1"/>
    <col min="10499" max="10499" width="13.42578125" style="68" customWidth="1"/>
    <col min="10500" max="10500" width="25.5703125" style="68" customWidth="1"/>
    <col min="10501" max="10501" width="50.5703125" style="68" customWidth="1"/>
    <col min="10502" max="10502" width="19.140625" style="68" customWidth="1"/>
    <col min="10503" max="10503" width="16.42578125" style="68" customWidth="1"/>
    <col min="10504" max="10504" width="13.7109375" style="68" customWidth="1"/>
    <col min="10505" max="10752" width="9.140625" style="68"/>
    <col min="10753" max="10753" width="12.85546875" style="68" customWidth="1"/>
    <col min="10754" max="10754" width="13" style="68" customWidth="1"/>
    <col min="10755" max="10755" width="13.42578125" style="68" customWidth="1"/>
    <col min="10756" max="10756" width="25.5703125" style="68" customWidth="1"/>
    <col min="10757" max="10757" width="50.5703125" style="68" customWidth="1"/>
    <col min="10758" max="10758" width="19.140625" style="68" customWidth="1"/>
    <col min="10759" max="10759" width="16.42578125" style="68" customWidth="1"/>
    <col min="10760" max="10760" width="13.7109375" style="68" customWidth="1"/>
    <col min="10761" max="11008" width="9.140625" style="68"/>
    <col min="11009" max="11009" width="12.85546875" style="68" customWidth="1"/>
    <col min="11010" max="11010" width="13" style="68" customWidth="1"/>
    <col min="11011" max="11011" width="13.42578125" style="68" customWidth="1"/>
    <col min="11012" max="11012" width="25.5703125" style="68" customWidth="1"/>
    <col min="11013" max="11013" width="50.5703125" style="68" customWidth="1"/>
    <col min="11014" max="11014" width="19.140625" style="68" customWidth="1"/>
    <col min="11015" max="11015" width="16.42578125" style="68" customWidth="1"/>
    <col min="11016" max="11016" width="13.7109375" style="68" customWidth="1"/>
    <col min="11017" max="11264" width="9.140625" style="68"/>
    <col min="11265" max="11265" width="12.85546875" style="68" customWidth="1"/>
    <col min="11266" max="11266" width="13" style="68" customWidth="1"/>
    <col min="11267" max="11267" width="13.42578125" style="68" customWidth="1"/>
    <col min="11268" max="11268" width="25.5703125" style="68" customWidth="1"/>
    <col min="11269" max="11269" width="50.5703125" style="68" customWidth="1"/>
    <col min="11270" max="11270" width="19.140625" style="68" customWidth="1"/>
    <col min="11271" max="11271" width="16.42578125" style="68" customWidth="1"/>
    <col min="11272" max="11272" width="13.7109375" style="68" customWidth="1"/>
    <col min="11273" max="11520" width="9.140625" style="68"/>
    <col min="11521" max="11521" width="12.85546875" style="68" customWidth="1"/>
    <col min="11522" max="11522" width="13" style="68" customWidth="1"/>
    <col min="11523" max="11523" width="13.42578125" style="68" customWidth="1"/>
    <col min="11524" max="11524" width="25.5703125" style="68" customWidth="1"/>
    <col min="11525" max="11525" width="50.5703125" style="68" customWidth="1"/>
    <col min="11526" max="11526" width="19.140625" style="68" customWidth="1"/>
    <col min="11527" max="11527" width="16.42578125" style="68" customWidth="1"/>
    <col min="11528" max="11528" width="13.7109375" style="68" customWidth="1"/>
    <col min="11529" max="11776" width="9.140625" style="68"/>
    <col min="11777" max="11777" width="12.85546875" style="68" customWidth="1"/>
    <col min="11778" max="11778" width="13" style="68" customWidth="1"/>
    <col min="11779" max="11779" width="13.42578125" style="68" customWidth="1"/>
    <col min="11780" max="11780" width="25.5703125" style="68" customWidth="1"/>
    <col min="11781" max="11781" width="50.5703125" style="68" customWidth="1"/>
    <col min="11782" max="11782" width="19.140625" style="68" customWidth="1"/>
    <col min="11783" max="11783" width="16.42578125" style="68" customWidth="1"/>
    <col min="11784" max="11784" width="13.7109375" style="68" customWidth="1"/>
    <col min="11785" max="12032" width="9.140625" style="68"/>
    <col min="12033" max="12033" width="12.85546875" style="68" customWidth="1"/>
    <col min="12034" max="12034" width="13" style="68" customWidth="1"/>
    <col min="12035" max="12035" width="13.42578125" style="68" customWidth="1"/>
    <col min="12036" max="12036" width="25.5703125" style="68" customWidth="1"/>
    <col min="12037" max="12037" width="50.5703125" style="68" customWidth="1"/>
    <col min="12038" max="12038" width="19.140625" style="68" customWidth="1"/>
    <col min="12039" max="12039" width="16.42578125" style="68" customWidth="1"/>
    <col min="12040" max="12040" width="13.7109375" style="68" customWidth="1"/>
    <col min="12041" max="12288" width="9.140625" style="68"/>
    <col min="12289" max="12289" width="12.85546875" style="68" customWidth="1"/>
    <col min="12290" max="12290" width="13" style="68" customWidth="1"/>
    <col min="12291" max="12291" width="13.42578125" style="68" customWidth="1"/>
    <col min="12292" max="12292" width="25.5703125" style="68" customWidth="1"/>
    <col min="12293" max="12293" width="50.5703125" style="68" customWidth="1"/>
    <col min="12294" max="12294" width="19.140625" style="68" customWidth="1"/>
    <col min="12295" max="12295" width="16.42578125" style="68" customWidth="1"/>
    <col min="12296" max="12296" width="13.7109375" style="68" customWidth="1"/>
    <col min="12297" max="12544" width="9.140625" style="68"/>
    <col min="12545" max="12545" width="12.85546875" style="68" customWidth="1"/>
    <col min="12546" max="12546" width="13" style="68" customWidth="1"/>
    <col min="12547" max="12547" width="13.42578125" style="68" customWidth="1"/>
    <col min="12548" max="12548" width="25.5703125" style="68" customWidth="1"/>
    <col min="12549" max="12549" width="50.5703125" style="68" customWidth="1"/>
    <col min="12550" max="12550" width="19.140625" style="68" customWidth="1"/>
    <col min="12551" max="12551" width="16.42578125" style="68" customWidth="1"/>
    <col min="12552" max="12552" width="13.7109375" style="68" customWidth="1"/>
    <col min="12553" max="12800" width="9.140625" style="68"/>
    <col min="12801" max="12801" width="12.85546875" style="68" customWidth="1"/>
    <col min="12802" max="12802" width="13" style="68" customWidth="1"/>
    <col min="12803" max="12803" width="13.42578125" style="68" customWidth="1"/>
    <col min="12804" max="12804" width="25.5703125" style="68" customWidth="1"/>
    <col min="12805" max="12805" width="50.5703125" style="68" customWidth="1"/>
    <col min="12806" max="12806" width="19.140625" style="68" customWidth="1"/>
    <col min="12807" max="12807" width="16.42578125" style="68" customWidth="1"/>
    <col min="12808" max="12808" width="13.7109375" style="68" customWidth="1"/>
    <col min="12809" max="13056" width="9.140625" style="68"/>
    <col min="13057" max="13057" width="12.85546875" style="68" customWidth="1"/>
    <col min="13058" max="13058" width="13" style="68" customWidth="1"/>
    <col min="13059" max="13059" width="13.42578125" style="68" customWidth="1"/>
    <col min="13060" max="13060" width="25.5703125" style="68" customWidth="1"/>
    <col min="13061" max="13061" width="50.5703125" style="68" customWidth="1"/>
    <col min="13062" max="13062" width="19.140625" style="68" customWidth="1"/>
    <col min="13063" max="13063" width="16.42578125" style="68" customWidth="1"/>
    <col min="13064" max="13064" width="13.7109375" style="68" customWidth="1"/>
    <col min="13065" max="13312" width="9.140625" style="68"/>
    <col min="13313" max="13313" width="12.85546875" style="68" customWidth="1"/>
    <col min="13314" max="13314" width="13" style="68" customWidth="1"/>
    <col min="13315" max="13315" width="13.42578125" style="68" customWidth="1"/>
    <col min="13316" max="13316" width="25.5703125" style="68" customWidth="1"/>
    <col min="13317" max="13317" width="50.5703125" style="68" customWidth="1"/>
    <col min="13318" max="13318" width="19.140625" style="68" customWidth="1"/>
    <col min="13319" max="13319" width="16.42578125" style="68" customWidth="1"/>
    <col min="13320" max="13320" width="13.7109375" style="68" customWidth="1"/>
    <col min="13321" max="13568" width="9.140625" style="68"/>
    <col min="13569" max="13569" width="12.85546875" style="68" customWidth="1"/>
    <col min="13570" max="13570" width="13" style="68" customWidth="1"/>
    <col min="13571" max="13571" width="13.42578125" style="68" customWidth="1"/>
    <col min="13572" max="13572" width="25.5703125" style="68" customWidth="1"/>
    <col min="13573" max="13573" width="50.5703125" style="68" customWidth="1"/>
    <col min="13574" max="13574" width="19.140625" style="68" customWidth="1"/>
    <col min="13575" max="13575" width="16.42578125" style="68" customWidth="1"/>
    <col min="13576" max="13576" width="13.7109375" style="68" customWidth="1"/>
    <col min="13577" max="13824" width="9.140625" style="68"/>
    <col min="13825" max="13825" width="12.85546875" style="68" customWidth="1"/>
    <col min="13826" max="13826" width="13" style="68" customWidth="1"/>
    <col min="13827" max="13827" width="13.42578125" style="68" customWidth="1"/>
    <col min="13828" max="13828" width="25.5703125" style="68" customWidth="1"/>
    <col min="13829" max="13829" width="50.5703125" style="68" customWidth="1"/>
    <col min="13830" max="13830" width="19.140625" style="68" customWidth="1"/>
    <col min="13831" max="13831" width="16.42578125" style="68" customWidth="1"/>
    <col min="13832" max="13832" width="13.7109375" style="68" customWidth="1"/>
    <col min="13833" max="14080" width="9.140625" style="68"/>
    <col min="14081" max="14081" width="12.85546875" style="68" customWidth="1"/>
    <col min="14082" max="14082" width="13" style="68" customWidth="1"/>
    <col min="14083" max="14083" width="13.42578125" style="68" customWidth="1"/>
    <col min="14084" max="14084" width="25.5703125" style="68" customWidth="1"/>
    <col min="14085" max="14085" width="50.5703125" style="68" customWidth="1"/>
    <col min="14086" max="14086" width="19.140625" style="68" customWidth="1"/>
    <col min="14087" max="14087" width="16.42578125" style="68" customWidth="1"/>
    <col min="14088" max="14088" width="13.7109375" style="68" customWidth="1"/>
    <col min="14089" max="14336" width="9.140625" style="68"/>
    <col min="14337" max="14337" width="12.85546875" style="68" customWidth="1"/>
    <col min="14338" max="14338" width="13" style="68" customWidth="1"/>
    <col min="14339" max="14339" width="13.42578125" style="68" customWidth="1"/>
    <col min="14340" max="14340" width="25.5703125" style="68" customWidth="1"/>
    <col min="14341" max="14341" width="50.5703125" style="68" customWidth="1"/>
    <col min="14342" max="14342" width="19.140625" style="68" customWidth="1"/>
    <col min="14343" max="14343" width="16.42578125" style="68" customWidth="1"/>
    <col min="14344" max="14344" width="13.7109375" style="68" customWidth="1"/>
    <col min="14345" max="14592" width="9.140625" style="68"/>
    <col min="14593" max="14593" width="12.85546875" style="68" customWidth="1"/>
    <col min="14594" max="14594" width="13" style="68" customWidth="1"/>
    <col min="14595" max="14595" width="13.42578125" style="68" customWidth="1"/>
    <col min="14596" max="14596" width="25.5703125" style="68" customWidth="1"/>
    <col min="14597" max="14597" width="50.5703125" style="68" customWidth="1"/>
    <col min="14598" max="14598" width="19.140625" style="68" customWidth="1"/>
    <col min="14599" max="14599" width="16.42578125" style="68" customWidth="1"/>
    <col min="14600" max="14600" width="13.7109375" style="68" customWidth="1"/>
    <col min="14601" max="14848" width="9.140625" style="68"/>
    <col min="14849" max="14849" width="12.85546875" style="68" customWidth="1"/>
    <col min="14850" max="14850" width="13" style="68" customWidth="1"/>
    <col min="14851" max="14851" width="13.42578125" style="68" customWidth="1"/>
    <col min="14852" max="14852" width="25.5703125" style="68" customWidth="1"/>
    <col min="14853" max="14853" width="50.5703125" style="68" customWidth="1"/>
    <col min="14854" max="14854" width="19.140625" style="68" customWidth="1"/>
    <col min="14855" max="14855" width="16.42578125" style="68" customWidth="1"/>
    <col min="14856" max="14856" width="13.7109375" style="68" customWidth="1"/>
    <col min="14857" max="15104" width="9.140625" style="68"/>
    <col min="15105" max="15105" width="12.85546875" style="68" customWidth="1"/>
    <col min="15106" max="15106" width="13" style="68" customWidth="1"/>
    <col min="15107" max="15107" width="13.42578125" style="68" customWidth="1"/>
    <col min="15108" max="15108" width="25.5703125" style="68" customWidth="1"/>
    <col min="15109" max="15109" width="50.5703125" style="68" customWidth="1"/>
    <col min="15110" max="15110" width="19.140625" style="68" customWidth="1"/>
    <col min="15111" max="15111" width="16.42578125" style="68" customWidth="1"/>
    <col min="15112" max="15112" width="13.7109375" style="68" customWidth="1"/>
    <col min="15113" max="15360" width="9.140625" style="68"/>
    <col min="15361" max="15361" width="12.85546875" style="68" customWidth="1"/>
    <col min="15362" max="15362" width="13" style="68" customWidth="1"/>
    <col min="15363" max="15363" width="13.42578125" style="68" customWidth="1"/>
    <col min="15364" max="15364" width="25.5703125" style="68" customWidth="1"/>
    <col min="15365" max="15365" width="50.5703125" style="68" customWidth="1"/>
    <col min="15366" max="15366" width="19.140625" style="68" customWidth="1"/>
    <col min="15367" max="15367" width="16.42578125" style="68" customWidth="1"/>
    <col min="15368" max="15368" width="13.7109375" style="68" customWidth="1"/>
    <col min="15369" max="15616" width="9.140625" style="68"/>
    <col min="15617" max="15617" width="12.85546875" style="68" customWidth="1"/>
    <col min="15618" max="15618" width="13" style="68" customWidth="1"/>
    <col min="15619" max="15619" width="13.42578125" style="68" customWidth="1"/>
    <col min="15620" max="15620" width="25.5703125" style="68" customWidth="1"/>
    <col min="15621" max="15621" width="50.5703125" style="68" customWidth="1"/>
    <col min="15622" max="15622" width="19.140625" style="68" customWidth="1"/>
    <col min="15623" max="15623" width="16.42578125" style="68" customWidth="1"/>
    <col min="15624" max="15624" width="13.7109375" style="68" customWidth="1"/>
    <col min="15625" max="15872" width="9.140625" style="68"/>
    <col min="15873" max="15873" width="12.85546875" style="68" customWidth="1"/>
    <col min="15874" max="15874" width="13" style="68" customWidth="1"/>
    <col min="15875" max="15875" width="13.42578125" style="68" customWidth="1"/>
    <col min="15876" max="15876" width="25.5703125" style="68" customWidth="1"/>
    <col min="15877" max="15877" width="50.5703125" style="68" customWidth="1"/>
    <col min="15878" max="15878" width="19.140625" style="68" customWidth="1"/>
    <col min="15879" max="15879" width="16.42578125" style="68" customWidth="1"/>
    <col min="15880" max="15880" width="13.7109375" style="68" customWidth="1"/>
    <col min="15881" max="16128" width="9.140625" style="68"/>
    <col min="16129" max="16129" width="12.85546875" style="68" customWidth="1"/>
    <col min="16130" max="16130" width="13" style="68" customWidth="1"/>
    <col min="16131" max="16131" width="13.42578125" style="68" customWidth="1"/>
    <col min="16132" max="16132" width="25.5703125" style="68" customWidth="1"/>
    <col min="16133" max="16133" width="50.5703125" style="68" customWidth="1"/>
    <col min="16134" max="16134" width="19.140625" style="68" customWidth="1"/>
    <col min="16135" max="16135" width="16.42578125" style="68" customWidth="1"/>
    <col min="16136" max="16136" width="13.7109375" style="68" customWidth="1"/>
    <col min="16137" max="16384" width="9.140625" style="68"/>
  </cols>
  <sheetData>
    <row r="1" spans="1:8" x14ac:dyDescent="0.25">
      <c r="F1" s="238" t="s">
        <v>582</v>
      </c>
      <c r="G1" s="66"/>
      <c r="H1" s="66"/>
    </row>
    <row r="2" spans="1:8" ht="15.6" customHeight="1" x14ac:dyDescent="0.25">
      <c r="F2" s="1147" t="s">
        <v>460</v>
      </c>
      <c r="G2" s="1147"/>
      <c r="H2" s="1147"/>
    </row>
    <row r="3" spans="1:8" ht="15" customHeight="1" x14ac:dyDescent="0.25">
      <c r="F3" s="239" t="s">
        <v>652</v>
      </c>
      <c r="G3" s="240"/>
      <c r="H3" s="240"/>
    </row>
    <row r="4" spans="1:8" x14ac:dyDescent="0.25">
      <c r="F4" s="70" t="s">
        <v>653</v>
      </c>
      <c r="G4" s="241"/>
      <c r="H4" s="241"/>
    </row>
    <row r="5" spans="1:8" ht="15.6" customHeight="1" x14ac:dyDescent="0.25"/>
    <row r="6" spans="1:8" s="183" customFormat="1" ht="36" customHeight="1" x14ac:dyDescent="0.3">
      <c r="A6" s="1341" t="s">
        <v>654</v>
      </c>
      <c r="B6" s="1341"/>
      <c r="C6" s="1341"/>
      <c r="D6" s="1341"/>
      <c r="E6" s="1341"/>
      <c r="F6" s="1341"/>
      <c r="G6" s="1341"/>
      <c r="H6" s="1341"/>
    </row>
    <row r="7" spans="1:8" s="183" customFormat="1" ht="12.6" customHeight="1" x14ac:dyDescent="0.3">
      <c r="A7" s="1264">
        <v>15591000000</v>
      </c>
      <c r="B7" s="1264"/>
      <c r="C7" s="1264"/>
      <c r="D7" s="823"/>
      <c r="E7" s="823"/>
      <c r="F7" s="823"/>
    </row>
    <row r="8" spans="1:8" s="183" customFormat="1" ht="13.15" customHeight="1" x14ac:dyDescent="0.3">
      <c r="A8" s="1269" t="s">
        <v>0</v>
      </c>
      <c r="B8" s="1269"/>
      <c r="C8" s="1269"/>
      <c r="D8" s="823"/>
      <c r="E8" s="823"/>
      <c r="F8" s="823"/>
    </row>
    <row r="9" spans="1:8" ht="15.6" customHeight="1" thickBot="1" x14ac:dyDescent="0.3">
      <c r="A9" s="242"/>
      <c r="B9" s="242"/>
      <c r="C9" s="242"/>
      <c r="D9" s="242"/>
      <c r="E9" s="242"/>
      <c r="G9" s="184" t="s">
        <v>236</v>
      </c>
    </row>
    <row r="10" spans="1:8" ht="55.5" customHeight="1" x14ac:dyDescent="0.25">
      <c r="A10" s="1342" t="s">
        <v>8</v>
      </c>
      <c r="B10" s="1344" t="s">
        <v>9</v>
      </c>
      <c r="C10" s="1346" t="s">
        <v>237</v>
      </c>
      <c r="D10" s="1348" t="s">
        <v>238</v>
      </c>
      <c r="E10" s="1272" t="s">
        <v>401</v>
      </c>
      <c r="F10" s="1350" t="s">
        <v>402</v>
      </c>
      <c r="G10" s="1352" t="s">
        <v>655</v>
      </c>
      <c r="H10" s="1354" t="s">
        <v>406</v>
      </c>
    </row>
    <row r="11" spans="1:8" s="183" customFormat="1" ht="65.45" customHeight="1" thickBot="1" x14ac:dyDescent="0.35">
      <c r="A11" s="1343"/>
      <c r="B11" s="1345"/>
      <c r="C11" s="1347"/>
      <c r="D11" s="1349"/>
      <c r="E11" s="1273"/>
      <c r="F11" s="1351"/>
      <c r="G11" s="1353"/>
      <c r="H11" s="1355"/>
    </row>
    <row r="12" spans="1:8" s="246" customFormat="1" ht="20.25" customHeight="1" thickBot="1" x14ac:dyDescent="0.35">
      <c r="A12" s="185" t="s">
        <v>245</v>
      </c>
      <c r="B12" s="186" t="s">
        <v>246</v>
      </c>
      <c r="C12" s="187" t="s">
        <v>247</v>
      </c>
      <c r="D12" s="73" t="s">
        <v>403</v>
      </c>
      <c r="E12" s="73" t="s">
        <v>248</v>
      </c>
      <c r="F12" s="243" t="s">
        <v>249</v>
      </c>
      <c r="G12" s="244">
        <v>7</v>
      </c>
      <c r="H12" s="245">
        <v>8</v>
      </c>
    </row>
    <row r="13" spans="1:8" s="246" customFormat="1" ht="30" customHeight="1" thickBot="1" x14ac:dyDescent="0.35">
      <c r="A13" s="252">
        <v>1200000</v>
      </c>
      <c r="B13" s="253"/>
      <c r="C13" s="254"/>
      <c r="D13" s="1340" t="s">
        <v>404</v>
      </c>
      <c r="E13" s="1340"/>
      <c r="F13" s="255">
        <f>F14</f>
        <v>459300</v>
      </c>
      <c r="G13" s="849">
        <f>G14</f>
        <v>180331</v>
      </c>
      <c r="H13" s="256">
        <f>G13/F13*100%</f>
        <v>0.39262138036141953</v>
      </c>
    </row>
    <row r="14" spans="1:8" s="183" customFormat="1" ht="34.5" customHeight="1" thickBot="1" x14ac:dyDescent="0.35">
      <c r="A14" s="191">
        <v>1210000</v>
      </c>
      <c r="B14" s="192"/>
      <c r="C14" s="193"/>
      <c r="D14" s="1356" t="s">
        <v>404</v>
      </c>
      <c r="E14" s="1356"/>
      <c r="F14" s="248">
        <f>F15+F18</f>
        <v>459300</v>
      </c>
      <c r="G14" s="248">
        <f>G15</f>
        <v>180331</v>
      </c>
      <c r="H14" s="251">
        <f t="shared" ref="H14:H20" si="0">G14/F14*100%</f>
        <v>0.39262138036141953</v>
      </c>
    </row>
    <row r="15" spans="1:8" s="183" customFormat="1" ht="30" customHeight="1" x14ac:dyDescent="0.3">
      <c r="A15" s="1357" t="s">
        <v>132</v>
      </c>
      <c r="B15" s="1358">
        <v>8340</v>
      </c>
      <c r="C15" s="1359" t="s">
        <v>134</v>
      </c>
      <c r="D15" s="1360" t="s">
        <v>135</v>
      </c>
      <c r="E15" s="257" t="s">
        <v>405</v>
      </c>
      <c r="F15" s="258">
        <f>F16+F17</f>
        <v>410700</v>
      </c>
      <c r="G15" s="259">
        <f>G16+G17</f>
        <v>180331</v>
      </c>
      <c r="H15" s="850">
        <f t="shared" si="0"/>
        <v>0.43908205502800096</v>
      </c>
    </row>
    <row r="16" spans="1:8" ht="17.25" customHeight="1" x14ac:dyDescent="0.25">
      <c r="A16" s="1357"/>
      <c r="B16" s="1358"/>
      <c r="C16" s="1359"/>
      <c r="D16" s="1360"/>
      <c r="E16" s="194" t="s">
        <v>12</v>
      </c>
      <c r="F16" s="602">
        <f>210500+62956</f>
        <v>273456</v>
      </c>
      <c r="G16" s="603">
        <f>136381+43950</f>
        <v>180331</v>
      </c>
      <c r="H16" s="851">
        <f t="shared" si="0"/>
        <v>0.65945161195951085</v>
      </c>
    </row>
    <row r="17" spans="1:8" ht="17.25" customHeight="1" x14ac:dyDescent="0.25">
      <c r="A17" s="1357"/>
      <c r="B17" s="1358"/>
      <c r="C17" s="1359"/>
      <c r="D17" s="1360"/>
      <c r="E17" s="194" t="s">
        <v>413</v>
      </c>
      <c r="F17" s="602">
        <v>137244</v>
      </c>
      <c r="G17" s="603">
        <v>0</v>
      </c>
      <c r="H17" s="852">
        <f t="shared" si="0"/>
        <v>0</v>
      </c>
    </row>
    <row r="18" spans="1:8" ht="30" customHeight="1" x14ac:dyDescent="0.25">
      <c r="A18" s="1357"/>
      <c r="B18" s="1358"/>
      <c r="C18" s="1359"/>
      <c r="D18" s="1360"/>
      <c r="E18" s="26" t="s">
        <v>540</v>
      </c>
      <c r="F18" s="249">
        <f>F19</f>
        <v>48600</v>
      </c>
      <c r="G18" s="247">
        <v>0</v>
      </c>
      <c r="H18" s="853">
        <f t="shared" si="0"/>
        <v>0</v>
      </c>
    </row>
    <row r="19" spans="1:8" ht="18.75" customHeight="1" thickBot="1" x14ac:dyDescent="0.3">
      <c r="A19" s="1357"/>
      <c r="B19" s="1358"/>
      <c r="C19" s="1359"/>
      <c r="D19" s="1360"/>
      <c r="E19" s="854" t="s">
        <v>12</v>
      </c>
      <c r="F19" s="604">
        <v>48600</v>
      </c>
      <c r="G19" s="855">
        <v>0</v>
      </c>
      <c r="H19" s="856">
        <f t="shared" si="0"/>
        <v>0</v>
      </c>
    </row>
    <row r="20" spans="1:8" ht="17.25" thickBot="1" x14ac:dyDescent="0.3">
      <c r="A20" s="188" t="s">
        <v>258</v>
      </c>
      <c r="B20" s="189" t="s">
        <v>258</v>
      </c>
      <c r="C20" s="190" t="s">
        <v>258</v>
      </c>
      <c r="D20" s="195" t="s">
        <v>138</v>
      </c>
      <c r="E20" s="196" t="s">
        <v>258</v>
      </c>
      <c r="F20" s="250">
        <f>F13</f>
        <v>459300</v>
      </c>
      <c r="G20" s="857">
        <f>G19+G17+G16</f>
        <v>180331</v>
      </c>
      <c r="H20" s="251">
        <f t="shared" si="0"/>
        <v>0.39262138036141953</v>
      </c>
    </row>
    <row r="21" spans="1:8" x14ac:dyDescent="0.25">
      <c r="A21" s="812"/>
      <c r="B21" s="199"/>
      <c r="C21" s="200"/>
      <c r="D21" s="201"/>
      <c r="E21" s="202"/>
      <c r="F21" s="203"/>
    </row>
    <row r="22" spans="1:8" customFormat="1" ht="18.75" x14ac:dyDescent="0.25">
      <c r="A22" s="24" t="s">
        <v>442</v>
      </c>
      <c r="B22" s="24"/>
      <c r="D22" s="68"/>
      <c r="F22" s="197" t="s">
        <v>414</v>
      </c>
    </row>
    <row r="30" spans="1:8" x14ac:dyDescent="0.25">
      <c r="E30" s="182"/>
    </row>
  </sheetData>
  <mergeCells count="18">
    <mergeCell ref="D14:E14"/>
    <mergeCell ref="A15:A19"/>
    <mergeCell ref="B15:B19"/>
    <mergeCell ref="C15:C19"/>
    <mergeCell ref="D15:D19"/>
    <mergeCell ref="D13:E13"/>
    <mergeCell ref="F2:H2"/>
    <mergeCell ref="A6:H6"/>
    <mergeCell ref="A7:C7"/>
    <mergeCell ref="A8:C8"/>
    <mergeCell ref="A10:A11"/>
    <mergeCell ref="B10:B11"/>
    <mergeCell ref="C10:C11"/>
    <mergeCell ref="D10:D11"/>
    <mergeCell ref="E10:E11"/>
    <mergeCell ref="F10:F11"/>
    <mergeCell ref="G10:G11"/>
    <mergeCell ref="H10:H11"/>
  </mergeCells>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12</vt:i4>
      </vt:variant>
    </vt:vector>
  </HeadingPairs>
  <TitlesOfParts>
    <vt:vector size="21" baseType="lpstr">
      <vt:lpstr>дод 1 Доходи</vt:lpstr>
      <vt:lpstr>дод 2 Джерела</vt:lpstr>
      <vt:lpstr>дод 3 Видатки</vt:lpstr>
      <vt:lpstr>дод 4 Кредитування</vt:lpstr>
      <vt:lpstr>дод 5 Трансферти</vt:lpstr>
      <vt:lpstr>дод 6 Капітальні вкладення</vt:lpstr>
      <vt:lpstr>дод 7 Програми</vt:lpstr>
      <vt:lpstr>дод 8 Бюдж розвитку</vt:lpstr>
      <vt:lpstr>дод 9 ФОНС </vt:lpstr>
      <vt:lpstr>'дод 1 Доходи'!Заголовки_для_друку</vt:lpstr>
      <vt:lpstr>'дод 3 Видатки'!Заголовки_для_друку</vt:lpstr>
      <vt:lpstr>'дод 6 Капітальні вкладення'!Заголовки_для_друку</vt:lpstr>
      <vt:lpstr>'дод 8 Бюдж розвитку'!Заголовки_для_друку</vt:lpstr>
      <vt:lpstr>'дод 1 Доходи'!Область_друку</vt:lpstr>
      <vt:lpstr>'дод 2 Джерела'!Область_друку</vt:lpstr>
      <vt:lpstr>'дод 3 Видатки'!Область_друку</vt:lpstr>
      <vt:lpstr>'дод 5 Трансферти'!Область_друку</vt:lpstr>
      <vt:lpstr>'дод 6 Капітальні вкладення'!Область_друку</vt:lpstr>
      <vt:lpstr>'дод 7 Програми'!Область_друку</vt:lpstr>
      <vt:lpstr>'дод 8 Бюдж розвитку'!Область_друку</vt:lpstr>
      <vt:lpstr>'дод 9 ФОНС '!Область_друку</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2025-07-11T05:18:33Z</cp:lastPrinted>
  <dcterms:created xsi:type="dcterms:W3CDTF">2021-12-17T13:26:15Z</dcterms:created>
  <dcterms:modified xsi:type="dcterms:W3CDTF">2025-07-11T10:27:40Z</dcterms:modified>
</cp:coreProperties>
</file>