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kose\Desktop\Екосервіс\2025\ФІН ПЛАН 2025\ЗМІНИ ФП 3 (13.06.2025) (додат кВт, перенес кВт, тех умови)\"/>
    </mc:Choice>
  </mc:AlternateContent>
  <xr:revisionPtr revIDLastSave="0" documentId="13_ncr:1_{0836BE19-1494-4C9B-90F1-42EC92E10F13}" xr6:coauthVersionLast="47" xr6:coauthVersionMax="47" xr10:uidLastSave="{00000000-0000-0000-0000-000000000000}"/>
  <bookViews>
    <workbookView xWindow="0" yWindow="600" windowWidth="28800" windowHeight="1560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зп економія'!$A$1:$I$164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8" i="3" l="1"/>
  <c r="E119" i="3"/>
  <c r="E120" i="3"/>
  <c r="H48" i="3"/>
  <c r="G48" i="3"/>
  <c r="H93" i="3"/>
  <c r="H92" i="3" s="1"/>
  <c r="H81" i="3" s="1"/>
  <c r="H94" i="3"/>
  <c r="G92" i="3"/>
  <c r="H102" i="3" l="1"/>
  <c r="G103" i="3"/>
  <c r="H103" i="3"/>
  <c r="I103" i="3"/>
  <c r="G94" i="3" l="1"/>
  <c r="F103" i="3" l="1"/>
  <c r="F94" i="3"/>
  <c r="H82" i="3"/>
  <c r="G82" i="3"/>
  <c r="F82" i="3"/>
  <c r="I48" i="3"/>
  <c r="I94" i="3" l="1"/>
  <c r="D93" i="3" l="1"/>
  <c r="F93" i="3"/>
  <c r="G93" i="3"/>
  <c r="I93" i="3"/>
  <c r="C93" i="3"/>
  <c r="E98" i="3"/>
  <c r="E99" i="3"/>
  <c r="E100" i="3"/>
  <c r="E101" i="3"/>
  <c r="E102" i="3"/>
  <c r="F48" i="3"/>
  <c r="G90" i="3" l="1"/>
  <c r="G89" i="3"/>
  <c r="F90" i="3" l="1"/>
  <c r="F89" i="3"/>
  <c r="G85" i="3"/>
  <c r="F85" i="3"/>
  <c r="G84" i="3"/>
  <c r="F84" i="3"/>
  <c r="G108" i="3" l="1"/>
  <c r="H108" i="3"/>
  <c r="I108" i="3"/>
  <c r="E89" i="3" l="1"/>
  <c r="E84" i="3" l="1"/>
  <c r="H85" i="3" l="1"/>
  <c r="I85" i="3" l="1"/>
  <c r="E85" i="3" s="1"/>
  <c r="F83" i="3" l="1"/>
  <c r="F92" i="3"/>
  <c r="D146" i="3"/>
  <c r="C139" i="3"/>
  <c r="C133" i="3"/>
  <c r="D132" i="3"/>
  <c r="E131" i="3"/>
  <c r="I119" i="3"/>
  <c r="I116" i="3" s="1"/>
  <c r="H119" i="3"/>
  <c r="G119" i="3"/>
  <c r="G116" i="3" s="1"/>
  <c r="F119" i="3"/>
  <c r="D119" i="3"/>
  <c r="D116" i="3" s="1"/>
  <c r="I117" i="3"/>
  <c r="H117" i="3"/>
  <c r="H116" i="3" s="1"/>
  <c r="G117" i="3"/>
  <c r="F117" i="3"/>
  <c r="E115" i="3"/>
  <c r="E114" i="3"/>
  <c r="E113" i="3"/>
  <c r="I112" i="3"/>
  <c r="H112" i="3"/>
  <c r="H111" i="3" s="1"/>
  <c r="G112" i="3"/>
  <c r="F112" i="3"/>
  <c r="D112" i="3"/>
  <c r="D111" i="3" s="1"/>
  <c r="C112" i="3"/>
  <c r="C111" i="3"/>
  <c r="E110" i="3"/>
  <c r="E109" i="3"/>
  <c r="H106" i="3"/>
  <c r="F108" i="3"/>
  <c r="D108" i="3"/>
  <c r="D106" i="3" s="1"/>
  <c r="C108" i="3"/>
  <c r="C106" i="3" s="1"/>
  <c r="I106" i="3"/>
  <c r="G106" i="3"/>
  <c r="E105" i="3"/>
  <c r="E103" i="3"/>
  <c r="E97" i="3"/>
  <c r="E96" i="3"/>
  <c r="E95" i="3"/>
  <c r="I92" i="3"/>
  <c r="D92" i="3"/>
  <c r="C92" i="3"/>
  <c r="I91" i="3"/>
  <c r="H91" i="3"/>
  <c r="G91" i="3"/>
  <c r="F91" i="3"/>
  <c r="I90" i="3"/>
  <c r="H90" i="3"/>
  <c r="D90" i="3"/>
  <c r="D89" i="3"/>
  <c r="E87" i="3"/>
  <c r="E86" i="3"/>
  <c r="D86" i="3"/>
  <c r="C85" i="3"/>
  <c r="C84" i="3"/>
  <c r="I83" i="3"/>
  <c r="H83" i="3"/>
  <c r="G83" i="3"/>
  <c r="D83" i="3"/>
  <c r="D81" i="3" s="1"/>
  <c r="E82" i="3"/>
  <c r="D80" i="3"/>
  <c r="E77" i="3"/>
  <c r="E76" i="3"/>
  <c r="C76" i="3"/>
  <c r="C74" i="3" s="1"/>
  <c r="E75" i="3"/>
  <c r="E74" i="3" s="1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I63" i="3" s="1"/>
  <c r="H67" i="3"/>
  <c r="G67" i="3"/>
  <c r="F67" i="3"/>
  <c r="D67" i="3"/>
  <c r="D64" i="3" s="1"/>
  <c r="D63" i="3" s="1"/>
  <c r="C67" i="3"/>
  <c r="E65" i="3"/>
  <c r="C64" i="3"/>
  <c r="C63" i="3"/>
  <c r="F60" i="3"/>
  <c r="H60" i="3" s="1"/>
  <c r="H77" i="3" s="1"/>
  <c r="I59" i="3"/>
  <c r="E59" i="3" s="1"/>
  <c r="I58" i="3"/>
  <c r="E58" i="3" s="1"/>
  <c r="I57" i="3"/>
  <c r="H57" i="3"/>
  <c r="G57" i="3"/>
  <c r="F57" i="3"/>
  <c r="D57" i="3"/>
  <c r="C57" i="3"/>
  <c r="E56" i="3"/>
  <c r="D56" i="3"/>
  <c r="D54" i="3" s="1"/>
  <c r="C56" i="3"/>
  <c r="E55" i="3"/>
  <c r="I54" i="3"/>
  <c r="H54" i="3"/>
  <c r="G54" i="3"/>
  <c r="F54" i="3"/>
  <c r="C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I41" i="3"/>
  <c r="E37" i="3"/>
  <c r="E35" i="3"/>
  <c r="E34" i="3"/>
  <c r="E33" i="3"/>
  <c r="E32" i="3"/>
  <c r="E31" i="3"/>
  <c r="I29" i="3"/>
  <c r="H29" i="3"/>
  <c r="H41" i="3" s="1"/>
  <c r="G29" i="3"/>
  <c r="G41" i="3" s="1"/>
  <c r="F29" i="3"/>
  <c r="F41" i="3" s="1"/>
  <c r="D29" i="3"/>
  <c r="D41" i="3" s="1"/>
  <c r="C29" i="3"/>
  <c r="C41" i="3" s="1"/>
  <c r="G48" i="2"/>
  <c r="G91" i="2"/>
  <c r="F116" i="2"/>
  <c r="F78" i="2"/>
  <c r="C67" i="2"/>
  <c r="C64" i="2"/>
  <c r="C63" i="2"/>
  <c r="F63" i="2"/>
  <c r="F64" i="2"/>
  <c r="E64" i="2"/>
  <c r="E65" i="2"/>
  <c r="F48" i="2"/>
  <c r="H88" i="3" l="1"/>
  <c r="E90" i="3"/>
  <c r="E57" i="3"/>
  <c r="C83" i="3"/>
  <c r="C81" i="3" s="1"/>
  <c r="C80" i="3" s="1"/>
  <c r="C78" i="3" s="1"/>
  <c r="C121" i="3" s="1"/>
  <c r="G111" i="3"/>
  <c r="F88" i="3"/>
  <c r="E83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I88" i="3"/>
  <c r="I81" i="3" s="1"/>
  <c r="I80" i="3" s="1"/>
  <c r="H80" i="3"/>
  <c r="H78" i="3" s="1"/>
  <c r="H121" i="3" s="1"/>
  <c r="G88" i="3"/>
  <c r="D45" i="3"/>
  <c r="D61" i="3" s="1"/>
  <c r="E48" i="3"/>
  <c r="F47" i="3"/>
  <c r="I64" i="3"/>
  <c r="E94" i="3"/>
  <c r="E93" i="3" s="1"/>
  <c r="E108" i="3"/>
  <c r="E106" i="3" s="1"/>
  <c r="F106" i="3"/>
  <c r="E112" i="3"/>
  <c r="E111" i="3" s="1"/>
  <c r="F111" i="3"/>
  <c r="E117" i="3"/>
  <c r="F116" i="3"/>
  <c r="E116" i="3" s="1"/>
  <c r="E29" i="3"/>
  <c r="E41" i="3" s="1"/>
  <c r="I45" i="3"/>
  <c r="D78" i="3"/>
  <c r="D121" i="3" s="1"/>
  <c r="E91" i="3"/>
  <c r="E92" i="3"/>
  <c r="I111" i="3"/>
  <c r="G96" i="2"/>
  <c r="G82" i="2"/>
  <c r="F98" i="2"/>
  <c r="E88" i="2"/>
  <c r="G88" i="2"/>
  <c r="H88" i="2"/>
  <c r="I88" i="2"/>
  <c r="F88" i="2"/>
  <c r="F91" i="2"/>
  <c r="H91" i="2"/>
  <c r="I91" i="2"/>
  <c r="E91" i="2"/>
  <c r="I60" i="3" l="1"/>
  <c r="I77" i="3" s="1"/>
  <c r="F81" i="3"/>
  <c r="E88" i="3"/>
  <c r="I78" i="3"/>
  <c r="I121" i="3" s="1"/>
  <c r="G81" i="3"/>
  <c r="F80" i="3"/>
  <c r="E64" i="3"/>
  <c r="E63" i="3"/>
  <c r="H122" i="3"/>
  <c r="H130" i="3" s="1"/>
  <c r="H132" i="3" s="1"/>
  <c r="H133" i="3" s="1"/>
  <c r="H146" i="3" s="1"/>
  <c r="H139" i="3" s="1"/>
  <c r="C122" i="3"/>
  <c r="C130" i="3" s="1"/>
  <c r="E47" i="3"/>
  <c r="F45" i="3"/>
  <c r="I61" i="3"/>
  <c r="D122" i="3"/>
  <c r="G107" i="2"/>
  <c r="C29" i="2"/>
  <c r="E81" i="3" l="1"/>
  <c r="G80" i="3"/>
  <c r="G78" i="3" s="1"/>
  <c r="G121" i="3" s="1"/>
  <c r="G122" i="3" s="1"/>
  <c r="G130" i="3" s="1"/>
  <c r="G132" i="3" s="1"/>
  <c r="G133" i="3" s="1"/>
  <c r="H135" i="3"/>
  <c r="I122" i="3"/>
  <c r="I130" i="3" s="1"/>
  <c r="I132" i="3" s="1"/>
  <c r="I133" i="3" s="1"/>
  <c r="H140" i="3"/>
  <c r="F78" i="3"/>
  <c r="F121" i="3" s="1"/>
  <c r="F61" i="3"/>
  <c r="E45" i="3"/>
  <c r="E104" i="2"/>
  <c r="H96" i="2"/>
  <c r="H48" i="2"/>
  <c r="I48" i="2"/>
  <c r="H94" i="2"/>
  <c r="G94" i="2"/>
  <c r="E80" i="3" l="1"/>
  <c r="E121" i="3"/>
  <c r="E78" i="3"/>
  <c r="I146" i="3"/>
  <c r="I140" i="3" s="1"/>
  <c r="I135" i="3"/>
  <c r="G146" i="3"/>
  <c r="G140" i="3" s="1"/>
  <c r="G135" i="3"/>
  <c r="F122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I139" i="3" l="1"/>
  <c r="G139" i="3"/>
  <c r="F130" i="3"/>
  <c r="E122" i="3"/>
  <c r="E130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32" i="3" l="1"/>
  <c r="F133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5" i="3" l="1"/>
  <c r="E133" i="3"/>
  <c r="F146" i="3"/>
  <c r="F139" i="3" s="1"/>
  <c r="E139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40" i="3" l="1"/>
  <c r="E140" i="3" s="1"/>
  <c r="E135" i="3"/>
  <c r="E146" i="3" s="1"/>
  <c r="E132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<sst xmlns="http://schemas.openxmlformats.org/spreadsheetml/2006/main" count="639" uniqueCount="206">
  <si>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</si>
  <si>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</si>
  <si>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</si>
  <si>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</si>
  <si>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</si>
  <si>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</si>
  <si>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</si>
  <si>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</si>
  <si>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</si>
  <si>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</si>
  <si>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</si>
  <si>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</si>
  <si>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</si>
  <si>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</si>
  <si>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</si>
  <si>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</si>
  <si>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</si>
  <si>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</si>
  <si>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</si>
  <si>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</si>
  <si>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</si>
  <si>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</si>
  <si>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</si>
  <si>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</si>
  <si>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</si>
  <si>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</si>
  <si>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</si>
  <si>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</si>
  <si>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</si>
  <si>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</si>
  <si>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</si>
  <si>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</si>
  <si>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</si>
  <si>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</si>
  <si>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</si>
  <si>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</si>
  <si>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</si>
  <si>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</si>
  <si>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</si>
  <si>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</si>
  <si>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</si>
  <si>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</si>
  <si>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</si>
  <si>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</si>
  <si>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</si>
  <si>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</si>
  <si>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</si>
  <si>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</si>
  <si>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</si>
  <si>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</si>
  <si>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</si>
  <si>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</si>
  <si>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</si>
  <si>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</si>
  <si>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</si>
  <si>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</si>
  <si>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</si>
  <si>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</si>
  <si>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</si>
  <si>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</si>
  <si>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</si>
  <si>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</si>
  <si>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</si>
  <si>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</si>
  <si>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</si>
  <si>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</si>
  <si>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</si>
  <si>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</si>
  <si>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</si>
  <si>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</si>
  <si>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</si>
  <si>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</si>
  <si>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</si>
  <si>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</si>
  <si>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</si>
  <si>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</si>
  <si>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</si>
  <si>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</si>
  <si>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</si>
  <si>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</si>
  <si>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</si>
  <si>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</si>
  <si>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</si>
  <si>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</si>
  <si>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</si>
  <si>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</si>
  <si>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</si>
  <si>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</si>
  <si>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</si>
  <si>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</si>
  <si>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</si>
  <si>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</si>
  <si>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</si>
  <si>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</si>
  <si>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</si>
  <si>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</si>
  <si>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</si>
  <si>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</si>
  <si>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</si>
  <si>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</si>
  <si>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</si>
  <si>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</si>
  <si>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</si>
  <si>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</si>
  <si>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</si>
  <si>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</si>
  <si>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</si>
  <si>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</si>
  <si>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</si>
  <si>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</si>
  <si>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</si>
  <si>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</si>
  <si>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</si>
  <si>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</si>
  <si>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</si>
  <si>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</si>
  <si>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</si>
  <si>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</si>
  <si>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</si>
  <si>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</si>
  <si>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</si>
  <si>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</si>
  <si>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</si>
  <si>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</si>
  <si>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</si>
  <si>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</si>
  <si>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</si>
  <si>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</si>
  <si>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</si>
  <si>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</si>
  <si>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</si>
  <si>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</si>
  <si>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</si>
  <si>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</si>
  <si>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</si>
  <si>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</si>
  <si>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</si>
  <si>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</si>
  <si>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</si>
  <si>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</si>
  <si>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</si>
  <si>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</si>
  <si>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</si>
  <si>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</si>
  <si>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</si>
  <si>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</si>
  <si>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</si>
  <si>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</si>
  <si>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</si>
  <si>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</si>
  <si>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</si>
  <si>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</si>
  <si>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</si>
  <si>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</si>
  <si>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</si>
  <si>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</si>
  <si>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</si>
  <si>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</si>
  <si>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</si>
  <si>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</si>
  <si>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</si>
  <si>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</si>
  <si>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</si>
  <si>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</si>
  <si>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</si>
  <si>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</si>
  <si>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</si>
  <si>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</si>
  <si>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</si>
  <si>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</si>
  <si>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</si>
  <si>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</si>
  <si>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</si>
  <si>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</si>
  <si>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</si>
  <si>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</si>
  <si>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</si>
  <si>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</si>
  <si>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</si>
  <si>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</si>
  <si>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</si>
  <si>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</si>
  <si>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</si>
  <si>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</si>
  <si>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</si>
  <si>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</si>
  <si>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</si>
  <si>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</si>
  <si>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</si>
  <si>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</si>
  <si>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</si>
  <si>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</si>
  <si>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</si>
  <si>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</si>
  <si>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</si>
  <si>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</si>
  <si>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№____ від «___»________2025р.</t>
  </si>
  <si>
    <t>Південнівської міської ради</t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</si>
  <si>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</si>
  <si>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</si>
  <si>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Чисельність працівників                                                                                       85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</si>
  <si>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</si>
  <si>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</si>
  <si>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</si>
  <si>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</t>
  </si>
  <si>
    <t>Стандартне приєднання електроустановок до електричних мереж ТП 230  (Одеська область, Одеський район, с. Сичавка, вул. Хуторська)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</si>
</sst>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2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horizontal="center"/>
    </xf>
    <xf numFmtId="0" fontId="0" fillId="12" borderId="0" xfId="0" applyFill="1"/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center"/>
    </xf>
    <xf numFmtId="165" fontId="3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46"/>
      <c r="B1" s="146"/>
      <c r="C1" s="146"/>
      <c r="D1" s="146"/>
      <c r="E1" s="146"/>
      <c r="F1" s="147" t="s">
        <v>0</v>
      </c>
      <c r="G1" s="147"/>
      <c r="H1" s="147"/>
      <c r="I1" s="147"/>
    </row>
    <row r="2" spans="1:9" ht="15" customHeight="1" x14ac:dyDescent="0.25">
      <c r="A2" s="151"/>
      <c r="B2" s="151"/>
      <c r="C2" s="151"/>
      <c r="D2" s="151"/>
      <c r="E2" s="151"/>
      <c r="F2" s="152" t="s">
        <v>165</v>
      </c>
      <c r="G2" s="152"/>
      <c r="H2" s="152"/>
      <c r="I2" s="152"/>
    </row>
    <row r="3" spans="1:9" x14ac:dyDescent="0.25">
      <c r="A3" s="146"/>
      <c r="B3" s="146"/>
      <c r="C3" s="146"/>
      <c r="D3" s="146"/>
      <c r="E3" s="146"/>
      <c r="F3" s="147" t="s">
        <v>2</v>
      </c>
      <c r="G3" s="147"/>
      <c r="H3" s="147"/>
      <c r="I3" s="147"/>
    </row>
    <row r="4" spans="1:9" x14ac:dyDescent="0.25">
      <c r="A4" s="146"/>
      <c r="B4" s="146"/>
      <c r="C4" s="146"/>
      <c r="D4" s="146"/>
      <c r="E4" s="146"/>
      <c r="F4" s="147" t="s">
        <v>3</v>
      </c>
      <c r="G4" s="147"/>
      <c r="H4" s="147"/>
      <c r="I4" s="147"/>
    </row>
    <row r="5" spans="1:9" ht="16.5" customHeight="1" x14ac:dyDescent="0.25">
      <c r="A5" s="146"/>
      <c r="B5" s="146"/>
      <c r="C5" s="146"/>
      <c r="D5" s="146"/>
      <c r="E5" s="148" t="s">
        <v>4</v>
      </c>
      <c r="F5" s="148"/>
      <c r="G5" s="148"/>
      <c r="H5" s="148"/>
      <c r="I5" s="148"/>
    </row>
    <row r="6" spans="1:9" x14ac:dyDescent="0.25">
      <c r="A6" s="149"/>
      <c r="B6" s="149"/>
      <c r="C6" s="149"/>
      <c r="D6" s="149"/>
      <c r="E6" s="149"/>
      <c r="F6" s="149"/>
      <c r="G6" s="149"/>
      <c r="H6" s="149"/>
      <c r="I6" s="149"/>
    </row>
    <row r="7" spans="1:9" x14ac:dyDescent="0.25">
      <c r="A7" s="150"/>
      <c r="B7" s="150"/>
      <c r="C7" s="150"/>
      <c r="D7" s="150"/>
      <c r="E7" s="150"/>
      <c r="F7" s="150"/>
      <c r="G7" s="150"/>
      <c r="H7" s="150"/>
      <c r="I7" s="61" t="s">
        <v>5</v>
      </c>
    </row>
    <row r="8" spans="1:9" x14ac:dyDescent="0.25">
      <c r="A8" s="156" t="s">
        <v>6</v>
      </c>
      <c r="B8" s="157"/>
      <c r="C8" s="157"/>
      <c r="D8" s="157"/>
      <c r="E8" s="157"/>
      <c r="F8" s="157"/>
      <c r="G8" s="157"/>
      <c r="H8" s="158"/>
      <c r="I8" s="62">
        <v>23990212</v>
      </c>
    </row>
    <row r="9" spans="1:9" x14ac:dyDescent="0.25">
      <c r="A9" s="153"/>
      <c r="B9" s="153"/>
      <c r="C9" s="153"/>
      <c r="D9" s="153"/>
      <c r="E9" s="153"/>
      <c r="F9" s="153"/>
      <c r="G9" s="153"/>
      <c r="H9" s="153"/>
      <c r="I9" s="61"/>
    </row>
    <row r="10" spans="1:9" x14ac:dyDescent="0.25">
      <c r="A10" s="153"/>
      <c r="B10" s="153"/>
      <c r="C10" s="153"/>
      <c r="D10" s="153"/>
      <c r="E10" s="153"/>
      <c r="F10" s="153"/>
      <c r="G10" s="153"/>
      <c r="H10" s="153"/>
      <c r="I10" s="61"/>
    </row>
    <row r="11" spans="1:9" x14ac:dyDescent="0.25">
      <c r="A11" s="153" t="s">
        <v>7</v>
      </c>
      <c r="B11" s="153"/>
      <c r="C11" s="153"/>
      <c r="D11" s="153"/>
      <c r="E11" s="153"/>
      <c r="F11" s="153"/>
      <c r="G11" s="153"/>
      <c r="H11" s="153"/>
      <c r="I11" s="61"/>
    </row>
    <row r="12" spans="1:9" x14ac:dyDescent="0.25">
      <c r="A12" s="153" t="s">
        <v>8</v>
      </c>
      <c r="B12" s="153"/>
      <c r="C12" s="153"/>
      <c r="D12" s="153"/>
      <c r="E12" s="153"/>
      <c r="F12" s="153"/>
      <c r="G12" s="153"/>
      <c r="H12" s="153"/>
      <c r="I12" s="61"/>
    </row>
    <row r="13" spans="1:9" ht="28.5" customHeight="1" x14ac:dyDescent="0.25">
      <c r="A13" s="155" t="s">
        <v>9</v>
      </c>
      <c r="B13" s="155"/>
      <c r="C13" s="155"/>
      <c r="D13" s="155"/>
      <c r="E13" s="155"/>
      <c r="F13" s="155"/>
      <c r="G13" s="155"/>
      <c r="H13" s="155"/>
      <c r="I13" s="61"/>
    </row>
    <row r="14" spans="1:9" x14ac:dyDescent="0.25">
      <c r="A14" s="153" t="s">
        <v>10</v>
      </c>
      <c r="B14" s="153"/>
      <c r="C14" s="153"/>
      <c r="D14" s="153"/>
      <c r="E14" s="153"/>
      <c r="F14" s="153"/>
      <c r="G14" s="153"/>
      <c r="H14" s="153"/>
      <c r="I14" s="61"/>
    </row>
    <row r="15" spans="1:9" x14ac:dyDescent="0.25">
      <c r="A15" s="153" t="s">
        <v>11</v>
      </c>
      <c r="B15" s="153"/>
      <c r="C15" s="153"/>
      <c r="D15" s="153"/>
      <c r="E15" s="153"/>
      <c r="F15" s="153"/>
      <c r="G15" s="153"/>
      <c r="H15" s="153"/>
      <c r="I15" s="61" t="s">
        <v>12</v>
      </c>
    </row>
    <row r="16" spans="1:9" x14ac:dyDescent="0.25">
      <c r="A16" s="153" t="s">
        <v>13</v>
      </c>
      <c r="B16" s="153"/>
      <c r="C16" s="153"/>
      <c r="D16" s="153"/>
      <c r="E16" s="153"/>
      <c r="F16" s="153"/>
      <c r="G16" s="153"/>
      <c r="H16" s="153"/>
      <c r="I16" s="61"/>
    </row>
    <row r="17" spans="1:17" x14ac:dyDescent="0.25">
      <c r="A17" s="153" t="s">
        <v>14</v>
      </c>
      <c r="B17" s="153"/>
      <c r="C17" s="153"/>
      <c r="D17" s="153"/>
      <c r="E17" s="153"/>
      <c r="F17" s="153"/>
      <c r="G17" s="153"/>
      <c r="H17" s="153"/>
      <c r="I17" s="61"/>
    </row>
    <row r="18" spans="1:17" x14ac:dyDescent="0.25">
      <c r="A18" s="154" t="s">
        <v>15</v>
      </c>
      <c r="B18" s="154"/>
      <c r="C18" s="154"/>
      <c r="D18" s="154"/>
      <c r="E18" s="154"/>
      <c r="F18" s="154"/>
      <c r="G18" s="154"/>
      <c r="H18" s="154"/>
      <c r="I18" s="61"/>
    </row>
    <row r="19" spans="1:17" ht="28.5" customHeight="1" x14ac:dyDescent="0.25">
      <c r="A19" s="155" t="s">
        <v>16</v>
      </c>
      <c r="B19" s="153"/>
      <c r="C19" s="153"/>
      <c r="D19" s="153"/>
      <c r="E19" s="153"/>
      <c r="F19" s="153"/>
      <c r="G19" s="153"/>
      <c r="H19" s="153"/>
      <c r="I19" s="61"/>
    </row>
    <row r="20" spans="1:17" x14ac:dyDescent="0.25">
      <c r="A20" s="153" t="s">
        <v>17</v>
      </c>
      <c r="B20" s="153"/>
      <c r="C20" s="153"/>
      <c r="D20" s="153"/>
      <c r="E20" s="153"/>
      <c r="F20" s="153"/>
      <c r="G20" s="153"/>
      <c r="H20" s="153"/>
      <c r="I20" s="61"/>
    </row>
    <row r="21" spans="1:17" ht="27" customHeight="1" x14ac:dyDescent="0.25">
      <c r="A21" s="159" t="s">
        <v>181</v>
      </c>
      <c r="B21" s="159"/>
      <c r="C21" s="159"/>
      <c r="D21" s="159"/>
      <c r="E21" s="159"/>
      <c r="F21" s="159"/>
      <c r="G21" s="159"/>
      <c r="H21" s="159"/>
      <c r="I21" s="159"/>
    </row>
    <row r="22" spans="1:17" ht="15" customHeight="1" x14ac:dyDescent="0.25">
      <c r="A22" s="160" t="s">
        <v>168</v>
      </c>
      <c r="B22" s="161"/>
      <c r="C22" s="161"/>
      <c r="D22" s="161"/>
      <c r="E22" s="161"/>
      <c r="F22" s="161"/>
      <c r="G22" s="161"/>
      <c r="H22" s="161"/>
      <c r="I22" s="162"/>
    </row>
    <row r="23" spans="1:17" ht="18.75" customHeight="1" x14ac:dyDescent="0.25">
      <c r="A23" s="160" t="s">
        <v>18</v>
      </c>
      <c r="B23" s="161"/>
      <c r="C23" s="161"/>
      <c r="D23" s="161"/>
      <c r="E23" s="161"/>
      <c r="F23" s="161"/>
      <c r="G23" s="161"/>
      <c r="H23" s="161"/>
      <c r="I23" s="162"/>
    </row>
    <row r="24" spans="1:17" x14ac:dyDescent="0.25">
      <c r="A24" s="159" t="s">
        <v>19</v>
      </c>
      <c r="B24" s="159"/>
      <c r="C24" s="159"/>
      <c r="D24" s="159"/>
      <c r="E24" s="163"/>
      <c r="F24" s="159"/>
      <c r="G24" s="159"/>
      <c r="H24" s="159"/>
      <c r="I24" s="159"/>
    </row>
    <row r="25" spans="1:17" x14ac:dyDescent="0.25">
      <c r="A25" s="164"/>
      <c r="B25" s="164" t="s">
        <v>20</v>
      </c>
      <c r="C25" s="165" t="s">
        <v>21</v>
      </c>
      <c r="D25" s="166" t="s">
        <v>21</v>
      </c>
      <c r="E25" s="37" t="s">
        <v>22</v>
      </c>
      <c r="F25" s="167" t="s">
        <v>23</v>
      </c>
      <c r="G25" s="168"/>
      <c r="H25" s="168"/>
      <c r="I25" s="168"/>
    </row>
    <row r="26" spans="1:17" x14ac:dyDescent="0.25">
      <c r="A26" s="164"/>
      <c r="B26" s="164"/>
      <c r="C26" s="165"/>
      <c r="D26" s="166"/>
      <c r="E26" s="38" t="s">
        <v>24</v>
      </c>
      <c r="F26" s="167"/>
      <c r="G26" s="168"/>
      <c r="H26" s="168"/>
      <c r="I26" s="168"/>
    </row>
    <row r="27" spans="1:17" ht="51" x14ac:dyDescent="0.25">
      <c r="A27" s="164"/>
      <c r="B27" s="164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69" t="s">
        <v>29</v>
      </c>
      <c r="B28" s="169"/>
      <c r="C28" s="169"/>
      <c r="D28" s="169"/>
      <c r="E28" s="169"/>
      <c r="F28" s="169"/>
      <c r="G28" s="169"/>
      <c r="H28" s="169"/>
      <c r="I28" s="169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70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71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71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71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71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71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72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73" t="s">
        <v>43</v>
      </c>
      <c r="B39" s="174" t="s">
        <v>44</v>
      </c>
      <c r="C39" s="175">
        <v>0</v>
      </c>
      <c r="D39" s="175">
        <v>0</v>
      </c>
      <c r="E39" s="176">
        <v>0</v>
      </c>
      <c r="F39" s="177">
        <v>0</v>
      </c>
      <c r="G39" s="177">
        <v>0</v>
      </c>
      <c r="H39" s="177">
        <v>0</v>
      </c>
      <c r="I39" s="177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73"/>
      <c r="B40" s="174"/>
      <c r="C40" s="175"/>
      <c r="D40" s="175"/>
      <c r="E40" s="176"/>
      <c r="F40" s="177"/>
      <c r="G40" s="177"/>
      <c r="H40" s="177"/>
      <c r="I40" s="177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69" t="s">
        <v>45</v>
      </c>
      <c r="B41" s="174" t="s">
        <v>46</v>
      </c>
      <c r="C41" s="175">
        <f t="shared" ref="C41:H41" si="0">C29</f>
        <v>351.83300000000003</v>
      </c>
      <c r="D41" s="175">
        <f t="shared" si="0"/>
        <v>268</v>
      </c>
      <c r="E41" s="178">
        <f t="shared" si="0"/>
        <v>304.2</v>
      </c>
      <c r="F41" s="177">
        <f t="shared" si="0"/>
        <v>88</v>
      </c>
      <c r="G41" s="177">
        <f t="shared" si="0"/>
        <v>110.2</v>
      </c>
      <c r="H41" s="177">
        <f t="shared" si="0"/>
        <v>48</v>
      </c>
      <c r="I41" s="177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69"/>
      <c r="B42" s="174"/>
      <c r="C42" s="175"/>
      <c r="D42" s="175"/>
      <c r="E42" s="178"/>
      <c r="F42" s="177"/>
      <c r="G42" s="177"/>
      <c r="H42" s="177"/>
      <c r="I42" s="177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74" t="s">
        <v>48</v>
      </c>
      <c r="C43" s="175">
        <v>139.78</v>
      </c>
      <c r="D43" s="175">
        <v>194.49700000000001</v>
      </c>
      <c r="E43" s="176">
        <f>SUM(F43:I44)</f>
        <v>204.01599999999999</v>
      </c>
      <c r="F43" s="179">
        <v>51.003999999999998</v>
      </c>
      <c r="G43" s="179">
        <v>51.003999999999998</v>
      </c>
      <c r="H43" s="179">
        <v>51.003999999999998</v>
      </c>
      <c r="I43" s="179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74"/>
      <c r="C44" s="175"/>
      <c r="D44" s="175"/>
      <c r="E44" s="176"/>
      <c r="F44" s="179"/>
      <c r="G44" s="179"/>
      <c r="H44" s="179"/>
      <c r="I44" s="179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80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81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81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81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81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81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81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81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81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81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81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81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81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82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83" t="s">
        <v>68</v>
      </c>
      <c r="B62" s="183"/>
      <c r="C62" s="183"/>
      <c r="D62" s="183"/>
      <c r="E62" s="183"/>
      <c r="F62" s="183"/>
      <c r="G62" s="183"/>
      <c r="H62" s="183"/>
      <c r="I62" s="183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73" t="s">
        <v>73</v>
      </c>
      <c r="B65" s="174" t="s">
        <v>74</v>
      </c>
      <c r="C65" s="175">
        <v>291.101</v>
      </c>
      <c r="D65" s="175">
        <v>270.62700000000001</v>
      </c>
      <c r="E65" s="176">
        <f>SUM(F65:I66)</f>
        <v>306.10000000000002</v>
      </c>
      <c r="F65" s="184">
        <v>105.9</v>
      </c>
      <c r="G65" s="184">
        <v>100</v>
      </c>
      <c r="H65" s="184">
        <v>30.6</v>
      </c>
      <c r="I65" s="184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73"/>
      <c r="B66" s="174"/>
      <c r="C66" s="175"/>
      <c r="D66" s="175"/>
      <c r="E66" s="176"/>
      <c r="F66" s="184"/>
      <c r="G66" s="184"/>
      <c r="H66" s="184"/>
      <c r="I66" s="184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74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74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74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73" t="s">
        <v>80</v>
      </c>
      <c r="B70" s="174" t="s">
        <v>81</v>
      </c>
      <c r="C70" s="175">
        <v>29</v>
      </c>
      <c r="D70" s="175">
        <f>D69*0.22</f>
        <v>31.337019999999999</v>
      </c>
      <c r="E70" s="176">
        <f>F70+G70+H70+I70</f>
        <v>32.164000000000001</v>
      </c>
      <c r="F70" s="185">
        <f>F69*0.22</f>
        <v>5.17</v>
      </c>
      <c r="G70" s="185">
        <f t="shared" ref="G70:I70" si="6">G69*0.22</f>
        <v>9.9</v>
      </c>
      <c r="H70" s="185">
        <f>H69*0.22</f>
        <v>11.44</v>
      </c>
      <c r="I70" s="185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73"/>
      <c r="B71" s="174"/>
      <c r="C71" s="175"/>
      <c r="D71" s="175"/>
      <c r="E71" s="176"/>
      <c r="F71" s="185"/>
      <c r="G71" s="185"/>
      <c r="H71" s="185"/>
      <c r="I71" s="185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74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74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74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86" t="s">
        <v>124</v>
      </c>
      <c r="C117" s="187"/>
      <c r="D117" s="188"/>
      <c r="E117" s="191"/>
      <c r="F117" s="192"/>
      <c r="G117" s="192"/>
      <c r="H117" s="192"/>
      <c r="I117" s="192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86"/>
      <c r="C118" s="187"/>
      <c r="D118" s="189"/>
      <c r="E118" s="191"/>
      <c r="F118" s="192"/>
      <c r="G118" s="192"/>
      <c r="H118" s="192"/>
      <c r="I118" s="192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86"/>
      <c r="C119" s="187"/>
      <c r="D119" s="190"/>
      <c r="E119" s="191"/>
      <c r="F119" s="192"/>
      <c r="G119" s="192"/>
      <c r="H119" s="192"/>
      <c r="I119" s="192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86" t="s">
        <v>128</v>
      </c>
      <c r="C120" s="187"/>
      <c r="D120" s="188"/>
      <c r="E120" s="191"/>
      <c r="F120" s="192"/>
      <c r="G120" s="192"/>
      <c r="H120" s="192"/>
      <c r="I120" s="192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86"/>
      <c r="C121" s="187"/>
      <c r="D121" s="189"/>
      <c r="E121" s="191"/>
      <c r="F121" s="192"/>
      <c r="G121" s="192"/>
      <c r="H121" s="192"/>
      <c r="I121" s="192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86"/>
      <c r="C122" s="187"/>
      <c r="D122" s="190"/>
      <c r="E122" s="191"/>
      <c r="F122" s="192"/>
      <c r="G122" s="192"/>
      <c r="H122" s="192"/>
      <c r="I122" s="192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86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86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86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86" t="s">
        <v>134</v>
      </c>
      <c r="C127" s="175">
        <f>C129</f>
        <v>9.6</v>
      </c>
      <c r="D127" s="188">
        <v>9.9969999999999999</v>
      </c>
      <c r="E127" s="176">
        <f>SUM(F127:I128)</f>
        <v>11.604820400004428</v>
      </c>
      <c r="F127" s="193">
        <f>F124-F126</f>
        <v>1.6679619999991337</v>
      </c>
      <c r="G127" s="193">
        <f>G124-G126</f>
        <v>3.2013128000025244</v>
      </c>
      <c r="H127" s="193">
        <f>H124-H126</f>
        <v>2.1024636000021566</v>
      </c>
      <c r="I127" s="193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86"/>
      <c r="C128" s="175"/>
      <c r="D128" s="190"/>
      <c r="E128" s="176"/>
      <c r="F128" s="193"/>
      <c r="G128" s="193"/>
      <c r="H128" s="193"/>
      <c r="I128" s="193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59" t="s">
        <v>139</v>
      </c>
      <c r="B131" s="159"/>
      <c r="C131" s="159"/>
      <c r="D131" s="159"/>
      <c r="E131" s="159"/>
      <c r="F131" s="159"/>
      <c r="G131" s="159"/>
      <c r="H131" s="159"/>
      <c r="I131" s="159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94" t="s">
        <v>147</v>
      </c>
      <c r="B136" s="194"/>
      <c r="C136" s="194"/>
      <c r="D136" s="194"/>
      <c r="E136" s="194"/>
      <c r="F136" s="194"/>
      <c r="G136" s="194"/>
      <c r="H136" s="194"/>
      <c r="I136" s="194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95"/>
      <c r="B142" s="195"/>
      <c r="C142" s="195"/>
      <c r="D142" s="195"/>
      <c r="E142" s="195"/>
      <c r="F142" s="195"/>
      <c r="G142" s="195"/>
      <c r="H142" s="195"/>
      <c r="I142" s="195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95"/>
      <c r="B143" s="195"/>
      <c r="C143" s="195"/>
      <c r="D143" s="195"/>
      <c r="E143" s="195"/>
      <c r="F143" s="195"/>
      <c r="G143" s="195"/>
      <c r="H143" s="195"/>
      <c r="I143" s="195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99"/>
      <c r="B144" s="199"/>
      <c r="C144" s="199"/>
      <c r="D144" s="199"/>
      <c r="E144" s="199"/>
      <c r="F144" s="199"/>
      <c r="G144" s="199"/>
      <c r="H144" s="199"/>
      <c r="I144" s="199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97" t="s">
        <v>159</v>
      </c>
      <c r="D145" s="197"/>
      <c r="E145" s="197"/>
      <c r="F145" s="197"/>
      <c r="G145" s="198"/>
      <c r="H145" s="198"/>
      <c r="I145" s="198"/>
      <c r="L145" s="84"/>
      <c r="M145" s="84"/>
      <c r="N145" s="84"/>
      <c r="O145" s="84"/>
      <c r="P145" s="84"/>
      <c r="Q145" s="84"/>
    </row>
    <row r="146" spans="1:17" ht="15" customHeight="1" x14ac:dyDescent="0.25">
      <c r="G146" s="196" t="s">
        <v>160</v>
      </c>
      <c r="H146" s="196"/>
      <c r="I146" s="196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97" t="s">
        <v>162</v>
      </c>
      <c r="D148" s="197"/>
      <c r="E148" s="197"/>
      <c r="F148" s="197"/>
      <c r="G148" s="198"/>
      <c r="H148" s="198"/>
      <c r="I148" s="198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96" t="s">
        <v>160</v>
      </c>
      <c r="H149" s="196"/>
      <c r="I149" s="196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97" t="s">
        <v>164</v>
      </c>
      <c r="D151" s="197"/>
      <c r="E151" s="197"/>
      <c r="F151" s="197"/>
      <c r="G151" s="198"/>
      <c r="H151" s="198"/>
      <c r="I151" s="198"/>
      <c r="L151" s="84"/>
      <c r="M151" s="84"/>
      <c r="N151" s="84"/>
      <c r="O151" s="84"/>
      <c r="P151" s="84"/>
      <c r="Q151" s="84"/>
    </row>
    <row r="152" spans="1:17" hidden="1" x14ac:dyDescent="0.25">
      <c r="G152" s="196" t="s">
        <v>160</v>
      </c>
      <c r="H152" s="196"/>
      <c r="I152" s="196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239"/>
      <c r="B1" s="239"/>
      <c r="C1" s="239"/>
      <c r="D1" s="239"/>
      <c r="E1" s="239"/>
      <c r="F1" s="240" t="s">
        <v>0</v>
      </c>
      <c r="G1" s="240"/>
      <c r="H1" s="240"/>
      <c r="I1" s="240"/>
    </row>
    <row r="2" spans="1:9" ht="15" customHeight="1" x14ac:dyDescent="0.25">
      <c r="A2" s="243"/>
      <c r="B2" s="243"/>
      <c r="C2" s="243"/>
      <c r="D2" s="243"/>
      <c r="E2" s="243"/>
      <c r="F2" s="244" t="s">
        <v>165</v>
      </c>
      <c r="G2" s="244"/>
      <c r="H2" s="244"/>
      <c r="I2" s="244"/>
    </row>
    <row r="3" spans="1:9" x14ac:dyDescent="0.25">
      <c r="A3" s="239"/>
      <c r="B3" s="239"/>
      <c r="C3" s="239"/>
      <c r="D3" s="239"/>
      <c r="E3" s="239"/>
      <c r="F3" s="240" t="s">
        <v>2</v>
      </c>
      <c r="G3" s="240"/>
      <c r="H3" s="240"/>
      <c r="I3" s="240"/>
    </row>
    <row r="4" spans="1:9" x14ac:dyDescent="0.25">
      <c r="A4" s="239"/>
      <c r="B4" s="239"/>
      <c r="C4" s="239"/>
      <c r="D4" s="239"/>
      <c r="E4" s="239"/>
      <c r="F4" s="240" t="s">
        <v>3</v>
      </c>
      <c r="G4" s="240"/>
      <c r="H4" s="240"/>
      <c r="I4" s="240"/>
    </row>
    <row r="5" spans="1:9" ht="16.5" customHeight="1" x14ac:dyDescent="0.25">
      <c r="A5" s="239"/>
      <c r="B5" s="239"/>
      <c r="C5" s="239"/>
      <c r="D5" s="239"/>
      <c r="E5" s="240" t="s">
        <v>4</v>
      </c>
      <c r="F5" s="240"/>
      <c r="G5" s="240"/>
      <c r="H5" s="240"/>
      <c r="I5" s="240"/>
    </row>
    <row r="6" spans="1:9" x14ac:dyDescent="0.25">
      <c r="A6" s="241"/>
      <c r="B6" s="241"/>
      <c r="C6" s="241"/>
      <c r="D6" s="241"/>
      <c r="E6" s="241"/>
      <c r="F6" s="241"/>
      <c r="G6" s="241"/>
      <c r="H6" s="241"/>
      <c r="I6" s="241"/>
    </row>
    <row r="7" spans="1:9" x14ac:dyDescent="0.25">
      <c r="A7" s="242"/>
      <c r="B7" s="242"/>
      <c r="C7" s="242"/>
      <c r="D7" s="242"/>
      <c r="E7" s="242"/>
      <c r="F7" s="242"/>
      <c r="G7" s="242"/>
      <c r="H7" s="242"/>
      <c r="I7" s="55" t="s">
        <v>5</v>
      </c>
    </row>
    <row r="8" spans="1:9" x14ac:dyDescent="0.25">
      <c r="A8" s="236" t="s">
        <v>6</v>
      </c>
      <c r="B8" s="237"/>
      <c r="C8" s="237"/>
      <c r="D8" s="237"/>
      <c r="E8" s="237"/>
      <c r="F8" s="237"/>
      <c r="G8" s="237"/>
      <c r="H8" s="238"/>
      <c r="I8" s="94">
        <v>23990212</v>
      </c>
    </row>
    <row r="9" spans="1:9" x14ac:dyDescent="0.25">
      <c r="A9" s="225"/>
      <c r="B9" s="225"/>
      <c r="C9" s="225"/>
      <c r="D9" s="225"/>
      <c r="E9" s="225"/>
      <c r="F9" s="225"/>
      <c r="G9" s="225"/>
      <c r="H9" s="225"/>
      <c r="I9" s="55"/>
    </row>
    <row r="10" spans="1:9" x14ac:dyDescent="0.25">
      <c r="A10" s="225"/>
      <c r="B10" s="225"/>
      <c r="C10" s="225"/>
      <c r="D10" s="225"/>
      <c r="E10" s="225"/>
      <c r="F10" s="225"/>
      <c r="G10" s="225"/>
      <c r="H10" s="225"/>
      <c r="I10" s="55"/>
    </row>
    <row r="11" spans="1:9" x14ac:dyDescent="0.25">
      <c r="A11" s="225" t="s">
        <v>7</v>
      </c>
      <c r="B11" s="225"/>
      <c r="C11" s="225"/>
      <c r="D11" s="225"/>
      <c r="E11" s="225"/>
      <c r="F11" s="225"/>
      <c r="G11" s="225"/>
      <c r="H11" s="225"/>
      <c r="I11" s="55"/>
    </row>
    <row r="12" spans="1:9" x14ac:dyDescent="0.25">
      <c r="A12" s="225" t="s">
        <v>8</v>
      </c>
      <c r="B12" s="225"/>
      <c r="C12" s="225"/>
      <c r="D12" s="225"/>
      <c r="E12" s="225"/>
      <c r="F12" s="225"/>
      <c r="G12" s="225"/>
      <c r="H12" s="225"/>
      <c r="I12" s="55"/>
    </row>
    <row r="13" spans="1:9" ht="28.5" customHeight="1" x14ac:dyDescent="0.25">
      <c r="A13" s="235" t="s">
        <v>9</v>
      </c>
      <c r="B13" s="235"/>
      <c r="C13" s="235"/>
      <c r="D13" s="235"/>
      <c r="E13" s="235"/>
      <c r="F13" s="235"/>
      <c r="G13" s="235"/>
      <c r="H13" s="235"/>
      <c r="I13" s="55"/>
    </row>
    <row r="14" spans="1:9" x14ac:dyDescent="0.25">
      <c r="A14" s="225" t="s">
        <v>10</v>
      </c>
      <c r="B14" s="225"/>
      <c r="C14" s="225"/>
      <c r="D14" s="225"/>
      <c r="E14" s="225"/>
      <c r="F14" s="225"/>
      <c r="G14" s="225"/>
      <c r="H14" s="225"/>
      <c r="I14" s="55"/>
    </row>
    <row r="15" spans="1:9" x14ac:dyDescent="0.25">
      <c r="A15" s="225" t="s">
        <v>11</v>
      </c>
      <c r="B15" s="225"/>
      <c r="C15" s="225"/>
      <c r="D15" s="225"/>
      <c r="E15" s="225"/>
      <c r="F15" s="225"/>
      <c r="G15" s="225"/>
      <c r="H15" s="225"/>
      <c r="I15" s="55" t="s">
        <v>12</v>
      </c>
    </row>
    <row r="16" spans="1:9" x14ac:dyDescent="0.25">
      <c r="A16" s="225" t="s">
        <v>13</v>
      </c>
      <c r="B16" s="225"/>
      <c r="C16" s="225"/>
      <c r="D16" s="225"/>
      <c r="E16" s="225"/>
      <c r="F16" s="225"/>
      <c r="G16" s="225"/>
      <c r="H16" s="225"/>
      <c r="I16" s="55"/>
    </row>
    <row r="17" spans="1:9" x14ac:dyDescent="0.25">
      <c r="A17" s="225" t="s">
        <v>14</v>
      </c>
      <c r="B17" s="225"/>
      <c r="C17" s="225"/>
      <c r="D17" s="225"/>
      <c r="E17" s="225"/>
      <c r="F17" s="225"/>
      <c r="G17" s="225"/>
      <c r="H17" s="225"/>
      <c r="I17" s="55"/>
    </row>
    <row r="18" spans="1:9" x14ac:dyDescent="0.25">
      <c r="A18" s="225" t="s">
        <v>183</v>
      </c>
      <c r="B18" s="225"/>
      <c r="C18" s="225"/>
      <c r="D18" s="225"/>
      <c r="E18" s="225"/>
      <c r="F18" s="225"/>
      <c r="G18" s="225"/>
      <c r="H18" s="225"/>
      <c r="I18" s="55"/>
    </row>
    <row r="19" spans="1:9" ht="28.5" customHeight="1" x14ac:dyDescent="0.25">
      <c r="A19" s="235" t="s">
        <v>16</v>
      </c>
      <c r="B19" s="225"/>
      <c r="C19" s="225"/>
      <c r="D19" s="225"/>
      <c r="E19" s="225"/>
      <c r="F19" s="225"/>
      <c r="G19" s="225"/>
      <c r="H19" s="225"/>
      <c r="I19" s="55"/>
    </row>
    <row r="20" spans="1:9" x14ac:dyDescent="0.25">
      <c r="A20" s="225" t="s">
        <v>17</v>
      </c>
      <c r="B20" s="225"/>
      <c r="C20" s="225"/>
      <c r="D20" s="225"/>
      <c r="E20" s="225"/>
      <c r="F20" s="225"/>
      <c r="G20" s="225"/>
      <c r="H20" s="225"/>
      <c r="I20" s="55"/>
    </row>
    <row r="21" spans="1:9" ht="27" customHeight="1" x14ac:dyDescent="0.25">
      <c r="A21" s="204" t="s">
        <v>181</v>
      </c>
      <c r="B21" s="204"/>
      <c r="C21" s="204"/>
      <c r="D21" s="204"/>
      <c r="E21" s="204"/>
      <c r="F21" s="204"/>
      <c r="G21" s="204"/>
      <c r="H21" s="204"/>
      <c r="I21" s="204"/>
    </row>
    <row r="22" spans="1:9" ht="15" customHeight="1" x14ac:dyDescent="0.25">
      <c r="A22" s="226" t="s">
        <v>168</v>
      </c>
      <c r="B22" s="227"/>
      <c r="C22" s="227"/>
      <c r="D22" s="227"/>
      <c r="E22" s="227"/>
      <c r="F22" s="227"/>
      <c r="G22" s="227"/>
      <c r="H22" s="227"/>
      <c r="I22" s="228"/>
    </row>
    <row r="23" spans="1:9" ht="18.75" customHeight="1" x14ac:dyDescent="0.25">
      <c r="A23" s="226" t="s">
        <v>18</v>
      </c>
      <c r="B23" s="227"/>
      <c r="C23" s="227"/>
      <c r="D23" s="227"/>
      <c r="E23" s="227"/>
      <c r="F23" s="227"/>
      <c r="G23" s="227"/>
      <c r="H23" s="227"/>
      <c r="I23" s="228"/>
    </row>
    <row r="24" spans="1:9" x14ac:dyDescent="0.25">
      <c r="A24" s="204" t="s">
        <v>19</v>
      </c>
      <c r="B24" s="204"/>
      <c r="C24" s="204"/>
      <c r="D24" s="204"/>
      <c r="E24" s="229"/>
      <c r="F24" s="204"/>
      <c r="G24" s="204"/>
      <c r="H24" s="204"/>
      <c r="I24" s="204"/>
    </row>
    <row r="25" spans="1:9" x14ac:dyDescent="0.25">
      <c r="A25" s="230"/>
      <c r="B25" s="230" t="s">
        <v>20</v>
      </c>
      <c r="C25" s="231" t="s">
        <v>21</v>
      </c>
      <c r="D25" s="232" t="s">
        <v>21</v>
      </c>
      <c r="E25" s="37" t="s">
        <v>22</v>
      </c>
      <c r="F25" s="233" t="s">
        <v>23</v>
      </c>
      <c r="G25" s="234"/>
      <c r="H25" s="234"/>
      <c r="I25" s="234"/>
    </row>
    <row r="26" spans="1:9" x14ac:dyDescent="0.25">
      <c r="A26" s="230"/>
      <c r="B26" s="230"/>
      <c r="C26" s="231"/>
      <c r="D26" s="232"/>
      <c r="E26" s="38" t="s">
        <v>24</v>
      </c>
      <c r="F26" s="233"/>
      <c r="G26" s="234"/>
      <c r="H26" s="234"/>
      <c r="I26" s="234"/>
    </row>
    <row r="27" spans="1:9" ht="51" x14ac:dyDescent="0.25">
      <c r="A27" s="230"/>
      <c r="B27" s="230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19" t="s">
        <v>29</v>
      </c>
      <c r="B28" s="219"/>
      <c r="C28" s="219"/>
      <c r="D28" s="219"/>
      <c r="E28" s="219"/>
      <c r="F28" s="219"/>
      <c r="G28" s="219"/>
      <c r="H28" s="219"/>
      <c r="I28" s="219"/>
    </row>
    <row r="29" spans="1:9" ht="25.5" x14ac:dyDescent="0.25">
      <c r="A29" s="57" t="s">
        <v>30</v>
      </c>
      <c r="B29" s="222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23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23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23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23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23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24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15" t="s">
        <v>43</v>
      </c>
      <c r="B39" s="214" t="s">
        <v>44</v>
      </c>
      <c r="C39" s="178">
        <v>0</v>
      </c>
      <c r="D39" s="178">
        <v>0</v>
      </c>
      <c r="E39" s="220">
        <v>0</v>
      </c>
      <c r="F39" s="178">
        <v>0</v>
      </c>
      <c r="G39" s="178">
        <v>0</v>
      </c>
      <c r="H39" s="178">
        <v>0</v>
      </c>
      <c r="I39" s="178">
        <v>0</v>
      </c>
    </row>
    <row r="40" spans="1:9" ht="9.75" customHeight="1" x14ac:dyDescent="0.25">
      <c r="A40" s="215"/>
      <c r="B40" s="214"/>
      <c r="C40" s="178"/>
      <c r="D40" s="178"/>
      <c r="E40" s="221"/>
      <c r="F40" s="178"/>
      <c r="G40" s="178"/>
      <c r="H40" s="178"/>
      <c r="I40" s="178"/>
    </row>
    <row r="41" spans="1:9" ht="21" customHeight="1" x14ac:dyDescent="0.25">
      <c r="A41" s="219" t="s">
        <v>45</v>
      </c>
      <c r="B41" s="214" t="s">
        <v>46</v>
      </c>
      <c r="C41" s="176">
        <f t="shared" ref="C41:I41" si="0">C29</f>
        <v>363.58200000000005</v>
      </c>
      <c r="D41" s="176">
        <f t="shared" si="0"/>
        <v>272.834</v>
      </c>
      <c r="E41" s="220">
        <f>E29</f>
        <v>304.2</v>
      </c>
      <c r="F41" s="176">
        <f t="shared" si="0"/>
        <v>88</v>
      </c>
      <c r="G41" s="176">
        <f t="shared" si="0"/>
        <v>110.2</v>
      </c>
      <c r="H41" s="176">
        <f t="shared" si="0"/>
        <v>48</v>
      </c>
      <c r="I41" s="176">
        <f t="shared" si="0"/>
        <v>58</v>
      </c>
    </row>
    <row r="42" spans="1:9" ht="30.6" customHeight="1" x14ac:dyDescent="0.25">
      <c r="A42" s="219"/>
      <c r="B42" s="214"/>
      <c r="C42" s="176"/>
      <c r="D42" s="176"/>
      <c r="E42" s="221"/>
      <c r="F42" s="176"/>
      <c r="G42" s="176"/>
      <c r="H42" s="176"/>
      <c r="I42" s="176"/>
    </row>
    <row r="43" spans="1:9" ht="14.25" customHeight="1" x14ac:dyDescent="0.25">
      <c r="A43" s="57" t="s">
        <v>47</v>
      </c>
      <c r="B43" s="214" t="s">
        <v>48</v>
      </c>
      <c r="C43" s="178">
        <v>139.78</v>
      </c>
      <c r="D43" s="178">
        <v>194.49700000000001</v>
      </c>
      <c r="E43" s="220">
        <f>SUM(F43:I44)</f>
        <v>204.01599999999999</v>
      </c>
      <c r="F43" s="178">
        <v>51.003999999999998</v>
      </c>
      <c r="G43" s="178">
        <v>51.003999999999998</v>
      </c>
      <c r="H43" s="178">
        <v>51.003999999999998</v>
      </c>
      <c r="I43" s="178">
        <v>51.003999999999998</v>
      </c>
    </row>
    <row r="44" spans="1:9" ht="17.25" customHeight="1" x14ac:dyDescent="0.25">
      <c r="A44" s="57" t="s">
        <v>49</v>
      </c>
      <c r="B44" s="214"/>
      <c r="C44" s="178"/>
      <c r="D44" s="178"/>
      <c r="E44" s="221"/>
      <c r="F44" s="178"/>
      <c r="G44" s="178"/>
      <c r="H44" s="178"/>
      <c r="I44" s="178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16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17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17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17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17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17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17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17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17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17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17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17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17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8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19" t="s">
        <v>68</v>
      </c>
      <c r="B62" s="219"/>
      <c r="C62" s="219"/>
      <c r="D62" s="219"/>
      <c r="E62" s="219"/>
      <c r="F62" s="219"/>
      <c r="G62" s="219"/>
      <c r="H62" s="219"/>
      <c r="I62" s="219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15" t="s">
        <v>73</v>
      </c>
      <c r="B65" s="214" t="s">
        <v>74</v>
      </c>
      <c r="C65" s="178">
        <v>291.101</v>
      </c>
      <c r="D65" s="178">
        <v>270.62700000000001</v>
      </c>
      <c r="E65" s="176">
        <f>SUM(F65:I66)</f>
        <v>306.10000000000002</v>
      </c>
      <c r="F65" s="178">
        <v>105.9</v>
      </c>
      <c r="G65" s="178">
        <v>100</v>
      </c>
      <c r="H65" s="178">
        <v>30.6</v>
      </c>
      <c r="I65" s="178">
        <v>69.599999999999994</v>
      </c>
    </row>
    <row r="66" spans="1:15" ht="3.75" customHeight="1" x14ac:dyDescent="0.25">
      <c r="A66" s="215"/>
      <c r="B66" s="214"/>
      <c r="C66" s="178"/>
      <c r="D66" s="178"/>
      <c r="E66" s="176"/>
      <c r="F66" s="178"/>
      <c r="G66" s="178"/>
      <c r="H66" s="178"/>
      <c r="I66" s="178"/>
    </row>
    <row r="67" spans="1:15" x14ac:dyDescent="0.25">
      <c r="A67" s="57" t="s">
        <v>75</v>
      </c>
      <c r="B67" s="214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14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14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15" t="s">
        <v>80</v>
      </c>
      <c r="B70" s="214" t="s">
        <v>81</v>
      </c>
      <c r="C70" s="176">
        <v>29</v>
      </c>
      <c r="D70" s="176">
        <f>D69*0.22</f>
        <v>32.208660000000002</v>
      </c>
      <c r="E70" s="176">
        <f>F70+G70+H70+I70</f>
        <v>32.164000000000001</v>
      </c>
      <c r="F70" s="176">
        <f>F69*0.22</f>
        <v>5.17</v>
      </c>
      <c r="G70" s="176">
        <f t="shared" ref="G70:I70" si="5">G69*0.22</f>
        <v>9.9</v>
      </c>
      <c r="H70" s="176">
        <f>H69*0.22</f>
        <v>11.44</v>
      </c>
      <c r="I70" s="176">
        <f t="shared" si="5"/>
        <v>5.6539999999999999</v>
      </c>
    </row>
    <row r="71" spans="1:15" ht="7.5" customHeight="1" x14ac:dyDescent="0.25">
      <c r="A71" s="215"/>
      <c r="B71" s="214"/>
      <c r="C71" s="176"/>
      <c r="D71" s="176"/>
      <c r="E71" s="176"/>
      <c r="F71" s="176"/>
      <c r="G71" s="176"/>
      <c r="H71" s="176"/>
      <c r="I71" s="176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14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14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14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06" t="s">
        <v>124</v>
      </c>
      <c r="C118" s="209"/>
      <c r="D118" s="210"/>
      <c r="E118" s="191"/>
      <c r="F118" s="213"/>
      <c r="G118" s="213"/>
      <c r="H118" s="213"/>
      <c r="I118" s="213"/>
    </row>
    <row r="119" spans="1:9" ht="17.25" customHeight="1" x14ac:dyDescent="0.25">
      <c r="A119" s="57" t="s">
        <v>125</v>
      </c>
      <c r="B119" s="206"/>
      <c r="C119" s="209"/>
      <c r="D119" s="211"/>
      <c r="E119" s="191"/>
      <c r="F119" s="213"/>
      <c r="G119" s="213"/>
      <c r="H119" s="213"/>
      <c r="I119" s="213"/>
    </row>
    <row r="120" spans="1:9" x14ac:dyDescent="0.25">
      <c r="A120" s="57" t="s">
        <v>126</v>
      </c>
      <c r="B120" s="206"/>
      <c r="C120" s="209"/>
      <c r="D120" s="212"/>
      <c r="E120" s="191"/>
      <c r="F120" s="213"/>
      <c r="G120" s="213"/>
      <c r="H120" s="213"/>
      <c r="I120" s="213"/>
    </row>
    <row r="121" spans="1:9" ht="25.5" x14ac:dyDescent="0.25">
      <c r="A121" s="58" t="s">
        <v>127</v>
      </c>
      <c r="B121" s="206" t="s">
        <v>128</v>
      </c>
      <c r="C121" s="209"/>
      <c r="D121" s="210"/>
      <c r="E121" s="191"/>
      <c r="F121" s="213"/>
      <c r="G121" s="213"/>
      <c r="H121" s="213"/>
      <c r="I121" s="213"/>
    </row>
    <row r="122" spans="1:9" x14ac:dyDescent="0.25">
      <c r="A122" s="57" t="s">
        <v>125</v>
      </c>
      <c r="B122" s="206"/>
      <c r="C122" s="209"/>
      <c r="D122" s="211"/>
      <c r="E122" s="191"/>
      <c r="F122" s="213"/>
      <c r="G122" s="213"/>
      <c r="H122" s="213"/>
      <c r="I122" s="213"/>
    </row>
    <row r="123" spans="1:9" x14ac:dyDescent="0.25">
      <c r="A123" s="57" t="s">
        <v>126</v>
      </c>
      <c r="B123" s="206"/>
      <c r="C123" s="209"/>
      <c r="D123" s="212"/>
      <c r="E123" s="191"/>
      <c r="F123" s="213"/>
      <c r="G123" s="213"/>
      <c r="H123" s="213"/>
      <c r="I123" s="213"/>
    </row>
    <row r="124" spans="1:9" ht="45.75" customHeight="1" x14ac:dyDescent="0.25">
      <c r="A124" s="106" t="s">
        <v>129</v>
      </c>
      <c r="B124" s="206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06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06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06" t="s">
        <v>134</v>
      </c>
      <c r="C128" s="176">
        <f>C130</f>
        <v>9.6</v>
      </c>
      <c r="D128" s="207">
        <v>9.9969999999999999</v>
      </c>
      <c r="E128" s="176">
        <f>SUM(F128:I129)</f>
        <v>11.604853200006584</v>
      </c>
      <c r="F128" s="176">
        <f>F125-F127</f>
        <v>1.6676668000021164</v>
      </c>
      <c r="G128" s="176">
        <f>G125-G127</f>
        <v>3.2013292000021103</v>
      </c>
      <c r="H128" s="176">
        <f>H125-H127</f>
        <v>2.1026440000005824</v>
      </c>
      <c r="I128" s="176">
        <f>I125-I127</f>
        <v>4.6332132000017738</v>
      </c>
    </row>
    <row r="129" spans="1:10" ht="15.75" customHeight="1" x14ac:dyDescent="0.25">
      <c r="A129" s="118" t="s">
        <v>135</v>
      </c>
      <c r="B129" s="206"/>
      <c r="C129" s="176"/>
      <c r="D129" s="208"/>
      <c r="E129" s="176"/>
      <c r="F129" s="176"/>
      <c r="G129" s="176"/>
      <c r="H129" s="176"/>
      <c r="I129" s="176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204" t="s">
        <v>139</v>
      </c>
      <c r="B132" s="204"/>
      <c r="C132" s="204"/>
      <c r="D132" s="204"/>
      <c r="E132" s="204"/>
      <c r="F132" s="204"/>
      <c r="G132" s="204"/>
      <c r="H132" s="204"/>
      <c r="I132" s="204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76" t="s">
        <v>147</v>
      </c>
      <c r="B137" s="176"/>
      <c r="C137" s="176"/>
      <c r="D137" s="176"/>
      <c r="E137" s="176"/>
      <c r="F137" s="176"/>
      <c r="G137" s="176"/>
      <c r="H137" s="176"/>
      <c r="I137" s="176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05"/>
      <c r="B143" s="205"/>
      <c r="C143" s="205"/>
      <c r="D143" s="205"/>
      <c r="E143" s="205"/>
      <c r="F143" s="205"/>
      <c r="G143" s="205"/>
      <c r="H143" s="205"/>
      <c r="I143" s="205"/>
    </row>
    <row r="144" spans="1:10" ht="16.149999999999999" hidden="1" customHeight="1" x14ac:dyDescent="0.25">
      <c r="A144" s="205"/>
      <c r="B144" s="205"/>
      <c r="C144" s="205"/>
      <c r="D144" s="205"/>
      <c r="E144" s="205"/>
      <c r="F144" s="205"/>
      <c r="G144" s="205"/>
      <c r="H144" s="205"/>
      <c r="I144" s="205"/>
    </row>
    <row r="145" spans="1:9" ht="15.75" customHeight="1" x14ac:dyDescent="0.25">
      <c r="A145" s="203"/>
      <c r="B145" s="203"/>
      <c r="C145" s="203"/>
      <c r="D145" s="203"/>
      <c r="E145" s="203"/>
      <c r="F145" s="203"/>
      <c r="G145" s="203"/>
      <c r="H145" s="203"/>
      <c r="I145" s="203"/>
    </row>
    <row r="146" spans="1:9" ht="30" x14ac:dyDescent="0.25">
      <c r="A146" s="122" t="s">
        <v>158</v>
      </c>
      <c r="B146" s="123"/>
      <c r="C146" s="202" t="s">
        <v>159</v>
      </c>
      <c r="D146" s="202"/>
      <c r="E146" s="202"/>
      <c r="F146" s="202"/>
      <c r="G146" s="202"/>
      <c r="H146" s="202"/>
      <c r="I146" s="202"/>
    </row>
    <row r="147" spans="1:9" ht="15" customHeight="1" x14ac:dyDescent="0.25">
      <c r="G147" s="200" t="s">
        <v>160</v>
      </c>
      <c r="H147" s="200"/>
      <c r="I147" s="200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02" t="s">
        <v>162</v>
      </c>
      <c r="D149" s="202"/>
      <c r="E149" s="202"/>
      <c r="F149" s="202"/>
      <c r="G149" s="202"/>
      <c r="H149" s="202"/>
      <c r="I149" s="202"/>
    </row>
    <row r="150" spans="1:9" hidden="1" x14ac:dyDescent="0.25">
      <c r="G150" s="200" t="s">
        <v>160</v>
      </c>
      <c r="H150" s="200"/>
      <c r="I150" s="200"/>
    </row>
    <row r="151" spans="1:9" hidden="1" x14ac:dyDescent="0.25"/>
    <row r="152" spans="1:9" hidden="1" x14ac:dyDescent="0.25">
      <c r="A152" s="123" t="s">
        <v>163</v>
      </c>
      <c r="B152" s="123"/>
      <c r="C152" s="202" t="s">
        <v>164</v>
      </c>
      <c r="D152" s="202"/>
      <c r="E152" s="202"/>
      <c r="F152" s="202"/>
      <c r="G152" s="202"/>
      <c r="H152" s="202"/>
      <c r="I152" s="202"/>
    </row>
    <row r="153" spans="1:9" hidden="1" x14ac:dyDescent="0.25">
      <c r="G153" s="200" t="s">
        <v>160</v>
      </c>
      <c r="H153" s="200"/>
      <c r="I153" s="200"/>
    </row>
    <row r="154" spans="1:9" hidden="1" x14ac:dyDescent="0.25"/>
    <row r="156" spans="1:9" x14ac:dyDescent="0.25">
      <c r="A156" s="122" t="s">
        <v>184</v>
      </c>
      <c r="D156" s="201" t="s">
        <v>162</v>
      </c>
      <c r="E156" s="201"/>
      <c r="F156" s="201"/>
      <c r="G156" s="201"/>
    </row>
    <row r="157" spans="1:9" x14ac:dyDescent="0.25">
      <c r="G157" s="200" t="s">
        <v>160</v>
      </c>
      <c r="H157" s="200"/>
      <c r="I157" s="200"/>
    </row>
    <row r="158" spans="1:9" ht="30" x14ac:dyDescent="0.25">
      <c r="A158" s="122" t="s">
        <v>185</v>
      </c>
      <c r="D158" s="201" t="s">
        <v>186</v>
      </c>
      <c r="E158" s="201"/>
      <c r="F158" s="201"/>
      <c r="G158" s="201"/>
    </row>
    <row r="159" spans="1:9" x14ac:dyDescent="0.25">
      <c r="G159" s="200" t="s">
        <v>160</v>
      </c>
      <c r="H159" s="200"/>
      <c r="I159" s="200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3D4A-C8E9-4152-B7C3-7B228EE80DB5}">
  <sheetPr>
    <pageSetUpPr fitToPage="1"/>
  </sheetPr>
  <dimension ref="A1:N164"/>
  <sheetViews>
    <sheetView tabSelected="1" view="pageBreakPreview" topLeftCell="A114" zoomScale="130" zoomScaleNormal="70" zoomScaleSheetLayoutView="130" workbookViewId="0">
      <selection activeCell="E121" sqref="E121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239"/>
      <c r="B1" s="239"/>
      <c r="C1" s="239"/>
      <c r="D1" s="239"/>
      <c r="E1" s="239"/>
      <c r="F1" s="240" t="s">
        <v>0</v>
      </c>
      <c r="G1" s="240"/>
      <c r="H1" s="240"/>
      <c r="I1" s="240"/>
    </row>
    <row r="2" spans="1:9" ht="15" customHeight="1" x14ac:dyDescent="0.25">
      <c r="A2" s="243"/>
      <c r="B2" s="243"/>
      <c r="C2" s="243"/>
      <c r="D2" s="243"/>
      <c r="E2" s="243"/>
      <c r="F2" s="244" t="s">
        <v>165</v>
      </c>
      <c r="G2" s="244"/>
      <c r="H2" s="244"/>
      <c r="I2" s="244"/>
    </row>
    <row r="3" spans="1:9" x14ac:dyDescent="0.25">
      <c r="A3" s="239"/>
      <c r="B3" s="239"/>
      <c r="C3" s="239"/>
      <c r="D3" s="239"/>
      <c r="E3" s="239"/>
      <c r="F3" s="240" t="s">
        <v>2</v>
      </c>
      <c r="G3" s="240"/>
      <c r="H3" s="240"/>
      <c r="I3" s="240"/>
    </row>
    <row r="4" spans="1:9" x14ac:dyDescent="0.25">
      <c r="A4" s="239"/>
      <c r="B4" s="239"/>
      <c r="C4" s="239"/>
      <c r="D4" s="239"/>
      <c r="E4" s="239"/>
      <c r="F4" s="240" t="s">
        <v>197</v>
      </c>
      <c r="G4" s="240"/>
      <c r="H4" s="240"/>
      <c r="I4" s="240"/>
    </row>
    <row r="5" spans="1:9" ht="16.5" customHeight="1" x14ac:dyDescent="0.25">
      <c r="A5" s="239"/>
      <c r="B5" s="239"/>
      <c r="C5" s="239"/>
      <c r="D5" s="239"/>
      <c r="E5" s="240" t="s">
        <v>196</v>
      </c>
      <c r="F5" s="240"/>
      <c r="G5" s="240"/>
      <c r="H5" s="240"/>
      <c r="I5" s="240"/>
    </row>
    <row r="6" spans="1:9" x14ac:dyDescent="0.25">
      <c r="A6" s="241"/>
      <c r="B6" s="241"/>
      <c r="C6" s="241"/>
      <c r="D6" s="241"/>
      <c r="E6" s="241"/>
      <c r="F6" s="241"/>
      <c r="G6" s="241"/>
      <c r="H6" s="241"/>
      <c r="I6" s="241"/>
    </row>
    <row r="7" spans="1:9" x14ac:dyDescent="0.25">
      <c r="A7" s="242"/>
      <c r="B7" s="242"/>
      <c r="C7" s="242"/>
      <c r="D7" s="242"/>
      <c r="E7" s="242"/>
      <c r="F7" s="242"/>
      <c r="G7" s="242"/>
      <c r="H7" s="242"/>
      <c r="I7" s="55" t="s">
        <v>5</v>
      </c>
    </row>
    <row r="8" spans="1:9" x14ac:dyDescent="0.25">
      <c r="A8" s="236" t="s">
        <v>6</v>
      </c>
      <c r="B8" s="237"/>
      <c r="C8" s="237"/>
      <c r="D8" s="237"/>
      <c r="E8" s="237"/>
      <c r="F8" s="237"/>
      <c r="G8" s="237"/>
      <c r="H8" s="238"/>
      <c r="I8" s="94">
        <v>23990212</v>
      </c>
    </row>
    <row r="9" spans="1:9" x14ac:dyDescent="0.25">
      <c r="A9" s="225"/>
      <c r="B9" s="225"/>
      <c r="C9" s="225"/>
      <c r="D9" s="225"/>
      <c r="E9" s="225"/>
      <c r="F9" s="225"/>
      <c r="G9" s="225"/>
      <c r="H9" s="225"/>
      <c r="I9" s="55"/>
    </row>
    <row r="10" spans="1:9" x14ac:dyDescent="0.25">
      <c r="A10" s="225"/>
      <c r="B10" s="225"/>
      <c r="C10" s="225"/>
      <c r="D10" s="225"/>
      <c r="E10" s="225"/>
      <c r="F10" s="225"/>
      <c r="G10" s="225"/>
      <c r="H10" s="225"/>
      <c r="I10" s="55"/>
    </row>
    <row r="11" spans="1:9" x14ac:dyDescent="0.25">
      <c r="A11" s="225" t="s">
        <v>7</v>
      </c>
      <c r="B11" s="225"/>
      <c r="C11" s="225"/>
      <c r="D11" s="225"/>
      <c r="E11" s="225"/>
      <c r="F11" s="225"/>
      <c r="G11" s="225"/>
      <c r="H11" s="225"/>
      <c r="I11" s="55"/>
    </row>
    <row r="12" spans="1:9" x14ac:dyDescent="0.25">
      <c r="A12" s="245" t="s">
        <v>198</v>
      </c>
      <c r="B12" s="245"/>
      <c r="C12" s="245"/>
      <c r="D12" s="245"/>
      <c r="E12" s="245"/>
      <c r="F12" s="245"/>
      <c r="G12" s="245"/>
      <c r="H12" s="245"/>
      <c r="I12" s="125"/>
    </row>
    <row r="13" spans="1:9" ht="28.5" customHeight="1" x14ac:dyDescent="0.25">
      <c r="A13" s="246" t="s">
        <v>9</v>
      </c>
      <c r="B13" s="246"/>
      <c r="C13" s="246"/>
      <c r="D13" s="246"/>
      <c r="E13" s="246"/>
      <c r="F13" s="246"/>
      <c r="G13" s="246"/>
      <c r="H13" s="246"/>
      <c r="I13" s="125"/>
    </row>
    <row r="14" spans="1:9" x14ac:dyDescent="0.25">
      <c r="A14" s="245" t="s">
        <v>10</v>
      </c>
      <c r="B14" s="245"/>
      <c r="C14" s="245"/>
      <c r="D14" s="245"/>
      <c r="E14" s="245"/>
      <c r="F14" s="245"/>
      <c r="G14" s="245"/>
      <c r="H14" s="245"/>
      <c r="I14" s="125"/>
    </row>
    <row r="15" spans="1:9" x14ac:dyDescent="0.25">
      <c r="A15" s="245" t="s">
        <v>11</v>
      </c>
      <c r="B15" s="245"/>
      <c r="C15" s="245"/>
      <c r="D15" s="245"/>
      <c r="E15" s="245"/>
      <c r="F15" s="245"/>
      <c r="G15" s="245"/>
      <c r="H15" s="245"/>
      <c r="I15" s="125" t="s">
        <v>12</v>
      </c>
    </row>
    <row r="16" spans="1:9" x14ac:dyDescent="0.25">
      <c r="A16" s="245" t="s">
        <v>13</v>
      </c>
      <c r="B16" s="245"/>
      <c r="C16" s="245"/>
      <c r="D16" s="245"/>
      <c r="E16" s="245"/>
      <c r="F16" s="245"/>
      <c r="G16" s="245"/>
      <c r="H16" s="245"/>
      <c r="I16" s="125"/>
    </row>
    <row r="17" spans="1:9" x14ac:dyDescent="0.25">
      <c r="A17" s="245" t="s">
        <v>14</v>
      </c>
      <c r="B17" s="245"/>
      <c r="C17" s="245"/>
      <c r="D17" s="245"/>
      <c r="E17" s="245"/>
      <c r="F17" s="245"/>
      <c r="G17" s="245"/>
      <c r="H17" s="245"/>
      <c r="I17" s="125"/>
    </row>
    <row r="18" spans="1:9" x14ac:dyDescent="0.25">
      <c r="A18" s="245" t="s">
        <v>200</v>
      </c>
      <c r="B18" s="245"/>
      <c r="C18" s="245"/>
      <c r="D18" s="245"/>
      <c r="E18" s="245"/>
      <c r="F18" s="245"/>
      <c r="G18" s="245"/>
      <c r="H18" s="245"/>
      <c r="I18" s="125"/>
    </row>
    <row r="19" spans="1:9" ht="28.5" customHeight="1" x14ac:dyDescent="0.25">
      <c r="A19" s="246" t="s">
        <v>199</v>
      </c>
      <c r="B19" s="245"/>
      <c r="C19" s="245"/>
      <c r="D19" s="245"/>
      <c r="E19" s="245"/>
      <c r="F19" s="245"/>
      <c r="G19" s="245"/>
      <c r="H19" s="245"/>
      <c r="I19" s="125"/>
    </row>
    <row r="20" spans="1:9" x14ac:dyDescent="0.25">
      <c r="A20" s="245" t="s">
        <v>17</v>
      </c>
      <c r="B20" s="245"/>
      <c r="C20" s="245"/>
      <c r="D20" s="245"/>
      <c r="E20" s="245"/>
      <c r="F20" s="245"/>
      <c r="G20" s="245"/>
      <c r="H20" s="245"/>
      <c r="I20" s="125"/>
    </row>
    <row r="21" spans="1:9" ht="27" customHeight="1" x14ac:dyDescent="0.25">
      <c r="A21" s="247" t="s">
        <v>195</v>
      </c>
      <c r="B21" s="247"/>
      <c r="C21" s="247"/>
      <c r="D21" s="247"/>
      <c r="E21" s="247"/>
      <c r="F21" s="247"/>
      <c r="G21" s="247"/>
      <c r="H21" s="247"/>
      <c r="I21" s="247"/>
    </row>
    <row r="22" spans="1:9" ht="15" customHeight="1" x14ac:dyDescent="0.25">
      <c r="A22" s="248" t="s">
        <v>168</v>
      </c>
      <c r="B22" s="249"/>
      <c r="C22" s="249"/>
      <c r="D22" s="249"/>
      <c r="E22" s="249"/>
      <c r="F22" s="249"/>
      <c r="G22" s="249"/>
      <c r="H22" s="249"/>
      <c r="I22" s="250"/>
    </row>
    <row r="23" spans="1:9" ht="18.75" customHeight="1" x14ac:dyDescent="0.25">
      <c r="A23" s="248" t="s">
        <v>18</v>
      </c>
      <c r="B23" s="249"/>
      <c r="C23" s="249"/>
      <c r="D23" s="249"/>
      <c r="E23" s="249"/>
      <c r="F23" s="249"/>
      <c r="G23" s="249"/>
      <c r="H23" s="249"/>
      <c r="I23" s="250"/>
    </row>
    <row r="24" spans="1:9" x14ac:dyDescent="0.25">
      <c r="A24" s="247" t="s">
        <v>19</v>
      </c>
      <c r="B24" s="247"/>
      <c r="C24" s="247"/>
      <c r="D24" s="247"/>
      <c r="E24" s="251"/>
      <c r="F24" s="247"/>
      <c r="G24" s="247"/>
      <c r="H24" s="247"/>
      <c r="I24" s="247"/>
    </row>
    <row r="25" spans="1:9" x14ac:dyDescent="0.25">
      <c r="A25" s="230"/>
      <c r="B25" s="230" t="s">
        <v>20</v>
      </c>
      <c r="C25" s="231" t="s">
        <v>21</v>
      </c>
      <c r="D25" s="232" t="s">
        <v>21</v>
      </c>
      <c r="E25" s="37" t="s">
        <v>22</v>
      </c>
      <c r="F25" s="233" t="s">
        <v>23</v>
      </c>
      <c r="G25" s="234"/>
      <c r="H25" s="234"/>
      <c r="I25" s="234"/>
    </row>
    <row r="26" spans="1:9" x14ac:dyDescent="0.25">
      <c r="A26" s="230"/>
      <c r="B26" s="230"/>
      <c r="C26" s="231"/>
      <c r="D26" s="232"/>
      <c r="E26" s="38" t="s">
        <v>24</v>
      </c>
      <c r="F26" s="233"/>
      <c r="G26" s="234"/>
      <c r="H26" s="234"/>
      <c r="I26" s="234"/>
    </row>
    <row r="27" spans="1:9" ht="51" x14ac:dyDescent="0.25">
      <c r="A27" s="230"/>
      <c r="B27" s="230"/>
      <c r="C27" s="129" t="s">
        <v>192</v>
      </c>
      <c r="D27" s="129" t="s">
        <v>193</v>
      </c>
      <c r="E27" s="38" t="s">
        <v>194</v>
      </c>
      <c r="F27" s="143" t="s">
        <v>25</v>
      </c>
      <c r="G27" s="143" t="s">
        <v>26</v>
      </c>
      <c r="H27" s="129" t="s">
        <v>27</v>
      </c>
      <c r="I27" s="129" t="s">
        <v>28</v>
      </c>
    </row>
    <row r="28" spans="1:9" x14ac:dyDescent="0.25">
      <c r="A28" s="219" t="s">
        <v>29</v>
      </c>
      <c r="B28" s="219"/>
      <c r="C28" s="219"/>
      <c r="D28" s="219"/>
      <c r="E28" s="219"/>
      <c r="F28" s="219"/>
      <c r="G28" s="219"/>
      <c r="H28" s="219"/>
      <c r="I28" s="219"/>
    </row>
    <row r="29" spans="1:9" ht="25.5" x14ac:dyDescent="0.25">
      <c r="A29" s="132" t="s">
        <v>30</v>
      </c>
      <c r="B29" s="222" t="s">
        <v>31</v>
      </c>
      <c r="C29" s="126">
        <f>SUM(C31:C36)</f>
        <v>363.58200000000005</v>
      </c>
      <c r="D29" s="126">
        <f>SUM(D31:D35)</f>
        <v>272.834</v>
      </c>
      <c r="E29" s="126">
        <f>SUM(F29:I29)</f>
        <v>304.2</v>
      </c>
      <c r="F29" s="138">
        <f>SUM(F31:F35)</f>
        <v>88</v>
      </c>
      <c r="G29" s="138">
        <f>SUM(G31:G35)</f>
        <v>110.2</v>
      </c>
      <c r="H29" s="126">
        <f>SUM(H31:H35)</f>
        <v>48</v>
      </c>
      <c r="I29" s="126">
        <f>SUM(I31:I35)</f>
        <v>58</v>
      </c>
    </row>
    <row r="30" spans="1:9" x14ac:dyDescent="0.25">
      <c r="A30" s="99" t="s">
        <v>32</v>
      </c>
      <c r="B30" s="223"/>
      <c r="C30" s="128"/>
      <c r="D30" s="128"/>
      <c r="E30" s="126"/>
      <c r="F30" s="138"/>
      <c r="G30" s="138"/>
      <c r="H30" s="126"/>
      <c r="I30" s="126"/>
    </row>
    <row r="31" spans="1:9" ht="27.75" customHeight="1" x14ac:dyDescent="0.25">
      <c r="A31" s="132" t="s">
        <v>33</v>
      </c>
      <c r="B31" s="223"/>
      <c r="C31" s="128">
        <v>28.111000000000001</v>
      </c>
      <c r="D31" s="128">
        <v>34.834000000000003</v>
      </c>
      <c r="E31" s="126">
        <f>SUM(F31:I31)</f>
        <v>28</v>
      </c>
      <c r="F31" s="139">
        <v>7</v>
      </c>
      <c r="G31" s="139">
        <v>7</v>
      </c>
      <c r="H31" s="128">
        <v>7</v>
      </c>
      <c r="I31" s="128">
        <v>7</v>
      </c>
    </row>
    <row r="32" spans="1:9" ht="16.5" customHeight="1" x14ac:dyDescent="0.25">
      <c r="A32" s="132" t="s">
        <v>34</v>
      </c>
      <c r="B32" s="223"/>
      <c r="C32" s="128">
        <v>4.8499999999999996</v>
      </c>
      <c r="D32" s="128">
        <v>3</v>
      </c>
      <c r="E32" s="126">
        <f>SUM(F32:I32)</f>
        <v>2</v>
      </c>
      <c r="F32" s="139">
        <v>0.5</v>
      </c>
      <c r="G32" s="139">
        <v>0.5</v>
      </c>
      <c r="H32" s="128">
        <v>0.5</v>
      </c>
      <c r="I32" s="128">
        <v>0.5</v>
      </c>
    </row>
    <row r="33" spans="1:9" ht="16.5" customHeight="1" x14ac:dyDescent="0.25">
      <c r="A33" s="132" t="s">
        <v>35</v>
      </c>
      <c r="B33" s="223"/>
      <c r="C33" s="128">
        <v>163.36500000000001</v>
      </c>
      <c r="D33" s="128">
        <v>110</v>
      </c>
      <c r="E33" s="126">
        <f>SUM(F33:I33)</f>
        <v>141.19999999999999</v>
      </c>
      <c r="F33" s="139">
        <v>58.5</v>
      </c>
      <c r="G33" s="139">
        <v>37.700000000000003</v>
      </c>
      <c r="H33" s="128">
        <v>24.5</v>
      </c>
      <c r="I33" s="128">
        <v>20.5</v>
      </c>
    </row>
    <row r="34" spans="1:9" ht="16.5" customHeight="1" x14ac:dyDescent="0.25">
      <c r="A34" s="132" t="s">
        <v>36</v>
      </c>
      <c r="B34" s="223"/>
      <c r="C34" s="128">
        <v>9.5079999999999991</v>
      </c>
      <c r="D34" s="128">
        <v>10</v>
      </c>
      <c r="E34" s="126">
        <f>SUM(F34:I34)</f>
        <v>17</v>
      </c>
      <c r="F34" s="139">
        <v>0</v>
      </c>
      <c r="G34" s="139">
        <v>15</v>
      </c>
      <c r="H34" s="128">
        <v>2</v>
      </c>
      <c r="I34" s="128">
        <v>0</v>
      </c>
    </row>
    <row r="35" spans="1:9" ht="45.75" customHeight="1" x14ac:dyDescent="0.25">
      <c r="A35" s="132" t="s">
        <v>37</v>
      </c>
      <c r="B35" s="224"/>
      <c r="C35" s="128">
        <v>145.999</v>
      </c>
      <c r="D35" s="128">
        <v>115</v>
      </c>
      <c r="E35" s="126">
        <f>SUM(F35:I35)</f>
        <v>116</v>
      </c>
      <c r="F35" s="139">
        <v>22</v>
      </c>
      <c r="G35" s="139">
        <v>50</v>
      </c>
      <c r="H35" s="128">
        <v>14</v>
      </c>
      <c r="I35" s="128">
        <v>30</v>
      </c>
    </row>
    <row r="36" spans="1:9" x14ac:dyDescent="0.25">
      <c r="A36" s="132" t="s">
        <v>38</v>
      </c>
      <c r="B36" s="131"/>
      <c r="C36" s="128">
        <v>11.749000000000001</v>
      </c>
      <c r="D36" s="128"/>
      <c r="E36" s="126"/>
      <c r="F36" s="139"/>
      <c r="G36" s="139"/>
      <c r="H36" s="128"/>
      <c r="I36" s="128"/>
    </row>
    <row r="37" spans="1:9" ht="15.75" customHeight="1" x14ac:dyDescent="0.25">
      <c r="A37" s="132" t="s">
        <v>39</v>
      </c>
      <c r="B37" s="133" t="s">
        <v>40</v>
      </c>
      <c r="C37" s="128">
        <v>0</v>
      </c>
      <c r="D37" s="128">
        <v>0</v>
      </c>
      <c r="E37" s="126">
        <f>SUM(F37:I37)</f>
        <v>0</v>
      </c>
      <c r="F37" s="138">
        <v>0</v>
      </c>
      <c r="G37" s="138">
        <v>0</v>
      </c>
      <c r="H37" s="126">
        <v>0</v>
      </c>
      <c r="I37" s="126">
        <v>0</v>
      </c>
    </row>
    <row r="38" spans="1:9" ht="21.75" customHeight="1" x14ac:dyDescent="0.25">
      <c r="A38" s="132" t="s">
        <v>41</v>
      </c>
      <c r="B38" s="133" t="s">
        <v>42</v>
      </c>
      <c r="C38" s="128">
        <v>0</v>
      </c>
      <c r="D38" s="128">
        <v>0</v>
      </c>
      <c r="E38" s="126">
        <v>0</v>
      </c>
      <c r="F38" s="139">
        <v>0</v>
      </c>
      <c r="G38" s="139">
        <v>0</v>
      </c>
      <c r="H38" s="128">
        <v>0</v>
      </c>
      <c r="I38" s="128">
        <v>0</v>
      </c>
    </row>
    <row r="39" spans="1:9" ht="16.5" customHeight="1" x14ac:dyDescent="0.25">
      <c r="A39" s="215" t="s">
        <v>43</v>
      </c>
      <c r="B39" s="214" t="s">
        <v>44</v>
      </c>
      <c r="C39" s="178">
        <v>0</v>
      </c>
      <c r="D39" s="178">
        <v>0</v>
      </c>
      <c r="E39" s="220">
        <v>0</v>
      </c>
      <c r="F39" s="178">
        <v>0</v>
      </c>
      <c r="G39" s="178">
        <v>0</v>
      </c>
      <c r="H39" s="178">
        <v>0</v>
      </c>
      <c r="I39" s="178">
        <v>0</v>
      </c>
    </row>
    <row r="40" spans="1:9" ht="9.75" customHeight="1" x14ac:dyDescent="0.25">
      <c r="A40" s="215"/>
      <c r="B40" s="214"/>
      <c r="C40" s="178"/>
      <c r="D40" s="178"/>
      <c r="E40" s="221"/>
      <c r="F40" s="178"/>
      <c r="G40" s="178"/>
      <c r="H40" s="178"/>
      <c r="I40" s="178"/>
    </row>
    <row r="41" spans="1:9" ht="21" customHeight="1" x14ac:dyDescent="0.25">
      <c r="A41" s="219" t="s">
        <v>45</v>
      </c>
      <c r="B41" s="214" t="s">
        <v>46</v>
      </c>
      <c r="C41" s="176">
        <f t="shared" ref="C41:I41" si="0">C29</f>
        <v>363.58200000000005</v>
      </c>
      <c r="D41" s="176">
        <f t="shared" si="0"/>
        <v>272.834</v>
      </c>
      <c r="E41" s="220">
        <f>E29</f>
        <v>304.2</v>
      </c>
      <c r="F41" s="176">
        <f t="shared" si="0"/>
        <v>88</v>
      </c>
      <c r="G41" s="176">
        <f t="shared" si="0"/>
        <v>110.2</v>
      </c>
      <c r="H41" s="176">
        <f t="shared" si="0"/>
        <v>48</v>
      </c>
      <c r="I41" s="176">
        <f t="shared" si="0"/>
        <v>58</v>
      </c>
    </row>
    <row r="42" spans="1:9" ht="30.6" customHeight="1" x14ac:dyDescent="0.25">
      <c r="A42" s="219"/>
      <c r="B42" s="214"/>
      <c r="C42" s="176"/>
      <c r="D42" s="176"/>
      <c r="E42" s="221"/>
      <c r="F42" s="176"/>
      <c r="G42" s="176"/>
      <c r="H42" s="176"/>
      <c r="I42" s="176"/>
    </row>
    <row r="43" spans="1:9" ht="14.25" customHeight="1" x14ac:dyDescent="0.25">
      <c r="A43" s="132" t="s">
        <v>47</v>
      </c>
      <c r="B43" s="214" t="s">
        <v>48</v>
      </c>
      <c r="C43" s="178">
        <v>139.78</v>
      </c>
      <c r="D43" s="178">
        <v>194.49700000000001</v>
      </c>
      <c r="E43" s="220">
        <f>SUM(F43:I44)</f>
        <v>204.01599999999999</v>
      </c>
      <c r="F43" s="178">
        <v>51.003999999999998</v>
      </c>
      <c r="G43" s="178">
        <v>51.003999999999998</v>
      </c>
      <c r="H43" s="178">
        <v>51.003999999999998</v>
      </c>
      <c r="I43" s="178">
        <v>51.003999999999998</v>
      </c>
    </row>
    <row r="44" spans="1:9" ht="17.25" customHeight="1" x14ac:dyDescent="0.25">
      <c r="A44" s="132" t="s">
        <v>49</v>
      </c>
      <c r="B44" s="214"/>
      <c r="C44" s="178"/>
      <c r="D44" s="178"/>
      <c r="E44" s="221"/>
      <c r="F44" s="178"/>
      <c r="G44" s="178"/>
      <c r="H44" s="178"/>
      <c r="I44" s="178"/>
    </row>
    <row r="45" spans="1:9" ht="21" customHeight="1" x14ac:dyDescent="0.25">
      <c r="A45" s="132" t="s">
        <v>50</v>
      </c>
      <c r="B45" s="133" t="s">
        <v>51</v>
      </c>
      <c r="C45" s="126">
        <f>C47+C51+C54+C57</f>
        <v>20833.35872</v>
      </c>
      <c r="D45" s="126">
        <f>D47+D51+D54+D57</f>
        <v>30710.774000000001</v>
      </c>
      <c r="E45" s="126">
        <f>SUM(F45:I45)</f>
        <v>29253.407999999999</v>
      </c>
      <c r="F45" s="138">
        <f>F47+F51+F54+F57</f>
        <v>8714.7170000000006</v>
      </c>
      <c r="G45" s="138">
        <f>G47+G51+G54+G57</f>
        <v>7035.5280000000002</v>
      </c>
      <c r="H45" s="126">
        <f>H47+H51+H54+H57</f>
        <v>6963.0609999999997</v>
      </c>
      <c r="I45" s="126">
        <f>I47+I51+I54+I57</f>
        <v>6540.1019999999999</v>
      </c>
    </row>
    <row r="46" spans="1:9" ht="30" customHeight="1" x14ac:dyDescent="0.25">
      <c r="A46" s="132" t="s">
        <v>52</v>
      </c>
      <c r="B46" s="216" t="s">
        <v>53</v>
      </c>
      <c r="C46" s="128"/>
      <c r="D46" s="128"/>
      <c r="E46" s="126"/>
      <c r="F46" s="138"/>
      <c r="G46" s="139"/>
      <c r="H46" s="128"/>
      <c r="I46" s="59"/>
    </row>
    <row r="47" spans="1:9" ht="77.25" customHeight="1" x14ac:dyDescent="0.25">
      <c r="A47" s="99" t="s">
        <v>187</v>
      </c>
      <c r="B47" s="217"/>
      <c r="C47" s="126">
        <f>C48+C50</f>
        <v>20524.100999999999</v>
      </c>
      <c r="D47" s="126">
        <f>D48+D50</f>
        <v>29711.84</v>
      </c>
      <c r="E47" s="126">
        <f>F47+G47+H47+I47</f>
        <v>28819.206000000002</v>
      </c>
      <c r="F47" s="138">
        <f>F48+F50</f>
        <v>8675.4110000000001</v>
      </c>
      <c r="G47" s="138">
        <f>G48+G50</f>
        <v>6778.5940000000001</v>
      </c>
      <c r="H47" s="126">
        <f>H48+H50</f>
        <v>6873.6989999999996</v>
      </c>
      <c r="I47" s="126">
        <f>I48+I50</f>
        <v>6491.5019999999995</v>
      </c>
    </row>
    <row r="48" spans="1:9" s="84" customFormat="1" ht="19.5" customHeight="1" x14ac:dyDescent="0.25">
      <c r="A48" s="99" t="s">
        <v>55</v>
      </c>
      <c r="B48" s="217"/>
      <c r="C48" s="128">
        <v>20524.100999999999</v>
      </c>
      <c r="D48" s="128">
        <v>24751.84</v>
      </c>
      <c r="E48" s="126">
        <f>F48+G48+H48+I48</f>
        <v>28357.815999999999</v>
      </c>
      <c r="F48" s="139">
        <f>8273.366</f>
        <v>8273.366</v>
      </c>
      <c r="G48" s="139">
        <f>6778.594</f>
        <v>6778.5940000000001</v>
      </c>
      <c r="H48" s="128">
        <f>6459.664+218.919+135.771</f>
        <v>6814.3539999999994</v>
      </c>
      <c r="I48" s="128">
        <f>6014.91+476.592</f>
        <v>6491.5019999999995</v>
      </c>
    </row>
    <row r="49" spans="1:12" ht="28.5" customHeight="1" x14ac:dyDescent="0.25">
      <c r="A49" s="132" t="s">
        <v>56</v>
      </c>
      <c r="B49" s="217"/>
      <c r="C49" s="128"/>
      <c r="D49" s="128"/>
      <c r="E49" s="126"/>
      <c r="F49" s="138"/>
      <c r="G49" s="139"/>
      <c r="H49" s="128"/>
      <c r="I49" s="59"/>
    </row>
    <row r="50" spans="1:12" ht="20.25" customHeight="1" x14ac:dyDescent="0.25">
      <c r="A50" s="132" t="s">
        <v>57</v>
      </c>
      <c r="B50" s="217"/>
      <c r="C50" s="128">
        <v>0</v>
      </c>
      <c r="D50" s="128">
        <v>4960</v>
      </c>
      <c r="E50" s="126">
        <f>F50+G50+H50+I50</f>
        <v>461.39</v>
      </c>
      <c r="F50" s="139">
        <v>402.04500000000002</v>
      </c>
      <c r="G50" s="139">
        <v>0</v>
      </c>
      <c r="H50" s="128">
        <v>59.344999999999999</v>
      </c>
      <c r="I50" s="128">
        <v>0</v>
      </c>
    </row>
    <row r="51" spans="1:12" ht="99.75" customHeight="1" x14ac:dyDescent="0.25">
      <c r="A51" s="99" t="s">
        <v>189</v>
      </c>
      <c r="B51" s="217"/>
      <c r="C51" s="126">
        <f>C52+C53</f>
        <v>179.703</v>
      </c>
      <c r="D51" s="126">
        <f>D52+D53</f>
        <v>249.447</v>
      </c>
      <c r="E51" s="126">
        <f>SUM(F51:I51)</f>
        <v>259.10000000000002</v>
      </c>
      <c r="F51" s="138">
        <f>F52+F53</f>
        <v>0</v>
      </c>
      <c r="G51" s="138">
        <f>G52+G53</f>
        <v>159.84399999999999</v>
      </c>
      <c r="H51" s="126">
        <f>H52+H53</f>
        <v>50.655999999999999</v>
      </c>
      <c r="I51" s="126">
        <f>I52+I53</f>
        <v>48.6</v>
      </c>
    </row>
    <row r="52" spans="1:12" ht="26.25" customHeight="1" x14ac:dyDescent="0.25">
      <c r="A52" s="132" t="s">
        <v>59</v>
      </c>
      <c r="B52" s="217"/>
      <c r="C52" s="128">
        <v>179.703</v>
      </c>
      <c r="D52" s="128">
        <v>210.34700000000001</v>
      </c>
      <c r="E52" s="128">
        <f>SUM(F52:I52)</f>
        <v>259.10000000000002</v>
      </c>
      <c r="F52" s="139">
        <v>0</v>
      </c>
      <c r="G52" s="139">
        <v>159.84399999999999</v>
      </c>
      <c r="H52" s="128">
        <v>50.655999999999999</v>
      </c>
      <c r="I52" s="128">
        <v>48.6</v>
      </c>
    </row>
    <row r="53" spans="1:12" ht="42" customHeight="1" x14ac:dyDescent="0.25">
      <c r="A53" s="132" t="s">
        <v>60</v>
      </c>
      <c r="B53" s="217"/>
      <c r="C53" s="128">
        <f>[2]ФП2022!F55</f>
        <v>0</v>
      </c>
      <c r="D53" s="128">
        <v>39.1</v>
      </c>
      <c r="E53" s="128">
        <f>SUM(F53:I53)</f>
        <v>0</v>
      </c>
      <c r="F53" s="139">
        <v>0</v>
      </c>
      <c r="G53" s="139">
        <v>0</v>
      </c>
      <c r="H53" s="128"/>
      <c r="I53" s="128">
        <v>0</v>
      </c>
    </row>
    <row r="54" spans="1:12" ht="107.25" customHeight="1" x14ac:dyDescent="0.25">
      <c r="A54" s="99" t="s">
        <v>188</v>
      </c>
      <c r="B54" s="217"/>
      <c r="C54" s="126">
        <f>C55+C56</f>
        <v>129.55472</v>
      </c>
      <c r="D54" s="126">
        <f>D55+D56</f>
        <v>27.986999999999998</v>
      </c>
      <c r="E54" s="126">
        <f>F54+G54+H54+I54</f>
        <v>175.10200000000003</v>
      </c>
      <c r="F54" s="138">
        <f>F55+F56</f>
        <v>39.305999999999997</v>
      </c>
      <c r="G54" s="138">
        <f t="shared" ref="G54:I54" si="1">G55+G56</f>
        <v>97.09</v>
      </c>
      <c r="H54" s="126">
        <f t="shared" si="1"/>
        <v>38.706000000000003</v>
      </c>
      <c r="I54" s="126">
        <f t="shared" si="1"/>
        <v>0</v>
      </c>
    </row>
    <row r="55" spans="1:12" ht="20.25" customHeight="1" x14ac:dyDescent="0.25">
      <c r="A55" s="99" t="s">
        <v>55</v>
      </c>
      <c r="B55" s="217"/>
      <c r="C55" s="128">
        <v>129.55472</v>
      </c>
      <c r="D55" s="128">
        <v>27.986999999999998</v>
      </c>
      <c r="E55" s="126">
        <f t="shared" ref="E55:E59" si="2">F55+G55+H55+I55</f>
        <v>175.10200000000003</v>
      </c>
      <c r="F55" s="139">
        <v>39.305999999999997</v>
      </c>
      <c r="G55" s="139">
        <v>97.09</v>
      </c>
      <c r="H55" s="128">
        <v>38.706000000000003</v>
      </c>
      <c r="I55" s="128">
        <v>0</v>
      </c>
    </row>
    <row r="56" spans="1:12" ht="18" customHeight="1" x14ac:dyDescent="0.25">
      <c r="A56" s="132" t="s">
        <v>62</v>
      </c>
      <c r="B56" s="217"/>
      <c r="C56" s="128">
        <f>[2]ФП2022!F58</f>
        <v>0</v>
      </c>
      <c r="D56" s="128">
        <f>[2]ФП2023!E56</f>
        <v>0</v>
      </c>
      <c r="E56" s="126">
        <f t="shared" si="2"/>
        <v>0</v>
      </c>
      <c r="F56" s="138">
        <v>0</v>
      </c>
      <c r="G56" s="138">
        <v>0</v>
      </c>
      <c r="H56" s="126">
        <v>0</v>
      </c>
      <c r="I56" s="126">
        <v>0</v>
      </c>
    </row>
    <row r="57" spans="1:12" ht="84.6" customHeight="1" x14ac:dyDescent="0.25">
      <c r="A57" s="99" t="s">
        <v>190</v>
      </c>
      <c r="B57" s="217"/>
      <c r="C57" s="126">
        <f>C58+C59</f>
        <v>0</v>
      </c>
      <c r="D57" s="126">
        <f>D58+D59</f>
        <v>721.5</v>
      </c>
      <c r="E57" s="126">
        <f t="shared" si="2"/>
        <v>0</v>
      </c>
      <c r="F57" s="138">
        <f>F58+F59</f>
        <v>0</v>
      </c>
      <c r="G57" s="138">
        <f t="shared" ref="G57:I57" si="3">G58+G59</f>
        <v>0</v>
      </c>
      <c r="H57" s="126">
        <f t="shared" si="3"/>
        <v>0</v>
      </c>
      <c r="I57" s="126">
        <f t="shared" si="3"/>
        <v>0</v>
      </c>
    </row>
    <row r="58" spans="1:12" ht="18" customHeight="1" x14ac:dyDescent="0.25">
      <c r="A58" s="99" t="s">
        <v>55</v>
      </c>
      <c r="B58" s="217"/>
      <c r="C58" s="128">
        <v>0</v>
      </c>
      <c r="D58" s="128">
        <v>721.5</v>
      </c>
      <c r="E58" s="126">
        <f t="shared" si="2"/>
        <v>0</v>
      </c>
      <c r="F58" s="139">
        <v>0</v>
      </c>
      <c r="G58" s="139">
        <v>0</v>
      </c>
      <c r="H58" s="128">
        <v>0</v>
      </c>
      <c r="I58" s="126">
        <f>I114</f>
        <v>0</v>
      </c>
    </row>
    <row r="59" spans="1:12" ht="18" customHeight="1" x14ac:dyDescent="0.25">
      <c r="A59" s="132" t="s">
        <v>62</v>
      </c>
      <c r="B59" s="218"/>
      <c r="C59" s="128">
        <v>0</v>
      </c>
      <c r="D59" s="128">
        <v>0</v>
      </c>
      <c r="E59" s="126">
        <f t="shared" si="2"/>
        <v>0</v>
      </c>
      <c r="F59" s="139">
        <v>0</v>
      </c>
      <c r="G59" s="139">
        <v>0</v>
      </c>
      <c r="H59" s="128">
        <v>0</v>
      </c>
      <c r="I59" s="126">
        <f>I115</f>
        <v>0</v>
      </c>
    </row>
    <row r="60" spans="1:12" ht="19.5" customHeight="1" x14ac:dyDescent="0.25">
      <c r="A60" s="102" t="s">
        <v>64</v>
      </c>
      <c r="B60" s="133" t="s">
        <v>65</v>
      </c>
      <c r="C60" s="126">
        <v>12131.344999999999</v>
      </c>
      <c r="D60" s="126">
        <v>12189.516</v>
      </c>
      <c r="E60" s="126">
        <v>12243.69</v>
      </c>
      <c r="F60" s="138">
        <f>E60/4</f>
        <v>3060.9225000000001</v>
      </c>
      <c r="G60" s="138">
        <f>F60</f>
        <v>3060.9225000000001</v>
      </c>
      <c r="H60" s="126">
        <f>F60</f>
        <v>3060.9225000000001</v>
      </c>
      <c r="I60" s="126">
        <f>G60</f>
        <v>3060.9225000000001</v>
      </c>
    </row>
    <row r="61" spans="1:12" ht="29.25" customHeight="1" x14ac:dyDescent="0.25">
      <c r="A61" s="130" t="s">
        <v>66</v>
      </c>
      <c r="B61" s="133" t="s">
        <v>67</v>
      </c>
      <c r="C61" s="126">
        <f>C60+C43+C41+C45</f>
        <v>33468.065719999999</v>
      </c>
      <c r="D61" s="126">
        <f>D60+D45+D43+D41</f>
        <v>43367.621000000006</v>
      </c>
      <c r="E61" s="126">
        <f>F61+G61+H61+I61</f>
        <v>42005.313999999998</v>
      </c>
      <c r="F61" s="138">
        <f>F60+F45+F43+F41</f>
        <v>11914.643500000002</v>
      </c>
      <c r="G61" s="138">
        <f>G43+G45+G60+G41</f>
        <v>10257.654500000001</v>
      </c>
      <c r="H61" s="126">
        <f>H43+H45+H60+H41</f>
        <v>10122.987499999999</v>
      </c>
      <c r="I61" s="126">
        <f>I43+I45+I60+I41</f>
        <v>9710.0285000000003</v>
      </c>
    </row>
    <row r="62" spans="1:12" x14ac:dyDescent="0.25">
      <c r="A62" s="219" t="s">
        <v>68</v>
      </c>
      <c r="B62" s="219"/>
      <c r="C62" s="219"/>
      <c r="D62" s="219"/>
      <c r="E62" s="219"/>
      <c r="F62" s="219"/>
      <c r="G62" s="219"/>
      <c r="H62" s="219"/>
      <c r="I62" s="219"/>
    </row>
    <row r="63" spans="1:12" ht="43.5" customHeight="1" x14ac:dyDescent="0.25">
      <c r="A63" s="132" t="s">
        <v>69</v>
      </c>
      <c r="B63" s="133" t="s">
        <v>70</v>
      </c>
      <c r="C63" s="126">
        <f>C64</f>
        <v>470.40100000000001</v>
      </c>
      <c r="D63" s="126">
        <f>D64</f>
        <v>449.23865999999998</v>
      </c>
      <c r="E63" s="126">
        <f>SUM(F63:I63)</f>
        <v>484.464</v>
      </c>
      <c r="F63" s="138">
        <f>F65+F67+F70</f>
        <v>134.57</v>
      </c>
      <c r="G63" s="138">
        <f>G65+G67+G70</f>
        <v>154.9</v>
      </c>
      <c r="H63" s="126">
        <f>H65+H67+H70</f>
        <v>94.039999999999992</v>
      </c>
      <c r="I63" s="126">
        <f>I65+I67+I70</f>
        <v>100.95399999999999</v>
      </c>
    </row>
    <row r="64" spans="1:12" ht="25.5" x14ac:dyDescent="0.25">
      <c r="A64" s="99" t="s">
        <v>71</v>
      </c>
      <c r="B64" s="133" t="s">
        <v>72</v>
      </c>
      <c r="C64" s="128">
        <f>C65+C67+C70</f>
        <v>470.40100000000001</v>
      </c>
      <c r="D64" s="128">
        <f>D65+D67+D70</f>
        <v>449.23865999999998</v>
      </c>
      <c r="E64" s="128">
        <f>F64+G64+H64+I64</f>
        <v>484.464</v>
      </c>
      <c r="F64" s="139">
        <f>F63</f>
        <v>134.57</v>
      </c>
      <c r="G64" s="139">
        <f>G63</f>
        <v>154.9</v>
      </c>
      <c r="H64" s="128">
        <f>H63</f>
        <v>94.039999999999992</v>
      </c>
      <c r="I64" s="128">
        <f>I63</f>
        <v>100.95399999999999</v>
      </c>
      <c r="J64" s="47"/>
      <c r="K64" s="47"/>
      <c r="L64" s="47"/>
    </row>
    <row r="65" spans="1:14" ht="17.25" customHeight="1" x14ac:dyDescent="0.25">
      <c r="A65" s="215" t="s">
        <v>73</v>
      </c>
      <c r="B65" s="214" t="s">
        <v>74</v>
      </c>
      <c r="C65" s="178">
        <v>291.101</v>
      </c>
      <c r="D65" s="178">
        <v>270.62700000000001</v>
      </c>
      <c r="E65" s="176">
        <f>SUM(F65:I66)</f>
        <v>306.10000000000002</v>
      </c>
      <c r="F65" s="178">
        <v>105.9</v>
      </c>
      <c r="G65" s="178">
        <v>100</v>
      </c>
      <c r="H65" s="178">
        <v>30.6</v>
      </c>
      <c r="I65" s="178">
        <v>69.599999999999994</v>
      </c>
    </row>
    <row r="66" spans="1:14" ht="3.75" customHeight="1" x14ac:dyDescent="0.25">
      <c r="A66" s="215"/>
      <c r="B66" s="214"/>
      <c r="C66" s="178"/>
      <c r="D66" s="178"/>
      <c r="E66" s="176"/>
      <c r="F66" s="178"/>
      <c r="G66" s="178"/>
      <c r="H66" s="178"/>
      <c r="I66" s="178"/>
    </row>
    <row r="67" spans="1:14" x14ac:dyDescent="0.25">
      <c r="A67" s="132" t="s">
        <v>75</v>
      </c>
      <c r="B67" s="214" t="s">
        <v>76</v>
      </c>
      <c r="C67" s="126">
        <f>C68+C69</f>
        <v>150.30000000000001</v>
      </c>
      <c r="D67" s="126">
        <f>D68+D69</f>
        <v>146.40299999999999</v>
      </c>
      <c r="E67" s="126">
        <f>E69</f>
        <v>146.19999999999999</v>
      </c>
      <c r="F67" s="138">
        <f t="shared" ref="F67:I67" si="4">F69</f>
        <v>23.5</v>
      </c>
      <c r="G67" s="138">
        <f t="shared" si="4"/>
        <v>45</v>
      </c>
      <c r="H67" s="126">
        <f t="shared" si="4"/>
        <v>52</v>
      </c>
      <c r="I67" s="126">
        <f t="shared" si="4"/>
        <v>25.7</v>
      </c>
    </row>
    <row r="68" spans="1:14" ht="16.5" customHeight="1" x14ac:dyDescent="0.25">
      <c r="A68" s="99" t="s">
        <v>77</v>
      </c>
      <c r="B68" s="214"/>
      <c r="C68" s="59"/>
      <c r="D68" s="128"/>
      <c r="E68" s="126" t="s">
        <v>78</v>
      </c>
      <c r="F68" s="138" t="s">
        <v>78</v>
      </c>
      <c r="G68" s="138" t="s">
        <v>78</v>
      </c>
      <c r="H68" s="126" t="s">
        <v>78</v>
      </c>
      <c r="I68" s="126" t="s">
        <v>78</v>
      </c>
    </row>
    <row r="69" spans="1:14" ht="18" customHeight="1" x14ac:dyDescent="0.25">
      <c r="A69" s="99" t="s">
        <v>79</v>
      </c>
      <c r="B69" s="214"/>
      <c r="C69" s="128">
        <v>150.30000000000001</v>
      </c>
      <c r="D69" s="128">
        <v>146.40299999999999</v>
      </c>
      <c r="E69" s="126">
        <f>SUM(F69:I69)</f>
        <v>146.19999999999999</v>
      </c>
      <c r="F69" s="139">
        <v>23.5</v>
      </c>
      <c r="G69" s="139">
        <v>45</v>
      </c>
      <c r="H69" s="128">
        <v>52</v>
      </c>
      <c r="I69" s="128">
        <v>25.7</v>
      </c>
    </row>
    <row r="70" spans="1:14" ht="14.25" customHeight="1" x14ac:dyDescent="0.25">
      <c r="A70" s="215" t="s">
        <v>80</v>
      </c>
      <c r="B70" s="214" t="s">
        <v>81</v>
      </c>
      <c r="C70" s="176">
        <v>29</v>
      </c>
      <c r="D70" s="176">
        <f>D69*0.22</f>
        <v>32.208660000000002</v>
      </c>
      <c r="E70" s="176">
        <f>F70+G70+H70+I70</f>
        <v>32.164000000000001</v>
      </c>
      <c r="F70" s="176">
        <f>F69*0.22</f>
        <v>5.17</v>
      </c>
      <c r="G70" s="176">
        <f t="shared" ref="G70:I70" si="5">G69*0.22</f>
        <v>9.9</v>
      </c>
      <c r="H70" s="176">
        <f>H69*0.22</f>
        <v>11.44</v>
      </c>
      <c r="I70" s="176">
        <f t="shared" si="5"/>
        <v>5.6539999999999999</v>
      </c>
    </row>
    <row r="71" spans="1:14" ht="7.5" customHeight="1" x14ac:dyDescent="0.25">
      <c r="A71" s="215"/>
      <c r="B71" s="214"/>
      <c r="C71" s="176"/>
      <c r="D71" s="176"/>
      <c r="E71" s="176"/>
      <c r="F71" s="176"/>
      <c r="G71" s="176"/>
      <c r="H71" s="176"/>
      <c r="I71" s="176"/>
    </row>
    <row r="72" spans="1:14" ht="13.5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4" ht="21" customHeight="1" x14ac:dyDescent="0.25">
      <c r="A73" s="132" t="s">
        <v>82</v>
      </c>
      <c r="B73" s="133" t="s">
        <v>83</v>
      </c>
      <c r="C73" s="128" t="s">
        <v>84</v>
      </c>
      <c r="D73" s="128" t="s">
        <v>84</v>
      </c>
      <c r="E73" s="126" t="s">
        <v>78</v>
      </c>
      <c r="F73" s="139" t="s">
        <v>78</v>
      </c>
      <c r="G73" s="139" t="s">
        <v>78</v>
      </c>
      <c r="H73" s="128"/>
      <c r="I73" s="128" t="s">
        <v>78</v>
      </c>
    </row>
    <row r="74" spans="1:14" ht="33.75" customHeight="1" x14ac:dyDescent="0.25">
      <c r="A74" s="132" t="s">
        <v>85</v>
      </c>
      <c r="B74" s="214" t="s">
        <v>86</v>
      </c>
      <c r="C74" s="126">
        <f>C75+C76</f>
        <v>21.3</v>
      </c>
      <c r="D74" s="126">
        <f>D75+D76</f>
        <v>5.9</v>
      </c>
      <c r="E74" s="126">
        <f t="shared" ref="E74:I74" si="6">E75+E76</f>
        <v>9.6</v>
      </c>
      <c r="F74" s="138">
        <f>F75+F76</f>
        <v>2.4</v>
      </c>
      <c r="G74" s="138">
        <f t="shared" si="6"/>
        <v>2.4</v>
      </c>
      <c r="H74" s="126">
        <f t="shared" si="6"/>
        <v>2.4</v>
      </c>
      <c r="I74" s="126">
        <f t="shared" si="6"/>
        <v>2.4</v>
      </c>
    </row>
    <row r="75" spans="1:14" ht="27" customHeight="1" x14ac:dyDescent="0.25">
      <c r="A75" s="132" t="s">
        <v>87</v>
      </c>
      <c r="B75" s="214"/>
      <c r="C75" s="128">
        <v>21.3</v>
      </c>
      <c r="D75" s="128">
        <v>4.7</v>
      </c>
      <c r="E75" s="126">
        <f>F75+G75+H75+I75</f>
        <v>9.6</v>
      </c>
      <c r="F75" s="139">
        <v>2.4</v>
      </c>
      <c r="G75" s="139">
        <v>2.4</v>
      </c>
      <c r="H75" s="128">
        <v>2.4</v>
      </c>
      <c r="I75" s="128">
        <v>2.4</v>
      </c>
    </row>
    <row r="76" spans="1:14" ht="24" customHeight="1" x14ac:dyDescent="0.25">
      <c r="A76" s="132" t="s">
        <v>88</v>
      </c>
      <c r="B76" s="214"/>
      <c r="C76" s="128">
        <f>[2]ФП2022!F73</f>
        <v>0</v>
      </c>
      <c r="D76" s="128">
        <v>1.2</v>
      </c>
      <c r="E76" s="126">
        <f>F76+G76+H76+I76</f>
        <v>0</v>
      </c>
      <c r="F76" s="139">
        <v>0</v>
      </c>
      <c r="G76" s="139">
        <v>0</v>
      </c>
      <c r="H76" s="128">
        <v>0</v>
      </c>
      <c r="I76" s="128">
        <v>0</v>
      </c>
    </row>
    <row r="77" spans="1:14" ht="24" customHeight="1" x14ac:dyDescent="0.25">
      <c r="A77" s="132" t="s">
        <v>89</v>
      </c>
      <c r="B77" s="133" t="s">
        <v>90</v>
      </c>
      <c r="C77" s="128">
        <v>12131.344999999999</v>
      </c>
      <c r="D77" s="128">
        <v>12189.516</v>
      </c>
      <c r="E77" s="128">
        <f>E60</f>
        <v>12243.69</v>
      </c>
      <c r="F77" s="139">
        <f>F60</f>
        <v>3060.9225000000001</v>
      </c>
      <c r="G77" s="139">
        <f>G60</f>
        <v>3060.9225000000001</v>
      </c>
      <c r="H77" s="128">
        <f>H60</f>
        <v>3060.9225000000001</v>
      </c>
      <c r="I77" s="128">
        <f>I60</f>
        <v>3060.9225000000001</v>
      </c>
    </row>
    <row r="78" spans="1:14" ht="33" customHeight="1" x14ac:dyDescent="0.25">
      <c r="A78" s="132" t="s">
        <v>91</v>
      </c>
      <c r="B78" s="133" t="s">
        <v>92</v>
      </c>
      <c r="C78" s="126">
        <f>C80+C106+C111+C116</f>
        <v>20833.359000000004</v>
      </c>
      <c r="D78" s="126">
        <f>D80+D106+D111+D116</f>
        <v>30710.774000000001</v>
      </c>
      <c r="E78" s="126">
        <f>E80+E108+E111+E116</f>
        <v>29253.408239999997</v>
      </c>
      <c r="F78" s="138">
        <f>F80+F108+F111+F116</f>
        <v>8714.7170000000006</v>
      </c>
      <c r="G78" s="138">
        <f>G80+G108+G111+G116</f>
        <v>7035.5279999999993</v>
      </c>
      <c r="H78" s="126">
        <f>H80+H108+H111+H116</f>
        <v>6963.0610799999995</v>
      </c>
      <c r="I78" s="126">
        <f>I80+I108+I111+I116</f>
        <v>6540.1021600000004</v>
      </c>
      <c r="J78" s="47"/>
      <c r="K78" s="47"/>
      <c r="L78" s="47"/>
      <c r="M78" s="47"/>
      <c r="N78" s="47"/>
    </row>
    <row r="79" spans="1:14" ht="51" customHeight="1" x14ac:dyDescent="0.25">
      <c r="A79" s="132" t="s">
        <v>93</v>
      </c>
      <c r="B79" s="106" t="s">
        <v>94</v>
      </c>
      <c r="C79" s="59"/>
      <c r="D79" s="59"/>
      <c r="E79" s="126"/>
      <c r="F79" s="138"/>
      <c r="G79" s="139"/>
      <c r="H79" s="128"/>
      <c r="I79" s="134"/>
    </row>
    <row r="80" spans="1:14" ht="79.5" customHeight="1" x14ac:dyDescent="0.25">
      <c r="A80" s="99" t="s">
        <v>191</v>
      </c>
      <c r="B80" s="58"/>
      <c r="C80" s="134">
        <f>C81</f>
        <v>20524.101000000002</v>
      </c>
      <c r="D80" s="134">
        <f>D81+D105</f>
        <v>29711.84</v>
      </c>
      <c r="E80" s="126">
        <f>F80+G80+H80+I80</f>
        <v>28819.20624</v>
      </c>
      <c r="F80" s="138">
        <f>F81+F105</f>
        <v>8675.4110000000001</v>
      </c>
      <c r="G80" s="138">
        <f>G81+G105</f>
        <v>6778.5939999999991</v>
      </c>
      <c r="H80" s="126">
        <f>H81+H105</f>
        <v>6873.6990799999994</v>
      </c>
      <c r="I80" s="126">
        <f>I81+I105</f>
        <v>6491.50216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107" t="s">
        <v>55</v>
      </c>
      <c r="B81" s="58"/>
      <c r="C81" s="134">
        <f>C82+C83+C88+C92</f>
        <v>20524.101000000002</v>
      </c>
      <c r="D81" s="134">
        <f>D82+D83+D88+D92</f>
        <v>24751.84</v>
      </c>
      <c r="E81" s="126">
        <f>F81+G81+H81+I81</f>
        <v>28357.816239999996</v>
      </c>
      <c r="F81" s="138">
        <f>F82+F83+F88+F92</f>
        <v>8273.366</v>
      </c>
      <c r="G81" s="138">
        <f>G82+G83+G88+G92</f>
        <v>6778.5939999999991</v>
      </c>
      <c r="H81" s="126">
        <f>H82+H83+H88+H92</f>
        <v>6814.3540799999992</v>
      </c>
      <c r="I81" s="126">
        <f>I82+I83+I88+I92</f>
        <v>6491.50216</v>
      </c>
    </row>
    <row r="82" spans="1:9" s="136" customFormat="1" ht="21.75" customHeight="1" x14ac:dyDescent="0.25">
      <c r="A82" s="132" t="s">
        <v>73</v>
      </c>
      <c r="B82" s="58"/>
      <c r="C82" s="134">
        <v>1231.9639999999999</v>
      </c>
      <c r="D82" s="134">
        <v>1357.2629999999999</v>
      </c>
      <c r="E82" s="126">
        <f>SUM(F82:I82)</f>
        <v>2816.8850000000002</v>
      </c>
      <c r="F82" s="138">
        <f>1751.174</f>
        <v>1751.174</v>
      </c>
      <c r="G82" s="138">
        <f>417.322</f>
        <v>417.322</v>
      </c>
      <c r="H82" s="126">
        <f>418.711+72.72-45.863-0.18</f>
        <v>445.38800000000003</v>
      </c>
      <c r="I82" s="126">
        <v>203.001</v>
      </c>
    </row>
    <row r="83" spans="1:9" x14ac:dyDescent="0.25">
      <c r="A83" s="132" t="s">
        <v>95</v>
      </c>
      <c r="B83" s="58"/>
      <c r="C83" s="134">
        <f>C84+C85+C87</f>
        <v>12440.886</v>
      </c>
      <c r="D83" s="134">
        <f>D84+D85+D87</f>
        <v>14332.091</v>
      </c>
      <c r="E83" s="126">
        <f>SUM(E84:E87)</f>
        <v>16500.362000000001</v>
      </c>
      <c r="F83" s="138">
        <f>F84+F85+F86+F87</f>
        <v>4210.67</v>
      </c>
      <c r="G83" s="138">
        <f>G84+G85+G86+G87</f>
        <v>4175.7619999999997</v>
      </c>
      <c r="H83" s="126">
        <f>H84+H85+H86+H87</f>
        <v>4281.6769999999997</v>
      </c>
      <c r="I83" s="126">
        <f>I84+I85+I86+I87</f>
        <v>3832.2529999999997</v>
      </c>
    </row>
    <row r="84" spans="1:9" x14ac:dyDescent="0.25">
      <c r="A84" s="132" t="s">
        <v>96</v>
      </c>
      <c r="B84" s="58"/>
      <c r="C84" s="59">
        <f>3122.721+215.895+14.914</f>
        <v>3353.53</v>
      </c>
      <c r="D84" s="59">
        <v>4388.6459999999997</v>
      </c>
      <c r="E84" s="128">
        <f>F84+G84+H84+I84</f>
        <v>4211.16</v>
      </c>
      <c r="F84" s="139">
        <f>1098.373</f>
        <v>1098.373</v>
      </c>
      <c r="G84" s="139">
        <f>1172.799-85.462-28.488</f>
        <v>1058.8489999999999</v>
      </c>
      <c r="H84" s="128">
        <v>1100.6130000000001</v>
      </c>
      <c r="I84" s="128">
        <v>953.32500000000005</v>
      </c>
    </row>
    <row r="85" spans="1:9" ht="12.75" customHeight="1" x14ac:dyDescent="0.25">
      <c r="A85" s="132" t="s">
        <v>97</v>
      </c>
      <c r="B85" s="58"/>
      <c r="C85" s="59">
        <f>9067.258-C86+0.0908+0.8162+19.191</f>
        <v>9081.0489999999991</v>
      </c>
      <c r="D85" s="59">
        <v>9936.4989999999998</v>
      </c>
      <c r="E85" s="128">
        <f>F85+G85+H85+I85</f>
        <v>12281.201999999999</v>
      </c>
      <c r="F85" s="139">
        <f>3108.01+4.287</f>
        <v>3112.297</v>
      </c>
      <c r="G85" s="139">
        <f>3283.378+4.287-41.864-125.59-11.298</f>
        <v>3108.913</v>
      </c>
      <c r="H85" s="128">
        <f>3176.777+4.287</f>
        <v>3181.0639999999999</v>
      </c>
      <c r="I85" s="128">
        <f>2874.642+4.286</f>
        <v>2878.9279999999999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128">
        <f>F86+G86+H86+I86</f>
        <v>0</v>
      </c>
      <c r="F86" s="139"/>
      <c r="G86" s="139"/>
      <c r="H86" s="128"/>
      <c r="I86" s="128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128">
        <f>F87+G87+H87+I87</f>
        <v>8</v>
      </c>
      <c r="F87" s="139">
        <v>0</v>
      </c>
      <c r="G87" s="139">
        <v>8</v>
      </c>
      <c r="H87" s="128">
        <v>0</v>
      </c>
      <c r="I87" s="128">
        <v>0</v>
      </c>
    </row>
    <row r="88" spans="1:9" ht="14.25" customHeight="1" x14ac:dyDescent="0.25">
      <c r="A88" s="132" t="s">
        <v>100</v>
      </c>
      <c r="B88" s="58"/>
      <c r="C88" s="126">
        <v>2626.194</v>
      </c>
      <c r="D88" s="134">
        <v>3153.06</v>
      </c>
      <c r="E88" s="126">
        <f>F88+G88+H88+I88</f>
        <v>3581.8732399999999</v>
      </c>
      <c r="F88" s="138">
        <f>F89+F90+F91</f>
        <v>926.34500000000003</v>
      </c>
      <c r="G88" s="138">
        <f t="shared" ref="G88:I88" si="7">G89+G90+G91</f>
        <v>870.46300000000008</v>
      </c>
      <c r="H88" s="126">
        <f t="shared" si="7"/>
        <v>941.96907999999996</v>
      </c>
      <c r="I88" s="126">
        <f t="shared" si="7"/>
        <v>843.09615999999994</v>
      </c>
    </row>
    <row r="89" spans="1:9" ht="18" customHeight="1" x14ac:dyDescent="0.25">
      <c r="A89" s="132" t="s">
        <v>77</v>
      </c>
      <c r="B89" s="58"/>
      <c r="C89" s="128">
        <v>444.1</v>
      </c>
      <c r="D89" s="59">
        <f>[2]ФП2023!E89</f>
        <v>741.21830639999996</v>
      </c>
      <c r="E89" s="128">
        <f t="shared" ref="E89:E90" si="8">F89+G89+H89+I89</f>
        <v>890.78300000000002</v>
      </c>
      <c r="F89" s="139">
        <f>241.64</f>
        <v>241.64</v>
      </c>
      <c r="G89" s="139">
        <f>258.015-14.307-46.43</f>
        <v>197.27799999999999</v>
      </c>
      <c r="H89" s="128">
        <v>242.13499999999999</v>
      </c>
      <c r="I89" s="128">
        <v>209.73</v>
      </c>
    </row>
    <row r="90" spans="1:9" ht="25.5" customHeight="1" x14ac:dyDescent="0.25">
      <c r="A90" s="132" t="s">
        <v>101</v>
      </c>
      <c r="B90" s="58"/>
      <c r="C90" s="128">
        <v>1506.5</v>
      </c>
      <c r="D90" s="59">
        <f>[2]ФП2023!E90</f>
        <v>2042.8880736000001</v>
      </c>
      <c r="E90" s="128">
        <f t="shared" si="8"/>
        <v>2689.3302400000002</v>
      </c>
      <c r="F90" s="139">
        <f>684.705</f>
        <v>684.70500000000004</v>
      </c>
      <c r="G90" s="139">
        <f>723.286-2.262-49.602+0.003</f>
        <v>671.42500000000007</v>
      </c>
      <c r="H90" s="128">
        <f t="shared" ref="H90" si="9">H85*0.22</f>
        <v>699.83407999999997</v>
      </c>
      <c r="I90" s="128">
        <f>I85*0.22+0.002</f>
        <v>633.36615999999992</v>
      </c>
    </row>
    <row r="91" spans="1:9" ht="25.5" customHeight="1" x14ac:dyDescent="0.25">
      <c r="A91" s="108" t="s">
        <v>99</v>
      </c>
      <c r="B91" s="58"/>
      <c r="C91" s="128"/>
      <c r="D91" s="59"/>
      <c r="E91" s="128">
        <f>E87*0.22</f>
        <v>1.76</v>
      </c>
      <c r="F91" s="139">
        <f t="shared" ref="F91:I91" si="10">F87*0.22</f>
        <v>0</v>
      </c>
      <c r="G91" s="139">
        <f>G87*0.22</f>
        <v>1.76</v>
      </c>
      <c r="H91" s="128">
        <f t="shared" si="10"/>
        <v>0</v>
      </c>
      <c r="I91" s="128">
        <f t="shared" si="10"/>
        <v>0</v>
      </c>
    </row>
    <row r="92" spans="1:9" ht="25.5" x14ac:dyDescent="0.25">
      <c r="A92" s="130" t="s">
        <v>102</v>
      </c>
      <c r="B92" s="58"/>
      <c r="C92" s="126">
        <f>C94+C103</f>
        <v>4225.0570000000007</v>
      </c>
      <c r="D92" s="126">
        <f>D93+D103</f>
        <v>5909.4259999999995</v>
      </c>
      <c r="E92" s="126">
        <f>F92+G92+H92+I92</f>
        <v>5458.6959999999999</v>
      </c>
      <c r="F92" s="138">
        <f>F93+F103</f>
        <v>1385.1770000000001</v>
      </c>
      <c r="G92" s="138">
        <f>G93+G103</f>
        <v>1315.047</v>
      </c>
      <c r="H92" s="126">
        <f>H93+H103</f>
        <v>1145.32</v>
      </c>
      <c r="I92" s="126">
        <f t="shared" ref="I92" si="11">I93+I103</f>
        <v>1613.152</v>
      </c>
    </row>
    <row r="93" spans="1:9" x14ac:dyDescent="0.25">
      <c r="A93" s="109" t="s">
        <v>103</v>
      </c>
      <c r="B93" s="110"/>
      <c r="C93" s="42">
        <f>SUM(C94+C95+C96+C97+C98+C99+C100+C101+C102)</f>
        <v>2474.3870000000002</v>
      </c>
      <c r="D93" s="42">
        <f t="shared" ref="D93:I93" si="12">SUM(D94+D95+D96+D97+D98+D99+D100+D101+D102)</f>
        <v>1407.3729999999998</v>
      </c>
      <c r="E93" s="42">
        <f t="shared" si="12"/>
        <v>1009.1619999999999</v>
      </c>
      <c r="F93" s="42">
        <f t="shared" si="12"/>
        <v>68.004999999999995</v>
      </c>
      <c r="G93" s="42">
        <f t="shared" si="12"/>
        <v>709.69899999999996</v>
      </c>
      <c r="H93" s="42">
        <f>SUM(H94+H95+H96+H97+H98+H99+H100+H101+H102)</f>
        <v>114.67400000000001</v>
      </c>
      <c r="I93" s="42">
        <f t="shared" si="12"/>
        <v>116.78400000000001</v>
      </c>
    </row>
    <row r="94" spans="1:9" s="136" customFormat="1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300.452</v>
      </c>
      <c r="F94" s="43">
        <f>68.005</f>
        <v>68.004999999999995</v>
      </c>
      <c r="G94" s="43">
        <f>70.679</f>
        <v>70.679000000000002</v>
      </c>
      <c r="H94" s="43">
        <f>41.844+5.998+17.722-12.166-1.005-7.409</f>
        <v>44.983999999999995</v>
      </c>
      <c r="I94" s="43">
        <f>44.617+7.356+32.762+24.64+7.409</f>
        <v>116.78400000000001</v>
      </c>
    </row>
    <row r="95" spans="1:9" x14ac:dyDescent="0.25">
      <c r="A95" s="99" t="s">
        <v>105</v>
      </c>
      <c r="B95" s="132"/>
      <c r="C95" s="128">
        <v>0</v>
      </c>
      <c r="D95" s="59">
        <v>478.73500000000001</v>
      </c>
      <c r="E95" s="128">
        <f>F95+G95+H95+I95</f>
        <v>639.02</v>
      </c>
      <c r="F95" s="139">
        <v>0</v>
      </c>
      <c r="G95" s="139">
        <v>639.02</v>
      </c>
      <c r="H95" s="128">
        <v>0</v>
      </c>
      <c r="I95" s="128">
        <v>0</v>
      </c>
    </row>
    <row r="96" spans="1:9" x14ac:dyDescent="0.25">
      <c r="A96" s="99" t="s">
        <v>106</v>
      </c>
      <c r="B96" s="132"/>
      <c r="C96" s="128">
        <v>0</v>
      </c>
      <c r="D96" s="59">
        <v>322.17399999999998</v>
      </c>
      <c r="E96" s="128">
        <f>F96+G96+H96+I96</f>
        <v>0</v>
      </c>
      <c r="F96" s="139">
        <v>0</v>
      </c>
      <c r="G96" s="139">
        <v>0</v>
      </c>
      <c r="H96" s="128"/>
      <c r="I96" s="128">
        <v>0</v>
      </c>
    </row>
    <row r="97" spans="1:14" x14ac:dyDescent="0.25">
      <c r="A97" s="99" t="s">
        <v>166</v>
      </c>
      <c r="B97" s="58"/>
      <c r="C97" s="128">
        <v>0</v>
      </c>
      <c r="D97" s="59">
        <v>370.24200000000002</v>
      </c>
      <c r="E97" s="128">
        <f>F97+G97+H97+I97</f>
        <v>0</v>
      </c>
      <c r="F97" s="96"/>
      <c r="G97" s="96"/>
      <c r="H97" s="96"/>
      <c r="I97" s="96"/>
    </row>
    <row r="98" spans="1:14" ht="63.75" x14ac:dyDescent="0.25">
      <c r="A98" s="144" t="s">
        <v>201</v>
      </c>
      <c r="B98" s="58"/>
      <c r="C98" s="137">
        <v>0</v>
      </c>
      <c r="D98" s="59">
        <v>0</v>
      </c>
      <c r="E98" s="137">
        <f t="shared" ref="E98:E102" si="13">F98+G98+H98+I98</f>
        <v>13.938000000000001</v>
      </c>
      <c r="F98" s="96">
        <v>0</v>
      </c>
      <c r="G98" s="96">
        <v>0</v>
      </c>
      <c r="H98" s="69">
        <v>13.938000000000001</v>
      </c>
      <c r="I98" s="96">
        <v>0</v>
      </c>
    </row>
    <row r="99" spans="1:14" ht="76.5" x14ac:dyDescent="0.25">
      <c r="A99" s="144" t="s">
        <v>202</v>
      </c>
      <c r="B99" s="58"/>
      <c r="C99" s="137">
        <v>0</v>
      </c>
      <c r="D99" s="59">
        <v>0</v>
      </c>
      <c r="E99" s="137">
        <f t="shared" si="13"/>
        <v>13.938000000000001</v>
      </c>
      <c r="F99" s="96">
        <v>0</v>
      </c>
      <c r="G99" s="96">
        <v>0</v>
      </c>
      <c r="H99" s="69">
        <v>13.938000000000001</v>
      </c>
      <c r="I99" s="96">
        <v>0</v>
      </c>
    </row>
    <row r="100" spans="1:14" ht="63.75" x14ac:dyDescent="0.25">
      <c r="A100" s="144" t="s">
        <v>203</v>
      </c>
      <c r="B100" s="58"/>
      <c r="C100" s="137">
        <v>0</v>
      </c>
      <c r="D100" s="59">
        <v>0</v>
      </c>
      <c r="E100" s="137">
        <f t="shared" si="13"/>
        <v>13.938000000000001</v>
      </c>
      <c r="F100" s="96">
        <v>0</v>
      </c>
      <c r="G100" s="96">
        <v>0</v>
      </c>
      <c r="H100" s="69">
        <v>13.938000000000001</v>
      </c>
      <c r="I100" s="96">
        <v>0</v>
      </c>
    </row>
    <row r="101" spans="1:14" ht="51" x14ac:dyDescent="0.25">
      <c r="A101" s="144" t="s">
        <v>204</v>
      </c>
      <c r="B101" s="58"/>
      <c r="C101" s="137">
        <v>0</v>
      </c>
      <c r="D101" s="59">
        <v>0</v>
      </c>
      <c r="E101" s="137">
        <f t="shared" si="13"/>
        <v>13.938000000000001</v>
      </c>
      <c r="F101" s="96">
        <v>0</v>
      </c>
      <c r="G101" s="96">
        <v>0</v>
      </c>
      <c r="H101" s="69">
        <v>13.938000000000001</v>
      </c>
      <c r="I101" s="96">
        <v>0</v>
      </c>
    </row>
    <row r="102" spans="1:14" ht="63.75" x14ac:dyDescent="0.25">
      <c r="A102" s="144" t="s">
        <v>205</v>
      </c>
      <c r="B102" s="58"/>
      <c r="C102" s="137">
        <v>0</v>
      </c>
      <c r="D102" s="59">
        <v>0</v>
      </c>
      <c r="E102" s="137">
        <f t="shared" si="13"/>
        <v>13.938000000000001</v>
      </c>
      <c r="F102" s="96">
        <v>0</v>
      </c>
      <c r="G102" s="96">
        <v>0</v>
      </c>
      <c r="H102" s="69">
        <f>12.753+1.185</f>
        <v>13.938000000000001</v>
      </c>
      <c r="I102" s="96">
        <v>0</v>
      </c>
    </row>
    <row r="103" spans="1:14" s="136" customFormat="1" ht="27" customHeight="1" x14ac:dyDescent="0.25">
      <c r="A103" s="112" t="s">
        <v>107</v>
      </c>
      <c r="B103" s="58"/>
      <c r="C103" s="134">
        <v>1750.67</v>
      </c>
      <c r="D103" s="134">
        <v>4502.0529999999999</v>
      </c>
      <c r="E103" s="44">
        <f>F103+G103+H103+I103</f>
        <v>4449.5339999999997</v>
      </c>
      <c r="F103" s="44">
        <f>1317.172</f>
        <v>1317.172</v>
      </c>
      <c r="G103" s="44">
        <f>605.348</f>
        <v>605.34799999999996</v>
      </c>
      <c r="H103" s="44">
        <f>242.763+424.14+12.12+218.919-10.476-66.893+74.302+135.771</f>
        <v>1030.646</v>
      </c>
      <c r="I103" s="44">
        <f>107.227+908.886+11.072-74.302+66.893+476.592</f>
        <v>1496.3679999999999</v>
      </c>
    </row>
    <row r="104" spans="1:14" ht="36" customHeight="1" x14ac:dyDescent="0.25">
      <c r="A104" s="132" t="s">
        <v>56</v>
      </c>
      <c r="B104" s="58"/>
      <c r="C104" s="128"/>
      <c r="D104" s="59">
        <v>0</v>
      </c>
      <c r="E104" s="128"/>
      <c r="F104" s="139"/>
      <c r="G104" s="139"/>
      <c r="H104" s="128"/>
      <c r="I104" s="128"/>
    </row>
    <row r="105" spans="1:14" ht="19.5" customHeight="1" x14ac:dyDescent="0.25">
      <c r="A105" s="130" t="s">
        <v>108</v>
      </c>
      <c r="B105" s="58"/>
      <c r="C105" s="126"/>
      <c r="D105" s="134">
        <v>4960</v>
      </c>
      <c r="E105" s="126">
        <f>F105+G105+H105+I105</f>
        <v>461.39</v>
      </c>
      <c r="F105" s="138">
        <v>402.04500000000002</v>
      </c>
      <c r="G105" s="138">
        <v>0</v>
      </c>
      <c r="H105" s="126">
        <v>59.344999999999999</v>
      </c>
      <c r="I105" s="126">
        <v>0</v>
      </c>
    </row>
    <row r="106" spans="1:14" ht="99.75" customHeight="1" x14ac:dyDescent="0.25">
      <c r="A106" s="99" t="s">
        <v>189</v>
      </c>
      <c r="B106" s="58"/>
      <c r="C106" s="126">
        <f t="shared" ref="C106:I106" si="14">C108</f>
        <v>179.703</v>
      </c>
      <c r="D106" s="126">
        <f t="shared" si="14"/>
        <v>249.447</v>
      </c>
      <c r="E106" s="126">
        <f t="shared" si="14"/>
        <v>259.10000000000002</v>
      </c>
      <c r="F106" s="138">
        <f t="shared" si="14"/>
        <v>0</v>
      </c>
      <c r="G106" s="138">
        <f t="shared" si="14"/>
        <v>159.84399999999999</v>
      </c>
      <c r="H106" s="126">
        <f t="shared" si="14"/>
        <v>50.655999999999999</v>
      </c>
      <c r="I106" s="126">
        <f t="shared" si="14"/>
        <v>48.6</v>
      </c>
    </row>
    <row r="107" spans="1:14" x14ac:dyDescent="0.25">
      <c r="A107" s="99" t="s">
        <v>109</v>
      </c>
      <c r="B107" s="58"/>
      <c r="C107" s="128"/>
      <c r="D107" s="59">
        <v>0</v>
      </c>
      <c r="E107" s="128"/>
      <c r="F107" s="139"/>
      <c r="G107" s="139"/>
      <c r="H107" s="128"/>
      <c r="I107" s="128"/>
    </row>
    <row r="108" spans="1:14" ht="15.75" customHeight="1" x14ac:dyDescent="0.25">
      <c r="A108" s="132" t="s">
        <v>57</v>
      </c>
      <c r="B108" s="58"/>
      <c r="C108" s="128">
        <f>C109+C110</f>
        <v>179.703</v>
      </c>
      <c r="D108" s="128">
        <f>D109+D110</f>
        <v>249.447</v>
      </c>
      <c r="E108" s="128">
        <f>SUM(F108:I108)</f>
        <v>259.10000000000002</v>
      </c>
      <c r="F108" s="139">
        <f>F109+F110</f>
        <v>0</v>
      </c>
      <c r="G108" s="139">
        <f>G109+G110</f>
        <v>159.84399999999999</v>
      </c>
      <c r="H108" s="128">
        <f>H109+H110</f>
        <v>50.655999999999999</v>
      </c>
      <c r="I108" s="128">
        <f>I109+I110</f>
        <v>48.6</v>
      </c>
      <c r="J108" s="47"/>
      <c r="K108" s="47"/>
      <c r="L108" s="47"/>
      <c r="M108" s="47"/>
      <c r="N108" s="47"/>
    </row>
    <row r="109" spans="1:14" ht="38.25" x14ac:dyDescent="0.25">
      <c r="A109" s="132" t="s">
        <v>110</v>
      </c>
      <c r="B109" s="58"/>
      <c r="C109" s="59">
        <v>179.703</v>
      </c>
      <c r="D109" s="59">
        <v>210.34700000000001</v>
      </c>
      <c r="E109" s="128">
        <f>F109+H109+I109+G109</f>
        <v>259.10000000000002</v>
      </c>
      <c r="F109" s="139">
        <v>0</v>
      </c>
      <c r="G109" s="139">
        <v>159.84399999999999</v>
      </c>
      <c r="H109" s="128">
        <v>50.655999999999999</v>
      </c>
      <c r="I109" s="128">
        <v>48.6</v>
      </c>
      <c r="J109" s="47"/>
      <c r="K109" s="47"/>
      <c r="L109" s="47"/>
      <c r="M109" s="47"/>
      <c r="N109" s="47"/>
    </row>
    <row r="110" spans="1:14" ht="33.75" customHeight="1" x14ac:dyDescent="0.25">
      <c r="A110" s="132" t="s">
        <v>111</v>
      </c>
      <c r="B110" s="58"/>
      <c r="C110" s="128">
        <v>0</v>
      </c>
      <c r="D110" s="59">
        <v>39.1</v>
      </c>
      <c r="E110" s="128">
        <f>F110+H110+I110+G110</f>
        <v>0</v>
      </c>
      <c r="F110" s="139">
        <v>0</v>
      </c>
      <c r="G110" s="139">
        <v>0</v>
      </c>
      <c r="H110" s="128"/>
      <c r="I110" s="128">
        <v>0</v>
      </c>
      <c r="J110" s="47"/>
      <c r="K110" s="47"/>
      <c r="L110" s="47"/>
      <c r="M110" s="47"/>
      <c r="N110" s="47"/>
    </row>
    <row r="111" spans="1:14" ht="89.25" customHeight="1" x14ac:dyDescent="0.25">
      <c r="A111" s="113" t="s">
        <v>188</v>
      </c>
      <c r="B111" s="58"/>
      <c r="C111" s="126">
        <f>C112</f>
        <v>129.55500000000001</v>
      </c>
      <c r="D111" s="126">
        <f>D112</f>
        <v>27.987000000000002</v>
      </c>
      <c r="E111" s="126">
        <f>E112+E119</f>
        <v>175.10200000000003</v>
      </c>
      <c r="F111" s="138">
        <f>F112+F119</f>
        <v>39.305999999999997</v>
      </c>
      <c r="G111" s="138">
        <f>G112+G119</f>
        <v>97.09</v>
      </c>
      <c r="H111" s="126">
        <f>H112+H119</f>
        <v>38.706000000000003</v>
      </c>
      <c r="I111" s="126">
        <f>I112+I119</f>
        <v>0</v>
      </c>
    </row>
    <row r="112" spans="1:14" ht="15.75" customHeight="1" x14ac:dyDescent="0.25">
      <c r="A112" s="99" t="s">
        <v>55</v>
      </c>
      <c r="B112" s="58"/>
      <c r="C112" s="126">
        <f>C113+C114+C115</f>
        <v>129.55500000000001</v>
      </c>
      <c r="D112" s="126">
        <f>D113+D114+D115</f>
        <v>27.987000000000002</v>
      </c>
      <c r="E112" s="126">
        <f>F112+G112+H112+I112</f>
        <v>175.10200000000003</v>
      </c>
      <c r="F112" s="138">
        <f>F113+F114+F115</f>
        <v>39.305999999999997</v>
      </c>
      <c r="G112" s="138">
        <f>G113+G114+G115</f>
        <v>97.09</v>
      </c>
      <c r="H112" s="126">
        <f>H113+H114+H115</f>
        <v>38.706000000000003</v>
      </c>
      <c r="I112" s="126">
        <f>I113+I114+I115</f>
        <v>0</v>
      </c>
    </row>
    <row r="113" spans="1:9" x14ac:dyDescent="0.25">
      <c r="A113" s="132" t="s">
        <v>113</v>
      </c>
      <c r="B113" s="58"/>
      <c r="C113" s="59">
        <v>47.874000000000002</v>
      </c>
      <c r="D113" s="59">
        <v>14.276999999999999</v>
      </c>
      <c r="E113" s="128">
        <f>G113+H113+I113</f>
        <v>63.456000000000003</v>
      </c>
      <c r="F113" s="139">
        <v>0</v>
      </c>
      <c r="G113" s="139">
        <v>31.73</v>
      </c>
      <c r="H113" s="128">
        <v>31.725999999999999</v>
      </c>
      <c r="I113" s="128">
        <v>0</v>
      </c>
    </row>
    <row r="114" spans="1:9" x14ac:dyDescent="0.25">
      <c r="A114" s="132" t="s">
        <v>114</v>
      </c>
      <c r="B114" s="58"/>
      <c r="C114" s="59">
        <v>71.149000000000001</v>
      </c>
      <c r="D114" s="59">
        <v>3.141</v>
      </c>
      <c r="E114" s="128">
        <f>G114+H114+I114</f>
        <v>13.961</v>
      </c>
      <c r="F114" s="139">
        <v>0</v>
      </c>
      <c r="G114" s="139">
        <v>6.9809999999999999</v>
      </c>
      <c r="H114" s="128">
        <v>6.98</v>
      </c>
      <c r="I114" s="128">
        <v>0</v>
      </c>
    </row>
    <row r="115" spans="1:9" x14ac:dyDescent="0.25">
      <c r="A115" s="108" t="s">
        <v>115</v>
      </c>
      <c r="B115" s="58"/>
      <c r="C115" s="59">
        <v>10.532</v>
      </c>
      <c r="D115" s="59">
        <v>10.569000000000001</v>
      </c>
      <c r="E115" s="128">
        <f>G115+H115+I115+F115</f>
        <v>97.685000000000002</v>
      </c>
      <c r="F115" s="139">
        <v>39.305999999999997</v>
      </c>
      <c r="G115" s="139">
        <v>58.378999999999998</v>
      </c>
      <c r="H115" s="128">
        <v>0</v>
      </c>
      <c r="I115" s="128">
        <v>0</v>
      </c>
    </row>
    <row r="116" spans="1:9" ht="76.5" customHeight="1" x14ac:dyDescent="0.25">
      <c r="A116" s="99" t="s">
        <v>190</v>
      </c>
      <c r="B116" s="58"/>
      <c r="C116" s="134"/>
      <c r="D116" s="134">
        <f>D117+D119</f>
        <v>721.5</v>
      </c>
      <c r="E116" s="126">
        <f>SUM(F116:I116)</f>
        <v>0</v>
      </c>
      <c r="F116" s="138">
        <f>F117+F118+F119</f>
        <v>0</v>
      </c>
      <c r="G116" s="138">
        <f t="shared" ref="G116:I116" si="15">G117+G118+G119</f>
        <v>0</v>
      </c>
      <c r="H116" s="126">
        <f>H117+H119</f>
        <v>0</v>
      </c>
      <c r="I116" s="126">
        <f t="shared" si="15"/>
        <v>0</v>
      </c>
    </row>
    <row r="117" spans="1:9" ht="15" customHeight="1" x14ac:dyDescent="0.25">
      <c r="A117" s="99" t="s">
        <v>55</v>
      </c>
      <c r="B117" s="58"/>
      <c r="C117" s="59"/>
      <c r="D117" s="59">
        <v>721.5</v>
      </c>
      <c r="E117" s="128">
        <f t="shared" ref="E117:E120" si="16">SUM(F117:I117)</f>
        <v>0</v>
      </c>
      <c r="F117" s="139">
        <f>F118</f>
        <v>0</v>
      </c>
      <c r="G117" s="139">
        <f t="shared" ref="G117:I117" si="17">G118</f>
        <v>0</v>
      </c>
      <c r="H117" s="128">
        <f t="shared" si="17"/>
        <v>0</v>
      </c>
      <c r="I117" s="128">
        <f t="shared" si="17"/>
        <v>0</v>
      </c>
    </row>
    <row r="118" spans="1:9" ht="15" customHeight="1" x14ac:dyDescent="0.25">
      <c r="A118" s="99" t="s">
        <v>167</v>
      </c>
      <c r="B118" s="114"/>
      <c r="C118" s="59"/>
      <c r="D118" s="59">
        <v>721.5</v>
      </c>
      <c r="E118" s="145">
        <f t="shared" si="16"/>
        <v>0</v>
      </c>
      <c r="F118" s="139">
        <v>0</v>
      </c>
      <c r="G118" s="139">
        <v>0</v>
      </c>
      <c r="H118" s="128">
        <v>0</v>
      </c>
      <c r="I118" s="128">
        <v>0</v>
      </c>
    </row>
    <row r="119" spans="1:9" ht="15" customHeight="1" x14ac:dyDescent="0.25">
      <c r="A119" s="132" t="s">
        <v>116</v>
      </c>
      <c r="B119" s="58"/>
      <c r="C119" s="128">
        <v>0</v>
      </c>
      <c r="D119" s="59">
        <f>[2]ФП2023!E112</f>
        <v>0</v>
      </c>
      <c r="E119" s="145">
        <f t="shared" si="16"/>
        <v>0</v>
      </c>
      <c r="F119" s="139">
        <f>F120</f>
        <v>0</v>
      </c>
      <c r="G119" s="139">
        <f t="shared" ref="G119:I119" si="18">G120</f>
        <v>0</v>
      </c>
      <c r="H119" s="128">
        <f t="shared" si="18"/>
        <v>0</v>
      </c>
      <c r="I119" s="128">
        <f t="shared" si="18"/>
        <v>0</v>
      </c>
    </row>
    <row r="120" spans="1:9" x14ac:dyDescent="0.25">
      <c r="A120" s="132" t="s">
        <v>117</v>
      </c>
      <c r="B120" s="133" t="s">
        <v>118</v>
      </c>
      <c r="C120" s="128"/>
      <c r="D120" s="59">
        <v>0</v>
      </c>
      <c r="E120" s="145">
        <f t="shared" si="16"/>
        <v>0</v>
      </c>
      <c r="F120" s="139">
        <v>0</v>
      </c>
      <c r="G120" s="139">
        <v>0</v>
      </c>
      <c r="H120" s="128">
        <v>0</v>
      </c>
      <c r="I120" s="128">
        <v>0</v>
      </c>
    </row>
    <row r="121" spans="1:9" ht="26.25" customHeight="1" x14ac:dyDescent="0.25">
      <c r="A121" s="130" t="s">
        <v>119</v>
      </c>
      <c r="B121" s="133" t="s">
        <v>120</v>
      </c>
      <c r="C121" s="126">
        <f>C78+C77+C63+C74</f>
        <v>33456.405000000006</v>
      </c>
      <c r="D121" s="126">
        <f>D78+D77+D63+D74</f>
        <v>43355.428660000005</v>
      </c>
      <c r="E121" s="126">
        <f>SUM(F121:I121)</f>
        <v>41991.162239999998</v>
      </c>
      <c r="F121" s="138">
        <f>F63+F77+F78+F74</f>
        <v>11912.6095</v>
      </c>
      <c r="G121" s="138">
        <f>G63+G77+G78+G74</f>
        <v>10253.7505</v>
      </c>
      <c r="H121" s="126">
        <f>H63+H77+H78+H74</f>
        <v>10120.423579999999</v>
      </c>
      <c r="I121" s="126">
        <f>I63+I77+I78+I74</f>
        <v>9704.3786600000003</v>
      </c>
    </row>
    <row r="122" spans="1:9" ht="24" customHeight="1" x14ac:dyDescent="0.25">
      <c r="A122" s="115" t="s">
        <v>121</v>
      </c>
      <c r="B122" s="133" t="s">
        <v>122</v>
      </c>
      <c r="C122" s="126">
        <f>C61+C36-C121</f>
        <v>23.409719999996014</v>
      </c>
      <c r="D122" s="116">
        <f>D61-D121</f>
        <v>12.192340000001423</v>
      </c>
      <c r="E122" s="126">
        <f>F122+G122+H122+I122</f>
        <v>14.151760000002469</v>
      </c>
      <c r="F122" s="138">
        <f>F61-F121</f>
        <v>2.0340000000014697</v>
      </c>
      <c r="G122" s="138">
        <f>G61-G121</f>
        <v>3.9040000000004511</v>
      </c>
      <c r="H122" s="126">
        <f>H61-H121</f>
        <v>2.5639200000005076</v>
      </c>
      <c r="I122" s="126">
        <f>I61-I121</f>
        <v>5.6498400000000402</v>
      </c>
    </row>
    <row r="123" spans="1:9" ht="12.75" customHeight="1" x14ac:dyDescent="0.25">
      <c r="A123" s="106" t="s">
        <v>123</v>
      </c>
      <c r="B123" s="206" t="s">
        <v>124</v>
      </c>
      <c r="C123" s="209"/>
      <c r="D123" s="210"/>
      <c r="E123" s="191"/>
      <c r="F123" s="213"/>
      <c r="G123" s="213"/>
      <c r="H123" s="213"/>
      <c r="I123" s="213"/>
    </row>
    <row r="124" spans="1:9" ht="17.25" customHeight="1" x14ac:dyDescent="0.25">
      <c r="A124" s="132" t="s">
        <v>125</v>
      </c>
      <c r="B124" s="206"/>
      <c r="C124" s="209"/>
      <c r="D124" s="211"/>
      <c r="E124" s="191"/>
      <c r="F124" s="213"/>
      <c r="G124" s="213"/>
      <c r="H124" s="213"/>
      <c r="I124" s="213"/>
    </row>
    <row r="125" spans="1:9" x14ac:dyDescent="0.25">
      <c r="A125" s="132" t="s">
        <v>126</v>
      </c>
      <c r="B125" s="206"/>
      <c r="C125" s="209"/>
      <c r="D125" s="212"/>
      <c r="E125" s="191"/>
      <c r="F125" s="213"/>
      <c r="G125" s="213"/>
      <c r="H125" s="213"/>
      <c r="I125" s="213"/>
    </row>
    <row r="126" spans="1:9" ht="25.5" x14ac:dyDescent="0.25">
      <c r="A126" s="58" t="s">
        <v>127</v>
      </c>
      <c r="B126" s="206" t="s">
        <v>128</v>
      </c>
      <c r="C126" s="209"/>
      <c r="D126" s="210"/>
      <c r="E126" s="191"/>
      <c r="F126" s="213"/>
      <c r="G126" s="213"/>
      <c r="H126" s="213"/>
      <c r="I126" s="213"/>
    </row>
    <row r="127" spans="1:9" x14ac:dyDescent="0.25">
      <c r="A127" s="132" t="s">
        <v>125</v>
      </c>
      <c r="B127" s="206"/>
      <c r="C127" s="209"/>
      <c r="D127" s="211"/>
      <c r="E127" s="191"/>
      <c r="F127" s="213"/>
      <c r="G127" s="213"/>
      <c r="H127" s="213"/>
      <c r="I127" s="213"/>
    </row>
    <row r="128" spans="1:9" x14ac:dyDescent="0.25">
      <c r="A128" s="132" t="s">
        <v>126</v>
      </c>
      <c r="B128" s="206"/>
      <c r="C128" s="209"/>
      <c r="D128" s="212"/>
      <c r="E128" s="191"/>
      <c r="F128" s="213"/>
      <c r="G128" s="213"/>
      <c r="H128" s="213"/>
      <c r="I128" s="213"/>
    </row>
    <row r="129" spans="1:9" ht="45.75" customHeight="1" x14ac:dyDescent="0.25">
      <c r="A129" s="106" t="s">
        <v>129</v>
      </c>
      <c r="B129" s="206" t="s">
        <v>130</v>
      </c>
      <c r="C129" s="55"/>
      <c r="D129" s="117"/>
      <c r="E129" s="126"/>
      <c r="F129" s="139"/>
      <c r="G129" s="139"/>
      <c r="H129" s="128"/>
      <c r="I129" s="128"/>
    </row>
    <row r="130" spans="1:9" x14ac:dyDescent="0.25">
      <c r="A130" s="132" t="s">
        <v>125</v>
      </c>
      <c r="B130" s="206"/>
      <c r="C130" s="128">
        <f>C122</f>
        <v>23.409719999996014</v>
      </c>
      <c r="D130" s="128">
        <v>12.192</v>
      </c>
      <c r="E130" s="128">
        <f>E122</f>
        <v>14.151760000002469</v>
      </c>
      <c r="F130" s="139">
        <f>F122</f>
        <v>2.0340000000014697</v>
      </c>
      <c r="G130" s="139">
        <f>G122</f>
        <v>3.9040000000004511</v>
      </c>
      <c r="H130" s="128">
        <f>H122</f>
        <v>2.5639200000005076</v>
      </c>
      <c r="I130" s="128">
        <f>I122</f>
        <v>5.6498400000000402</v>
      </c>
    </row>
    <row r="131" spans="1:9" x14ac:dyDescent="0.25">
      <c r="A131" s="132" t="s">
        <v>126</v>
      </c>
      <c r="B131" s="206"/>
      <c r="C131" s="128">
        <v>0</v>
      </c>
      <c r="D131" s="117">
        <v>0</v>
      </c>
      <c r="E131" s="126">
        <f>F131+G131+H131+I131</f>
        <v>0</v>
      </c>
      <c r="F131" s="139">
        <v>0</v>
      </c>
      <c r="G131" s="139">
        <v>0</v>
      </c>
      <c r="H131" s="128">
        <v>0</v>
      </c>
      <c r="I131" s="128">
        <v>0</v>
      </c>
    </row>
    <row r="132" spans="1:9" ht="25.5" x14ac:dyDescent="0.25">
      <c r="A132" s="58" t="s">
        <v>131</v>
      </c>
      <c r="B132" s="133" t="s">
        <v>132</v>
      </c>
      <c r="C132" s="126">
        <v>2.1</v>
      </c>
      <c r="D132" s="126">
        <f>D130*18%</f>
        <v>2.1945600000000001</v>
      </c>
      <c r="E132" s="126">
        <f>E130-E133</f>
        <v>2.5473168000004449</v>
      </c>
      <c r="F132" s="138">
        <f>F130*0.18</f>
        <v>0.36612000000026457</v>
      </c>
      <c r="G132" s="138">
        <f>G130*0.18</f>
        <v>0.70272000000008117</v>
      </c>
      <c r="H132" s="126">
        <f>H130*0.18</f>
        <v>0.46150560000009133</v>
      </c>
      <c r="I132" s="126">
        <f>I130*0.18</f>
        <v>1.0169712000000073</v>
      </c>
    </row>
    <row r="133" spans="1:9" x14ac:dyDescent="0.25">
      <c r="A133" s="115" t="s">
        <v>133</v>
      </c>
      <c r="B133" s="206" t="s">
        <v>134</v>
      </c>
      <c r="C133" s="176">
        <f>C135</f>
        <v>9.6</v>
      </c>
      <c r="D133" s="207">
        <v>9.9969999999999999</v>
      </c>
      <c r="E133" s="176">
        <f>SUM(F133:I134)</f>
        <v>11.604443200002024</v>
      </c>
      <c r="F133" s="176">
        <f>F130-F132</f>
        <v>1.6678800000012051</v>
      </c>
      <c r="G133" s="176">
        <f>G130-G132</f>
        <v>3.2012800000003701</v>
      </c>
      <c r="H133" s="176">
        <f>H130-H132</f>
        <v>2.1024144000004164</v>
      </c>
      <c r="I133" s="176">
        <f>I130-I132</f>
        <v>4.6328688000000326</v>
      </c>
    </row>
    <row r="134" spans="1:9" ht="15.75" customHeight="1" x14ac:dyDescent="0.25">
      <c r="A134" s="118" t="s">
        <v>135</v>
      </c>
      <c r="B134" s="206"/>
      <c r="C134" s="176"/>
      <c r="D134" s="208"/>
      <c r="E134" s="176"/>
      <c r="F134" s="176"/>
      <c r="G134" s="176"/>
      <c r="H134" s="176"/>
      <c r="I134" s="176"/>
    </row>
    <row r="135" spans="1:9" x14ac:dyDescent="0.25">
      <c r="A135" s="114" t="s">
        <v>136</v>
      </c>
      <c r="B135" s="133" t="s">
        <v>137</v>
      </c>
      <c r="C135" s="126">
        <v>9.6</v>
      </c>
      <c r="D135" s="116">
        <v>9.9969999999999999</v>
      </c>
      <c r="E135" s="126">
        <f>E133</f>
        <v>11.604443200002024</v>
      </c>
      <c r="F135" s="138">
        <f>F133</f>
        <v>1.6678800000012051</v>
      </c>
      <c r="G135" s="138">
        <f>G133</f>
        <v>3.2012800000003701</v>
      </c>
      <c r="H135" s="126">
        <f>H133</f>
        <v>2.1024144000004164</v>
      </c>
      <c r="I135" s="126">
        <f>I133</f>
        <v>4.6328688000000326</v>
      </c>
    </row>
    <row r="136" spans="1:9" x14ac:dyDescent="0.25">
      <c r="A136" s="132" t="s">
        <v>126</v>
      </c>
      <c r="B136" s="133" t="s">
        <v>138</v>
      </c>
      <c r="C136" s="129"/>
      <c r="D136" s="119"/>
      <c r="E136" s="45"/>
      <c r="F136" s="120"/>
      <c r="G136" s="120"/>
      <c r="H136" s="120"/>
      <c r="I136" s="120"/>
    </row>
    <row r="137" spans="1:9" ht="15" customHeight="1" x14ac:dyDescent="0.25">
      <c r="A137" s="204" t="s">
        <v>139</v>
      </c>
      <c r="B137" s="204"/>
      <c r="C137" s="204"/>
      <c r="D137" s="204"/>
      <c r="E137" s="204"/>
      <c r="F137" s="204"/>
      <c r="G137" s="204"/>
      <c r="H137" s="204"/>
      <c r="I137" s="204"/>
    </row>
    <row r="138" spans="1:9" ht="20.25" customHeight="1" x14ac:dyDescent="0.25">
      <c r="A138" s="132" t="s">
        <v>140</v>
      </c>
      <c r="B138" s="133" t="s">
        <v>141</v>
      </c>
      <c r="C138" s="129"/>
      <c r="D138" s="129"/>
      <c r="E138" s="45"/>
      <c r="F138" s="121"/>
      <c r="G138" s="121"/>
      <c r="H138" s="121"/>
      <c r="I138" s="121"/>
    </row>
    <row r="139" spans="1:9" ht="25.5" x14ac:dyDescent="0.25">
      <c r="A139" s="59" t="s">
        <v>142</v>
      </c>
      <c r="B139" s="128" t="s">
        <v>143</v>
      </c>
      <c r="C139" s="128">
        <f>(C132-C146)*0.2</f>
        <v>0.4</v>
      </c>
      <c r="D139" s="128">
        <v>1.9</v>
      </c>
      <c r="E139" s="128">
        <f>F139+G139+H139+I139</f>
        <v>2.2048442080003849</v>
      </c>
      <c r="F139" s="139">
        <f>(F133-F146)*0.2</f>
        <v>0.31689720000022903</v>
      </c>
      <c r="G139" s="139">
        <f>(G133-G146)*0.2</f>
        <v>0.60824320000007037</v>
      </c>
      <c r="H139" s="128">
        <f>(H133-H146)*0.2</f>
        <v>0.39945873600007914</v>
      </c>
      <c r="I139" s="128">
        <f>(I133-I146)*0.2</f>
        <v>0.88024507200000623</v>
      </c>
    </row>
    <row r="140" spans="1:9" ht="25.5" customHeight="1" x14ac:dyDescent="0.25">
      <c r="A140" s="59" t="s">
        <v>144</v>
      </c>
      <c r="B140" s="128" t="s">
        <v>145</v>
      </c>
      <c r="C140" s="128">
        <v>7.7</v>
      </c>
      <c r="D140" s="128">
        <v>7.5979999999999999</v>
      </c>
      <c r="E140" s="128">
        <f>F140+G140+H140+I140</f>
        <v>8.8193768320015398</v>
      </c>
      <c r="F140" s="139">
        <f>(F133-F146)*0.8</f>
        <v>1.2675888000009161</v>
      </c>
      <c r="G140" s="139">
        <f>(G133-G146)*0.8</f>
        <v>2.4329728000002815</v>
      </c>
      <c r="H140" s="128">
        <f>(H133-H146)*0.8</f>
        <v>1.5978349440003166</v>
      </c>
      <c r="I140" s="128">
        <f>(I133-I146)*0.8</f>
        <v>3.5209802880000249</v>
      </c>
    </row>
    <row r="141" spans="1:9" ht="43.5" customHeight="1" x14ac:dyDescent="0.25">
      <c r="A141" s="134" t="s">
        <v>1</v>
      </c>
      <c r="B141" s="128" t="s">
        <v>146</v>
      </c>
      <c r="C141" s="128"/>
      <c r="D141" s="128"/>
      <c r="E141" s="127"/>
      <c r="F141" s="142"/>
      <c r="G141" s="142"/>
      <c r="H141" s="134"/>
      <c r="I141" s="134"/>
    </row>
    <row r="142" spans="1:9" ht="15.75" customHeight="1" x14ac:dyDescent="0.25">
      <c r="A142" s="176" t="s">
        <v>147</v>
      </c>
      <c r="B142" s="176"/>
      <c r="C142" s="176"/>
      <c r="D142" s="176"/>
      <c r="E142" s="176"/>
      <c r="F142" s="176"/>
      <c r="G142" s="176"/>
      <c r="H142" s="176"/>
      <c r="I142" s="176"/>
    </row>
    <row r="143" spans="1:9" ht="16.5" customHeight="1" x14ac:dyDescent="0.25">
      <c r="A143" s="134" t="s">
        <v>148</v>
      </c>
      <c r="B143" s="128" t="s">
        <v>149</v>
      </c>
      <c r="C143" s="128"/>
      <c r="D143" s="128"/>
      <c r="E143" s="127"/>
      <c r="F143" s="138"/>
      <c r="G143" s="138"/>
      <c r="H143" s="126"/>
      <c r="I143" s="126"/>
    </row>
    <row r="144" spans="1:9" ht="16.5" customHeight="1" x14ac:dyDescent="0.25">
      <c r="A144" s="134" t="s">
        <v>150</v>
      </c>
      <c r="B144" s="128" t="s">
        <v>151</v>
      </c>
      <c r="C144" s="128"/>
      <c r="D144" s="128"/>
      <c r="E144" s="127"/>
      <c r="F144" s="140"/>
      <c r="G144" s="140"/>
      <c r="H144" s="127"/>
      <c r="I144" s="127"/>
    </row>
    <row r="145" spans="1:9" ht="24.75" customHeight="1" x14ac:dyDescent="0.25">
      <c r="A145" s="134" t="s">
        <v>152</v>
      </c>
      <c r="B145" s="128" t="s">
        <v>153</v>
      </c>
      <c r="C145" s="127"/>
      <c r="D145" s="127"/>
      <c r="E145" s="127"/>
      <c r="F145" s="140"/>
      <c r="G145" s="140"/>
      <c r="H145" s="127"/>
      <c r="I145" s="127"/>
    </row>
    <row r="146" spans="1:9" x14ac:dyDescent="0.25">
      <c r="A146" s="59" t="s">
        <v>154</v>
      </c>
      <c r="B146" s="128" t="s">
        <v>155</v>
      </c>
      <c r="C146" s="128">
        <v>0.1</v>
      </c>
      <c r="D146" s="128">
        <f>D133*0.05</f>
        <v>0.49985000000000002</v>
      </c>
      <c r="E146" s="126">
        <f>E135*5%</f>
        <v>0.58022216000010118</v>
      </c>
      <c r="F146" s="138">
        <f>F133*0.05</f>
        <v>8.3394000000060253E-2</v>
      </c>
      <c r="G146" s="138">
        <f>G133*0.05</f>
        <v>0.16006400000001852</v>
      </c>
      <c r="H146" s="126">
        <f>H133*0.05</f>
        <v>0.10512072000002082</v>
      </c>
      <c r="I146" s="126">
        <f>I133*0.05</f>
        <v>0.23164344000000164</v>
      </c>
    </row>
    <row r="147" spans="1:9" ht="14.45" customHeight="1" x14ac:dyDescent="0.25">
      <c r="A147" s="132" t="s">
        <v>156</v>
      </c>
      <c r="B147" s="133" t="s">
        <v>157</v>
      </c>
      <c r="C147" s="129"/>
      <c r="D147" s="129"/>
      <c r="E147" s="45"/>
      <c r="F147" s="120"/>
      <c r="G147" s="120"/>
      <c r="H147" s="120"/>
      <c r="I147" s="120"/>
    </row>
    <row r="148" spans="1:9" ht="12.6" hidden="1" customHeight="1" x14ac:dyDescent="0.25">
      <c r="A148" s="205"/>
      <c r="B148" s="205"/>
      <c r="C148" s="205"/>
      <c r="D148" s="205"/>
      <c r="E148" s="205"/>
      <c r="F148" s="205"/>
      <c r="G148" s="205"/>
      <c r="H148" s="205"/>
      <c r="I148" s="205"/>
    </row>
    <row r="149" spans="1:9" ht="16.149999999999999" hidden="1" customHeight="1" x14ac:dyDescent="0.25">
      <c r="A149" s="205"/>
      <c r="B149" s="205"/>
      <c r="C149" s="205"/>
      <c r="D149" s="205"/>
      <c r="E149" s="205"/>
      <c r="F149" s="205"/>
      <c r="G149" s="205"/>
      <c r="H149" s="205"/>
      <c r="I149" s="205"/>
    </row>
    <row r="150" spans="1:9" ht="15.75" customHeight="1" x14ac:dyDescent="0.25">
      <c r="A150" s="203"/>
      <c r="B150" s="203"/>
      <c r="C150" s="203"/>
      <c r="D150" s="203"/>
      <c r="E150" s="203"/>
      <c r="F150" s="203"/>
      <c r="G150" s="203"/>
      <c r="H150" s="203"/>
      <c r="I150" s="203"/>
    </row>
    <row r="151" spans="1:9" ht="30" x14ac:dyDescent="0.25">
      <c r="A151" s="122" t="s">
        <v>158</v>
      </c>
      <c r="B151" s="123"/>
      <c r="C151" s="202" t="s">
        <v>159</v>
      </c>
      <c r="D151" s="202"/>
      <c r="E151" s="202"/>
      <c r="F151" s="202"/>
      <c r="G151" s="202"/>
      <c r="H151" s="202"/>
      <c r="I151" s="202"/>
    </row>
    <row r="152" spans="1:9" ht="15" customHeight="1" x14ac:dyDescent="0.25">
      <c r="G152" s="200" t="s">
        <v>160</v>
      </c>
      <c r="H152" s="200"/>
      <c r="I152" s="200"/>
    </row>
    <row r="153" spans="1:9" ht="0.6" customHeight="1" x14ac:dyDescent="0.25">
      <c r="G153" s="141"/>
      <c r="H153" s="135"/>
      <c r="I153" s="135"/>
    </row>
    <row r="154" spans="1:9" hidden="1" x14ac:dyDescent="0.25">
      <c r="A154" s="123" t="s">
        <v>161</v>
      </c>
      <c r="B154" s="123"/>
      <c r="C154" s="202" t="s">
        <v>162</v>
      </c>
      <c r="D154" s="202"/>
      <c r="E154" s="202"/>
      <c r="F154" s="202"/>
      <c r="G154" s="202"/>
      <c r="H154" s="202"/>
      <c r="I154" s="202"/>
    </row>
    <row r="155" spans="1:9" hidden="1" x14ac:dyDescent="0.25">
      <c r="G155" s="200" t="s">
        <v>160</v>
      </c>
      <c r="H155" s="200"/>
      <c r="I155" s="200"/>
    </row>
    <row r="156" spans="1:9" hidden="1" x14ac:dyDescent="0.25"/>
    <row r="157" spans="1:9" hidden="1" x14ac:dyDescent="0.25">
      <c r="A157" s="123" t="s">
        <v>163</v>
      </c>
      <c r="B157" s="123"/>
      <c r="C157" s="202" t="s">
        <v>164</v>
      </c>
      <c r="D157" s="202"/>
      <c r="E157" s="202"/>
      <c r="F157" s="202"/>
      <c r="G157" s="202"/>
      <c r="H157" s="202"/>
      <c r="I157" s="202"/>
    </row>
    <row r="158" spans="1:9" hidden="1" x14ac:dyDescent="0.25">
      <c r="G158" s="200" t="s">
        <v>160</v>
      </c>
      <c r="H158" s="200"/>
      <c r="I158" s="200"/>
    </row>
    <row r="159" spans="1:9" hidden="1" x14ac:dyDescent="0.25"/>
    <row r="161" spans="1:9" x14ac:dyDescent="0.25">
      <c r="A161" s="122" t="s">
        <v>184</v>
      </c>
      <c r="D161" s="201" t="s">
        <v>162</v>
      </c>
      <c r="E161" s="201"/>
      <c r="F161" s="201"/>
      <c r="G161" s="201"/>
    </row>
    <row r="162" spans="1:9" x14ac:dyDescent="0.25">
      <c r="G162" s="200" t="s">
        <v>160</v>
      </c>
      <c r="H162" s="200"/>
      <c r="I162" s="200"/>
    </row>
    <row r="163" spans="1:9" ht="30" x14ac:dyDescent="0.25">
      <c r="A163" s="122" t="s">
        <v>185</v>
      </c>
      <c r="D163" s="201" t="s">
        <v>186</v>
      </c>
      <c r="E163" s="201"/>
      <c r="F163" s="201"/>
      <c r="G163" s="201"/>
    </row>
    <row r="164" spans="1:9" x14ac:dyDescent="0.25">
      <c r="G164" s="200" t="s">
        <v>160</v>
      </c>
      <c r="H164" s="200"/>
      <c r="I164" s="200"/>
    </row>
  </sheetData>
  <mergeCells count="126">
    <mergeCell ref="D163:G163"/>
    <mergeCell ref="G164:I164"/>
    <mergeCell ref="G155:I155"/>
    <mergeCell ref="C157:F157"/>
    <mergeCell ref="G157:I157"/>
    <mergeCell ref="G158:I158"/>
    <mergeCell ref="D161:G161"/>
    <mergeCell ref="G162:I162"/>
    <mergeCell ref="A150:I150"/>
    <mergeCell ref="C151:F151"/>
    <mergeCell ref="G151:I151"/>
    <mergeCell ref="G152:I152"/>
    <mergeCell ref="C154:F154"/>
    <mergeCell ref="G154:I154"/>
    <mergeCell ref="A137:I137"/>
    <mergeCell ref="A142:I142"/>
    <mergeCell ref="A148:I149"/>
    <mergeCell ref="B129:B131"/>
    <mergeCell ref="B133:B134"/>
    <mergeCell ref="C133:C134"/>
    <mergeCell ref="D133:D134"/>
    <mergeCell ref="E133:E134"/>
    <mergeCell ref="F133:F134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G133:G134"/>
    <mergeCell ref="H133:H134"/>
    <mergeCell ref="I133:I134"/>
    <mergeCell ref="I70:I71"/>
    <mergeCell ref="B74:B76"/>
    <mergeCell ref="B123:B125"/>
    <mergeCell ref="C123:C125"/>
    <mergeCell ref="D123:D125"/>
    <mergeCell ref="E123:E125"/>
    <mergeCell ref="F123:F125"/>
    <mergeCell ref="G123:G125"/>
    <mergeCell ref="H123:H125"/>
    <mergeCell ref="I123:I125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зп економія</vt:lpstr>
      <vt:lpstr>'фін бюджет'!Область_печати</vt:lpstr>
      <vt:lpstr>'фін бюджет зп економія'!Область_печати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Алексей Богданов</cp:lastModifiedBy>
  <cp:lastPrinted>2025-07-17T05:15:18Z</cp:lastPrinted>
  <dcterms:created xsi:type="dcterms:W3CDTF">2015-06-05T18:19:34Z</dcterms:created>
  <dcterms:modified xsi:type="dcterms:W3CDTF">2025-07-17T06:03:37Z</dcterms:modified>
</cp:coreProperties>
</file>