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7.3\Bukhgalteriya\ГОЛОВНИЙ БУХГАЛТЕР\Програми КНП\зміни 20-07-2025 до програм\32 Програма Стимули\"/>
    </mc:Choice>
  </mc:AlternateContent>
  <xr:revisionPtr revIDLastSave="0" documentId="13_ncr:1_{2C5A7E83-1F79-4D13-98B0-CC46458E899D}" xr6:coauthVersionLast="47" xr6:coauthVersionMax="47" xr10:uidLastSave="{00000000-0000-0000-0000-000000000000}"/>
  <bookViews>
    <workbookView xWindow="-120" yWindow="-120" windowWidth="29040" windowHeight="15720" firstSheet="5" activeTab="7" xr2:uid="{00000000-000D-0000-FFFF-FFFF00000000}"/>
  </bookViews>
  <sheets>
    <sheet name="2023" sheetId="3" state="hidden" r:id="rId1"/>
    <sheet name="СВОД додаткові кошти" sheetId="5" state="hidden" r:id="rId2"/>
    <sheet name="Лист1" sheetId="4" state="hidden" r:id="rId3"/>
    <sheet name="ЗП +админ (2)" sheetId="9" state="hidden" r:id="rId4"/>
    <sheet name="11.2023" sheetId="6" state="hidden" r:id="rId5"/>
    <sheet name="по штату 2026" sheetId="7" r:id="rId6"/>
    <sheet name="по штату 2027" sheetId="12" r:id="rId7"/>
    <sheet name="по штату 2028" sheetId="13" r:id="rId8"/>
    <sheet name="ЗП +админ (3)" sheetId="10" state="hidden" r:id="rId9"/>
  </sheets>
  <definedNames>
    <definedName name="_xlnm.Print_Area" localSheetId="0">'2023'!$A$1:$G$421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3" l="1"/>
  <c r="G20" i="13" s="1"/>
  <c r="D19" i="13"/>
  <c r="G19" i="13" s="1"/>
  <c r="C18" i="13"/>
  <c r="B18" i="13"/>
  <c r="D17" i="13"/>
  <c r="E17" i="13" s="1"/>
  <c r="F17" i="13" s="1"/>
  <c r="D16" i="13"/>
  <c r="G16" i="13" s="1"/>
  <c r="D15" i="13"/>
  <c r="D14" i="13"/>
  <c r="G14" i="13" s="1"/>
  <c r="C13" i="13"/>
  <c r="B13" i="13"/>
  <c r="D12" i="13"/>
  <c r="E12" i="13" s="1"/>
  <c r="F12" i="13" s="1"/>
  <c r="D11" i="13"/>
  <c r="G11" i="13" s="1"/>
  <c r="D10" i="13"/>
  <c r="G10" i="13" s="1"/>
  <c r="D9" i="13"/>
  <c r="G9" i="13" s="1"/>
  <c r="D8" i="13"/>
  <c r="E8" i="13" s="1"/>
  <c r="F8" i="13" s="1"/>
  <c r="D7" i="13"/>
  <c r="G7" i="13" s="1"/>
  <c r="D6" i="13"/>
  <c r="G6" i="13" s="1"/>
  <c r="C5" i="13"/>
  <c r="B5" i="13"/>
  <c r="D20" i="12"/>
  <c r="G20" i="12" s="1"/>
  <c r="D19" i="12"/>
  <c r="C18" i="12"/>
  <c r="B18" i="12"/>
  <c r="D17" i="12"/>
  <c r="G17" i="12" s="1"/>
  <c r="D16" i="12"/>
  <c r="D15" i="12"/>
  <c r="E15" i="12" s="1"/>
  <c r="D14" i="12"/>
  <c r="C13" i="12"/>
  <c r="B13" i="12"/>
  <c r="D12" i="12"/>
  <c r="E12" i="12" s="1"/>
  <c r="F12" i="12" s="1"/>
  <c r="D11" i="12"/>
  <c r="E11" i="12" s="1"/>
  <c r="D10" i="12"/>
  <c r="G10" i="12" s="1"/>
  <c r="D9" i="12"/>
  <c r="G9" i="12" s="1"/>
  <c r="D8" i="12"/>
  <c r="E8" i="12" s="1"/>
  <c r="F8" i="12" s="1"/>
  <c r="D7" i="12"/>
  <c r="E7" i="12" s="1"/>
  <c r="D6" i="12"/>
  <c r="G6" i="12" s="1"/>
  <c r="C5" i="12"/>
  <c r="B5" i="12"/>
  <c r="C18" i="7"/>
  <c r="B18" i="7"/>
  <c r="C13" i="7"/>
  <c r="B13" i="7"/>
  <c r="D15" i="7"/>
  <c r="G15" i="7" s="1"/>
  <c r="H15" i="7" s="1"/>
  <c r="G24" i="10"/>
  <c r="D23" i="10"/>
  <c r="E23" i="10" s="1"/>
  <c r="F23" i="10" s="1"/>
  <c r="D22" i="10"/>
  <c r="G22" i="10" s="1"/>
  <c r="D21" i="10"/>
  <c r="E21" i="10" s="1"/>
  <c r="F21" i="10" s="1"/>
  <c r="D20" i="10"/>
  <c r="G20" i="10" s="1"/>
  <c r="D19" i="10"/>
  <c r="E19" i="10" s="1"/>
  <c r="F19" i="10" s="1"/>
  <c r="D18" i="10"/>
  <c r="G18" i="10" s="1"/>
  <c r="C17" i="10"/>
  <c r="B17" i="10"/>
  <c r="D16" i="10"/>
  <c r="E16" i="10" s="1"/>
  <c r="F16" i="10" s="1"/>
  <c r="D15" i="10"/>
  <c r="G15" i="10" s="1"/>
  <c r="D14" i="10"/>
  <c r="E14" i="10" s="1"/>
  <c r="F14" i="10" s="1"/>
  <c r="D13" i="10"/>
  <c r="G13" i="10" s="1"/>
  <c r="D12" i="10"/>
  <c r="E12" i="10" s="1"/>
  <c r="F12" i="10" s="1"/>
  <c r="D11" i="10"/>
  <c r="G11" i="10" s="1"/>
  <c r="C10" i="10"/>
  <c r="B10" i="10"/>
  <c r="D9" i="10"/>
  <c r="E9" i="10" s="1"/>
  <c r="F9" i="10" s="1"/>
  <c r="D8" i="10"/>
  <c r="G8" i="10" s="1"/>
  <c r="D7" i="10"/>
  <c r="E7" i="10" s="1"/>
  <c r="C6" i="10"/>
  <c r="B6" i="10"/>
  <c r="C6" i="9"/>
  <c r="B6" i="9"/>
  <c r="C17" i="9"/>
  <c r="B17" i="9"/>
  <c r="D20" i="9"/>
  <c r="E20" i="9" s="1"/>
  <c r="F20" i="9" s="1"/>
  <c r="D19" i="9"/>
  <c r="E19" i="9" s="1"/>
  <c r="F19" i="9" s="1"/>
  <c r="D23" i="9"/>
  <c r="E23" i="9" s="1"/>
  <c r="D22" i="9"/>
  <c r="E22" i="9" s="1"/>
  <c r="C10" i="9"/>
  <c r="D16" i="9"/>
  <c r="E16" i="9" s="1"/>
  <c r="D14" i="9"/>
  <c r="E14" i="9" s="1"/>
  <c r="D13" i="9"/>
  <c r="E13" i="9" s="1"/>
  <c r="B10" i="9"/>
  <c r="D21" i="9"/>
  <c r="G21" i="9" s="1"/>
  <c r="D18" i="9"/>
  <c r="E18" i="9" s="1"/>
  <c r="F18" i="9" s="1"/>
  <c r="D12" i="9"/>
  <c r="G12" i="9" s="1"/>
  <c r="D11" i="9"/>
  <c r="E11" i="9" s="1"/>
  <c r="F11" i="9" s="1"/>
  <c r="D9" i="9"/>
  <c r="G9" i="9" s="1"/>
  <c r="D8" i="9"/>
  <c r="E8" i="9" s="1"/>
  <c r="F8" i="9" s="1"/>
  <c r="D7" i="9"/>
  <c r="G7" i="9" s="1"/>
  <c r="G14" i="10" l="1"/>
  <c r="G15" i="12"/>
  <c r="G21" i="10"/>
  <c r="H21" i="10" s="1"/>
  <c r="I21" i="10" s="1"/>
  <c r="B25" i="10"/>
  <c r="G7" i="10"/>
  <c r="G19" i="10"/>
  <c r="G12" i="10"/>
  <c r="C25" i="9"/>
  <c r="G9" i="10"/>
  <c r="G23" i="10"/>
  <c r="G8" i="13"/>
  <c r="H8" i="13" s="1"/>
  <c r="G16" i="10"/>
  <c r="G10" i="10" s="1"/>
  <c r="E16" i="13"/>
  <c r="F16" i="13" s="1"/>
  <c r="B21" i="13"/>
  <c r="G17" i="13"/>
  <c r="H17" i="13" s="1"/>
  <c r="I17" i="13" s="1"/>
  <c r="B21" i="12"/>
  <c r="E17" i="12"/>
  <c r="F17" i="12" s="1"/>
  <c r="C21" i="13"/>
  <c r="D13" i="13"/>
  <c r="G12" i="13"/>
  <c r="E11" i="13"/>
  <c r="F11" i="13" s="1"/>
  <c r="E7" i="13"/>
  <c r="F7" i="13" s="1"/>
  <c r="E19" i="12"/>
  <c r="F19" i="12" s="1"/>
  <c r="G19" i="12"/>
  <c r="C21" i="12"/>
  <c r="D13" i="12"/>
  <c r="E14" i="12"/>
  <c r="F14" i="12" s="1"/>
  <c r="G14" i="12"/>
  <c r="H14" i="12" s="1"/>
  <c r="I14" i="12" s="1"/>
  <c r="G12" i="12"/>
  <c r="G8" i="12"/>
  <c r="H6" i="13"/>
  <c r="G18" i="13"/>
  <c r="H19" i="13"/>
  <c r="H7" i="13"/>
  <c r="I7" i="13" s="1"/>
  <c r="H9" i="13"/>
  <c r="I9" i="13" s="1"/>
  <c r="H14" i="13"/>
  <c r="H10" i="13"/>
  <c r="I10" i="13" s="1"/>
  <c r="H20" i="13"/>
  <c r="I20" i="13" s="1"/>
  <c r="H11" i="13"/>
  <c r="I11" i="13" s="1"/>
  <c r="H16" i="13"/>
  <c r="I16" i="13" s="1"/>
  <c r="H12" i="13"/>
  <c r="I12" i="13" s="1"/>
  <c r="E6" i="13"/>
  <c r="F6" i="13" s="1"/>
  <c r="E10" i="13"/>
  <c r="F10" i="13" s="1"/>
  <c r="E15" i="13"/>
  <c r="F15" i="13" s="1"/>
  <c r="E20" i="13"/>
  <c r="F20" i="13" s="1"/>
  <c r="D5" i="13"/>
  <c r="E9" i="13"/>
  <c r="F9" i="13" s="1"/>
  <c r="E14" i="13"/>
  <c r="G15" i="13"/>
  <c r="E19" i="13"/>
  <c r="D18" i="13"/>
  <c r="H9" i="12"/>
  <c r="I9" i="12" s="1"/>
  <c r="F15" i="12"/>
  <c r="H10" i="12"/>
  <c r="I10" i="12" s="1"/>
  <c r="H6" i="12"/>
  <c r="I6" i="12" s="1"/>
  <c r="F7" i="12"/>
  <c r="H8" i="12"/>
  <c r="I8" i="12" s="1"/>
  <c r="F11" i="12"/>
  <c r="H12" i="12"/>
  <c r="I12" i="12" s="1"/>
  <c r="H17" i="12"/>
  <c r="I17" i="12" s="1"/>
  <c r="E6" i="12"/>
  <c r="G7" i="12"/>
  <c r="E10" i="12"/>
  <c r="F10" i="12" s="1"/>
  <c r="G11" i="12"/>
  <c r="G16" i="12"/>
  <c r="E20" i="12"/>
  <c r="D5" i="12"/>
  <c r="E9" i="12"/>
  <c r="F9" i="12" s="1"/>
  <c r="E16" i="12"/>
  <c r="H15" i="12"/>
  <c r="D18" i="12"/>
  <c r="H20" i="12"/>
  <c r="I20" i="12" s="1"/>
  <c r="E15" i="7"/>
  <c r="F15" i="7" s="1"/>
  <c r="I15" i="7"/>
  <c r="D6" i="9"/>
  <c r="H9" i="10"/>
  <c r="I9" i="10" s="1"/>
  <c r="D6" i="10"/>
  <c r="H23" i="10"/>
  <c r="I23" i="10" s="1"/>
  <c r="H19" i="10"/>
  <c r="C25" i="10"/>
  <c r="F7" i="10"/>
  <c r="H22" i="10"/>
  <c r="I22" i="10" s="1"/>
  <c r="H15" i="10"/>
  <c r="I15" i="10" s="1"/>
  <c r="H20" i="10"/>
  <c r="I20" i="10" s="1"/>
  <c r="H11" i="10"/>
  <c r="I11" i="10" s="1"/>
  <c r="H8" i="10"/>
  <c r="I8" i="10" s="1"/>
  <c r="H13" i="10"/>
  <c r="I13" i="10" s="1"/>
  <c r="H18" i="10"/>
  <c r="I18" i="10" s="1"/>
  <c r="E8" i="10"/>
  <c r="E6" i="10" s="1"/>
  <c r="E15" i="10"/>
  <c r="F15" i="10" s="1"/>
  <c r="E18" i="10"/>
  <c r="E20" i="10"/>
  <c r="F20" i="10" s="1"/>
  <c r="E22" i="10"/>
  <c r="F22" i="10" s="1"/>
  <c r="H7" i="10"/>
  <c r="D10" i="10"/>
  <c r="H12" i="10"/>
  <c r="I12" i="10" s="1"/>
  <c r="H14" i="10"/>
  <c r="I14" i="10" s="1"/>
  <c r="D17" i="10"/>
  <c r="F18" i="10"/>
  <c r="E11" i="10"/>
  <c r="E13" i="10"/>
  <c r="F13" i="10" s="1"/>
  <c r="B25" i="9"/>
  <c r="D17" i="9"/>
  <c r="G20" i="9"/>
  <c r="G19" i="9"/>
  <c r="G23" i="9"/>
  <c r="F23" i="9"/>
  <c r="G22" i="9"/>
  <c r="F22" i="9"/>
  <c r="G11" i="9"/>
  <c r="G14" i="9"/>
  <c r="G13" i="9"/>
  <c r="G8" i="9"/>
  <c r="G6" i="9" s="1"/>
  <c r="G16" i="9"/>
  <c r="G18" i="9"/>
  <c r="D15" i="9"/>
  <c r="G15" i="9" s="1"/>
  <c r="F16" i="9"/>
  <c r="F14" i="9"/>
  <c r="F13" i="9"/>
  <c r="H11" i="9"/>
  <c r="I11" i="9" s="1"/>
  <c r="H12" i="9"/>
  <c r="I12" i="9" s="1"/>
  <c r="H9" i="9"/>
  <c r="I9" i="9" s="1"/>
  <c r="H7" i="9"/>
  <c r="H21" i="9"/>
  <c r="I21" i="9" s="1"/>
  <c r="E12" i="9"/>
  <c r="F12" i="9" s="1"/>
  <c r="E21" i="9"/>
  <c r="F21" i="9" s="1"/>
  <c r="E7" i="9"/>
  <c r="E9" i="9"/>
  <c r="F9" i="9" s="1"/>
  <c r="G354" i="3"/>
  <c r="H16" i="10" l="1"/>
  <c r="I16" i="10" s="1"/>
  <c r="E6" i="9"/>
  <c r="F17" i="9"/>
  <c r="E18" i="13"/>
  <c r="I8" i="13"/>
  <c r="E10" i="10"/>
  <c r="G5" i="13"/>
  <c r="F19" i="13"/>
  <c r="F18" i="13" s="1"/>
  <c r="E13" i="13"/>
  <c r="F14" i="13"/>
  <c r="H5" i="13"/>
  <c r="H19" i="12"/>
  <c r="G18" i="12"/>
  <c r="E18" i="12"/>
  <c r="E13" i="12"/>
  <c r="D21" i="12"/>
  <c r="F5" i="13"/>
  <c r="F13" i="13"/>
  <c r="H18" i="13"/>
  <c r="I6" i="13"/>
  <c r="I5" i="13" s="1"/>
  <c r="H15" i="13"/>
  <c r="I15" i="13" s="1"/>
  <c r="G13" i="13"/>
  <c r="I19" i="13"/>
  <c r="I18" i="13" s="1"/>
  <c r="E5" i="13"/>
  <c r="D21" i="13"/>
  <c r="I14" i="13"/>
  <c r="H11" i="12"/>
  <c r="I11" i="12" s="1"/>
  <c r="H7" i="12"/>
  <c r="I15" i="12"/>
  <c r="E5" i="12"/>
  <c r="F16" i="12"/>
  <c r="F13" i="12" s="1"/>
  <c r="F20" i="12"/>
  <c r="F18" i="12" s="1"/>
  <c r="F6" i="12"/>
  <c r="F5" i="12" s="1"/>
  <c r="G13" i="12"/>
  <c r="H16" i="12"/>
  <c r="H13" i="12" s="1"/>
  <c r="G5" i="12"/>
  <c r="G6" i="10"/>
  <c r="I19" i="10"/>
  <c r="I17" i="10" s="1"/>
  <c r="G17" i="10"/>
  <c r="D25" i="10"/>
  <c r="I10" i="10"/>
  <c r="F11" i="10"/>
  <c r="F10" i="10" s="1"/>
  <c r="F8" i="10"/>
  <c r="F6" i="10" s="1"/>
  <c r="F17" i="10"/>
  <c r="E17" i="10"/>
  <c r="E25" i="10" s="1"/>
  <c r="H10" i="10"/>
  <c r="H6" i="10"/>
  <c r="H17" i="10"/>
  <c r="I7" i="10"/>
  <c r="I6" i="10" s="1"/>
  <c r="H18" i="9"/>
  <c r="G17" i="9"/>
  <c r="E17" i="9"/>
  <c r="H20" i="9"/>
  <c r="I20" i="9" s="1"/>
  <c r="H19" i="9"/>
  <c r="I19" i="9" s="1"/>
  <c r="H23" i="9"/>
  <c r="I23" i="9" s="1"/>
  <c r="H22" i="9"/>
  <c r="I22" i="9" s="1"/>
  <c r="E15" i="9"/>
  <c r="D10" i="9"/>
  <c r="D25" i="9" s="1"/>
  <c r="G10" i="9"/>
  <c r="H16" i="9"/>
  <c r="I16" i="9" s="1"/>
  <c r="H14" i="9"/>
  <c r="I14" i="9" s="1"/>
  <c r="H13" i="9"/>
  <c r="I13" i="9" s="1"/>
  <c r="H8" i="9"/>
  <c r="I8" i="9" s="1"/>
  <c r="F7" i="9"/>
  <c r="F6" i="9" s="1"/>
  <c r="I7" i="9"/>
  <c r="G379" i="3"/>
  <c r="I6" i="9" l="1"/>
  <c r="G21" i="13"/>
  <c r="G25" i="9"/>
  <c r="F25" i="9"/>
  <c r="E21" i="13"/>
  <c r="G21" i="12"/>
  <c r="I19" i="12"/>
  <c r="I18" i="12" s="1"/>
  <c r="H18" i="12"/>
  <c r="E21" i="12"/>
  <c r="H5" i="12"/>
  <c r="F21" i="13"/>
  <c r="H13" i="13"/>
  <c r="H21" i="13" s="1"/>
  <c r="I13" i="13"/>
  <c r="I21" i="13" s="1"/>
  <c r="I16" i="12"/>
  <c r="I13" i="12"/>
  <c r="F21" i="12"/>
  <c r="I7" i="12"/>
  <c r="I5" i="12" s="1"/>
  <c r="H6" i="9"/>
  <c r="G25" i="10"/>
  <c r="H25" i="10"/>
  <c r="F25" i="10"/>
  <c r="I25" i="10"/>
  <c r="I18" i="9"/>
  <c r="I17" i="9" s="1"/>
  <c r="H17" i="9"/>
  <c r="H15" i="9"/>
  <c r="E10" i="9"/>
  <c r="E25" i="9" s="1"/>
  <c r="F15" i="9"/>
  <c r="F10" i="9" s="1"/>
  <c r="G386" i="3"/>
  <c r="G387" i="3"/>
  <c r="G378" i="3"/>
  <c r="G381" i="3"/>
  <c r="G382" i="3"/>
  <c r="G383" i="3"/>
  <c r="G384" i="3"/>
  <c r="G385" i="3"/>
  <c r="G389" i="3"/>
  <c r="G390" i="3"/>
  <c r="H21" i="12" l="1"/>
  <c r="I21" i="12"/>
  <c r="I15" i="9"/>
  <c r="I10" i="9" s="1"/>
  <c r="I25" i="9" s="1"/>
  <c r="H10" i="9"/>
  <c r="H25" i="9" s="1"/>
  <c r="G388" i="3"/>
  <c r="G380" i="3"/>
  <c r="C5" i="7" l="1"/>
  <c r="B5" i="7"/>
  <c r="D11" i="7"/>
  <c r="G11" i="7" s="1"/>
  <c r="H11" i="7" s="1"/>
  <c r="I11" i="7" s="1"/>
  <c r="D12" i="7"/>
  <c r="G12" i="7" s="1"/>
  <c r="H12" i="7" s="1"/>
  <c r="I12" i="7" s="1"/>
  <c r="D7" i="7"/>
  <c r="G7" i="7" s="1"/>
  <c r="H7" i="7" s="1"/>
  <c r="D8" i="7"/>
  <c r="G8" i="7" s="1"/>
  <c r="H8" i="7" s="1"/>
  <c r="I8" i="7" s="1"/>
  <c r="D9" i="7"/>
  <c r="G9" i="7" s="1"/>
  <c r="H9" i="7" s="1"/>
  <c r="I9" i="7" s="1"/>
  <c r="D10" i="7"/>
  <c r="G10" i="7" s="1"/>
  <c r="H10" i="7" s="1"/>
  <c r="I10" i="7" s="1"/>
  <c r="D6" i="7"/>
  <c r="C7" i="6"/>
  <c r="G6" i="7" l="1"/>
  <c r="H6" i="7" s="1"/>
  <c r="E10" i="7"/>
  <c r="F10" i="7" s="1"/>
  <c r="E11" i="7"/>
  <c r="F11" i="7" s="1"/>
  <c r="E9" i="7"/>
  <c r="F9" i="7" s="1"/>
  <c r="C21" i="7"/>
  <c r="I7" i="7"/>
  <c r="E7" i="7"/>
  <c r="F7" i="7" s="1"/>
  <c r="B21" i="7"/>
  <c r="E12" i="7"/>
  <c r="F12" i="7" s="1"/>
  <c r="E6" i="7"/>
  <c r="D5" i="7"/>
  <c r="E8" i="7"/>
  <c r="F8" i="7" s="1"/>
  <c r="G5" i="7"/>
  <c r="I6" i="7" l="1"/>
  <c r="E5" i="7"/>
  <c r="F6" i="7"/>
  <c r="F5" i="7" s="1"/>
  <c r="G366" i="3"/>
  <c r="G367" i="3"/>
  <c r="G368" i="3"/>
  <c r="G369" i="3"/>
  <c r="G370" i="3"/>
  <c r="G371" i="3"/>
  <c r="G372" i="3"/>
  <c r="G373" i="3"/>
  <c r="G374" i="3"/>
  <c r="G329" i="3" l="1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17" i="3" l="1"/>
  <c r="G318" i="3"/>
  <c r="G319" i="3"/>
  <c r="G358" i="3"/>
  <c r="G320" i="3"/>
  <c r="G321" i="3"/>
  <c r="G322" i="3"/>
  <c r="G323" i="3"/>
  <c r="G324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293" i="3"/>
  <c r="G294" i="3"/>
  <c r="G295" i="3"/>
  <c r="G296" i="3"/>
  <c r="G297" i="3"/>
  <c r="G298" i="3"/>
  <c r="G299" i="3"/>
  <c r="G273" i="3"/>
  <c r="G274" i="3"/>
  <c r="G275" i="3"/>
  <c r="G276" i="3"/>
  <c r="G277" i="3"/>
  <c r="G278" i="3"/>
  <c r="G279" i="3"/>
  <c r="G280" i="3"/>
  <c r="G281" i="3"/>
  <c r="G282" i="3"/>
  <c r="G266" i="3"/>
  <c r="G267" i="3"/>
  <c r="G268" i="3"/>
  <c r="G269" i="3"/>
  <c r="G327" i="3"/>
  <c r="G350" i="3"/>
  <c r="G351" i="3"/>
  <c r="G352" i="3"/>
  <c r="G353" i="3"/>
  <c r="G270" i="3"/>
  <c r="G271" i="3"/>
  <c r="G272" i="3"/>
  <c r="G284" i="3"/>
  <c r="G328" i="3" l="1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355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 l="1"/>
  <c r="I264" i="3" s="1"/>
  <c r="D20" i="7"/>
  <c r="D19" i="7"/>
  <c r="D17" i="7"/>
  <c r="D16" i="7"/>
  <c r="G16" i="7" s="1"/>
  <c r="D14" i="7"/>
  <c r="D18" i="7" l="1"/>
  <c r="D13" i="7"/>
  <c r="G14" i="7"/>
  <c r="E17" i="7"/>
  <c r="F17" i="7" s="1"/>
  <c r="G17" i="7"/>
  <c r="H17" i="7" s="1"/>
  <c r="I17" i="7" s="1"/>
  <c r="G19" i="7"/>
  <c r="E20" i="7"/>
  <c r="G20" i="7"/>
  <c r="E14" i="7"/>
  <c r="H16" i="7"/>
  <c r="I16" i="7" s="1"/>
  <c r="E16" i="7"/>
  <c r="F16" i="7" s="1"/>
  <c r="E19" i="7"/>
  <c r="E18" i="7" l="1"/>
  <c r="G18" i="7"/>
  <c r="H14" i="7"/>
  <c r="H13" i="7" s="1"/>
  <c r="G13" i="7"/>
  <c r="E13" i="7"/>
  <c r="H20" i="7"/>
  <c r="F20" i="7"/>
  <c r="H19" i="7"/>
  <c r="I19" i="7" s="1"/>
  <c r="F19" i="7"/>
  <c r="D21" i="7"/>
  <c r="F14" i="7"/>
  <c r="F13" i="7" s="1"/>
  <c r="G401" i="3"/>
  <c r="G396" i="3"/>
  <c r="F398" i="3"/>
  <c r="G398" i="3" s="1"/>
  <c r="F18" i="7" l="1"/>
  <c r="F21" i="7" s="1"/>
  <c r="G21" i="7"/>
  <c r="I14" i="7"/>
  <c r="I13" i="7" s="1"/>
  <c r="H18" i="7"/>
  <c r="E21" i="7"/>
  <c r="I20" i="7"/>
  <c r="I18" i="7" s="1"/>
  <c r="I5" i="7"/>
  <c r="H5" i="7"/>
  <c r="H21" i="7" l="1"/>
  <c r="I21" i="7"/>
  <c r="F410" i="3"/>
  <c r="G409" i="3" l="1"/>
  <c r="F409" i="3" s="1"/>
  <c r="G407" i="3"/>
  <c r="G405" i="3"/>
  <c r="G404" i="3"/>
  <c r="G400" i="3"/>
  <c r="G397" i="3"/>
  <c r="G394" i="3"/>
  <c r="G393" i="3"/>
  <c r="B14" i="6"/>
  <c r="D13" i="6"/>
  <c r="D12" i="6"/>
  <c r="G12" i="6" s="1"/>
  <c r="D11" i="6"/>
  <c r="D10" i="6"/>
  <c r="G10" i="6" s="1"/>
  <c r="D9" i="6"/>
  <c r="D8" i="6"/>
  <c r="G8" i="6" s="1"/>
  <c r="D7" i="6"/>
  <c r="G7" i="6" s="1"/>
  <c r="C6" i="6"/>
  <c r="D6" i="6" s="1"/>
  <c r="E11" i="6" l="1"/>
  <c r="F11" i="6" s="1"/>
  <c r="G11" i="6"/>
  <c r="E9" i="6"/>
  <c r="F9" i="6" s="1"/>
  <c r="G9" i="6"/>
  <c r="H9" i="6" s="1"/>
  <c r="I9" i="6" s="1"/>
  <c r="E13" i="6"/>
  <c r="F13" i="6" s="1"/>
  <c r="G13" i="6"/>
  <c r="H13" i="6" s="1"/>
  <c r="I13" i="6" s="1"/>
  <c r="G6" i="6"/>
  <c r="D5" i="6"/>
  <c r="G5" i="6" s="1"/>
  <c r="G408" i="3"/>
  <c r="E6" i="6"/>
  <c r="H12" i="6"/>
  <c r="I12" i="6" s="1"/>
  <c r="E7" i="6"/>
  <c r="F7" i="6" s="1"/>
  <c r="H10" i="6"/>
  <c r="I10" i="6" s="1"/>
  <c r="H8" i="6"/>
  <c r="I8" i="6" s="1"/>
  <c r="E8" i="6"/>
  <c r="F8" i="6" s="1"/>
  <c r="E10" i="6"/>
  <c r="F10" i="6" s="1"/>
  <c r="E12" i="6"/>
  <c r="F12" i="6" s="1"/>
  <c r="H11" i="6"/>
  <c r="I11" i="6" s="1"/>
  <c r="F6" i="6" l="1"/>
  <c r="H7" i="6"/>
  <c r="I7" i="6" s="1"/>
  <c r="H6" i="6"/>
  <c r="I6" i="6" s="1"/>
  <c r="C5" i="6"/>
  <c r="C14" i="6" s="1"/>
  <c r="E5" i="6"/>
  <c r="E14" i="6" s="1"/>
  <c r="D14" i="6"/>
  <c r="H5" i="6" l="1"/>
  <c r="F5" i="6"/>
  <c r="F14" i="6" s="1"/>
  <c r="G14" i="6"/>
  <c r="G12" i="3" s="1"/>
  <c r="F12" i="3" s="1"/>
  <c r="I5" i="6" l="1"/>
  <c r="I14" i="6" s="1"/>
  <c r="H14" i="6"/>
  <c r="G14" i="3" s="1"/>
  <c r="G292" i="3"/>
  <c r="G286" i="3"/>
  <c r="G287" i="3"/>
  <c r="G288" i="3"/>
  <c r="G289" i="3"/>
  <c r="G290" i="3"/>
  <c r="G291" i="3"/>
  <c r="G357" i="3"/>
  <c r="G283" i="3"/>
  <c r="G356" i="3"/>
  <c r="G285" i="3"/>
  <c r="G326" i="3" l="1"/>
  <c r="G403" i="3"/>
  <c r="G392" i="3"/>
  <c r="G265" i="3"/>
  <c r="G264" i="3" l="1"/>
  <c r="G377" i="3"/>
  <c r="E402" i="3"/>
  <c r="G402" i="3" s="1"/>
  <c r="G399" i="3" s="1"/>
  <c r="G360" i="3"/>
  <c r="G361" i="3"/>
  <c r="G362" i="3"/>
  <c r="G363" i="3"/>
  <c r="G364" i="3"/>
  <c r="G365" i="3"/>
  <c r="G375" i="3"/>
  <c r="G395" i="3"/>
  <c r="G406" i="3"/>
  <c r="G137" i="3" l="1"/>
  <c r="I265" i="3"/>
  <c r="G391" i="3"/>
  <c r="G359" i="3"/>
  <c r="G325" i="3" s="1"/>
  <c r="E14" i="3"/>
  <c r="F14" i="3" s="1"/>
  <c r="G376" i="3" l="1"/>
  <c r="G17" i="3" s="1"/>
  <c r="M121" i="3" l="1"/>
  <c r="M122" i="3"/>
  <c r="M123" i="3"/>
  <c r="M124" i="3"/>
  <c r="M125" i="3"/>
  <c r="M120" i="3"/>
  <c r="AA228" i="5" l="1"/>
  <c r="AA227" i="5"/>
  <c r="AA226" i="5"/>
  <c r="AA225" i="5"/>
  <c r="AA224" i="5"/>
  <c r="AA223" i="5"/>
  <c r="AA222" i="5"/>
  <c r="AA221" i="5"/>
  <c r="AA220" i="5"/>
  <c r="AA219" i="5"/>
  <c r="AA218" i="5"/>
  <c r="AA217" i="5"/>
  <c r="AA216" i="5"/>
  <c r="AA215" i="5"/>
  <c r="AA214" i="5"/>
  <c r="AA213" i="5"/>
  <c r="AA212" i="5"/>
  <c r="AA211" i="5"/>
  <c r="AA210" i="5"/>
  <c r="AA209" i="5"/>
  <c r="AA208" i="5"/>
  <c r="AA207" i="5"/>
  <c r="AA206" i="5"/>
  <c r="AA205" i="5"/>
  <c r="AA204" i="5"/>
  <c r="AA203" i="5"/>
  <c r="AA202" i="5"/>
  <c r="AA201" i="5"/>
  <c r="AA200" i="5"/>
  <c r="AA199" i="5"/>
  <c r="AA198" i="5"/>
  <c r="AA197" i="5"/>
  <c r="AA196" i="5"/>
  <c r="AA195" i="5"/>
  <c r="AA194" i="5"/>
  <c r="AA193" i="5"/>
  <c r="AA192" i="5"/>
  <c r="AA191" i="5"/>
  <c r="AA190" i="5"/>
  <c r="AA189" i="5"/>
  <c r="AA188" i="5"/>
  <c r="AA187" i="5"/>
  <c r="AA186" i="5"/>
  <c r="AA185" i="5"/>
  <c r="AA184" i="5"/>
  <c r="AA183" i="5"/>
  <c r="AA182" i="5"/>
  <c r="AA181" i="5"/>
  <c r="AA180" i="5"/>
  <c r="AA179" i="5"/>
  <c r="AA178" i="5"/>
  <c r="AA177" i="5"/>
  <c r="AA176" i="5"/>
  <c r="AA175" i="5"/>
  <c r="AA174" i="5"/>
  <c r="AA173" i="5"/>
  <c r="AA172" i="5"/>
  <c r="AA171" i="5"/>
  <c r="AA170" i="5"/>
  <c r="AA169" i="5"/>
  <c r="AA168" i="5"/>
  <c r="AA167" i="5"/>
  <c r="AA166" i="5"/>
  <c r="AA165" i="5"/>
  <c r="AA164" i="5"/>
  <c r="AA163" i="5"/>
  <c r="AA162" i="5"/>
  <c r="AA161" i="5"/>
  <c r="AA160" i="5"/>
  <c r="AA159" i="5"/>
  <c r="AA158" i="5"/>
  <c r="AA157" i="5"/>
  <c r="AA156" i="5"/>
  <c r="AA155" i="5"/>
  <c r="AA154" i="5"/>
  <c r="AA153" i="5"/>
  <c r="AA152" i="5"/>
  <c r="AA151" i="5"/>
  <c r="AA150" i="5"/>
  <c r="AA149" i="5"/>
  <c r="AA148" i="5"/>
  <c r="AA147" i="5"/>
  <c r="AA146" i="5"/>
  <c r="AA145" i="5"/>
  <c r="AA144" i="5"/>
  <c r="AA143" i="5"/>
  <c r="AA142" i="5"/>
  <c r="AA141" i="5"/>
  <c r="AA140" i="5"/>
  <c r="AA139" i="5"/>
  <c r="AA138" i="5"/>
  <c r="AA137" i="5"/>
  <c r="AA136" i="5"/>
  <c r="AA135" i="5"/>
  <c r="AA134" i="5"/>
  <c r="AA133" i="5"/>
  <c r="AA132" i="5"/>
  <c r="AA131" i="5"/>
  <c r="AA130" i="5"/>
  <c r="AA129" i="5"/>
  <c r="AA128" i="5"/>
  <c r="AA127" i="5"/>
  <c r="AA126" i="5"/>
  <c r="AA125" i="5"/>
  <c r="AA124" i="5"/>
  <c r="AA123" i="5"/>
  <c r="AA122" i="5"/>
  <c r="AA121" i="5"/>
  <c r="AA120" i="5"/>
  <c r="AA119" i="5"/>
  <c r="AA118" i="5"/>
  <c r="AA117" i="5"/>
  <c r="AA116" i="5"/>
  <c r="AA115" i="5"/>
  <c r="AA114" i="5"/>
  <c r="AA113" i="5"/>
  <c r="AA112" i="5"/>
  <c r="AA111" i="5"/>
  <c r="AA110" i="5"/>
  <c r="AA109" i="5"/>
  <c r="AA108" i="5"/>
  <c r="AA107" i="5"/>
  <c r="AA106" i="5"/>
  <c r="AA105" i="5"/>
  <c r="AA104" i="5"/>
  <c r="AA103" i="5"/>
  <c r="AA102" i="5"/>
  <c r="AA101" i="5"/>
  <c r="AA100" i="5"/>
  <c r="AA99" i="5"/>
  <c r="AA98" i="5"/>
  <c r="AA97" i="5"/>
  <c r="AA96" i="5"/>
  <c r="AA95" i="5"/>
  <c r="AA94" i="5"/>
  <c r="AA93" i="5"/>
  <c r="AA92" i="5"/>
  <c r="AA91" i="5"/>
  <c r="AA90" i="5"/>
  <c r="AA89" i="5"/>
  <c r="AA88" i="5"/>
  <c r="AA87" i="5"/>
  <c r="AA86" i="5"/>
  <c r="AA85" i="5"/>
  <c r="AA84" i="5"/>
  <c r="AA83" i="5"/>
  <c r="AA82" i="5"/>
  <c r="AA81" i="5"/>
  <c r="AA80" i="5"/>
  <c r="AA79" i="5"/>
  <c r="AA78" i="5"/>
  <c r="AA77" i="5"/>
  <c r="AA76" i="5"/>
  <c r="AA75" i="5"/>
  <c r="AA74" i="5"/>
  <c r="AA73" i="5"/>
  <c r="AA72" i="5"/>
  <c r="AA71" i="5"/>
  <c r="AA70" i="5"/>
  <c r="AA69" i="5"/>
  <c r="AA68" i="5"/>
  <c r="AA67" i="5"/>
  <c r="AA66" i="5"/>
  <c r="AA65" i="5"/>
  <c r="AA64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38" i="5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R228" i="5"/>
  <c r="R227" i="5"/>
  <c r="R226" i="5"/>
  <c r="R225" i="5"/>
  <c r="R224" i="5"/>
  <c r="R223" i="5"/>
  <c r="R222" i="5"/>
  <c r="R221" i="5"/>
  <c r="R220" i="5"/>
  <c r="R219" i="5"/>
  <c r="R218" i="5"/>
  <c r="R217" i="5"/>
  <c r="R216" i="5"/>
  <c r="R215" i="5"/>
  <c r="R214" i="5"/>
  <c r="R213" i="5"/>
  <c r="R212" i="5"/>
  <c r="R211" i="5"/>
  <c r="R210" i="5"/>
  <c r="R209" i="5"/>
  <c r="R208" i="5"/>
  <c r="R207" i="5"/>
  <c r="R206" i="5"/>
  <c r="R205" i="5"/>
  <c r="R204" i="5"/>
  <c r="R203" i="5"/>
  <c r="R202" i="5"/>
  <c r="R201" i="5"/>
  <c r="R200" i="5"/>
  <c r="R199" i="5"/>
  <c r="R198" i="5"/>
  <c r="R197" i="5"/>
  <c r="R196" i="5"/>
  <c r="R195" i="5"/>
  <c r="R194" i="5"/>
  <c r="R193" i="5"/>
  <c r="R192" i="5"/>
  <c r="R191" i="5"/>
  <c r="R190" i="5"/>
  <c r="R189" i="5"/>
  <c r="R188" i="5"/>
  <c r="R187" i="5"/>
  <c r="R186" i="5"/>
  <c r="R185" i="5"/>
  <c r="R184" i="5"/>
  <c r="R183" i="5"/>
  <c r="R182" i="5"/>
  <c r="R181" i="5"/>
  <c r="R180" i="5"/>
  <c r="R179" i="5"/>
  <c r="R178" i="5"/>
  <c r="R177" i="5"/>
  <c r="R176" i="5"/>
  <c r="R175" i="5"/>
  <c r="R174" i="5"/>
  <c r="R173" i="5"/>
  <c r="R172" i="5"/>
  <c r="R171" i="5"/>
  <c r="R170" i="5"/>
  <c r="R169" i="5"/>
  <c r="R168" i="5"/>
  <c r="R167" i="5"/>
  <c r="R166" i="5"/>
  <c r="R165" i="5"/>
  <c r="R164" i="5"/>
  <c r="R163" i="5"/>
  <c r="R162" i="5"/>
  <c r="R161" i="5"/>
  <c r="R160" i="5"/>
  <c r="R159" i="5"/>
  <c r="R158" i="5"/>
  <c r="R157" i="5"/>
  <c r="R156" i="5"/>
  <c r="R155" i="5"/>
  <c r="R154" i="5"/>
  <c r="R153" i="5"/>
  <c r="R152" i="5"/>
  <c r="R151" i="5"/>
  <c r="R150" i="5"/>
  <c r="R149" i="5"/>
  <c r="R148" i="5"/>
  <c r="R147" i="5"/>
  <c r="R146" i="5"/>
  <c r="R145" i="5"/>
  <c r="R144" i="5"/>
  <c r="R143" i="5"/>
  <c r="R142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2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9" i="5"/>
  <c r="R108" i="5"/>
  <c r="R107" i="5"/>
  <c r="R106" i="5"/>
  <c r="R105" i="5"/>
  <c r="R104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9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I11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7" i="5"/>
  <c r="H6" i="5"/>
  <c r="G6" i="5"/>
  <c r="I6" i="5" l="1"/>
  <c r="F11" i="4"/>
  <c r="F10" i="4"/>
  <c r="F9" i="4"/>
  <c r="F8" i="4"/>
  <c r="F7" i="4"/>
  <c r="E7" i="4" s="1"/>
  <c r="F12" i="4" l="1"/>
  <c r="F6" i="4"/>
  <c r="G136" i="3"/>
  <c r="G135" i="3"/>
  <c r="G134" i="3"/>
  <c r="G133" i="3"/>
  <c r="G132" i="3"/>
  <c r="G131" i="3"/>
  <c r="G130" i="3"/>
  <c r="G129" i="3"/>
  <c r="G128" i="3"/>
  <c r="G127" i="3"/>
  <c r="G126" i="3"/>
  <c r="G125" i="3"/>
  <c r="N125" i="3" s="1"/>
  <c r="G124" i="3"/>
  <c r="N124" i="3" s="1"/>
  <c r="G123" i="3"/>
  <c r="N123" i="3" s="1"/>
  <c r="G122" i="3"/>
  <c r="N122" i="3" s="1"/>
  <c r="G121" i="3"/>
  <c r="N121" i="3" s="1"/>
  <c r="G120" i="3"/>
  <c r="N120" i="3" s="1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13" i="3"/>
  <c r="G11" i="3"/>
  <c r="F122" i="3" l="1"/>
  <c r="F120" i="3"/>
  <c r="G18" i="3"/>
  <c r="F121" i="3"/>
  <c r="G10" i="3"/>
  <c r="G89" i="3"/>
  <c r="G88" i="3"/>
  <c r="G9" i="3" l="1"/>
  <c r="G411" i="3" s="1"/>
</calcChain>
</file>

<file path=xl/sharedStrings.xml><?xml version="1.0" encoding="utf-8"?>
<sst xmlns="http://schemas.openxmlformats.org/spreadsheetml/2006/main" count="950" uniqueCount="469">
  <si>
    <t xml:space="preserve"> Комунального некомерційного підприємства  „Южненська міська лікарня ”  Южненської міської ради</t>
  </si>
  <si>
    <t xml:space="preserve">    КПКВК   0212010 Багатопрофільна стаціонарна медична допомога   </t>
  </si>
  <si>
    <t>грн.</t>
  </si>
  <si>
    <t xml:space="preserve">ЗАГАЛЬНИЙ ФОНД </t>
  </si>
  <si>
    <t>№ з/п</t>
  </si>
  <si>
    <t>КЕКВ</t>
  </si>
  <si>
    <t>Назва послуг,матеріалів,інше</t>
  </si>
  <si>
    <t>Од.ви-міру</t>
  </si>
  <si>
    <t>Субсидії та поточні трансферти підприємствам (установам, організаціям)</t>
  </si>
  <si>
    <t>Програма місцевих стимулів для працівників Комунального некомерційного підприємства "Южненська міська лікарня"Южненської міської ради на 2020-2022 рік</t>
  </si>
  <si>
    <t>1.</t>
  </si>
  <si>
    <t>Заробітна плата</t>
  </si>
  <si>
    <t>Доплата з місцевого бюджету</t>
  </si>
  <si>
    <t>шт.од.</t>
  </si>
  <si>
    <t>2.</t>
  </si>
  <si>
    <t>Нарахування на оплату праці</t>
  </si>
  <si>
    <t>Згідно Закону України від 08.07.2010 року №2464-VІ «Про збір та облік єдиного внеску на загальнообов’язкове державне соціальне страхування»</t>
  </si>
  <si>
    <t>К-ть</t>
  </si>
  <si>
    <t>Ціна</t>
  </si>
  <si>
    <t>Сума</t>
  </si>
  <si>
    <t>Програма підтримки та розвитку вторинної медичної допомоги Южненської міської територіальної громади на період 2020 -2022 роки</t>
  </si>
  <si>
    <t>3.</t>
  </si>
  <si>
    <t>Предмети, матеріали, обладнання та інвентар</t>
  </si>
  <si>
    <t>3.1</t>
  </si>
  <si>
    <t>Інші видатки</t>
  </si>
  <si>
    <t>Лабораторні реактиви:</t>
  </si>
  <si>
    <t>Продукти харчування</t>
  </si>
  <si>
    <t>Стаціонарні відділення</t>
  </si>
  <si>
    <t>Педіатричне відділення</t>
  </si>
  <si>
    <t>л\дн</t>
  </si>
  <si>
    <t>Пологове відділення</t>
  </si>
  <si>
    <t>Терапевтичне відділення</t>
  </si>
  <si>
    <t>Хірургічне відділення</t>
  </si>
  <si>
    <t>Ліжка для ветеранів ВВВ та УБД</t>
  </si>
  <si>
    <t>Оплата комунальних послуг та енергоносіїв</t>
  </si>
  <si>
    <t xml:space="preserve">Оплата теплопостачання </t>
  </si>
  <si>
    <t>Гкал</t>
  </si>
  <si>
    <t>Оплата водопостачання та водовідведення</t>
  </si>
  <si>
    <t>м.куб</t>
  </si>
  <si>
    <t>міс.</t>
  </si>
  <si>
    <t>Оплата електроенергії</t>
  </si>
  <si>
    <t>кВт*год</t>
  </si>
  <si>
    <t>кВар*год</t>
  </si>
  <si>
    <t>Оплата інших енергоносіїв та інших комунальних послуг</t>
  </si>
  <si>
    <t>м3</t>
  </si>
  <si>
    <t>Виплата пенсій та допомоги</t>
  </si>
  <si>
    <t>Пільгова пенсія працівників</t>
  </si>
  <si>
    <t>Інші виплати населенню</t>
  </si>
  <si>
    <t>Відшкодування вартості зубопротезування пільгового населення</t>
  </si>
  <si>
    <t>чол.</t>
  </si>
  <si>
    <t>Страхування добровільної пожежної дружини</t>
  </si>
  <si>
    <t>УСЬОГО</t>
  </si>
  <si>
    <t xml:space="preserve">Головний лікар     </t>
  </si>
  <si>
    <t>Роман ЛИМАНСЬКИЙ</t>
  </si>
  <si>
    <t>Заступник головного лікаря (з економічних питань)</t>
  </si>
  <si>
    <t>Марія ГОРІШНА</t>
  </si>
  <si>
    <t xml:space="preserve">Вик. </t>
  </si>
  <si>
    <t>Економіст</t>
  </si>
  <si>
    <t>Вікторія ЗІЛІНСЬКА</t>
  </si>
  <si>
    <t>ауто-Білірубін-З ліквіколор колорометричний тест, DPD метод, для автоматичних аналізаторів</t>
  </si>
  <si>
    <t>уп</t>
  </si>
  <si>
    <t>ауто-Білірубін-П ліквіколор колорометричний тест, DPD метод, для автоматичних аналізаторів</t>
  </si>
  <si>
    <t>Хуматрол Н, контрольна сироватка</t>
  </si>
  <si>
    <t>Мульти-калібратор Аутокал</t>
  </si>
  <si>
    <t>Калій ліквірапід, повний набір</t>
  </si>
  <si>
    <t>Кальцій лікватор, повний набір</t>
  </si>
  <si>
    <t>Лактат-дегідрогеназа, повний набір</t>
  </si>
  <si>
    <t>Натрій швидкий, повний набір</t>
  </si>
  <si>
    <t>Креатинкіназа лікватор, повний набір</t>
  </si>
  <si>
    <t>Креатинкініза-MB ліквіUV, набір тестів</t>
  </si>
  <si>
    <t>Креатинкініза-MB, контроль</t>
  </si>
  <si>
    <t>Креатинкініза-MB, стандарт</t>
  </si>
  <si>
    <t>Залізо лікватор, повний набір</t>
  </si>
  <si>
    <t>Хлориди лікватор, повний набір</t>
  </si>
  <si>
    <t>Спеціальний розчин для промивання</t>
  </si>
  <si>
    <t>Детергент</t>
  </si>
  <si>
    <t>Холестерин лікватор, повний набір</t>
  </si>
  <si>
    <t>ауто-Креатинін ліквіколор, колориметричний кінетичний метод, Реакція-Яффе, для автоматичних аналізаторів, повний набір</t>
  </si>
  <si>
    <t>Глюкоза лікватор, повний набір</t>
  </si>
  <si>
    <t>Сечовина лікватор, повний набір</t>
  </si>
  <si>
    <t>Тригліцериди GPO лікватор моно, повний набір</t>
  </si>
  <si>
    <t>Сечова кислота лікватор, повний набір</t>
  </si>
  <si>
    <t>Загальний білок ліквіколор, повний набір</t>
  </si>
  <si>
    <t>Аспартат-амінотрансфераза (АСТ) ліквіUV, модифікований IFCC метод, повний набір</t>
  </si>
  <si>
    <t>Аланін-амінотрансфераза (АЛТ) ліквіUV, модифікований IFCC метод, повний набір</t>
  </si>
  <si>
    <t>Гамма-глутамінтрансфераза лікватор, повний набір</t>
  </si>
  <si>
    <t>Альфа-амілаза ліквіколор Хумазім колориметричний тест, монореагент</t>
  </si>
  <si>
    <t>Лужна фосфатаза лікватор, повний набір</t>
  </si>
  <si>
    <t>Кювети</t>
  </si>
  <si>
    <t>Хуматрол П, контрольна сироватка</t>
  </si>
  <si>
    <t>Тромбопластин L</t>
  </si>
  <si>
    <t>АЧТЧ Si L Minus</t>
  </si>
  <si>
    <t>Фібриноген по Клаусу 50</t>
  </si>
  <si>
    <t xml:space="preserve">Калібрувальна плазма </t>
  </si>
  <si>
    <t>Контрольна плазма патологія</t>
  </si>
  <si>
    <t>Тест-смужки DIRUI H13-Cr</t>
  </si>
  <si>
    <t>Контрольний розчин MYT-3D (для контролю параметрів гематологічних аналізаторів)</t>
  </si>
  <si>
    <t>Лізуючий реагент безцианідний</t>
  </si>
  <si>
    <t>Розчинник</t>
  </si>
  <si>
    <t xml:space="preserve">Ферментний очищуючий реагент </t>
  </si>
  <si>
    <t>ABX MINOTROL 16 2N, розчин для контролю</t>
  </si>
  <si>
    <t>шт</t>
  </si>
  <si>
    <t>АВХ MINOCLAIR 0,5L, розчин для промивки</t>
  </si>
  <si>
    <t>АВХ CLEANER 1L, ферментативний розчин</t>
  </si>
  <si>
    <t>ABX MINILISE LMG 1L лізуючий розчин</t>
  </si>
  <si>
    <t>АВХ MINIDIL LMG 20L, ізотонічний розчин</t>
  </si>
  <si>
    <t>Термострічка 57 (14м) (200 рул/ящ)</t>
  </si>
  <si>
    <t>Система для забору крові з  капіляром 200 мкл EDTA-КЗ червона</t>
  </si>
  <si>
    <t>Розрахунок на харчування по відділенням</t>
  </si>
  <si>
    <t>КНП "Южненська міська лікарня" Южненської міської ради</t>
  </si>
  <si>
    <t>№</t>
  </si>
  <si>
    <t>Найменування відділення</t>
  </si>
  <si>
    <t>К-ть л/дн</t>
  </si>
  <si>
    <t xml:space="preserve">Ціна </t>
  </si>
  <si>
    <t>Покахник</t>
  </si>
  <si>
    <t>Всього</t>
  </si>
  <si>
    <t>Відхилення</t>
  </si>
  <si>
    <t xml:space="preserve">ЗМІНИ </t>
  </si>
  <si>
    <t>Сума план</t>
  </si>
  <si>
    <t>Сума факт</t>
  </si>
  <si>
    <t xml:space="preserve">Додаткові кошти </t>
  </si>
  <si>
    <t>РАЗОМ</t>
  </si>
  <si>
    <t>МЕДИКАМЕНТИ ТА ПЕРЕВЬЯЗУВАЛЬНІ МАТЕРІАЛИ</t>
  </si>
  <si>
    <t xml:space="preserve">Обладнання </t>
  </si>
  <si>
    <t>КОМУНАЛНІ ПОСЛУГИ</t>
  </si>
  <si>
    <t>ВІДХИЛЕННЯ</t>
  </si>
  <si>
    <t>Резерв коштів</t>
  </si>
  <si>
    <t>1.1</t>
  </si>
  <si>
    <t>2.1</t>
  </si>
  <si>
    <t>5.</t>
  </si>
  <si>
    <t>Дезинфікуючі засоби</t>
  </si>
  <si>
    <t>фл.</t>
  </si>
  <si>
    <t>бан.</t>
  </si>
  <si>
    <t>1.2</t>
  </si>
  <si>
    <t>Серветки дезінфекційні"Нор-експрес" № 100</t>
  </si>
  <si>
    <t>Крем для рук регенеруючий "Манорм" 1000мл</t>
  </si>
  <si>
    <t>Засіб дезінфекційний "Манорм" 1000 мл</t>
  </si>
  <si>
    <t>Засіб дезінфекційний Хлоросан 1 кг</t>
  </si>
  <si>
    <t>Засіб дезінфекційний "Санідез" 1 кг</t>
  </si>
  <si>
    <t>Засіб дезінфекційний "Ентактив" (1000мл)</t>
  </si>
  <si>
    <t>Засіб дезінфекційний Тентамін- Плюс (1000мл)</t>
  </si>
  <si>
    <t>Засіб дезінфекційний "Септонорм" (1000мл)</t>
  </si>
  <si>
    <t>Засіб дезінфекційний "Тентамін" (1000 мл.)</t>
  </si>
  <si>
    <t>Засіб дезінфекційний "Ганзін-Комбі" (1000мл)</t>
  </si>
  <si>
    <t>Засіб дезінфекційний "Септодор" Україна 1000мл.</t>
  </si>
  <si>
    <t>Засіб дезінфекційний "Септодор-Форте" (1000 мл.) Україна</t>
  </si>
  <si>
    <t>Засіб дезінфекційний "Леавен" (1000мл)</t>
  </si>
  <si>
    <t>Засіб дезінфекційний "Нор-експрес" з розпилювачем 1000 мл</t>
  </si>
  <si>
    <t>Засіб дезінфекційний "Тентамін-Форте" 1000мл</t>
  </si>
  <si>
    <t>Засіб дезінфекційний "Тетрасепт" 5 кг</t>
  </si>
  <si>
    <t xml:space="preserve"> - теплове теплопостачання  Будівельників 19 </t>
  </si>
  <si>
    <t xml:space="preserve"> - оплата теплопостачання Хіміків 1 </t>
  </si>
  <si>
    <t xml:space="preserve"> - оплата водопостачання </t>
  </si>
  <si>
    <t xml:space="preserve"> - оплата водовідведення</t>
  </si>
  <si>
    <t xml:space="preserve">абоненська плата (водопостачання та водовідведення) </t>
  </si>
  <si>
    <t xml:space="preserve"> - оплата електроенергії </t>
  </si>
  <si>
    <t>- розподіл електроенергії</t>
  </si>
  <si>
    <t xml:space="preserve"> - перетікання реактивної електроенергії </t>
  </si>
  <si>
    <t xml:space="preserve"> - оплата іншіх енергоносіїв та інших комунальних послуг (вивіз ТПВ)         </t>
  </si>
  <si>
    <t xml:space="preserve"> - оплата іншіх енергоносіїв та інших комунальних послуг (поховання ТПВ)           </t>
  </si>
  <si>
    <t>1-3 роки</t>
  </si>
  <si>
    <t>3-6 років</t>
  </si>
  <si>
    <t>7-10 років</t>
  </si>
  <si>
    <t xml:space="preserve">11-14 років </t>
  </si>
  <si>
    <t>15-18 років</t>
  </si>
  <si>
    <t>Інфекційне відділення</t>
  </si>
  <si>
    <t>Д/ вагітних та роділь</t>
  </si>
  <si>
    <t xml:space="preserve">Патологія вагітності </t>
  </si>
  <si>
    <t>Диски для визначення чутливості мікроорганізмів до лікарських засобів – Цефотаксим (ЦФТ) 5 мкг, №100</t>
  </si>
  <si>
    <t>фл</t>
  </si>
  <si>
    <t>Диски для визначення чутливості мікроорганізмів до лікарських засобів – Ванкоміцин(ВАН) 5мкг, №100</t>
  </si>
  <si>
    <t>Ванкоміцин(ВАН) картридж 5×50 дисків</t>
  </si>
  <si>
    <t>Диски для визначення чутливості мікроорганізмів до лікарських засобів – Цефтазидим (ЦФЗ) 30 мкг, №100</t>
  </si>
  <si>
    <t>Цефтазидим (ЦФЗ) 10 мкг, картридж 5×50 дисків</t>
  </si>
  <si>
    <t>Цефтазидим/авібактам,10-4 мкг, картридж 5×50 дисків</t>
  </si>
  <si>
    <t>Диски індикаторні з гентаміцином, 30 мкг, № 100</t>
  </si>
  <si>
    <t>Диски для визначення чутливості мікроорганізмів до лікарських засобів Ампіцилін (АМП) 2 мкг, №100</t>
  </si>
  <si>
    <t>Азитромицин, 15 мк, картридж 5×50 дисків</t>
  </si>
  <si>
    <t>Амоксицилін/Клавуланова кислота 2-1 мкг, картридж 5×50 дисків</t>
  </si>
  <si>
    <t>Амоксицилін 25 мкг, картридж 5×50 дисків</t>
  </si>
  <si>
    <t>Амоксицилін/Клавуланова кислота 20-10 мкг, картридж 5×50 дисків</t>
  </si>
  <si>
    <t>Меропенем/ Ваборбактам 20-10 мкг,
картридж 5×50 дисків</t>
  </si>
  <si>
    <t>Диски для визначення чутливості мікроорганізмів до лікарських засобів – Лінезолід (ЛНЗ) 30 мкг, №100</t>
  </si>
  <si>
    <t>Диски для визначення чутливості мікроорганізмів до лікарських засобів – Левоміцетин (Хлорамфенікол) (ЛЕВ) 30 мкг, №100</t>
  </si>
  <si>
    <t>Диски для визначення чутливості мікроорганізмів до лікарських засобів – Ертапенем (ЕРП) 10 мкг, №100</t>
  </si>
  <si>
    <t>Диски для визначення чутливості мікроорганізмів до лікарських засобів – Моксифлоксацин (МОК) 5 мкг, №100</t>
  </si>
  <si>
    <t>Диски для визначення чутливості мікроорганізмів до лікарських засобів – Норфоксацин (НОР) 10 мкг, №100</t>
  </si>
  <si>
    <t>Диски для визначення чутливості мікроорганізмів до лікарських засобів – Рифампіцин (РИФ) 5 мкг, №100</t>
  </si>
  <si>
    <t>Диски для визначення чутливості мікроорганізмів до лікарських засобів – Тобраміцин (ТОБ) 10мкг, №100</t>
  </si>
  <si>
    <t>Диски індикаторні з іміпенемом, 10 мкг, № 100</t>
  </si>
  <si>
    <t>Іміпенем/релебактам, 10-25 мкг</t>
  </si>
  <si>
    <t>Піперацилін, 30 мкг картридж 5×50 дисків</t>
  </si>
  <si>
    <t>Піперацилін/Тазобактам, 30-6 мкг
картридж 5×50 дисків</t>
  </si>
  <si>
    <t>Піперацилін, 100 мкг картридж 5×50 дисків</t>
  </si>
  <si>
    <t>Колістин сульфат, 25 мкг картридж 5×50 дисків</t>
  </si>
  <si>
    <t>Колістин сульфат, 10 мкг картридж 5×50 дисків</t>
  </si>
  <si>
    <t>Тейкопланін, 30 мкг картридж 5×50 дисків</t>
  </si>
  <si>
    <t>Агар Мюллер-Хинтон F (MHA-F) (MUELLER HINTON AGAR F (MHA-F) - EUCAST ) 541740F BioLife уп/20 чаш</t>
  </si>
  <si>
    <t>Подвійне середовище для гемокультур (для дорослих), флакони по 200 мл</t>
  </si>
  <si>
    <t>Диски для визначення чутливості мікроорганізмів до лікарських засобів Тетрациклін 30 мкг, №100</t>
  </si>
  <si>
    <t>Диски для визначення чутливості мікроорганізмів до лікарських засобів Цефоперазон 30 мкг, №100</t>
  </si>
  <si>
    <t>Диски для визначення чутливості мікроорганізмів до лікарських засобів Амікацин 30 мкг, №100</t>
  </si>
  <si>
    <t>Диски для визначення чутливості мікроорганізмів до лікарських засобів Цефтриаксон 30 мкг, №100</t>
  </si>
  <si>
    <t>Диски для визначення чутливості мікроорганізмів до лікарських засобів Ципрофлоксацин 5 мкг, №100</t>
  </si>
  <si>
    <t>Диски для визначення чутливості мікроорганізмів до лікарських засобів Оксацилін 1 мкг, №100</t>
  </si>
  <si>
    <t>Диски для визначення чутливості мікроорганізмів до лікарських засобів Офлоксацин 5 мкг, №100</t>
  </si>
  <si>
    <t>Диски для визначення чутливості мікроорганізмів до лікарських засобів Левофлоксацин 5 мкг, №100</t>
  </si>
  <si>
    <t>Диски для визначення чутливості мікроорганізмів до лікарських засобів Ампіцилін-сульбактам 10/10 мкг, №100</t>
  </si>
  <si>
    <t>Диски для визначення чутливості мікроорганізмів до лікарських засобів Цефепім 30 мкг, №100</t>
  </si>
  <si>
    <t>Диски для визначення чутливості мікроорганізмів до лікарських засобів Меропінем 10 мкг, №100</t>
  </si>
  <si>
    <t>Диски для визначення чутливості мікроорганізмів до лікарських засобів Цефокситин 30 мкг, №100</t>
  </si>
  <si>
    <t>Диски для визначення чутливості мікроорганізмів до лікарських засобів Кліндоміцин 10 мкг, №100</t>
  </si>
  <si>
    <t>Диски для визначення чутливості мікроорганізмів до лікарських засобів Еритроміцин 15 мкг, №100</t>
  </si>
  <si>
    <t>Диски для визначення чутливості мікроорганізмів до лікарських засобів Цефподоксим 10 мкг, №100</t>
  </si>
  <si>
    <t>Диски для визначення чутливості мікроорганізмів до лікарських засобів Цефуроксим 30 мкг, №100</t>
  </si>
  <si>
    <t>Диски для визначення чутливості мікроорганізмів до лікарських засобів Хлорамфенікол 30мкг, №100</t>
  </si>
  <si>
    <t>Диски для визначення чутливості мікроорганізмів до лікарських засобів Азтреонам 30 мкг, №100</t>
  </si>
  <si>
    <t>Диски для визначення чутливості мікроорганізмів до лікарських засобів Цефіксим, №100</t>
  </si>
  <si>
    <t>Диски для визначення чутливості мікроорганізмів до лікарських засобів Флюконазол 30 мкг, №100</t>
  </si>
  <si>
    <t>Диски для визначення чутливості мікроорганізмів до лікарських засобів Клотримазол 10 мкг, №100</t>
  </si>
  <si>
    <t>Диски для визначення чутливості мікроорганізмів до лікарських засобів Інтраконазол 10 мкг, №100</t>
  </si>
  <si>
    <t>Диски для визначення чутливості мікроорганізмів до лікарських засобів Кетоконазол 20 мкг, №100</t>
  </si>
  <si>
    <t>Імерсійна олія (100 мл)</t>
  </si>
  <si>
    <t>Агар Ендо</t>
  </si>
  <si>
    <t>кг</t>
  </si>
  <si>
    <t>Вісмут-сульфітний агар</t>
  </si>
  <si>
    <t>Середовище Олькеницького з сечовиною</t>
  </si>
  <si>
    <t>Сальмонела Шигелла агар</t>
  </si>
  <si>
    <t>Агар МакКонкі</t>
  </si>
  <si>
    <t>Сольовий агар</t>
  </si>
  <si>
    <t>Пептоний бульйон</t>
  </si>
  <si>
    <t>Магнієве середовище</t>
  </si>
  <si>
    <t>Тіогліколевий бульйон</t>
  </si>
  <si>
    <t>Цитратний агар Крістенсена</t>
  </si>
  <si>
    <t>Середовище з малонатом натрію</t>
  </si>
  <si>
    <t>Ентерокок агар</t>
  </si>
  <si>
    <t>Поживний агар (м’ясо-пептонний агар)</t>
  </si>
  <si>
    <t>Поживний бульйон (м’ясо-пептонний бульйон)</t>
  </si>
  <si>
    <t>Селенітовий бульйон</t>
  </si>
  <si>
    <t>Агар Тінсдаля</t>
  </si>
  <si>
    <t>Сабуро агар</t>
  </si>
  <si>
    <t>Сабуро бульйон</t>
  </si>
  <si>
    <t>Агар Мюллера-Хілтона</t>
  </si>
  <si>
    <t>Ацетатній агар</t>
  </si>
  <si>
    <t>Цитратний агар Сімонса</t>
  </si>
  <si>
    <t>Коринебакагар</t>
  </si>
  <si>
    <t>Менінгокок агар</t>
  </si>
  <si>
    <t>Фенілаланіновий агар</t>
  </si>
  <si>
    <t>Бордетеллаагар</t>
  </si>
  <si>
    <t>Середовище Хью-Лейфсона</t>
  </si>
  <si>
    <t>Бульйон з феноловим червоним</t>
  </si>
  <si>
    <t>Середовище Гіса з мальтозою</t>
  </si>
  <si>
    <t>Середовище Гіса з рамнозою</t>
  </si>
  <si>
    <t>Середовище Гіса з маннітом</t>
  </si>
  <si>
    <t>Середовище Гіса з сорбітом</t>
  </si>
  <si>
    <t>Середовище Гіса з глюкозою</t>
  </si>
  <si>
    <t>Середовище Гіса з лактозою</t>
  </si>
  <si>
    <t>Середовище Гіса з арабінозою</t>
  </si>
  <si>
    <t>Середовище Гіса з маннозою</t>
  </si>
  <si>
    <t>Середовище Гіса з дульцитом</t>
  </si>
  <si>
    <t>Середовище Гіса з інозитом</t>
  </si>
  <si>
    <t>Середовище Гіса з сахарозою</t>
  </si>
  <si>
    <t>Бульйон контрольний для визначення декарбоксилації</t>
  </si>
  <si>
    <t>Бульйон для визначення декарбоксилації з аргініном</t>
  </si>
  <si>
    <t>Бульйон для визначення декарбоксилації з лізином</t>
  </si>
  <si>
    <t>Бульйон для визначення декарбоксилації з орнітином</t>
  </si>
  <si>
    <t>Плазма кроляча цитратна суха 1мл, №10</t>
  </si>
  <si>
    <t>Смужки з реактивом Ковача, 25 шт/фл</t>
  </si>
  <si>
    <t>Оксидазні диски №50</t>
  </si>
  <si>
    <t>Телурит калію 2 %, №10</t>
  </si>
  <si>
    <t>Набір для забарвлення по Граму</t>
  </si>
  <si>
    <t>Шоколадний агар</t>
  </si>
  <si>
    <t>Бульйонне середовище з феноловим червоним (з манітом)</t>
  </si>
  <si>
    <t>Бульйонне середовище з феноловим червоним (з мальтозою)</t>
  </si>
  <si>
    <t>Бульйонне середовище з феноловим червоним (з сахарозою)</t>
  </si>
  <si>
    <t>Бульйонне середовище з феноловим червоним (з саліцином)</t>
  </si>
  <si>
    <t>Бульйонне середовище з феноловим червоним (з ксилозою)</t>
  </si>
  <si>
    <t>Бульйонне середовище з феноловим червоним (з інозитом)</t>
  </si>
  <si>
    <t>Агар для виділення псевдомонад</t>
  </si>
  <si>
    <t>Сироватка еширихіозна діагностична ОК полівалентна ОКА, 1 мл</t>
  </si>
  <si>
    <t>Сироватка еширихіозна діагностична ОК полівалентна ОКВ, 1 мл</t>
  </si>
  <si>
    <t>Сироватка еширихіозна діагностична ОК полівалентна ОКС, 1 мл</t>
  </si>
  <si>
    <t>Сироватка еширихіозна діагностична ОК полівалентна ОКД, 1 мл</t>
  </si>
  <si>
    <t>Сироватка еширихіозна діагностична ОК полівалентна ОКЕ, 1 мл</t>
  </si>
  <si>
    <t>Сироватка Shigella, 1 мл</t>
  </si>
  <si>
    <t>Сальмонельозна полівалентна О-сироватка основних груп (А, В, С, D, E)</t>
  </si>
  <si>
    <t>Диски для визначення ферментації вуглеводів, рафіноза #25</t>
  </si>
  <si>
    <t>Диски для визначення ферментації вуглеводів саліцин #25</t>
  </si>
  <si>
    <t>Диски для визначення ферментації вуглеводів сорбітол #25</t>
  </si>
  <si>
    <t>Диски для визначення ферментації вуглеводів інулін #25</t>
  </si>
  <si>
    <t>Диски для визначення ферментації вуглеводів трегалоза #25</t>
  </si>
  <si>
    <t>Бульйонне середовище з феноловим червоним</t>
  </si>
  <si>
    <t>Фенілаланіновий реагент (розчин хлористого заліза 10%)</t>
  </si>
  <si>
    <t>мл</t>
  </si>
  <si>
    <t>М'ясопептонний желатин</t>
  </si>
  <si>
    <t>Гіпурат диски (диски з гіпуратом натрію), #25</t>
  </si>
  <si>
    <t>Циліндр мірний з носиком на скляному підставі V-100 мл Кл. точності - II. ГОСТ 1770-74</t>
  </si>
  <si>
    <t>Циліндр мірний з носиком на скляному підставі V-250 мл Кл. точності - II. ГОСТ 1770-74</t>
  </si>
  <si>
    <t>Циліндр мірний з носиком на скляному підставі V-1000 мл Кл. точності - II. ГОСТ 1770-74</t>
  </si>
  <si>
    <t>Стакан лабораторний зі шкалою і носиком 1000 мл</t>
  </si>
  <si>
    <t>Шпатель Дригальського алюмінієвий трикутний</t>
  </si>
  <si>
    <t>Петля мікробіологічна із ніхромової нитки, 2 мкл</t>
  </si>
  <si>
    <t>Піпетка одноразова Пастера пластикова 1шт/уп</t>
  </si>
  <si>
    <t>Індикатори парової стерилізації 121/20 Алавін 1000 шт</t>
  </si>
  <si>
    <t>Індикатори парової стерилізації 110/20 Алавін 1000 шт</t>
  </si>
  <si>
    <t>Індикатори парової стерилізації 132/20 Медтест 1000 шт</t>
  </si>
  <si>
    <t>Індикатори повітряної стерилізації 180/60 Алавін 1000 шт</t>
  </si>
  <si>
    <t>Тампонотримач алюмінієвий, 2,5*200мм</t>
  </si>
  <si>
    <t>Піпетка автоматична одноканальна зі змінним об'ємом 10-100мкл</t>
  </si>
  <si>
    <t>Піпетка автоматична одноканальна зі змінним об'ємом 100-1000мкл</t>
  </si>
  <si>
    <t>Насадка носик для автоматичної піпетки 100 мкл</t>
  </si>
  <si>
    <t>Насадка носик для автоматичної піпетки 1000 мкл</t>
  </si>
  <si>
    <t>Штатив підставка для автоматичної піпетки</t>
  </si>
  <si>
    <t>Штатив для насадок носиків для автоматичної піпетки 100 мкл</t>
  </si>
  <si>
    <t>Штатив для насадок носиків для автоматичної піпетки 1000 мкл</t>
  </si>
  <si>
    <t>Денситометр DEN-1 BIOSAN</t>
  </si>
  <si>
    <t>рН-метр Ulab МР511</t>
  </si>
  <si>
    <t xml:space="preserve">Імерсійне масло (100 мл) </t>
  </si>
  <si>
    <t xml:space="preserve">Азопірамова проба(набір реактив.) </t>
  </si>
  <si>
    <t xml:space="preserve"> Желатин 10%</t>
  </si>
  <si>
    <t>бут.</t>
  </si>
  <si>
    <t xml:space="preserve">Набір Циль –Нільсон </t>
  </si>
  <si>
    <t>Натрій лимоннокислий (по 100гр.)</t>
  </si>
  <si>
    <t>Азур-єозин по Романовскому   0.9л</t>
  </si>
  <si>
    <t xml:space="preserve">Єозін Май- Грюнвальда 0.75л </t>
  </si>
  <si>
    <t>KH2PO4      (по 100 гр)</t>
  </si>
  <si>
    <t>NA2 HPO4   (по 100 гр)</t>
  </si>
  <si>
    <t>АСЛ-О  латекс-тест(200 визн.)</t>
  </si>
  <si>
    <t>РФ   латекс-тест(200 визн.)</t>
  </si>
  <si>
    <t>СРБ   латекс-тест(200 визн.) «Гранум»</t>
  </si>
  <si>
    <t>Діагногстичний монокл.реагент Анті-А для визначень груп         крові людини за системою АВ 0</t>
  </si>
  <si>
    <t>Діагногстичний монокл.реагент Анті-В  для визначень груп         крові людини за системою АВ 0</t>
  </si>
  <si>
    <t xml:space="preserve">Діагногстичний монокл.реагент Анті-D для визначень груп         крові людини за системою RESUS </t>
  </si>
  <si>
    <t>Набір 1-20 ,20% суспензія стандартних еритроцитів</t>
  </si>
  <si>
    <t xml:space="preserve">Фільтровальний папір </t>
  </si>
  <si>
    <t>Бензидин С12H12N2  4,4 діамінодіфеніл (25грам)</t>
  </si>
  <si>
    <t xml:space="preserve">Фібриноген по Клаусу 50 </t>
  </si>
  <si>
    <t>Контрольна плазма норма</t>
  </si>
  <si>
    <t>Калібрувальна плазма</t>
  </si>
  <si>
    <t>Тест смужки DIRUI H13-Cr</t>
  </si>
  <si>
    <t>Пробирка(без градуіровки)-5 мл 12x75 круглодонная,500 шт в уп.</t>
  </si>
  <si>
    <t>Хуматрол N 6*5мл</t>
  </si>
  <si>
    <t>Авто -білірубін  – З(загальний)</t>
  </si>
  <si>
    <t xml:space="preserve">Авто -білірубін –П(прямий) </t>
  </si>
  <si>
    <t>Калій   100  тестів</t>
  </si>
  <si>
    <t xml:space="preserve">Кальцій набір  2*100 мл </t>
  </si>
  <si>
    <t xml:space="preserve">Лактат дегідрогеназа   8*50 мл </t>
  </si>
  <si>
    <t>Натрій швидкий.  60 тестів</t>
  </si>
  <si>
    <t>Креатинкіназа NAC  10*10</t>
  </si>
  <si>
    <t>Креатинкіназа -МВ (КФК-МВ) 10*10 мл</t>
  </si>
  <si>
    <t>Креатинкіназа -МВ (контроль) 4*2 мл</t>
  </si>
  <si>
    <t>Креатинкіназа –МВ(стандарт)2*1 мл</t>
  </si>
  <si>
    <t xml:space="preserve">Залізо   TPTZ (2*100) </t>
  </si>
  <si>
    <t>Хлориди liquicolor   (200 мл.)</t>
  </si>
  <si>
    <t>Спеціальний розчин для промивання(12*30 мл)</t>
  </si>
  <si>
    <t>Детергент(4*25 мл)</t>
  </si>
  <si>
    <t>Холестерин 4*100</t>
  </si>
  <si>
    <t>Ауто Креатинін 250мл</t>
  </si>
  <si>
    <t>Глюкоза 1000мл</t>
  </si>
  <si>
    <t>Сечова кислота 4*100</t>
  </si>
  <si>
    <t>Тригліцериди 3*250</t>
  </si>
  <si>
    <t>Білок загальний 1000мл</t>
  </si>
  <si>
    <t>АСТ 4*250</t>
  </si>
  <si>
    <t>АЛТ 4*250</t>
  </si>
  <si>
    <t>ГГТ 4*250</t>
  </si>
  <si>
    <t>Альфа-Амілаза  6*50</t>
  </si>
  <si>
    <t>Лужна фосфатаза 4*250</t>
  </si>
  <si>
    <t xml:space="preserve">Кювети (для старих HumaClot DUO) </t>
  </si>
  <si>
    <t>Хуматрол патологія(6*5)</t>
  </si>
  <si>
    <t>Контрольний розчин MYT-3D</t>
  </si>
  <si>
    <t>Ферментативний очищуючий реагент</t>
  </si>
  <si>
    <t>Індикаторні лакмусові смужки (100 шт/тубус)</t>
  </si>
  <si>
    <t>Пробірки 16 мм біологічні ПБ-2</t>
  </si>
  <si>
    <t>Антиген кардіоліпіновий для РМП (500 тестів)</t>
  </si>
  <si>
    <t xml:space="preserve">Попередній розрахунок  до проекту бюджету на 2023 рік                                                        </t>
  </si>
  <si>
    <t xml:space="preserve">ФОП на 2023 рік </t>
  </si>
  <si>
    <t>Терапевтичне відділення (педіатричні ліжка):</t>
  </si>
  <si>
    <t>Пологове відділення:</t>
  </si>
  <si>
    <t xml:space="preserve"> Головний бухгалтер      </t>
  </si>
  <si>
    <t>Аліна ЦАРЕНКО</t>
  </si>
  <si>
    <t>Середньмісячна зарплата (доплата) за місяць</t>
  </si>
  <si>
    <t>Розрахунок заробітної плати з місцевого бюджету для працівників КНП "Южненська міська лікарня" ЮМР</t>
  </si>
  <si>
    <t>Назва підрозділу</t>
  </si>
  <si>
    <t>Кількість посад</t>
  </si>
  <si>
    <t>Доплата з місцевого бюджету на 1 шт.од.</t>
  </si>
  <si>
    <t>Заробітна плата на місяць на 2023р.</t>
  </si>
  <si>
    <t>Нарахування на місяць на 2023р.</t>
  </si>
  <si>
    <t>ФОП на місяць на 2023р.</t>
  </si>
  <si>
    <t>Нарахування  на 2023 рік</t>
  </si>
  <si>
    <t>ФОП за рахунок місцевого бюджету на 2023 рік</t>
  </si>
  <si>
    <t>Адміністративний підрозділ (головний лікар та його заступники):</t>
  </si>
  <si>
    <t>Лікарі</t>
  </si>
  <si>
    <t xml:space="preserve">Спеціалісти не медики </t>
  </si>
  <si>
    <t>Середній медичний персонал</t>
  </si>
  <si>
    <t>Молодший медичний персонал</t>
  </si>
  <si>
    <t>Спеціалісти не медики (у тому числі бухгалтерія, шеф кухар)</t>
  </si>
  <si>
    <t>Інший персонал</t>
  </si>
  <si>
    <t>Заробітна плата на  2023 рік</t>
  </si>
  <si>
    <t>К-ть фактично зайнятих посад, одиниць</t>
  </si>
  <si>
    <t>Основа кровяний агар</t>
  </si>
  <si>
    <t xml:space="preserve">Термопапір </t>
  </si>
  <si>
    <t>Система для забору крові з  пробкою та капіляром 200 мкл EDTA червона (моновети)</t>
  </si>
  <si>
    <t>Діагногстичний монокл.реагент Анті-АВ для визначень груп         крові людини за системою АВ 0</t>
  </si>
  <si>
    <t>Сечовина ЛІКВІ UB</t>
  </si>
  <si>
    <t>Мульти-калібратор AUTOCAL 4*5мл</t>
  </si>
  <si>
    <t>Медикаменти та перев`язувальні матеріали</t>
  </si>
  <si>
    <t>Лабораторні витратні матеріали:</t>
  </si>
  <si>
    <t>Предмети, матеріали, обладнання та інвентар Всього</t>
  </si>
  <si>
    <t>2</t>
  </si>
  <si>
    <t>Вироби медичного призначення</t>
  </si>
  <si>
    <t>2.2</t>
  </si>
  <si>
    <t>4.1</t>
  </si>
  <si>
    <t>4.2</t>
  </si>
  <si>
    <t>4.3</t>
  </si>
  <si>
    <t>4.4</t>
  </si>
  <si>
    <t>6.</t>
  </si>
  <si>
    <t>Генеральний директор</t>
  </si>
  <si>
    <t>Заступник генерального директора з фінансово-економічних питань</t>
  </si>
  <si>
    <t>Медичний директор</t>
  </si>
  <si>
    <t>Головний бухгалтер</t>
  </si>
  <si>
    <t>Заступник головного бухгалтера</t>
  </si>
  <si>
    <t>Головна медична сестра (головний медичний брат)</t>
  </si>
  <si>
    <t>Адміністративний персонал: у т.ч.</t>
  </si>
  <si>
    <t>Медичний персонал:   у т.ч.</t>
  </si>
  <si>
    <t>Спеціалісти не медики та інший персонал:   у т.ч.</t>
  </si>
  <si>
    <t>все не реагенти</t>
  </si>
  <si>
    <t>зал.1</t>
  </si>
  <si>
    <t>зал.3</t>
  </si>
  <si>
    <t>Заробітна плата на місяць на 2024р.</t>
  </si>
  <si>
    <t>Нарахування на місяць на 2024р.</t>
  </si>
  <si>
    <t>ФОП на місяць на 2024р.</t>
  </si>
  <si>
    <t>Заробітна плата на  2024</t>
  </si>
  <si>
    <t>Нарахування  на 2024 рік</t>
  </si>
  <si>
    <t>ФОП за рахунок місцевого бюджету на 2024 рік</t>
  </si>
  <si>
    <t>Керівники структурного підрозділу та їх заступники</t>
  </si>
  <si>
    <t>Завідувач поліклінічним відділенням</t>
  </si>
  <si>
    <t>Завідувач лабораторією</t>
  </si>
  <si>
    <t>Завідуючі стаціонарними відділеннями</t>
  </si>
  <si>
    <t>Начальник інформаційно-статистичного відділу</t>
  </si>
  <si>
    <t>Інші працівники</t>
  </si>
  <si>
    <t>бухгалтер</t>
  </si>
  <si>
    <t>админ</t>
  </si>
  <si>
    <t>Таїсія СИДОРЕНКО</t>
  </si>
  <si>
    <t>Лікарі- інтерни</t>
  </si>
  <si>
    <t>Спеціалісти не медики (у тому числі бухгалтерія, інженери, фахівці)</t>
  </si>
  <si>
    <t>Старший інспектор з кадрів</t>
  </si>
  <si>
    <t>Заробітна плата на місяць на 2026р.</t>
  </si>
  <si>
    <t>Нарахування на місяць на 2026р.</t>
  </si>
  <si>
    <t>ФОП на місяць на 2026р.</t>
  </si>
  <si>
    <t>Заробітна плата на  2026</t>
  </si>
  <si>
    <t>Нарахування  на 2026 рік</t>
  </si>
  <si>
    <t>ФОП за рахунок місцевого бюджету на 2026 рік</t>
  </si>
  <si>
    <t>Оксана ДЕНИСЕНКО</t>
  </si>
  <si>
    <t>Ольга ЧАБАН</t>
  </si>
  <si>
    <t>Розрахунок заробітної плати з місцевого бюджету для працівників КНП "Південнівська міська лікарня" ПМР на 2026 рік</t>
  </si>
  <si>
    <t>Розрахунок заробітної плати з місцевого бюджету для працівників КНП "Південнівська міська лікарня" ПМР на 2028 рік</t>
  </si>
  <si>
    <t>Розрахунок заробітної плати з місцевого бюджету для працівників КНП "Південнівська міська лікарня" ПМР на 2027 рік</t>
  </si>
  <si>
    <t>Заробітна плата на місяць на 2027р.</t>
  </si>
  <si>
    <t>Нарахування на місяць на 2027р.</t>
  </si>
  <si>
    <t>ФОП на місяць на 2027р.</t>
  </si>
  <si>
    <t>Заробітна плата на  2027</t>
  </si>
  <si>
    <t>Нарахування  на 2027 рік</t>
  </si>
  <si>
    <t>ФОП за рахунок місцевого бюджету на 2027 рік</t>
  </si>
  <si>
    <t>Заробітна плата на місяць на 2028р.</t>
  </si>
  <si>
    <t>Нарахування на місяць на 2028р.</t>
  </si>
  <si>
    <t>ФОП на місяць на 2028р.</t>
  </si>
  <si>
    <t>Заробітна плата на  2028</t>
  </si>
  <si>
    <t>Нарахування  на 2028 рік</t>
  </si>
  <si>
    <t>ФОП за рахунок місцевого бюджету на 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</si>
</sst>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0_ ;[Red]\-0\ "/>
    <numFmt numFmtId="167" formatCode="#,##0.00000"/>
  </numFmts>
  <fonts count="39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20"/>
      <color rgb="FF0000FF"/>
      <name val="BatangChe"/>
      <family val="3"/>
      <charset val="204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i/>
      <sz val="22"/>
      <color rgb="FFFF3399"/>
      <name val="Calibri"/>
      <family val="2"/>
      <charset val="204"/>
      <scheme val="minor"/>
    </font>
    <font>
      <b/>
      <i/>
      <sz val="22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b/>
      <i/>
      <sz val="22"/>
      <color rgb="FF66FF3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6" fillId="0" borderId="0"/>
    <xf numFmtId="0" fontId="28" fillId="0" borderId="0"/>
    <xf numFmtId="0" fontId="30" fillId="0" borderId="0"/>
  </cellStyleXfs>
  <cellXfs count="3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wrapText="1"/>
    </xf>
    <xf numFmtId="0" fontId="6" fillId="3" borderId="14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 wrapText="1" readingOrder="1"/>
    </xf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8" xfId="0" applyNumberFormat="1" applyFont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49" fontId="2" fillId="0" borderId="20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9" xfId="0" applyNumberFormat="1" applyFont="1" applyBorder="1" applyAlignment="1">
      <alignment vertical="center"/>
    </xf>
    <xf numFmtId="49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4" fontId="10" fillId="0" borderId="1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vertical="center"/>
    </xf>
    <xf numFmtId="49" fontId="11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4" fontId="2" fillId="0" borderId="2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4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49" fontId="2" fillId="0" borderId="28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49" fontId="9" fillId="0" borderId="13" xfId="0" applyNumberFormat="1" applyFont="1" applyBorder="1" applyAlignment="1">
      <alignment vertical="center"/>
    </xf>
    <xf numFmtId="4" fontId="9" fillId="0" borderId="1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left" vertical="center" wrapText="1"/>
    </xf>
    <xf numFmtId="0" fontId="0" fillId="0" borderId="30" xfId="0" applyBorder="1"/>
    <xf numFmtId="0" fontId="4" fillId="0" borderId="10" xfId="0" applyFont="1" applyBorder="1" applyAlignment="1">
      <alignment vertical="center"/>
    </xf>
    <xf numFmtId="2" fontId="2" fillId="0" borderId="10" xfId="0" applyNumberFormat="1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wrapText="1"/>
    </xf>
    <xf numFmtId="164" fontId="9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4" fontId="12" fillId="0" borderId="33" xfId="0" applyNumberFormat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4" fontId="12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1" xfId="0" applyFont="1" applyBorder="1"/>
    <xf numFmtId="0" fontId="9" fillId="0" borderId="14" xfId="0" applyFont="1" applyBorder="1" applyAlignment="1">
      <alignment vertical="center" wrapText="1"/>
    </xf>
    <xf numFmtId="49" fontId="11" fillId="0" borderId="29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3" fillId="0" borderId="10" xfId="0" applyFont="1" applyBorder="1"/>
    <xf numFmtId="0" fontId="2" fillId="0" borderId="10" xfId="0" applyFont="1" applyBorder="1" applyAlignment="1">
      <alignment wrapText="1"/>
    </xf>
    <xf numFmtId="0" fontId="4" fillId="4" borderId="1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49" fontId="4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2" fontId="2" fillId="0" borderId="14" xfId="0" applyNumberFormat="1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14" fillId="0" borderId="32" xfId="0" applyFont="1" applyBorder="1"/>
    <xf numFmtId="4" fontId="14" fillId="0" borderId="34" xfId="0" applyNumberFormat="1" applyFont="1" applyBorder="1" applyAlignment="1">
      <alignment horizontal="center" vertical="center"/>
    </xf>
    <xf numFmtId="0" fontId="0" fillId="0" borderId="10" xfId="0" applyBorder="1"/>
    <xf numFmtId="0" fontId="5" fillId="0" borderId="10" xfId="0" applyFont="1" applyBorder="1" applyAlignment="1">
      <alignment horizontal="center" vertical="center"/>
    </xf>
    <xf numFmtId="0" fontId="0" fillId="0" borderId="29" xfId="0" applyBorder="1"/>
    <xf numFmtId="0" fontId="7" fillId="3" borderId="22" xfId="0" applyFont="1" applyFill="1" applyBorder="1" applyAlignment="1">
      <alignment horizontal="center" vertical="center"/>
    </xf>
    <xf numFmtId="0" fontId="0" fillId="0" borderId="35" xfId="0" applyBorder="1"/>
    <xf numFmtId="0" fontId="5" fillId="0" borderId="35" xfId="0" applyFont="1" applyBorder="1" applyAlignment="1">
      <alignment horizontal="center" vertical="center"/>
    </xf>
    <xf numFmtId="0" fontId="0" fillId="0" borderId="24" xfId="0" applyBorder="1"/>
    <xf numFmtId="0" fontId="0" fillId="0" borderId="9" xfId="0" applyBorder="1"/>
    <xf numFmtId="0" fontId="5" fillId="0" borderId="9" xfId="0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5" fillId="0" borderId="25" xfId="0" applyFont="1" applyBorder="1"/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vertical="center"/>
    </xf>
    <xf numFmtId="0" fontId="0" fillId="0" borderId="18" xfId="0" applyBorder="1"/>
    <xf numFmtId="0" fontId="0" fillId="0" borderId="21" xfId="0" applyBorder="1"/>
    <xf numFmtId="0" fontId="19" fillId="5" borderId="11" xfId="0" applyFont="1" applyFill="1" applyBorder="1"/>
    <xf numFmtId="0" fontId="19" fillId="5" borderId="38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39" xfId="0" applyFill="1" applyBorder="1"/>
    <xf numFmtId="0" fontId="0" fillId="0" borderId="28" xfId="0" applyBorder="1"/>
    <xf numFmtId="0" fontId="0" fillId="0" borderId="41" xfId="0" applyBorder="1"/>
    <xf numFmtId="0" fontId="0" fillId="5" borderId="40" xfId="0" applyFill="1" applyBorder="1"/>
    <xf numFmtId="0" fontId="19" fillId="5" borderId="43" xfId="0" applyFont="1" applyFill="1" applyBorder="1"/>
    <xf numFmtId="0" fontId="22" fillId="0" borderId="32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26" xfId="0" applyFont="1" applyFill="1" applyBorder="1" applyAlignment="1">
      <alignment horizontal="center" vertical="center"/>
    </xf>
    <xf numFmtId="0" fontId="0" fillId="0" borderId="16" xfId="0" applyBorder="1"/>
    <xf numFmtId="0" fontId="5" fillId="0" borderId="16" xfId="0" applyFont="1" applyBorder="1" applyAlignment="1">
      <alignment horizontal="center" vertical="center"/>
    </xf>
    <xf numFmtId="4" fontId="0" fillId="0" borderId="16" xfId="0" applyNumberFormat="1" applyBorder="1"/>
    <xf numFmtId="0" fontId="24" fillId="0" borderId="35" xfId="0" applyFont="1" applyBorder="1"/>
    <xf numFmtId="0" fontId="8" fillId="0" borderId="35" xfId="0" applyFont="1" applyBorder="1" applyAlignment="1">
      <alignment horizontal="center" vertical="center"/>
    </xf>
    <xf numFmtId="0" fontId="2" fillId="6" borderId="10" xfId="0" applyFont="1" applyFill="1" applyBorder="1" applyAlignment="1">
      <alignment vertical="center" wrapText="1"/>
    </xf>
    <xf numFmtId="0" fontId="2" fillId="6" borderId="2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4" fontId="2" fillId="6" borderId="10" xfId="0" applyNumberFormat="1" applyFont="1" applyFill="1" applyBorder="1" applyAlignment="1">
      <alignment horizontal="center" vertical="center"/>
    </xf>
    <xf numFmtId="4" fontId="2" fillId="6" borderId="18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justify" vertical="center" wrapText="1"/>
    </xf>
    <xf numFmtId="0" fontId="5" fillId="0" borderId="10" xfId="1" applyFont="1" applyBorder="1"/>
    <xf numFmtId="0" fontId="5" fillId="0" borderId="14" xfId="1" applyFont="1" applyBorder="1"/>
    <xf numFmtId="4" fontId="2" fillId="0" borderId="14" xfId="0" applyNumberFormat="1" applyFont="1" applyBorder="1" applyAlignment="1">
      <alignment horizontal="right" vertical="center" wrapText="1"/>
    </xf>
    <xf numFmtId="0" fontId="25" fillId="3" borderId="22" xfId="0" applyFont="1" applyFill="1" applyBorder="1" applyAlignment="1">
      <alignment horizontal="center" vertical="center" wrapText="1"/>
    </xf>
    <xf numFmtId="49" fontId="9" fillId="0" borderId="10" xfId="0" applyNumberFormat="1" applyFont="1" applyBorder="1" applyAlignment="1">
      <alignment vertical="center"/>
    </xf>
    <xf numFmtId="4" fontId="9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2" fontId="11" fillId="0" borderId="10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4" fontId="0" fillId="0" borderId="0" xfId="0" applyNumberFormat="1"/>
    <xf numFmtId="0" fontId="32" fillId="0" borderId="9" xfId="0" applyFont="1" applyBorder="1" applyAlignment="1">
      <alignment horizontal="left" vertical="center" wrapText="1"/>
    </xf>
    <xf numFmtId="3" fontId="11" fillId="0" borderId="10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 wrapText="1"/>
    </xf>
    <xf numFmtId="0" fontId="33" fillId="0" borderId="2" xfId="0" applyFont="1" applyBorder="1" applyAlignment="1">
      <alignment horizontal="left" vertical="center"/>
    </xf>
    <xf numFmtId="2" fontId="34" fillId="0" borderId="3" xfId="0" applyNumberFormat="1" applyFont="1" applyBorder="1" applyAlignment="1">
      <alignment horizontal="center" vertical="center"/>
    </xf>
    <xf numFmtId="3" fontId="33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4" fontId="6" fillId="3" borderId="15" xfId="0" applyNumberFormat="1" applyFont="1" applyFill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33" fillId="0" borderId="4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wrapText="1"/>
    </xf>
    <xf numFmtId="0" fontId="29" fillId="0" borderId="10" xfId="2" applyFont="1" applyBorder="1" applyAlignment="1">
      <alignment vertical="center"/>
    </xf>
    <xf numFmtId="2" fontId="29" fillId="0" borderId="10" xfId="2" applyNumberFormat="1" applyFont="1" applyBorder="1" applyAlignment="1">
      <alignment horizontal="center" vertical="center"/>
    </xf>
    <xf numFmtId="0" fontId="29" fillId="0" borderId="14" xfId="2" applyFont="1" applyBorder="1" applyAlignment="1">
      <alignment vertical="center"/>
    </xf>
    <xf numFmtId="0" fontId="27" fillId="0" borderId="10" xfId="0" applyFont="1" applyBorder="1" applyAlignment="1">
      <alignment wrapText="1"/>
    </xf>
    <xf numFmtId="0" fontId="27" fillId="0" borderId="10" xfId="0" applyFont="1" applyBorder="1"/>
    <xf numFmtId="0" fontId="5" fillId="0" borderId="10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4" fillId="7" borderId="10" xfId="0" applyNumberFormat="1" applyFont="1" applyFill="1" applyBorder="1" applyAlignment="1">
      <alignment vertical="center"/>
    </xf>
    <xf numFmtId="0" fontId="35" fillId="7" borderId="10" xfId="0" applyFont="1" applyFill="1" applyBorder="1" applyAlignment="1">
      <alignment wrapText="1"/>
    </xf>
    <xf numFmtId="0" fontId="35" fillId="7" borderId="10" xfId="0" applyFont="1" applyFill="1" applyBorder="1"/>
    <xf numFmtId="0" fontId="5" fillId="7" borderId="10" xfId="0" applyFont="1" applyFill="1" applyBorder="1" applyAlignment="1">
      <alignment horizontal="center"/>
    </xf>
    <xf numFmtId="4" fontId="8" fillId="7" borderId="10" xfId="0" applyNumberFormat="1" applyFont="1" applyFill="1" applyBorder="1" applyAlignment="1">
      <alignment horizontal="center"/>
    </xf>
    <xf numFmtId="0" fontId="35" fillId="0" borderId="10" xfId="0" applyFont="1" applyBorder="1"/>
    <xf numFmtId="0" fontId="37" fillId="0" borderId="10" xfId="0" applyFont="1" applyBorder="1" applyAlignment="1">
      <alignment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9" xfId="0" applyNumberFormat="1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horizontal="center" vertical="center"/>
    </xf>
    <xf numFmtId="3" fontId="2" fillId="0" borderId="50" xfId="0" applyNumberFormat="1" applyFont="1" applyBorder="1" applyAlignment="1">
      <alignment horizontal="center" vertical="center"/>
    </xf>
    <xf numFmtId="3" fontId="33" fillId="0" borderId="34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2" fillId="0" borderId="51" xfId="0" applyNumberFormat="1" applyFont="1" applyBorder="1" applyAlignment="1">
      <alignment horizontal="center" vertical="center"/>
    </xf>
    <xf numFmtId="4" fontId="33" fillId="0" borderId="32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32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33" fillId="0" borderId="33" xfId="0" applyFont="1" applyBorder="1" applyAlignment="1">
      <alignment horizontal="left" vertical="center"/>
    </xf>
    <xf numFmtId="0" fontId="30" fillId="0" borderId="0" xfId="3"/>
    <xf numFmtId="0" fontId="10" fillId="6" borderId="10" xfId="0" applyFont="1" applyFill="1" applyBorder="1" applyAlignment="1">
      <alignment horizontal="left" wrapText="1"/>
    </xf>
    <xf numFmtId="49" fontId="2" fillId="6" borderId="9" xfId="0" applyNumberFormat="1" applyFont="1" applyFill="1" applyBorder="1" applyAlignment="1">
      <alignment vertical="center"/>
    </xf>
    <xf numFmtId="49" fontId="4" fillId="6" borderId="29" xfId="0" applyNumberFormat="1" applyFont="1" applyFill="1" applyBorder="1" applyAlignment="1">
      <alignment vertical="center"/>
    </xf>
    <xf numFmtId="0" fontId="27" fillId="6" borderId="10" xfId="0" applyFont="1" applyFill="1" applyBorder="1" applyAlignment="1">
      <alignment wrapText="1"/>
    </xf>
    <xf numFmtId="0" fontId="27" fillId="6" borderId="10" xfId="0" applyFont="1" applyFill="1" applyBorder="1"/>
    <xf numFmtId="0" fontId="5" fillId="6" borderId="10" xfId="0" applyFont="1" applyFill="1" applyBorder="1" applyAlignment="1">
      <alignment horizontal="center"/>
    </xf>
    <xf numFmtId="2" fontId="5" fillId="6" borderId="10" xfId="0" applyNumberFormat="1" applyFont="1" applyFill="1" applyBorder="1" applyAlignment="1">
      <alignment horizontal="center"/>
    </xf>
    <xf numFmtId="0" fontId="0" fillId="6" borderId="0" xfId="0" applyFill="1"/>
    <xf numFmtId="0" fontId="27" fillId="6" borderId="10" xfId="0" applyFont="1" applyFill="1" applyBorder="1" applyAlignment="1">
      <alignment horizontal="left" vertical="center" wrapText="1"/>
    </xf>
    <xf numFmtId="0" fontId="27" fillId="6" borderId="28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0" xfId="0" applyFont="1" applyFill="1" applyBorder="1"/>
    <xf numFmtId="0" fontId="5" fillId="6" borderId="10" xfId="0" applyFont="1" applyFill="1" applyBorder="1" applyAlignment="1">
      <alignment horizontal="left" vertical="center" wrapText="1"/>
    </xf>
    <xf numFmtId="0" fontId="29" fillId="6" borderId="44" xfId="2" applyFont="1" applyFill="1" applyBorder="1" applyAlignment="1">
      <alignment vertical="center" wrapText="1"/>
    </xf>
    <xf numFmtId="2" fontId="29" fillId="6" borderId="44" xfId="2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wrapText="1"/>
    </xf>
    <xf numFmtId="0" fontId="10" fillId="0" borderId="35" xfId="0" applyFont="1" applyBorder="1" applyAlignment="1">
      <alignment horizontal="left" vertical="center" wrapText="1"/>
    </xf>
    <xf numFmtId="2" fontId="2" fillId="0" borderId="52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5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3" fontId="2" fillId="0" borderId="46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4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3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horizontal="center" vertical="center" wrapText="1"/>
    </xf>
    <xf numFmtId="4" fontId="2" fillId="0" borderId="52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4" fillId="0" borderId="33" xfId="0" applyNumberFormat="1" applyFont="1" applyBorder="1" applyAlignment="1">
      <alignment horizontal="center" vertical="center"/>
    </xf>
    <xf numFmtId="0" fontId="32" fillId="0" borderId="57" xfId="0" applyFont="1" applyBorder="1" applyAlignment="1">
      <alignment horizontal="left" vertical="center" wrapText="1"/>
    </xf>
    <xf numFmtId="2" fontId="11" fillId="0" borderId="52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left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27" fillId="0" borderId="0" xfId="0" applyFont="1"/>
    <xf numFmtId="0" fontId="5" fillId="0" borderId="0" xfId="0" applyFont="1"/>
    <xf numFmtId="0" fontId="0" fillId="0" borderId="1" xfId="0" applyBorder="1"/>
    <xf numFmtId="0" fontId="3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wrapText="1"/>
    </xf>
    <xf numFmtId="0" fontId="8" fillId="4" borderId="17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4" xfId="0" applyFont="1" applyBorder="1"/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5" borderId="26" xfId="0" applyFont="1" applyFill="1" applyBorder="1" applyAlignment="1">
      <alignment horizontal="center"/>
    </xf>
    <xf numFmtId="0" fontId="18" fillId="5" borderId="27" xfId="0" applyFont="1" applyFill="1" applyBorder="1" applyAlignment="1">
      <alignment horizontal="center"/>
    </xf>
    <xf numFmtId="0" fontId="18" fillId="5" borderId="40" xfId="0" applyFont="1" applyFill="1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5" fillId="0" borderId="42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0" fontId="5" fillId="0" borderId="20" xfId="0" applyFont="1" applyBorder="1"/>
    <xf numFmtId="0" fontId="5" fillId="0" borderId="2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31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5" fillId="0" borderId="13" xfId="0" applyFont="1" applyBorder="1" applyAlignment="1">
      <alignment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1" xr:uid="{00000000-0005-0000-0000-000000000000}"/>
    <cellStyle name="Обычный 2" xfId="2" xr:uid="{00000000-0005-0000-0000-000002000000}"/>
    <cellStyle name="Обычный 3" xfId="3" xr:uid="{00000000-0005-0000-0000-000003000000}"/>
  </cellStyles>
  <dxfs count="0"/>
  <tableStyles count="0" defaultTableStyle="TableStyleMedium2" defaultPivotStyle="PivotStyleLight16"/>
  <colors>
    <mruColors>
      <color rgb="FF66FF33"/>
      <color rgb="FFCCFF33"/>
      <color rgb="FF0000FF"/>
      <color rgb="FFFF3399"/>
      <color rgb="FF6600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AC422"/>
  <sheetViews>
    <sheetView topLeftCell="A353" zoomScaleNormal="100" workbookViewId="0">
      <selection activeCell="J372" sqref="J372"/>
    </sheetView>
  </sheetViews>
  <sheetFormatPr defaultRowHeight="15" x14ac:dyDescent="0.25"/>
  <cols>
    <col min="1" max="1" width="7" customWidth="1"/>
    <col min="2" max="2" width="9.28515625" customWidth="1"/>
    <col min="3" max="3" width="43.5703125" customWidth="1"/>
    <col min="4" max="4" width="10.5703125" customWidth="1"/>
    <col min="5" max="5" width="19.5703125" customWidth="1"/>
    <col min="6" max="6" width="20.42578125" customWidth="1"/>
    <col min="7" max="7" width="21.85546875" customWidth="1"/>
    <col min="8" max="8" width="12.42578125" bestFit="1" customWidth="1"/>
    <col min="9" max="9" width="36.7109375" customWidth="1"/>
    <col min="14" max="14" width="11" bestFit="1" customWidth="1"/>
    <col min="15" max="15" width="11" customWidth="1"/>
  </cols>
  <sheetData>
    <row r="1" spans="1:29" ht="15.75" x14ac:dyDescent="0.25">
      <c r="A1" s="1"/>
      <c r="B1" s="1"/>
      <c r="C1" s="2"/>
      <c r="D1" s="1"/>
      <c r="E1" s="3"/>
      <c r="F1" s="1"/>
      <c r="G1" s="4"/>
    </row>
    <row r="2" spans="1:29" ht="15.75" customHeight="1" x14ac:dyDescent="0.25">
      <c r="A2" s="297" t="s">
        <v>374</v>
      </c>
      <c r="B2" s="297"/>
      <c r="C2" s="297"/>
      <c r="D2" s="297"/>
      <c r="E2" s="297"/>
      <c r="F2" s="297"/>
      <c r="G2" s="297"/>
    </row>
    <row r="3" spans="1:29" ht="15.75" customHeight="1" x14ac:dyDescent="0.25">
      <c r="A3" s="298" t="s">
        <v>0</v>
      </c>
      <c r="B3" s="298"/>
      <c r="C3" s="298"/>
      <c r="D3" s="298"/>
      <c r="E3" s="298"/>
      <c r="F3" s="298"/>
      <c r="G3" s="298"/>
    </row>
    <row r="4" spans="1:29" ht="24" customHeight="1" x14ac:dyDescent="0.25">
      <c r="A4" s="299" t="s">
        <v>1</v>
      </c>
      <c r="B4" s="299"/>
      <c r="C4" s="299"/>
      <c r="D4" s="299"/>
      <c r="E4" s="299"/>
      <c r="F4" s="299"/>
      <c r="G4" s="299"/>
    </row>
    <row r="5" spans="1:29" ht="16.5" thickBot="1" x14ac:dyDescent="0.3">
      <c r="A5" s="5"/>
      <c r="B5" s="5"/>
      <c r="C5" s="6"/>
      <c r="D5" s="5"/>
      <c r="E5" s="5"/>
      <c r="F5" s="7"/>
      <c r="G5" s="8" t="s">
        <v>2</v>
      </c>
    </row>
    <row r="6" spans="1:29" ht="16.5" thickBot="1" x14ac:dyDescent="0.3">
      <c r="A6" s="300" t="s">
        <v>3</v>
      </c>
      <c r="B6" s="301"/>
      <c r="C6" s="301"/>
      <c r="D6" s="301"/>
      <c r="E6" s="301"/>
      <c r="F6" s="301"/>
      <c r="G6" s="302"/>
    </row>
    <row r="7" spans="1:29" ht="15.75" thickBot="1" x14ac:dyDescent="0.3">
      <c r="A7" s="303" t="s">
        <v>4</v>
      </c>
      <c r="B7" s="305" t="s">
        <v>5</v>
      </c>
      <c r="C7" s="307" t="s">
        <v>6</v>
      </c>
      <c r="D7" s="309" t="s">
        <v>7</v>
      </c>
      <c r="E7" s="309" t="s">
        <v>398</v>
      </c>
      <c r="F7" s="309" t="s">
        <v>380</v>
      </c>
      <c r="G7" s="316" t="s">
        <v>375</v>
      </c>
    </row>
    <row r="8" spans="1:29" ht="26.25" customHeight="1" thickBot="1" x14ac:dyDescent="0.3">
      <c r="A8" s="304"/>
      <c r="B8" s="306"/>
      <c r="C8" s="308"/>
      <c r="D8" s="310"/>
      <c r="E8" s="310"/>
      <c r="F8" s="310"/>
      <c r="G8" s="317"/>
      <c r="I8" s="311" t="s">
        <v>117</v>
      </c>
      <c r="J8" s="312"/>
      <c r="K8" s="312"/>
      <c r="L8" s="312"/>
      <c r="M8" s="312"/>
      <c r="N8" s="313"/>
      <c r="O8" s="150"/>
      <c r="Q8" s="311" t="s">
        <v>117</v>
      </c>
      <c r="R8" s="312"/>
      <c r="S8" s="312"/>
      <c r="T8" s="312"/>
      <c r="U8" s="312"/>
      <c r="V8" s="313"/>
      <c r="X8" s="311" t="s">
        <v>117</v>
      </c>
      <c r="Y8" s="312"/>
      <c r="Z8" s="312"/>
      <c r="AA8" s="312"/>
      <c r="AB8" s="312"/>
      <c r="AC8" s="313"/>
    </row>
    <row r="9" spans="1:29" s="14" customFormat="1" ht="59.25" customHeight="1" thickBot="1" x14ac:dyDescent="0.3">
      <c r="A9" s="9"/>
      <c r="B9" s="10">
        <v>2610</v>
      </c>
      <c r="C9" s="11" t="s">
        <v>8</v>
      </c>
      <c r="D9" s="12"/>
      <c r="E9" s="13"/>
      <c r="F9" s="13"/>
      <c r="G9" s="197">
        <f>G10+G17</f>
        <v>25428073</v>
      </c>
      <c r="I9" s="136" t="s">
        <v>6</v>
      </c>
      <c r="J9" s="136" t="s">
        <v>7</v>
      </c>
      <c r="K9" s="137" t="s">
        <v>17</v>
      </c>
      <c r="L9" s="137" t="s">
        <v>18</v>
      </c>
      <c r="M9" s="137" t="s">
        <v>19</v>
      </c>
      <c r="N9" s="151" t="s">
        <v>116</v>
      </c>
      <c r="O9" s="166" t="s">
        <v>126</v>
      </c>
      <c r="Q9" s="136" t="s">
        <v>6</v>
      </c>
      <c r="R9" s="136" t="s">
        <v>7</v>
      </c>
      <c r="S9" s="137" t="s">
        <v>17</v>
      </c>
      <c r="T9" s="137" t="s">
        <v>18</v>
      </c>
      <c r="U9" s="137" t="s">
        <v>19</v>
      </c>
      <c r="V9" s="125" t="s">
        <v>116</v>
      </c>
      <c r="X9" s="136" t="s">
        <v>6</v>
      </c>
      <c r="Y9" s="136" t="s">
        <v>7</v>
      </c>
      <c r="Z9" s="137" t="s">
        <v>17</v>
      </c>
      <c r="AA9" s="137" t="s">
        <v>18</v>
      </c>
      <c r="AB9" s="137" t="s">
        <v>19</v>
      </c>
      <c r="AC9" s="125" t="s">
        <v>116</v>
      </c>
    </row>
    <row r="10" spans="1:29" ht="34.5" customHeight="1" thickBot="1" x14ac:dyDescent="0.3">
      <c r="A10" s="318" t="s">
        <v>9</v>
      </c>
      <c r="B10" s="319"/>
      <c r="C10" s="319"/>
      <c r="D10" s="319"/>
      <c r="E10" s="319"/>
      <c r="F10" s="319"/>
      <c r="G10" s="15">
        <f>G11+G13</f>
        <v>17268740</v>
      </c>
      <c r="I10" s="135"/>
      <c r="J10" s="133"/>
      <c r="K10" s="134"/>
      <c r="L10" s="134"/>
      <c r="M10" s="134"/>
      <c r="N10" s="152"/>
      <c r="O10" s="155"/>
      <c r="Q10" s="135"/>
      <c r="R10" s="133"/>
      <c r="S10" s="134"/>
      <c r="T10" s="134"/>
      <c r="U10" s="134"/>
      <c r="V10" s="126"/>
      <c r="X10" s="135"/>
      <c r="Y10" s="133"/>
      <c r="Z10" s="134"/>
      <c r="AA10" s="134"/>
      <c r="AB10" s="134"/>
      <c r="AC10" s="126"/>
    </row>
    <row r="11" spans="1:29" ht="15.75" x14ac:dyDescent="0.25">
      <c r="A11" s="16" t="s">
        <v>10</v>
      </c>
      <c r="B11" s="17"/>
      <c r="C11" s="18" t="s">
        <v>11</v>
      </c>
      <c r="D11" s="19"/>
      <c r="E11" s="20"/>
      <c r="F11" s="21"/>
      <c r="G11" s="15">
        <f>SUM(G12:G12)</f>
        <v>14166317</v>
      </c>
      <c r="I11" s="129"/>
      <c r="J11" s="122"/>
      <c r="K11" s="122"/>
      <c r="L11" s="122"/>
      <c r="M11" s="122"/>
      <c r="N11" s="152"/>
      <c r="O11" s="155"/>
      <c r="Q11" s="129"/>
      <c r="R11" s="122"/>
      <c r="S11" s="122"/>
      <c r="T11" s="122"/>
      <c r="U11" s="122"/>
      <c r="V11" s="126"/>
      <c r="X11" s="129"/>
      <c r="Y11" s="122"/>
      <c r="Z11" s="122"/>
      <c r="AA11" s="122"/>
      <c r="AB11" s="122"/>
      <c r="AC11" s="126"/>
    </row>
    <row r="12" spans="1:29" ht="21" customHeight="1" x14ac:dyDescent="0.25">
      <c r="A12" s="22"/>
      <c r="B12" s="23"/>
      <c r="C12" s="24" t="s">
        <v>12</v>
      </c>
      <c r="D12" s="106" t="s">
        <v>13</v>
      </c>
      <c r="E12" s="25">
        <v>229.75</v>
      </c>
      <c r="F12" s="26">
        <f>ROUND(G12/11/E12,2)</f>
        <v>5605.43</v>
      </c>
      <c r="G12" s="27">
        <f>'11.2023'!G14</f>
        <v>14166317</v>
      </c>
      <c r="I12" s="129"/>
      <c r="J12" s="122"/>
      <c r="K12" s="122"/>
      <c r="L12" s="122"/>
      <c r="M12" s="122"/>
      <c r="N12" s="152"/>
      <c r="O12" s="155"/>
      <c r="Q12" s="129"/>
      <c r="R12" s="122"/>
      <c r="S12" s="122"/>
      <c r="T12" s="122"/>
      <c r="U12" s="122"/>
      <c r="V12" s="126"/>
      <c r="X12" s="129"/>
      <c r="Y12" s="122"/>
      <c r="Z12" s="122"/>
      <c r="AA12" s="122"/>
      <c r="AB12" s="122"/>
      <c r="AC12" s="126"/>
    </row>
    <row r="13" spans="1:29" ht="15.75" x14ac:dyDescent="0.25">
      <c r="A13" s="28" t="s">
        <v>14</v>
      </c>
      <c r="B13" s="29"/>
      <c r="C13" s="18" t="s">
        <v>15</v>
      </c>
      <c r="D13" s="17"/>
      <c r="E13" s="30"/>
      <c r="F13" s="21"/>
      <c r="G13" s="15">
        <f>G14</f>
        <v>3102423</v>
      </c>
      <c r="I13" s="129"/>
      <c r="J13" s="122"/>
      <c r="K13" s="122"/>
      <c r="L13" s="122"/>
      <c r="M13" s="122"/>
      <c r="N13" s="152"/>
      <c r="O13" s="155"/>
      <c r="Q13" s="129"/>
      <c r="R13" s="122"/>
      <c r="S13" s="122"/>
      <c r="T13" s="122"/>
      <c r="U13" s="122"/>
      <c r="V13" s="126"/>
      <c r="X13" s="129"/>
      <c r="Y13" s="122"/>
      <c r="Z13" s="122"/>
      <c r="AA13" s="122"/>
      <c r="AB13" s="122"/>
      <c r="AC13" s="126"/>
    </row>
    <row r="14" spans="1:29" ht="71.45" customHeight="1" thickBot="1" x14ac:dyDescent="0.3">
      <c r="A14" s="31"/>
      <c r="B14" s="32"/>
      <c r="C14" s="33" t="s">
        <v>16</v>
      </c>
      <c r="D14" s="34" t="s">
        <v>13</v>
      </c>
      <c r="E14" s="35">
        <f>E12</f>
        <v>229.75</v>
      </c>
      <c r="F14" s="36">
        <f>ROUND(G14/E14/11,2)</f>
        <v>1227.5899999999999</v>
      </c>
      <c r="G14" s="37">
        <f>ROUND('11.2023'!H14,0)</f>
        <v>3102423</v>
      </c>
      <c r="I14" s="129"/>
      <c r="J14" s="122"/>
      <c r="K14" s="122"/>
      <c r="L14" s="122"/>
      <c r="M14" s="122"/>
      <c r="N14" s="152"/>
      <c r="O14" s="155"/>
      <c r="Q14" s="129"/>
      <c r="R14" s="122"/>
      <c r="S14" s="122"/>
      <c r="T14" s="122"/>
      <c r="U14" s="122"/>
      <c r="V14" s="126"/>
      <c r="X14" s="129"/>
      <c r="Y14" s="122"/>
      <c r="Z14" s="122"/>
      <c r="AA14" s="122"/>
      <c r="AB14" s="122"/>
      <c r="AC14" s="126"/>
    </row>
    <row r="15" spans="1:29" s="38" customFormat="1" ht="22.5" customHeight="1" x14ac:dyDescent="0.25">
      <c r="A15" s="320" t="s">
        <v>4</v>
      </c>
      <c r="B15" s="322" t="s">
        <v>5</v>
      </c>
      <c r="C15" s="320" t="s">
        <v>6</v>
      </c>
      <c r="D15" s="325" t="s">
        <v>7</v>
      </c>
      <c r="E15" s="327" t="s">
        <v>17</v>
      </c>
      <c r="F15" s="327" t="s">
        <v>18</v>
      </c>
      <c r="G15" s="329" t="s">
        <v>19</v>
      </c>
      <c r="I15" s="130"/>
      <c r="J15" s="123"/>
      <c r="K15" s="123"/>
      <c r="L15" s="123"/>
      <c r="M15" s="123"/>
      <c r="N15" s="153"/>
      <c r="O15" s="156"/>
      <c r="Q15" s="130"/>
      <c r="R15" s="123"/>
      <c r="S15" s="123"/>
      <c r="T15" s="123"/>
      <c r="U15" s="123"/>
      <c r="V15" s="127"/>
      <c r="X15" s="130"/>
      <c r="Y15" s="123"/>
      <c r="Z15" s="123"/>
      <c r="AA15" s="123"/>
      <c r="AB15" s="123"/>
      <c r="AC15" s="127"/>
    </row>
    <row r="16" spans="1:29" s="38" customFormat="1" ht="10.5" customHeight="1" thickBot="1" x14ac:dyDescent="0.3">
      <c r="A16" s="321"/>
      <c r="B16" s="323"/>
      <c r="C16" s="324"/>
      <c r="D16" s="326"/>
      <c r="E16" s="328"/>
      <c r="F16" s="328"/>
      <c r="G16" s="330"/>
      <c r="I16" s="130"/>
      <c r="J16" s="123"/>
      <c r="K16" s="123"/>
      <c r="L16" s="123"/>
      <c r="M16" s="123"/>
      <c r="N16" s="153"/>
      <c r="O16" s="156"/>
      <c r="Q16" s="130"/>
      <c r="R16" s="123"/>
      <c r="S16" s="123"/>
      <c r="T16" s="123"/>
      <c r="U16" s="123"/>
      <c r="V16" s="127"/>
      <c r="X16" s="130"/>
      <c r="Y16" s="123"/>
      <c r="Z16" s="123"/>
      <c r="AA16" s="123"/>
      <c r="AB16" s="123"/>
      <c r="AC16" s="127"/>
    </row>
    <row r="17" spans="1:29" ht="50.25" customHeight="1" x14ac:dyDescent="0.25">
      <c r="A17" s="314" t="s">
        <v>20</v>
      </c>
      <c r="B17" s="315"/>
      <c r="C17" s="315"/>
      <c r="D17" s="315"/>
      <c r="E17" s="315"/>
      <c r="F17" s="315"/>
      <c r="G17" s="15">
        <f>G137+G376+G391+G406+G408+G325</f>
        <v>8159333</v>
      </c>
      <c r="I17" s="129"/>
      <c r="J17" s="122"/>
      <c r="K17" s="122"/>
      <c r="L17" s="122"/>
      <c r="M17" s="122"/>
      <c r="N17" s="152"/>
      <c r="O17" s="155"/>
      <c r="Q17" s="129"/>
      <c r="R17" s="122"/>
      <c r="S17" s="122"/>
      <c r="T17" s="122"/>
      <c r="U17" s="122"/>
      <c r="V17" s="126"/>
      <c r="X17" s="129"/>
      <c r="Y17" s="122"/>
      <c r="Z17" s="122"/>
      <c r="AA17" s="122"/>
      <c r="AB17" s="122"/>
      <c r="AC17" s="126"/>
    </row>
    <row r="18" spans="1:29" ht="31.5" hidden="1" x14ac:dyDescent="0.25">
      <c r="A18" s="28" t="s">
        <v>21</v>
      </c>
      <c r="B18" s="29"/>
      <c r="C18" s="18" t="s">
        <v>22</v>
      </c>
      <c r="D18" s="17"/>
      <c r="E18" s="30"/>
      <c r="F18" s="21"/>
      <c r="G18" s="15">
        <f>SUM(G90:G136)</f>
        <v>513241.99500000011</v>
      </c>
      <c r="I18" s="129"/>
      <c r="J18" s="122"/>
      <c r="K18" s="122"/>
      <c r="L18" s="122"/>
      <c r="M18" s="122"/>
      <c r="N18" s="152"/>
      <c r="O18" s="155"/>
      <c r="Q18" s="129"/>
      <c r="R18" s="122"/>
      <c r="S18" s="122"/>
      <c r="T18" s="122"/>
      <c r="U18" s="122"/>
      <c r="V18" s="126"/>
      <c r="X18" s="129"/>
      <c r="Y18" s="122"/>
      <c r="Z18" s="122"/>
      <c r="AA18" s="122"/>
      <c r="AB18" s="122"/>
      <c r="AC18" s="126"/>
    </row>
    <row r="19" spans="1:29" ht="15.75" hidden="1" x14ac:dyDescent="0.25">
      <c r="A19" s="39" t="s">
        <v>23</v>
      </c>
      <c r="B19" s="40"/>
      <c r="C19" s="41" t="s">
        <v>24</v>
      </c>
      <c r="D19" s="25"/>
      <c r="E19" s="25"/>
      <c r="F19" s="26"/>
      <c r="G19" s="42"/>
      <c r="I19" s="129"/>
      <c r="J19" s="122"/>
      <c r="K19" s="122"/>
      <c r="L19" s="122"/>
      <c r="M19" s="122"/>
      <c r="N19" s="152"/>
      <c r="O19" s="155"/>
      <c r="Q19" s="129"/>
      <c r="R19" s="122"/>
      <c r="S19" s="122"/>
      <c r="T19" s="122"/>
      <c r="U19" s="122"/>
      <c r="V19" s="126"/>
      <c r="X19" s="129"/>
      <c r="Y19" s="122"/>
      <c r="Z19" s="122"/>
      <c r="AA19" s="122"/>
      <c r="AB19" s="122"/>
      <c r="AC19" s="126"/>
    </row>
    <row r="20" spans="1:29" ht="15.75" hidden="1" x14ac:dyDescent="0.25">
      <c r="A20" s="43"/>
      <c r="B20" s="44"/>
      <c r="C20" s="45" t="s">
        <v>25</v>
      </c>
      <c r="D20" s="46"/>
      <c r="E20" s="46"/>
      <c r="F20" s="47"/>
      <c r="G20" s="27"/>
      <c r="I20" s="129"/>
      <c r="J20" s="122"/>
      <c r="K20" s="122"/>
      <c r="L20" s="122"/>
      <c r="M20" s="122"/>
      <c r="N20" s="152"/>
      <c r="O20" s="155"/>
      <c r="Q20" s="129"/>
      <c r="R20" s="122"/>
      <c r="S20" s="122"/>
      <c r="T20" s="122"/>
      <c r="U20" s="122"/>
      <c r="V20" s="126"/>
      <c r="X20" s="129"/>
      <c r="Y20" s="122"/>
      <c r="Z20" s="122"/>
      <c r="AA20" s="122"/>
      <c r="AB20" s="122"/>
      <c r="AC20" s="126"/>
    </row>
    <row r="21" spans="1:29" ht="15.75" hidden="1" x14ac:dyDescent="0.25">
      <c r="A21" s="39"/>
      <c r="B21" s="40"/>
      <c r="C21" s="48"/>
      <c r="D21" s="25"/>
      <c r="E21" s="25"/>
      <c r="F21" s="26"/>
      <c r="G21" s="27"/>
      <c r="I21" s="129"/>
      <c r="J21" s="122"/>
      <c r="K21" s="122"/>
      <c r="L21" s="122"/>
      <c r="M21" s="122"/>
      <c r="N21" s="152"/>
      <c r="O21" s="155"/>
      <c r="Q21" s="129"/>
      <c r="R21" s="122"/>
      <c r="S21" s="122"/>
      <c r="T21" s="122"/>
      <c r="U21" s="122"/>
      <c r="V21" s="126"/>
      <c r="X21" s="129"/>
      <c r="Y21" s="122"/>
      <c r="Z21" s="122"/>
      <c r="AA21" s="122"/>
      <c r="AB21" s="122"/>
      <c r="AC21" s="126"/>
    </row>
    <row r="22" spans="1:29" ht="15.75" hidden="1" x14ac:dyDescent="0.25">
      <c r="A22" s="39"/>
      <c r="B22" s="40"/>
      <c r="C22" s="48"/>
      <c r="D22" s="25"/>
      <c r="E22" s="25"/>
      <c r="F22" s="26"/>
      <c r="G22" s="27"/>
      <c r="I22" s="129"/>
      <c r="J22" s="122"/>
      <c r="K22" s="122"/>
      <c r="L22" s="122"/>
      <c r="M22" s="122"/>
      <c r="N22" s="152"/>
      <c r="O22" s="155"/>
      <c r="Q22" s="129"/>
      <c r="R22" s="122"/>
      <c r="S22" s="122"/>
      <c r="T22" s="122"/>
      <c r="U22" s="122"/>
      <c r="V22" s="126"/>
      <c r="X22" s="129"/>
      <c r="Y22" s="122"/>
      <c r="Z22" s="122"/>
      <c r="AA22" s="122"/>
      <c r="AB22" s="122"/>
      <c r="AC22" s="126"/>
    </row>
    <row r="23" spans="1:29" ht="15.75" hidden="1" x14ac:dyDescent="0.25">
      <c r="A23" s="39"/>
      <c r="B23" s="40"/>
      <c r="C23" s="48"/>
      <c r="D23" s="25"/>
      <c r="E23" s="25"/>
      <c r="F23" s="26"/>
      <c r="G23" s="27"/>
      <c r="I23" s="129"/>
      <c r="J23" s="122"/>
      <c r="K23" s="122"/>
      <c r="L23" s="122"/>
      <c r="M23" s="122"/>
      <c r="N23" s="152"/>
      <c r="O23" s="155"/>
      <c r="Q23" s="129"/>
      <c r="R23" s="122"/>
      <c r="S23" s="122"/>
      <c r="T23" s="122"/>
      <c r="U23" s="122"/>
      <c r="V23" s="126"/>
      <c r="X23" s="129"/>
      <c r="Y23" s="122"/>
      <c r="Z23" s="122"/>
      <c r="AA23" s="122"/>
      <c r="AB23" s="122"/>
      <c r="AC23" s="126"/>
    </row>
    <row r="24" spans="1:29" ht="15.75" hidden="1" x14ac:dyDescent="0.25">
      <c r="A24" s="39"/>
      <c r="B24" s="40"/>
      <c r="C24" s="48"/>
      <c r="D24" s="25"/>
      <c r="E24" s="25"/>
      <c r="F24" s="26"/>
      <c r="G24" s="27"/>
      <c r="I24" s="129"/>
      <c r="J24" s="122"/>
      <c r="K24" s="122"/>
      <c r="L24" s="122"/>
      <c r="M24" s="122"/>
      <c r="N24" s="152"/>
      <c r="O24" s="155"/>
      <c r="Q24" s="129"/>
      <c r="R24" s="122"/>
      <c r="S24" s="122"/>
      <c r="T24" s="122"/>
      <c r="U24" s="122"/>
      <c r="V24" s="126"/>
      <c r="X24" s="129"/>
      <c r="Y24" s="122"/>
      <c r="Z24" s="122"/>
      <c r="AA24" s="122"/>
      <c r="AB24" s="122"/>
      <c r="AC24" s="126"/>
    </row>
    <row r="25" spans="1:29" ht="15.75" hidden="1" x14ac:dyDescent="0.25">
      <c r="A25" s="39"/>
      <c r="B25" s="40"/>
      <c r="C25" s="48"/>
      <c r="D25" s="25"/>
      <c r="E25" s="25"/>
      <c r="F25" s="26"/>
      <c r="G25" s="27"/>
      <c r="I25" s="129"/>
      <c r="J25" s="122"/>
      <c r="K25" s="122"/>
      <c r="L25" s="122"/>
      <c r="M25" s="122"/>
      <c r="N25" s="152"/>
      <c r="O25" s="155"/>
      <c r="Q25" s="129"/>
      <c r="R25" s="122"/>
      <c r="S25" s="122"/>
      <c r="T25" s="122"/>
      <c r="U25" s="122"/>
      <c r="V25" s="126"/>
      <c r="X25" s="129"/>
      <c r="Y25" s="122"/>
      <c r="Z25" s="122"/>
      <c r="AA25" s="122"/>
      <c r="AB25" s="122"/>
      <c r="AC25" s="126"/>
    </row>
    <row r="26" spans="1:29" ht="15.75" hidden="1" x14ac:dyDescent="0.25">
      <c r="A26" s="39"/>
      <c r="B26" s="40"/>
      <c r="C26" s="48"/>
      <c r="D26" s="25"/>
      <c r="E26" s="25"/>
      <c r="F26" s="26"/>
      <c r="G26" s="27"/>
      <c r="I26" s="129"/>
      <c r="J26" s="122"/>
      <c r="K26" s="122"/>
      <c r="L26" s="122"/>
      <c r="M26" s="122"/>
      <c r="N26" s="152"/>
      <c r="O26" s="155"/>
      <c r="Q26" s="129"/>
      <c r="R26" s="122"/>
      <c r="S26" s="122"/>
      <c r="T26" s="122"/>
      <c r="U26" s="122"/>
      <c r="V26" s="126"/>
      <c r="X26" s="129"/>
      <c r="Y26" s="122"/>
      <c r="Z26" s="122"/>
      <c r="AA26" s="122"/>
      <c r="AB26" s="122"/>
      <c r="AC26" s="126"/>
    </row>
    <row r="27" spans="1:29" ht="15" hidden="1" customHeight="1" x14ac:dyDescent="0.25">
      <c r="A27" s="39"/>
      <c r="B27" s="40"/>
      <c r="C27" s="48"/>
      <c r="D27" s="25"/>
      <c r="E27" s="25"/>
      <c r="F27" s="26"/>
      <c r="G27" s="27"/>
      <c r="I27" s="129"/>
      <c r="J27" s="122"/>
      <c r="K27" s="122"/>
      <c r="L27" s="122"/>
      <c r="M27" s="122"/>
      <c r="N27" s="152"/>
      <c r="O27" s="155"/>
      <c r="Q27" s="129"/>
      <c r="R27" s="122"/>
      <c r="S27" s="122"/>
      <c r="T27" s="122"/>
      <c r="U27" s="122"/>
      <c r="V27" s="126"/>
      <c r="X27" s="129"/>
      <c r="Y27" s="122"/>
      <c r="Z27" s="122"/>
      <c r="AA27" s="122"/>
      <c r="AB27" s="122"/>
      <c r="AC27" s="126"/>
    </row>
    <row r="28" spans="1:29" ht="15.75" hidden="1" x14ac:dyDescent="0.25">
      <c r="A28" s="39"/>
      <c r="B28" s="40"/>
      <c r="C28" s="48"/>
      <c r="D28" s="25"/>
      <c r="E28" s="25"/>
      <c r="F28" s="49"/>
      <c r="G28" s="27"/>
      <c r="I28" s="129"/>
      <c r="J28" s="122"/>
      <c r="K28" s="122"/>
      <c r="L28" s="122"/>
      <c r="M28" s="122"/>
      <c r="N28" s="152"/>
      <c r="O28" s="155"/>
      <c r="Q28" s="129"/>
      <c r="R28" s="122"/>
      <c r="S28" s="122"/>
      <c r="T28" s="122"/>
      <c r="U28" s="122"/>
      <c r="V28" s="126"/>
      <c r="X28" s="129"/>
      <c r="Y28" s="122"/>
      <c r="Z28" s="122"/>
      <c r="AA28" s="122"/>
      <c r="AB28" s="122"/>
      <c r="AC28" s="126"/>
    </row>
    <row r="29" spans="1:29" ht="15.75" hidden="1" x14ac:dyDescent="0.25">
      <c r="A29" s="50"/>
      <c r="B29" s="40"/>
      <c r="C29" s="48"/>
      <c r="D29" s="25"/>
      <c r="E29" s="25"/>
      <c r="F29" s="26"/>
      <c r="G29" s="27"/>
      <c r="I29" s="129"/>
      <c r="J29" s="122"/>
      <c r="K29" s="122"/>
      <c r="L29" s="122"/>
      <c r="M29" s="122"/>
      <c r="N29" s="152"/>
      <c r="O29" s="155"/>
      <c r="Q29" s="129"/>
      <c r="R29" s="122"/>
      <c r="S29" s="122"/>
      <c r="T29" s="122"/>
      <c r="U29" s="122"/>
      <c r="V29" s="126"/>
      <c r="X29" s="129"/>
      <c r="Y29" s="122"/>
      <c r="Z29" s="122"/>
      <c r="AA29" s="122"/>
      <c r="AB29" s="122"/>
      <c r="AC29" s="126"/>
    </row>
    <row r="30" spans="1:29" ht="15.75" hidden="1" x14ac:dyDescent="0.25">
      <c r="A30" s="50"/>
      <c r="B30" s="40"/>
      <c r="C30" s="48"/>
      <c r="D30" s="25"/>
      <c r="E30" s="25"/>
      <c r="F30" s="26"/>
      <c r="G30" s="27"/>
      <c r="I30" s="129"/>
      <c r="J30" s="122"/>
      <c r="K30" s="122"/>
      <c r="L30" s="122"/>
      <c r="M30" s="122"/>
      <c r="N30" s="152"/>
      <c r="O30" s="155"/>
      <c r="Q30" s="129"/>
      <c r="R30" s="122"/>
      <c r="S30" s="122"/>
      <c r="T30" s="122"/>
      <c r="U30" s="122"/>
      <c r="V30" s="126"/>
      <c r="X30" s="129"/>
      <c r="Y30" s="122"/>
      <c r="Z30" s="122"/>
      <c r="AA30" s="122"/>
      <c r="AB30" s="122"/>
      <c r="AC30" s="126"/>
    </row>
    <row r="31" spans="1:29" ht="15.75" hidden="1" x14ac:dyDescent="0.25">
      <c r="A31" s="51"/>
      <c r="B31" s="52"/>
      <c r="C31" s="53"/>
      <c r="D31" s="54"/>
      <c r="E31" s="54"/>
      <c r="F31" s="55"/>
      <c r="G31" s="56"/>
      <c r="I31" s="129"/>
      <c r="J31" s="122"/>
      <c r="K31" s="122"/>
      <c r="L31" s="122"/>
      <c r="M31" s="122"/>
      <c r="N31" s="152"/>
      <c r="O31" s="155"/>
      <c r="Q31" s="129"/>
      <c r="R31" s="122"/>
      <c r="S31" s="122"/>
      <c r="T31" s="122"/>
      <c r="U31" s="122"/>
      <c r="V31" s="126"/>
      <c r="X31" s="129"/>
      <c r="Y31" s="122"/>
      <c r="Z31" s="122"/>
      <c r="AA31" s="122"/>
      <c r="AB31" s="122"/>
      <c r="AC31" s="126"/>
    </row>
    <row r="32" spans="1:29" ht="15.75" hidden="1" x14ac:dyDescent="0.25">
      <c r="A32" s="50"/>
      <c r="B32" s="40"/>
      <c r="C32" s="48"/>
      <c r="D32" s="25"/>
      <c r="E32" s="25"/>
      <c r="F32" s="26"/>
      <c r="G32" s="56"/>
      <c r="I32" s="129"/>
      <c r="J32" s="122"/>
      <c r="K32" s="122"/>
      <c r="L32" s="122"/>
      <c r="M32" s="122"/>
      <c r="N32" s="152"/>
      <c r="O32" s="155"/>
      <c r="Q32" s="129"/>
      <c r="R32" s="122"/>
      <c r="S32" s="122"/>
      <c r="T32" s="122"/>
      <c r="U32" s="122"/>
      <c r="V32" s="126"/>
      <c r="X32" s="129"/>
      <c r="Y32" s="122"/>
      <c r="Z32" s="122"/>
      <c r="AA32" s="122"/>
      <c r="AB32" s="122"/>
      <c r="AC32" s="126"/>
    </row>
    <row r="33" spans="1:29" ht="15.75" hidden="1" x14ac:dyDescent="0.25">
      <c r="A33" s="39"/>
      <c r="B33" s="40"/>
      <c r="C33" s="48"/>
      <c r="D33" s="25"/>
      <c r="E33" s="25"/>
      <c r="F33" s="26"/>
      <c r="G33" s="27"/>
      <c r="I33" s="129"/>
      <c r="J33" s="122"/>
      <c r="K33" s="122"/>
      <c r="L33" s="122"/>
      <c r="M33" s="122"/>
      <c r="N33" s="152"/>
      <c r="O33" s="155"/>
      <c r="Q33" s="129"/>
      <c r="R33" s="122"/>
      <c r="S33" s="122"/>
      <c r="T33" s="122"/>
      <c r="U33" s="122"/>
      <c r="V33" s="126"/>
      <c r="X33" s="129"/>
      <c r="Y33" s="122"/>
      <c r="Z33" s="122"/>
      <c r="AA33" s="122"/>
      <c r="AB33" s="122"/>
      <c r="AC33" s="126"/>
    </row>
    <row r="34" spans="1:29" ht="15.75" hidden="1" x14ac:dyDescent="0.25">
      <c r="A34" s="39"/>
      <c r="B34" s="40"/>
      <c r="C34" s="48"/>
      <c r="D34" s="25"/>
      <c r="E34" s="25"/>
      <c r="F34" s="26"/>
      <c r="G34" s="27"/>
      <c r="I34" s="129"/>
      <c r="J34" s="122"/>
      <c r="K34" s="122"/>
      <c r="L34" s="122"/>
      <c r="M34" s="122"/>
      <c r="N34" s="152"/>
      <c r="O34" s="155"/>
      <c r="Q34" s="129"/>
      <c r="R34" s="122"/>
      <c r="S34" s="122"/>
      <c r="T34" s="122"/>
      <c r="U34" s="122"/>
      <c r="V34" s="126"/>
      <c r="X34" s="129"/>
      <c r="Y34" s="122"/>
      <c r="Z34" s="122"/>
      <c r="AA34" s="122"/>
      <c r="AB34" s="122"/>
      <c r="AC34" s="126"/>
    </row>
    <row r="35" spans="1:29" ht="15.75" hidden="1" x14ac:dyDescent="0.25">
      <c r="A35" s="39"/>
      <c r="B35" s="40"/>
      <c r="C35" s="48"/>
      <c r="D35" s="25"/>
      <c r="E35" s="25"/>
      <c r="F35" s="26"/>
      <c r="G35" s="27"/>
      <c r="I35" s="129"/>
      <c r="J35" s="122"/>
      <c r="K35" s="122"/>
      <c r="L35" s="122"/>
      <c r="M35" s="122"/>
      <c r="N35" s="152"/>
      <c r="O35" s="155"/>
      <c r="Q35" s="129"/>
      <c r="R35" s="122"/>
      <c r="S35" s="122"/>
      <c r="T35" s="122"/>
      <c r="U35" s="122"/>
      <c r="V35" s="126"/>
      <c r="X35" s="129"/>
      <c r="Y35" s="122"/>
      <c r="Z35" s="122"/>
      <c r="AA35" s="122"/>
      <c r="AB35" s="122"/>
      <c r="AC35" s="126"/>
    </row>
    <row r="36" spans="1:29" ht="15.75" hidden="1" x14ac:dyDescent="0.25">
      <c r="A36" s="39"/>
      <c r="B36" s="40"/>
      <c r="C36" s="48"/>
      <c r="D36" s="25"/>
      <c r="E36" s="25"/>
      <c r="F36" s="26"/>
      <c r="G36" s="27"/>
      <c r="I36" s="129"/>
      <c r="J36" s="122"/>
      <c r="K36" s="122"/>
      <c r="L36" s="122"/>
      <c r="M36" s="122"/>
      <c r="N36" s="152"/>
      <c r="O36" s="155"/>
      <c r="Q36" s="129"/>
      <c r="R36" s="122"/>
      <c r="S36" s="122"/>
      <c r="T36" s="122"/>
      <c r="U36" s="122"/>
      <c r="V36" s="126"/>
      <c r="X36" s="129"/>
      <c r="Y36" s="122"/>
      <c r="Z36" s="122"/>
      <c r="AA36" s="122"/>
      <c r="AB36" s="122"/>
      <c r="AC36" s="126"/>
    </row>
    <row r="37" spans="1:29" ht="15.75" hidden="1" x14ac:dyDescent="0.25">
      <c r="A37" s="39"/>
      <c r="B37" s="40"/>
      <c r="C37" s="48"/>
      <c r="D37" s="25"/>
      <c r="E37" s="25"/>
      <c r="F37" s="26"/>
      <c r="G37" s="27"/>
      <c r="I37" s="129"/>
      <c r="J37" s="122"/>
      <c r="K37" s="122"/>
      <c r="L37" s="122"/>
      <c r="M37" s="122"/>
      <c r="N37" s="152"/>
      <c r="O37" s="155"/>
      <c r="Q37" s="129"/>
      <c r="R37" s="122"/>
      <c r="S37" s="122"/>
      <c r="T37" s="122"/>
      <c r="U37" s="122"/>
      <c r="V37" s="126"/>
      <c r="X37" s="129"/>
      <c r="Y37" s="122"/>
      <c r="Z37" s="122"/>
      <c r="AA37" s="122"/>
      <c r="AB37" s="122"/>
      <c r="AC37" s="126"/>
    </row>
    <row r="38" spans="1:29" ht="15.75" hidden="1" x14ac:dyDescent="0.25">
      <c r="A38" s="39"/>
      <c r="B38" s="40"/>
      <c r="C38" s="48"/>
      <c r="D38" s="25"/>
      <c r="E38" s="25"/>
      <c r="F38" s="26"/>
      <c r="G38" s="27"/>
      <c r="I38" s="129"/>
      <c r="J38" s="122"/>
      <c r="K38" s="122"/>
      <c r="L38" s="122"/>
      <c r="M38" s="122"/>
      <c r="N38" s="152"/>
      <c r="O38" s="155"/>
      <c r="Q38" s="129"/>
      <c r="R38" s="122"/>
      <c r="S38" s="122"/>
      <c r="T38" s="122"/>
      <c r="U38" s="122"/>
      <c r="V38" s="126"/>
      <c r="X38" s="129"/>
      <c r="Y38" s="122"/>
      <c r="Z38" s="122"/>
      <c r="AA38" s="122"/>
      <c r="AB38" s="122"/>
      <c r="AC38" s="126"/>
    </row>
    <row r="39" spans="1:29" ht="15.75" hidden="1" x14ac:dyDescent="0.25">
      <c r="A39" s="39"/>
      <c r="B39" s="40"/>
      <c r="C39" s="48"/>
      <c r="D39" s="25"/>
      <c r="E39" s="25"/>
      <c r="F39" s="26"/>
      <c r="G39" s="27"/>
      <c r="I39" s="129"/>
      <c r="J39" s="122"/>
      <c r="K39" s="122"/>
      <c r="L39" s="122"/>
      <c r="M39" s="122"/>
      <c r="N39" s="152"/>
      <c r="O39" s="155"/>
      <c r="Q39" s="129"/>
      <c r="R39" s="122"/>
      <c r="S39" s="122"/>
      <c r="T39" s="122"/>
      <c r="U39" s="122"/>
      <c r="V39" s="126"/>
      <c r="X39" s="129"/>
      <c r="Y39" s="122"/>
      <c r="Z39" s="122"/>
      <c r="AA39" s="122"/>
      <c r="AB39" s="122"/>
      <c r="AC39" s="126"/>
    </row>
    <row r="40" spans="1:29" ht="15.75" hidden="1" x14ac:dyDescent="0.25">
      <c r="A40" s="39"/>
      <c r="B40" s="40"/>
      <c r="C40" s="48"/>
      <c r="D40" s="25"/>
      <c r="E40" s="25"/>
      <c r="F40" s="26"/>
      <c r="G40" s="27"/>
      <c r="I40" s="129"/>
      <c r="J40" s="122"/>
      <c r="K40" s="122"/>
      <c r="L40" s="122"/>
      <c r="M40" s="122"/>
      <c r="N40" s="152"/>
      <c r="O40" s="155"/>
      <c r="Q40" s="129"/>
      <c r="R40" s="122"/>
      <c r="S40" s="122"/>
      <c r="T40" s="122"/>
      <c r="U40" s="122"/>
      <c r="V40" s="126"/>
      <c r="X40" s="129"/>
      <c r="Y40" s="122"/>
      <c r="Z40" s="122"/>
      <c r="AA40" s="122"/>
      <c r="AB40" s="122"/>
      <c r="AC40" s="126"/>
    </row>
    <row r="41" spans="1:29" ht="15.75" hidden="1" x14ac:dyDescent="0.25">
      <c r="A41" s="39"/>
      <c r="B41" s="40"/>
      <c r="C41" s="48"/>
      <c r="D41" s="25"/>
      <c r="E41" s="25"/>
      <c r="F41" s="26"/>
      <c r="G41" s="27"/>
      <c r="I41" s="129"/>
      <c r="J41" s="122"/>
      <c r="K41" s="122"/>
      <c r="L41" s="122"/>
      <c r="M41" s="122"/>
      <c r="N41" s="152"/>
      <c r="O41" s="155"/>
      <c r="Q41" s="129"/>
      <c r="R41" s="122"/>
      <c r="S41" s="122"/>
      <c r="T41" s="122"/>
      <c r="U41" s="122"/>
      <c r="V41" s="126"/>
      <c r="X41" s="129"/>
      <c r="Y41" s="122"/>
      <c r="Z41" s="122"/>
      <c r="AA41" s="122"/>
      <c r="AB41" s="122"/>
      <c r="AC41" s="126"/>
    </row>
    <row r="42" spans="1:29" ht="15.75" hidden="1" x14ac:dyDescent="0.25">
      <c r="A42" s="39"/>
      <c r="B42" s="40"/>
      <c r="C42" s="48"/>
      <c r="D42" s="25"/>
      <c r="E42" s="25"/>
      <c r="F42" s="26"/>
      <c r="G42" s="27"/>
      <c r="I42" s="129"/>
      <c r="J42" s="122"/>
      <c r="K42" s="122"/>
      <c r="L42" s="122"/>
      <c r="M42" s="122"/>
      <c r="N42" s="152"/>
      <c r="O42" s="155"/>
      <c r="Q42" s="129"/>
      <c r="R42" s="122"/>
      <c r="S42" s="122"/>
      <c r="T42" s="122"/>
      <c r="U42" s="122"/>
      <c r="V42" s="126"/>
      <c r="X42" s="129"/>
      <c r="Y42" s="122"/>
      <c r="Z42" s="122"/>
      <c r="AA42" s="122"/>
      <c r="AB42" s="122"/>
      <c r="AC42" s="126"/>
    </row>
    <row r="43" spans="1:29" ht="15.75" hidden="1" x14ac:dyDescent="0.25">
      <c r="A43" s="39"/>
      <c r="B43" s="40"/>
      <c r="C43" s="48"/>
      <c r="D43" s="25"/>
      <c r="E43" s="25"/>
      <c r="F43" s="26"/>
      <c r="G43" s="27"/>
      <c r="I43" s="129"/>
      <c r="J43" s="122"/>
      <c r="K43" s="122"/>
      <c r="L43" s="122"/>
      <c r="M43" s="122"/>
      <c r="N43" s="152"/>
      <c r="O43" s="155"/>
      <c r="Q43" s="129"/>
      <c r="R43" s="122"/>
      <c r="S43" s="122"/>
      <c r="T43" s="122"/>
      <c r="U43" s="122"/>
      <c r="V43" s="126"/>
      <c r="X43" s="129"/>
      <c r="Y43" s="122"/>
      <c r="Z43" s="122"/>
      <c r="AA43" s="122"/>
      <c r="AB43" s="122"/>
      <c r="AC43" s="126"/>
    </row>
    <row r="44" spans="1:29" ht="15.75" hidden="1" x14ac:dyDescent="0.25">
      <c r="A44" s="39"/>
      <c r="B44" s="40"/>
      <c r="C44" s="48"/>
      <c r="D44" s="25"/>
      <c r="E44" s="25"/>
      <c r="F44" s="26"/>
      <c r="G44" s="27"/>
      <c r="I44" s="129"/>
      <c r="J44" s="122"/>
      <c r="K44" s="122"/>
      <c r="L44" s="122"/>
      <c r="M44" s="122"/>
      <c r="N44" s="152"/>
      <c r="O44" s="155"/>
      <c r="Q44" s="129"/>
      <c r="R44" s="122"/>
      <c r="S44" s="122"/>
      <c r="T44" s="122"/>
      <c r="U44" s="122"/>
      <c r="V44" s="126"/>
      <c r="X44" s="129"/>
      <c r="Y44" s="122"/>
      <c r="Z44" s="122"/>
      <c r="AA44" s="122"/>
      <c r="AB44" s="122"/>
      <c r="AC44" s="126"/>
    </row>
    <row r="45" spans="1:29" ht="15.75" hidden="1" x14ac:dyDescent="0.25">
      <c r="A45" s="39"/>
      <c r="B45" s="40"/>
      <c r="C45" s="48"/>
      <c r="D45" s="25"/>
      <c r="E45" s="25"/>
      <c r="F45" s="26"/>
      <c r="G45" s="27"/>
      <c r="I45" s="129"/>
      <c r="J45" s="122"/>
      <c r="K45" s="122"/>
      <c r="L45" s="122"/>
      <c r="M45" s="122"/>
      <c r="N45" s="152"/>
      <c r="O45" s="155"/>
      <c r="Q45" s="129"/>
      <c r="R45" s="122"/>
      <c r="S45" s="122"/>
      <c r="T45" s="122"/>
      <c r="U45" s="122"/>
      <c r="V45" s="126"/>
      <c r="X45" s="129"/>
      <c r="Y45" s="122"/>
      <c r="Z45" s="122"/>
      <c r="AA45" s="122"/>
      <c r="AB45" s="122"/>
      <c r="AC45" s="126"/>
    </row>
    <row r="46" spans="1:29" ht="15.75" hidden="1" x14ac:dyDescent="0.25">
      <c r="A46" s="39"/>
      <c r="B46" s="40"/>
      <c r="C46" s="48"/>
      <c r="D46" s="25"/>
      <c r="E46" s="25"/>
      <c r="F46" s="26"/>
      <c r="G46" s="27"/>
      <c r="I46" s="129"/>
      <c r="J46" s="122"/>
      <c r="K46" s="122"/>
      <c r="L46" s="122"/>
      <c r="M46" s="122"/>
      <c r="N46" s="152"/>
      <c r="O46" s="155"/>
      <c r="Q46" s="129"/>
      <c r="R46" s="122"/>
      <c r="S46" s="122"/>
      <c r="T46" s="122"/>
      <c r="U46" s="122"/>
      <c r="V46" s="126"/>
      <c r="X46" s="129"/>
      <c r="Y46" s="122"/>
      <c r="Z46" s="122"/>
      <c r="AA46" s="122"/>
      <c r="AB46" s="122"/>
      <c r="AC46" s="126"/>
    </row>
    <row r="47" spans="1:29" ht="15.75" hidden="1" x14ac:dyDescent="0.25">
      <c r="A47" s="39"/>
      <c r="B47" s="40"/>
      <c r="C47" s="48"/>
      <c r="D47" s="25"/>
      <c r="E47" s="25"/>
      <c r="F47" s="26"/>
      <c r="G47" s="27"/>
      <c r="I47" s="129"/>
      <c r="J47" s="122"/>
      <c r="K47" s="122"/>
      <c r="L47" s="122"/>
      <c r="M47" s="122"/>
      <c r="N47" s="152"/>
      <c r="O47" s="155"/>
      <c r="Q47" s="129"/>
      <c r="R47" s="122"/>
      <c r="S47" s="122"/>
      <c r="T47" s="122"/>
      <c r="U47" s="122"/>
      <c r="V47" s="126"/>
      <c r="X47" s="129"/>
      <c r="Y47" s="122"/>
      <c r="Z47" s="122"/>
      <c r="AA47" s="122"/>
      <c r="AB47" s="122"/>
      <c r="AC47" s="126"/>
    </row>
    <row r="48" spans="1:29" ht="15.75" hidden="1" x14ac:dyDescent="0.25">
      <c r="A48" s="39"/>
      <c r="B48" s="40"/>
      <c r="C48" s="48"/>
      <c r="D48" s="25"/>
      <c r="E48" s="25"/>
      <c r="F48" s="26"/>
      <c r="G48" s="27"/>
      <c r="I48" s="129"/>
      <c r="J48" s="122"/>
      <c r="K48" s="122"/>
      <c r="L48" s="122"/>
      <c r="M48" s="122"/>
      <c r="N48" s="152"/>
      <c r="O48" s="155"/>
      <c r="Q48" s="129"/>
      <c r="R48" s="122"/>
      <c r="S48" s="122"/>
      <c r="T48" s="122"/>
      <c r="U48" s="122"/>
      <c r="V48" s="126"/>
      <c r="X48" s="129"/>
      <c r="Y48" s="122"/>
      <c r="Z48" s="122"/>
      <c r="AA48" s="122"/>
      <c r="AB48" s="122"/>
      <c r="AC48" s="126"/>
    </row>
    <row r="49" spans="1:29" ht="11.25" hidden="1" customHeight="1" x14ac:dyDescent="0.25">
      <c r="A49" s="39"/>
      <c r="B49" s="40"/>
      <c r="C49" s="48"/>
      <c r="D49" s="25"/>
      <c r="E49" s="25"/>
      <c r="F49" s="26"/>
      <c r="G49" s="27"/>
      <c r="I49" s="129"/>
      <c r="J49" s="122"/>
      <c r="K49" s="122"/>
      <c r="L49" s="122"/>
      <c r="M49" s="122"/>
      <c r="N49" s="152"/>
      <c r="O49" s="155"/>
      <c r="Q49" s="129"/>
      <c r="R49" s="122"/>
      <c r="S49" s="122"/>
      <c r="T49" s="122"/>
      <c r="U49" s="122"/>
      <c r="V49" s="126"/>
      <c r="X49" s="129"/>
      <c r="Y49" s="122"/>
      <c r="Z49" s="122"/>
      <c r="AA49" s="122"/>
      <c r="AB49" s="122"/>
      <c r="AC49" s="126"/>
    </row>
    <row r="50" spans="1:29" ht="15.75" hidden="1" x14ac:dyDescent="0.25">
      <c r="A50" s="39"/>
      <c r="B50" s="40"/>
      <c r="C50" s="48"/>
      <c r="D50" s="25"/>
      <c r="E50" s="25"/>
      <c r="F50" s="26"/>
      <c r="G50" s="27"/>
      <c r="I50" s="129"/>
      <c r="J50" s="122"/>
      <c r="K50" s="122"/>
      <c r="L50" s="122"/>
      <c r="M50" s="122"/>
      <c r="N50" s="152"/>
      <c r="O50" s="155"/>
      <c r="Q50" s="129"/>
      <c r="R50" s="122"/>
      <c r="S50" s="122"/>
      <c r="T50" s="122"/>
      <c r="U50" s="122"/>
      <c r="V50" s="126"/>
      <c r="X50" s="129"/>
      <c r="Y50" s="122"/>
      <c r="Z50" s="122"/>
      <c r="AA50" s="122"/>
      <c r="AB50" s="122"/>
      <c r="AC50" s="126"/>
    </row>
    <row r="51" spans="1:29" ht="15.75" hidden="1" x14ac:dyDescent="0.25">
      <c r="A51" s="39"/>
      <c r="B51" s="57"/>
      <c r="C51" s="58"/>
      <c r="D51" s="106"/>
      <c r="E51" s="106"/>
      <c r="F51" s="49"/>
      <c r="G51" s="59"/>
      <c r="I51" s="129"/>
      <c r="J51" s="122"/>
      <c r="K51" s="122"/>
      <c r="L51" s="122"/>
      <c r="M51" s="122"/>
      <c r="N51" s="152"/>
      <c r="O51" s="155"/>
      <c r="Q51" s="129"/>
      <c r="R51" s="122"/>
      <c r="S51" s="122"/>
      <c r="T51" s="122"/>
      <c r="U51" s="122"/>
      <c r="V51" s="126"/>
      <c r="X51" s="129"/>
      <c r="Y51" s="122"/>
      <c r="Z51" s="122"/>
      <c r="AA51" s="122"/>
      <c r="AB51" s="122"/>
      <c r="AC51" s="126"/>
    </row>
    <row r="52" spans="1:29" ht="15.75" hidden="1" x14ac:dyDescent="0.25">
      <c r="A52" s="43"/>
      <c r="B52" s="60"/>
      <c r="C52" s="61"/>
      <c r="D52" s="106"/>
      <c r="E52" s="25"/>
      <c r="F52" s="26"/>
      <c r="G52" s="27"/>
      <c r="I52" s="129"/>
      <c r="J52" s="122"/>
      <c r="K52" s="122"/>
      <c r="L52" s="122"/>
      <c r="M52" s="122"/>
      <c r="N52" s="152"/>
      <c r="O52" s="155"/>
      <c r="Q52" s="129"/>
      <c r="R52" s="122"/>
      <c r="S52" s="122"/>
      <c r="T52" s="122"/>
      <c r="U52" s="122"/>
      <c r="V52" s="126"/>
      <c r="X52" s="129"/>
      <c r="Y52" s="122"/>
      <c r="Z52" s="122"/>
      <c r="AA52" s="122"/>
      <c r="AB52" s="122"/>
      <c r="AC52" s="126"/>
    </row>
    <row r="53" spans="1:29" ht="15.75" hidden="1" x14ac:dyDescent="0.25">
      <c r="A53" s="39"/>
      <c r="B53" s="40"/>
      <c r="C53" s="48"/>
      <c r="D53" s="25"/>
      <c r="E53" s="25"/>
      <c r="F53" s="26"/>
      <c r="G53" s="27"/>
      <c r="I53" s="129"/>
      <c r="J53" s="122"/>
      <c r="K53" s="122"/>
      <c r="L53" s="122"/>
      <c r="M53" s="122"/>
      <c r="N53" s="152"/>
      <c r="O53" s="155"/>
      <c r="Q53" s="129"/>
      <c r="R53" s="122"/>
      <c r="S53" s="122"/>
      <c r="T53" s="122"/>
      <c r="U53" s="122"/>
      <c r="V53" s="126"/>
      <c r="X53" s="129"/>
      <c r="Y53" s="122"/>
      <c r="Z53" s="122"/>
      <c r="AA53" s="122"/>
      <c r="AB53" s="122"/>
      <c r="AC53" s="126"/>
    </row>
    <row r="54" spans="1:29" ht="15.75" hidden="1" x14ac:dyDescent="0.25">
      <c r="A54" s="39"/>
      <c r="B54" s="40"/>
      <c r="C54" s="48"/>
      <c r="D54" s="25"/>
      <c r="E54" s="25"/>
      <c r="F54" s="26"/>
      <c r="G54" s="27"/>
      <c r="I54" s="129"/>
      <c r="J54" s="122"/>
      <c r="K54" s="122"/>
      <c r="L54" s="122"/>
      <c r="M54" s="122"/>
      <c r="N54" s="152"/>
      <c r="O54" s="155"/>
      <c r="Q54" s="129"/>
      <c r="R54" s="122"/>
      <c r="S54" s="122"/>
      <c r="T54" s="122"/>
      <c r="U54" s="122"/>
      <c r="V54" s="126"/>
      <c r="X54" s="129"/>
      <c r="Y54" s="122"/>
      <c r="Z54" s="122"/>
      <c r="AA54" s="122"/>
      <c r="AB54" s="122"/>
      <c r="AC54" s="126"/>
    </row>
    <row r="55" spans="1:29" ht="15.75" hidden="1" x14ac:dyDescent="0.25">
      <c r="A55" s="39"/>
      <c r="B55" s="40"/>
      <c r="C55" s="48"/>
      <c r="D55" s="25"/>
      <c r="E55" s="25"/>
      <c r="F55" s="26"/>
      <c r="G55" s="27"/>
      <c r="I55" s="129"/>
      <c r="J55" s="122"/>
      <c r="K55" s="122"/>
      <c r="L55" s="122"/>
      <c r="M55" s="122"/>
      <c r="N55" s="152"/>
      <c r="O55" s="155"/>
      <c r="Q55" s="129"/>
      <c r="R55" s="122"/>
      <c r="S55" s="122"/>
      <c r="T55" s="122"/>
      <c r="U55" s="122"/>
      <c r="V55" s="126"/>
      <c r="X55" s="129"/>
      <c r="Y55" s="122"/>
      <c r="Z55" s="122"/>
      <c r="AA55" s="122"/>
      <c r="AB55" s="122"/>
      <c r="AC55" s="126"/>
    </row>
    <row r="56" spans="1:29" ht="15.75" hidden="1" x14ac:dyDescent="0.25">
      <c r="A56" s="39"/>
      <c r="B56" s="40"/>
      <c r="C56" s="48"/>
      <c r="D56" s="25"/>
      <c r="E56" s="25"/>
      <c r="F56" s="26"/>
      <c r="G56" s="27"/>
      <c r="I56" s="129"/>
      <c r="J56" s="122"/>
      <c r="K56" s="122"/>
      <c r="L56" s="122"/>
      <c r="M56" s="122"/>
      <c r="N56" s="152"/>
      <c r="O56" s="155"/>
      <c r="Q56" s="129"/>
      <c r="R56" s="122"/>
      <c r="S56" s="122"/>
      <c r="T56" s="122"/>
      <c r="U56" s="122"/>
      <c r="V56" s="126"/>
      <c r="X56" s="129"/>
      <c r="Y56" s="122"/>
      <c r="Z56" s="122"/>
      <c r="AA56" s="122"/>
      <c r="AB56" s="122"/>
      <c r="AC56" s="126"/>
    </row>
    <row r="57" spans="1:29" ht="15.75" hidden="1" x14ac:dyDescent="0.25">
      <c r="A57" s="39"/>
      <c r="B57" s="40"/>
      <c r="C57" s="62"/>
      <c r="D57" s="25"/>
      <c r="E57" s="25"/>
      <c r="F57" s="26"/>
      <c r="G57" s="27"/>
      <c r="I57" s="129"/>
      <c r="J57" s="122"/>
      <c r="K57" s="122"/>
      <c r="L57" s="122"/>
      <c r="M57" s="122"/>
      <c r="N57" s="152"/>
      <c r="O57" s="155"/>
      <c r="Q57" s="129"/>
      <c r="R57" s="122"/>
      <c r="S57" s="122"/>
      <c r="T57" s="122"/>
      <c r="U57" s="122"/>
      <c r="V57" s="126"/>
      <c r="X57" s="129"/>
      <c r="Y57" s="122"/>
      <c r="Z57" s="122"/>
      <c r="AA57" s="122"/>
      <c r="AB57" s="122"/>
      <c r="AC57" s="126"/>
    </row>
    <row r="58" spans="1:29" ht="15.75" hidden="1" x14ac:dyDescent="0.25">
      <c r="A58" s="39"/>
      <c r="B58" s="40"/>
      <c r="C58" s="62"/>
      <c r="D58" s="25"/>
      <c r="E58" s="25"/>
      <c r="F58" s="26"/>
      <c r="G58" s="27"/>
      <c r="I58" s="129"/>
      <c r="J58" s="122"/>
      <c r="K58" s="122"/>
      <c r="L58" s="122"/>
      <c r="M58" s="122"/>
      <c r="N58" s="152"/>
      <c r="O58" s="155"/>
      <c r="Q58" s="129"/>
      <c r="R58" s="122"/>
      <c r="S58" s="122"/>
      <c r="T58" s="122"/>
      <c r="U58" s="122"/>
      <c r="V58" s="126"/>
      <c r="X58" s="129"/>
      <c r="Y58" s="122"/>
      <c r="Z58" s="122"/>
      <c r="AA58" s="122"/>
      <c r="AB58" s="122"/>
      <c r="AC58" s="126"/>
    </row>
    <row r="59" spans="1:29" ht="15.75" hidden="1" x14ac:dyDescent="0.25">
      <c r="A59" s="39"/>
      <c r="B59" s="40"/>
      <c r="C59" s="62"/>
      <c r="D59" s="25"/>
      <c r="E59" s="25"/>
      <c r="F59" s="26"/>
      <c r="G59" s="27"/>
      <c r="I59" s="129"/>
      <c r="J59" s="122"/>
      <c r="K59" s="122"/>
      <c r="L59" s="122"/>
      <c r="M59" s="122"/>
      <c r="N59" s="152"/>
      <c r="O59" s="155"/>
      <c r="Q59" s="129"/>
      <c r="R59" s="122"/>
      <c r="S59" s="122"/>
      <c r="T59" s="122"/>
      <c r="U59" s="122"/>
      <c r="V59" s="126"/>
      <c r="X59" s="129"/>
      <c r="Y59" s="122"/>
      <c r="Z59" s="122"/>
      <c r="AA59" s="122"/>
      <c r="AB59" s="122"/>
      <c r="AC59" s="126"/>
    </row>
    <row r="60" spans="1:29" ht="15.75" hidden="1" x14ac:dyDescent="0.25">
      <c r="A60" s="39"/>
      <c r="B60" s="40"/>
      <c r="C60" s="62"/>
      <c r="D60" s="25"/>
      <c r="E60" s="25"/>
      <c r="F60" s="26"/>
      <c r="G60" s="27"/>
      <c r="I60" s="129"/>
      <c r="J60" s="122"/>
      <c r="K60" s="122"/>
      <c r="L60" s="122"/>
      <c r="M60" s="122"/>
      <c r="N60" s="152"/>
      <c r="O60" s="155"/>
      <c r="Q60" s="129"/>
      <c r="R60" s="122"/>
      <c r="S60" s="122"/>
      <c r="T60" s="122"/>
      <c r="U60" s="122"/>
      <c r="V60" s="126"/>
      <c r="X60" s="129"/>
      <c r="Y60" s="122"/>
      <c r="Z60" s="122"/>
      <c r="AA60" s="122"/>
      <c r="AB60" s="122"/>
      <c r="AC60" s="126"/>
    </row>
    <row r="61" spans="1:29" ht="15.75" hidden="1" x14ac:dyDescent="0.25">
      <c r="A61" s="39"/>
      <c r="B61" s="40"/>
      <c r="C61" s="62"/>
      <c r="D61" s="25"/>
      <c r="E61" s="25"/>
      <c r="F61" s="26"/>
      <c r="G61" s="27"/>
      <c r="I61" s="129"/>
      <c r="J61" s="122"/>
      <c r="K61" s="122"/>
      <c r="L61" s="122"/>
      <c r="M61" s="122"/>
      <c r="N61" s="152"/>
      <c r="O61" s="155"/>
      <c r="Q61" s="129"/>
      <c r="R61" s="122"/>
      <c r="S61" s="122"/>
      <c r="T61" s="122"/>
      <c r="U61" s="122"/>
      <c r="V61" s="126"/>
      <c r="X61" s="129"/>
      <c r="Y61" s="122"/>
      <c r="Z61" s="122"/>
      <c r="AA61" s="122"/>
      <c r="AB61" s="122"/>
      <c r="AC61" s="126"/>
    </row>
    <row r="62" spans="1:29" ht="15.75" hidden="1" x14ac:dyDescent="0.25">
      <c r="A62" s="39"/>
      <c r="B62" s="40"/>
      <c r="C62" s="62"/>
      <c r="D62" s="25"/>
      <c r="E62" s="25"/>
      <c r="F62" s="26"/>
      <c r="G62" s="27"/>
      <c r="I62" s="129"/>
      <c r="J62" s="122"/>
      <c r="K62" s="122"/>
      <c r="L62" s="122"/>
      <c r="M62" s="122"/>
      <c r="N62" s="152"/>
      <c r="O62" s="155"/>
      <c r="Q62" s="129"/>
      <c r="R62" s="122"/>
      <c r="S62" s="122"/>
      <c r="T62" s="122"/>
      <c r="U62" s="122"/>
      <c r="V62" s="126"/>
      <c r="X62" s="129"/>
      <c r="Y62" s="122"/>
      <c r="Z62" s="122"/>
      <c r="AA62" s="122"/>
      <c r="AB62" s="122"/>
      <c r="AC62" s="126"/>
    </row>
    <row r="63" spans="1:29" ht="15.75" hidden="1" x14ac:dyDescent="0.25">
      <c r="A63" s="39"/>
      <c r="B63" s="40"/>
      <c r="C63" s="62"/>
      <c r="D63" s="25"/>
      <c r="E63" s="25"/>
      <c r="F63" s="26"/>
      <c r="G63" s="27"/>
      <c r="I63" s="129"/>
      <c r="J63" s="122"/>
      <c r="K63" s="122"/>
      <c r="L63" s="122"/>
      <c r="M63" s="122"/>
      <c r="N63" s="152"/>
      <c r="O63" s="155"/>
      <c r="Q63" s="129"/>
      <c r="R63" s="122"/>
      <c r="S63" s="122"/>
      <c r="T63" s="122"/>
      <c r="U63" s="122"/>
      <c r="V63" s="126"/>
      <c r="X63" s="129"/>
      <c r="Y63" s="122"/>
      <c r="Z63" s="122"/>
      <c r="AA63" s="122"/>
      <c r="AB63" s="122"/>
      <c r="AC63" s="126"/>
    </row>
    <row r="64" spans="1:29" ht="15.75" hidden="1" x14ac:dyDescent="0.25">
      <c r="A64" s="39"/>
      <c r="B64" s="40"/>
      <c r="C64" s="62"/>
      <c r="D64" s="25"/>
      <c r="E64" s="25"/>
      <c r="F64" s="26"/>
      <c r="G64" s="27"/>
      <c r="I64" s="129"/>
      <c r="J64" s="122"/>
      <c r="K64" s="122"/>
      <c r="L64" s="122"/>
      <c r="M64" s="122"/>
      <c r="N64" s="152"/>
      <c r="O64" s="155"/>
      <c r="Q64" s="129"/>
      <c r="R64" s="122"/>
      <c r="S64" s="122"/>
      <c r="T64" s="122"/>
      <c r="U64" s="122"/>
      <c r="V64" s="126"/>
      <c r="X64" s="129"/>
      <c r="Y64" s="122"/>
      <c r="Z64" s="122"/>
      <c r="AA64" s="122"/>
      <c r="AB64" s="122"/>
      <c r="AC64" s="126"/>
    </row>
    <row r="65" spans="1:29" ht="15.75" hidden="1" x14ac:dyDescent="0.25">
      <c r="A65" s="39"/>
      <c r="B65" s="40"/>
      <c r="C65" s="62"/>
      <c r="D65" s="25"/>
      <c r="E65" s="25"/>
      <c r="F65" s="26"/>
      <c r="G65" s="27"/>
      <c r="I65" s="129"/>
      <c r="J65" s="122"/>
      <c r="K65" s="122"/>
      <c r="L65" s="122"/>
      <c r="M65" s="122"/>
      <c r="N65" s="152"/>
      <c r="O65" s="155"/>
      <c r="Q65" s="129"/>
      <c r="R65" s="122"/>
      <c r="S65" s="122"/>
      <c r="T65" s="122"/>
      <c r="U65" s="122"/>
      <c r="V65" s="126"/>
      <c r="X65" s="129"/>
      <c r="Y65" s="122"/>
      <c r="Z65" s="122"/>
      <c r="AA65" s="122"/>
      <c r="AB65" s="122"/>
      <c r="AC65" s="126"/>
    </row>
    <row r="66" spans="1:29" ht="15.75" hidden="1" x14ac:dyDescent="0.25">
      <c r="A66" s="39"/>
      <c r="B66" s="40"/>
      <c r="C66" s="62"/>
      <c r="D66" s="25"/>
      <c r="E66" s="25"/>
      <c r="F66" s="26"/>
      <c r="G66" s="27"/>
      <c r="I66" s="129"/>
      <c r="J66" s="122"/>
      <c r="K66" s="122"/>
      <c r="L66" s="122"/>
      <c r="M66" s="122"/>
      <c r="N66" s="152"/>
      <c r="O66" s="155"/>
      <c r="Q66" s="129"/>
      <c r="R66" s="122"/>
      <c r="S66" s="122"/>
      <c r="T66" s="122"/>
      <c r="U66" s="122"/>
      <c r="V66" s="126"/>
      <c r="X66" s="129"/>
      <c r="Y66" s="122"/>
      <c r="Z66" s="122"/>
      <c r="AA66" s="122"/>
      <c r="AB66" s="122"/>
      <c r="AC66" s="126"/>
    </row>
    <row r="67" spans="1:29" ht="14.25" hidden="1" customHeight="1" x14ac:dyDescent="0.25">
      <c r="A67" s="39"/>
      <c r="B67" s="40"/>
      <c r="C67" s="62"/>
      <c r="D67" s="25"/>
      <c r="E67" s="25"/>
      <c r="F67" s="26"/>
      <c r="G67" s="27"/>
      <c r="I67" s="129"/>
      <c r="J67" s="122"/>
      <c r="K67" s="122"/>
      <c r="L67" s="122"/>
      <c r="M67" s="122"/>
      <c r="N67" s="152"/>
      <c r="O67" s="155"/>
      <c r="Q67" s="129"/>
      <c r="R67" s="122"/>
      <c r="S67" s="122"/>
      <c r="T67" s="122"/>
      <c r="U67" s="122"/>
      <c r="V67" s="126"/>
      <c r="X67" s="129"/>
      <c r="Y67" s="122"/>
      <c r="Z67" s="122"/>
      <c r="AA67" s="122"/>
      <c r="AB67" s="122"/>
      <c r="AC67" s="126"/>
    </row>
    <row r="68" spans="1:29" ht="15.75" hidden="1" x14ac:dyDescent="0.25">
      <c r="A68" s="39"/>
      <c r="B68" s="40"/>
      <c r="C68" s="48"/>
      <c r="D68" s="25"/>
      <c r="E68" s="25"/>
      <c r="F68" s="26"/>
      <c r="G68" s="27"/>
      <c r="I68" s="129"/>
      <c r="J68" s="122"/>
      <c r="K68" s="122"/>
      <c r="L68" s="122"/>
      <c r="M68" s="122"/>
      <c r="N68" s="152"/>
      <c r="O68" s="155"/>
      <c r="Q68" s="129"/>
      <c r="R68" s="122"/>
      <c r="S68" s="122"/>
      <c r="T68" s="122"/>
      <c r="U68" s="122"/>
      <c r="V68" s="126"/>
      <c r="X68" s="129"/>
      <c r="Y68" s="122"/>
      <c r="Z68" s="122"/>
      <c r="AA68" s="122"/>
      <c r="AB68" s="122"/>
      <c r="AC68" s="126"/>
    </row>
    <row r="69" spans="1:29" ht="15.75" hidden="1" x14ac:dyDescent="0.25">
      <c r="A69" s="39"/>
      <c r="B69" s="40"/>
      <c r="C69" s="48"/>
      <c r="D69" s="25"/>
      <c r="E69" s="25"/>
      <c r="F69" s="26"/>
      <c r="G69" s="27"/>
      <c r="I69" s="129"/>
      <c r="J69" s="122"/>
      <c r="K69" s="122"/>
      <c r="L69" s="122"/>
      <c r="M69" s="122"/>
      <c r="N69" s="152"/>
      <c r="O69" s="155"/>
      <c r="Q69" s="129"/>
      <c r="R69" s="122"/>
      <c r="S69" s="122"/>
      <c r="T69" s="122"/>
      <c r="U69" s="122"/>
      <c r="V69" s="126"/>
      <c r="X69" s="129"/>
      <c r="Y69" s="122"/>
      <c r="Z69" s="122"/>
      <c r="AA69" s="122"/>
      <c r="AB69" s="122"/>
      <c r="AC69" s="126"/>
    </row>
    <row r="70" spans="1:29" ht="15.75" hidden="1" x14ac:dyDescent="0.25">
      <c r="A70" s="39"/>
      <c r="B70" s="40"/>
      <c r="C70" s="48"/>
      <c r="D70" s="25"/>
      <c r="E70" s="25"/>
      <c r="F70" s="26"/>
      <c r="G70" s="27"/>
      <c r="I70" s="129"/>
      <c r="J70" s="122"/>
      <c r="K70" s="122"/>
      <c r="L70" s="122"/>
      <c r="M70" s="122"/>
      <c r="N70" s="152"/>
      <c r="O70" s="155"/>
      <c r="Q70" s="129"/>
      <c r="R70" s="122"/>
      <c r="S70" s="122"/>
      <c r="T70" s="122"/>
      <c r="U70" s="122"/>
      <c r="V70" s="126"/>
      <c r="X70" s="129"/>
      <c r="Y70" s="122"/>
      <c r="Z70" s="122"/>
      <c r="AA70" s="122"/>
      <c r="AB70" s="122"/>
      <c r="AC70" s="126"/>
    </row>
    <row r="71" spans="1:29" ht="15.75" hidden="1" x14ac:dyDescent="0.25">
      <c r="A71" s="39"/>
      <c r="B71" s="40"/>
      <c r="C71" s="48"/>
      <c r="D71" s="25"/>
      <c r="E71" s="25"/>
      <c r="F71" s="26"/>
      <c r="G71" s="27"/>
      <c r="I71" s="129"/>
      <c r="J71" s="122"/>
      <c r="K71" s="122"/>
      <c r="L71" s="122"/>
      <c r="M71" s="122"/>
      <c r="N71" s="152"/>
      <c r="O71" s="155"/>
      <c r="Q71" s="129"/>
      <c r="R71" s="122"/>
      <c r="S71" s="122"/>
      <c r="T71" s="122"/>
      <c r="U71" s="122"/>
      <c r="V71" s="126"/>
      <c r="X71" s="129"/>
      <c r="Y71" s="122"/>
      <c r="Z71" s="122"/>
      <c r="AA71" s="122"/>
      <c r="AB71" s="122"/>
      <c r="AC71" s="126"/>
    </row>
    <row r="72" spans="1:29" ht="15.75" hidden="1" x14ac:dyDescent="0.25">
      <c r="A72" s="39"/>
      <c r="B72" s="40"/>
      <c r="C72" s="48"/>
      <c r="D72" s="25"/>
      <c r="E72" s="25"/>
      <c r="F72" s="26"/>
      <c r="G72" s="27"/>
      <c r="I72" s="129"/>
      <c r="J72" s="122"/>
      <c r="K72" s="122"/>
      <c r="L72" s="122"/>
      <c r="M72" s="122"/>
      <c r="N72" s="152"/>
      <c r="O72" s="155"/>
      <c r="Q72" s="129"/>
      <c r="R72" s="122"/>
      <c r="S72" s="122"/>
      <c r="T72" s="122"/>
      <c r="U72" s="122"/>
      <c r="V72" s="126"/>
      <c r="X72" s="129"/>
      <c r="Y72" s="122"/>
      <c r="Z72" s="122"/>
      <c r="AA72" s="122"/>
      <c r="AB72" s="122"/>
      <c r="AC72" s="126"/>
    </row>
    <row r="73" spans="1:29" ht="15.75" hidden="1" x14ac:dyDescent="0.25">
      <c r="A73" s="39"/>
      <c r="B73" s="40"/>
      <c r="C73" s="48"/>
      <c r="D73" s="25"/>
      <c r="E73" s="25"/>
      <c r="F73" s="26"/>
      <c r="G73" s="27"/>
      <c r="I73" s="129"/>
      <c r="J73" s="122"/>
      <c r="K73" s="122"/>
      <c r="L73" s="122"/>
      <c r="M73" s="122"/>
      <c r="N73" s="152"/>
      <c r="O73" s="155"/>
      <c r="Q73" s="129"/>
      <c r="R73" s="122"/>
      <c r="S73" s="122"/>
      <c r="T73" s="122"/>
      <c r="U73" s="122"/>
      <c r="V73" s="126"/>
      <c r="X73" s="129"/>
      <c r="Y73" s="122"/>
      <c r="Z73" s="122"/>
      <c r="AA73" s="122"/>
      <c r="AB73" s="122"/>
      <c r="AC73" s="126"/>
    </row>
    <row r="74" spans="1:29" ht="15.75" hidden="1" x14ac:dyDescent="0.25">
      <c r="A74" s="39"/>
      <c r="B74" s="40"/>
      <c r="C74" s="48"/>
      <c r="D74" s="25"/>
      <c r="E74" s="25"/>
      <c r="F74" s="26"/>
      <c r="G74" s="27"/>
      <c r="I74" s="129"/>
      <c r="J74" s="122"/>
      <c r="K74" s="122"/>
      <c r="L74" s="122"/>
      <c r="M74" s="122"/>
      <c r="N74" s="152"/>
      <c r="O74" s="155"/>
      <c r="Q74" s="129"/>
      <c r="R74" s="122"/>
      <c r="S74" s="122"/>
      <c r="T74" s="122"/>
      <c r="U74" s="122"/>
      <c r="V74" s="126"/>
      <c r="X74" s="129"/>
      <c r="Y74" s="122"/>
      <c r="Z74" s="122"/>
      <c r="AA74" s="122"/>
      <c r="AB74" s="122"/>
      <c r="AC74" s="126"/>
    </row>
    <row r="75" spans="1:29" ht="15.75" hidden="1" x14ac:dyDescent="0.25">
      <c r="A75" s="39"/>
      <c r="B75" s="40"/>
      <c r="C75" s="48"/>
      <c r="D75" s="25"/>
      <c r="E75" s="25"/>
      <c r="F75" s="26"/>
      <c r="G75" s="27"/>
      <c r="I75" s="129"/>
      <c r="J75" s="122"/>
      <c r="K75" s="122"/>
      <c r="L75" s="122"/>
      <c r="M75" s="122"/>
      <c r="N75" s="152"/>
      <c r="O75" s="155"/>
      <c r="Q75" s="129"/>
      <c r="R75" s="122"/>
      <c r="S75" s="122"/>
      <c r="T75" s="122"/>
      <c r="U75" s="122"/>
      <c r="V75" s="126"/>
      <c r="X75" s="129"/>
      <c r="Y75" s="122"/>
      <c r="Z75" s="122"/>
      <c r="AA75" s="122"/>
      <c r="AB75" s="122"/>
      <c r="AC75" s="126"/>
    </row>
    <row r="76" spans="1:29" ht="15.75" hidden="1" x14ac:dyDescent="0.25">
      <c r="A76" s="39"/>
      <c r="B76" s="40"/>
      <c r="C76" s="48"/>
      <c r="D76" s="25"/>
      <c r="E76" s="25"/>
      <c r="F76" s="26"/>
      <c r="G76" s="27"/>
      <c r="I76" s="129"/>
      <c r="J76" s="122"/>
      <c r="K76" s="122"/>
      <c r="L76" s="122"/>
      <c r="M76" s="122"/>
      <c r="N76" s="152"/>
      <c r="O76" s="155"/>
      <c r="Q76" s="129"/>
      <c r="R76" s="122"/>
      <c r="S76" s="122"/>
      <c r="T76" s="122"/>
      <c r="U76" s="122"/>
      <c r="V76" s="126"/>
      <c r="X76" s="129"/>
      <c r="Y76" s="122"/>
      <c r="Z76" s="122"/>
      <c r="AA76" s="122"/>
      <c r="AB76" s="122"/>
      <c r="AC76" s="126"/>
    </row>
    <row r="77" spans="1:29" ht="15.75" hidden="1" x14ac:dyDescent="0.25">
      <c r="A77" s="39"/>
      <c r="B77" s="40"/>
      <c r="C77" s="48"/>
      <c r="D77" s="25"/>
      <c r="E77" s="25"/>
      <c r="F77" s="26"/>
      <c r="G77" s="27"/>
      <c r="I77" s="129"/>
      <c r="J77" s="122"/>
      <c r="K77" s="122"/>
      <c r="L77" s="122"/>
      <c r="M77" s="122"/>
      <c r="N77" s="152"/>
      <c r="O77" s="155"/>
      <c r="Q77" s="129"/>
      <c r="R77" s="122"/>
      <c r="S77" s="122"/>
      <c r="T77" s="122"/>
      <c r="U77" s="122"/>
      <c r="V77" s="126"/>
      <c r="X77" s="129"/>
      <c r="Y77" s="122"/>
      <c r="Z77" s="122"/>
      <c r="AA77" s="122"/>
      <c r="AB77" s="122"/>
      <c r="AC77" s="126"/>
    </row>
    <row r="78" spans="1:29" ht="15.75" hidden="1" x14ac:dyDescent="0.25">
      <c r="A78" s="39"/>
      <c r="B78" s="40"/>
      <c r="C78" s="48"/>
      <c r="D78" s="25"/>
      <c r="E78" s="25"/>
      <c r="F78" s="26"/>
      <c r="G78" s="27"/>
      <c r="I78" s="129"/>
      <c r="J78" s="122"/>
      <c r="K78" s="122"/>
      <c r="L78" s="122"/>
      <c r="M78" s="122"/>
      <c r="N78" s="152"/>
      <c r="O78" s="155"/>
      <c r="Q78" s="129"/>
      <c r="R78" s="122"/>
      <c r="S78" s="122"/>
      <c r="T78" s="122"/>
      <c r="U78" s="122"/>
      <c r="V78" s="126"/>
      <c r="X78" s="129"/>
      <c r="Y78" s="122"/>
      <c r="Z78" s="122"/>
      <c r="AA78" s="122"/>
      <c r="AB78" s="122"/>
      <c r="AC78" s="126"/>
    </row>
    <row r="79" spans="1:29" ht="15.75" hidden="1" x14ac:dyDescent="0.25">
      <c r="A79" s="39"/>
      <c r="B79" s="40"/>
      <c r="C79" s="48"/>
      <c r="D79" s="25"/>
      <c r="E79" s="25"/>
      <c r="F79" s="26"/>
      <c r="G79" s="27"/>
      <c r="I79" s="129"/>
      <c r="J79" s="122"/>
      <c r="K79" s="122"/>
      <c r="L79" s="122"/>
      <c r="M79" s="122"/>
      <c r="N79" s="152"/>
      <c r="O79" s="155"/>
      <c r="Q79" s="129"/>
      <c r="R79" s="122"/>
      <c r="S79" s="122"/>
      <c r="T79" s="122"/>
      <c r="U79" s="122"/>
      <c r="V79" s="126"/>
      <c r="X79" s="129"/>
      <c r="Y79" s="122"/>
      <c r="Z79" s="122"/>
      <c r="AA79" s="122"/>
      <c r="AB79" s="122"/>
      <c r="AC79" s="126"/>
    </row>
    <row r="80" spans="1:29" ht="15.75" hidden="1" x14ac:dyDescent="0.25">
      <c r="A80" s="39"/>
      <c r="B80" s="40"/>
      <c r="C80" s="48"/>
      <c r="D80" s="25"/>
      <c r="E80" s="25"/>
      <c r="F80" s="26"/>
      <c r="G80" s="27"/>
      <c r="I80" s="129"/>
      <c r="J80" s="122"/>
      <c r="K80" s="122"/>
      <c r="L80" s="122"/>
      <c r="M80" s="122"/>
      <c r="N80" s="152"/>
      <c r="O80" s="155"/>
      <c r="Q80" s="129"/>
      <c r="R80" s="122"/>
      <c r="S80" s="122"/>
      <c r="T80" s="122"/>
      <c r="U80" s="122"/>
      <c r="V80" s="126"/>
      <c r="X80" s="129"/>
      <c r="Y80" s="122"/>
      <c r="Z80" s="122"/>
      <c r="AA80" s="122"/>
      <c r="AB80" s="122"/>
      <c r="AC80" s="126"/>
    </row>
    <row r="81" spans="1:29" ht="15.75" hidden="1" x14ac:dyDescent="0.25">
      <c r="A81" s="39"/>
      <c r="B81" s="40"/>
      <c r="C81" s="48"/>
      <c r="D81" s="25"/>
      <c r="E81" s="25"/>
      <c r="F81" s="26"/>
      <c r="G81" s="27"/>
      <c r="I81" s="129"/>
      <c r="J81" s="122"/>
      <c r="K81" s="122"/>
      <c r="L81" s="122"/>
      <c r="M81" s="122"/>
      <c r="N81" s="152"/>
      <c r="O81" s="155"/>
      <c r="Q81" s="129"/>
      <c r="R81" s="122"/>
      <c r="S81" s="122"/>
      <c r="T81" s="122"/>
      <c r="U81" s="122"/>
      <c r="V81" s="126"/>
      <c r="X81" s="129"/>
      <c r="Y81" s="122"/>
      <c r="Z81" s="122"/>
      <c r="AA81" s="122"/>
      <c r="AB81" s="122"/>
      <c r="AC81" s="126"/>
    </row>
    <row r="82" spans="1:29" ht="15.75" hidden="1" x14ac:dyDescent="0.25">
      <c r="A82" s="63"/>
      <c r="B82" s="52"/>
      <c r="C82" s="53"/>
      <c r="D82" s="54"/>
      <c r="E82" s="54"/>
      <c r="F82" s="55"/>
      <c r="G82" s="56"/>
      <c r="I82" s="129"/>
      <c r="J82" s="122"/>
      <c r="K82" s="122"/>
      <c r="L82" s="122"/>
      <c r="M82" s="122"/>
      <c r="N82" s="152"/>
      <c r="O82" s="155"/>
      <c r="Q82" s="129"/>
      <c r="R82" s="122"/>
      <c r="S82" s="122"/>
      <c r="T82" s="122"/>
      <c r="U82" s="122"/>
      <c r="V82" s="126"/>
      <c r="X82" s="129"/>
      <c r="Y82" s="122"/>
      <c r="Z82" s="122"/>
      <c r="AA82" s="122"/>
      <c r="AB82" s="122"/>
      <c r="AC82" s="126"/>
    </row>
    <row r="83" spans="1:29" ht="15.75" hidden="1" x14ac:dyDescent="0.25">
      <c r="A83" s="63"/>
      <c r="B83" s="52"/>
      <c r="C83" s="53"/>
      <c r="D83" s="54"/>
      <c r="E83" s="54"/>
      <c r="F83" s="55"/>
      <c r="G83" s="56"/>
      <c r="I83" s="129"/>
      <c r="J83" s="122"/>
      <c r="K83" s="122"/>
      <c r="L83" s="122"/>
      <c r="M83" s="122"/>
      <c r="N83" s="152"/>
      <c r="O83" s="155"/>
      <c r="Q83" s="129"/>
      <c r="R83" s="122"/>
      <c r="S83" s="122"/>
      <c r="T83" s="122"/>
      <c r="U83" s="122"/>
      <c r="V83" s="126"/>
      <c r="X83" s="129"/>
      <c r="Y83" s="122"/>
      <c r="Z83" s="122"/>
      <c r="AA83" s="122"/>
      <c r="AB83" s="122"/>
      <c r="AC83" s="126"/>
    </row>
    <row r="84" spans="1:29" ht="15.75" hidden="1" x14ac:dyDescent="0.25">
      <c r="A84" s="63"/>
      <c r="B84" s="52"/>
      <c r="C84" s="53"/>
      <c r="D84" s="54"/>
      <c r="E84" s="54"/>
      <c r="F84" s="55"/>
      <c r="G84" s="56"/>
      <c r="I84" s="129"/>
      <c r="J84" s="122"/>
      <c r="K84" s="122"/>
      <c r="L84" s="122"/>
      <c r="M84" s="122"/>
      <c r="N84" s="152"/>
      <c r="O84" s="155"/>
      <c r="Q84" s="129"/>
      <c r="R84" s="122"/>
      <c r="S84" s="122"/>
      <c r="T84" s="122"/>
      <c r="U84" s="122"/>
      <c r="V84" s="126"/>
      <c r="X84" s="129"/>
      <c r="Y84" s="122"/>
      <c r="Z84" s="122"/>
      <c r="AA84" s="122"/>
      <c r="AB84" s="122"/>
      <c r="AC84" s="126"/>
    </row>
    <row r="85" spans="1:29" ht="15.75" hidden="1" x14ac:dyDescent="0.25">
      <c r="A85" s="63"/>
      <c r="B85" s="52"/>
      <c r="C85" s="53"/>
      <c r="D85" s="54"/>
      <c r="E85" s="54"/>
      <c r="F85" s="55"/>
      <c r="G85" s="56"/>
      <c r="I85" s="129"/>
      <c r="J85" s="122"/>
      <c r="K85" s="122"/>
      <c r="L85" s="122"/>
      <c r="M85" s="122"/>
      <c r="N85" s="152"/>
      <c r="O85" s="155"/>
      <c r="Q85" s="129"/>
      <c r="R85" s="122"/>
      <c r="S85" s="122"/>
      <c r="T85" s="122"/>
      <c r="U85" s="122"/>
      <c r="V85" s="126"/>
      <c r="X85" s="129"/>
      <c r="Y85" s="122"/>
      <c r="Z85" s="122"/>
      <c r="AA85" s="122"/>
      <c r="AB85" s="122"/>
      <c r="AC85" s="126"/>
    </row>
    <row r="86" spans="1:29" ht="9" hidden="1" customHeight="1" x14ac:dyDescent="0.25">
      <c r="A86" s="63"/>
      <c r="B86" s="52"/>
      <c r="C86" s="53"/>
      <c r="D86" s="54"/>
      <c r="E86" s="54"/>
      <c r="F86" s="55"/>
      <c r="G86" s="56"/>
      <c r="I86" s="129"/>
      <c r="J86" s="122"/>
      <c r="K86" s="122"/>
      <c r="L86" s="122"/>
      <c r="M86" s="122"/>
      <c r="N86" s="152"/>
      <c r="O86" s="155"/>
      <c r="Q86" s="129"/>
      <c r="R86" s="122"/>
      <c r="S86" s="122"/>
      <c r="T86" s="122"/>
      <c r="U86" s="122"/>
      <c r="V86" s="126"/>
      <c r="X86" s="129"/>
      <c r="Y86" s="122"/>
      <c r="Z86" s="122"/>
      <c r="AA86" s="122"/>
      <c r="AB86" s="122"/>
      <c r="AC86" s="126"/>
    </row>
    <row r="87" spans="1:29" ht="37.5" hidden="1" customHeight="1" x14ac:dyDescent="0.25">
      <c r="A87" s="63"/>
      <c r="B87" s="52"/>
      <c r="C87" s="53"/>
      <c r="D87" s="54"/>
      <c r="E87" s="54"/>
      <c r="F87" s="55"/>
      <c r="G87" s="56"/>
      <c r="I87" s="129"/>
      <c r="J87" s="122"/>
      <c r="K87" s="122"/>
      <c r="L87" s="122"/>
      <c r="M87" s="122"/>
      <c r="N87" s="152"/>
      <c r="O87" s="155"/>
      <c r="Q87" s="129"/>
      <c r="R87" s="122"/>
      <c r="S87" s="122"/>
      <c r="T87" s="122"/>
      <c r="U87" s="122"/>
      <c r="V87" s="126"/>
      <c r="X87" s="129"/>
      <c r="Y87" s="122"/>
      <c r="Z87" s="122"/>
      <c r="AA87" s="122"/>
      <c r="AB87" s="122"/>
      <c r="AC87" s="126"/>
    </row>
    <row r="88" spans="1:29" ht="15.75" hidden="1" x14ac:dyDescent="0.25">
      <c r="A88" s="39" t="s">
        <v>23</v>
      </c>
      <c r="B88" s="40"/>
      <c r="C88" s="41" t="s">
        <v>24</v>
      </c>
      <c r="D88" s="25"/>
      <c r="E88" s="25"/>
      <c r="F88" s="26"/>
      <c r="G88" s="64">
        <f>SUM(G90:G136)</f>
        <v>513241.99500000011</v>
      </c>
      <c r="I88" s="129"/>
      <c r="J88" s="122"/>
      <c r="K88" s="122"/>
      <c r="L88" s="122"/>
      <c r="M88" s="122"/>
      <c r="N88" s="152"/>
      <c r="O88" s="155"/>
      <c r="Q88" s="129"/>
      <c r="R88" s="122"/>
      <c r="S88" s="122"/>
      <c r="T88" s="122"/>
      <c r="U88" s="122"/>
      <c r="V88" s="126"/>
      <c r="X88" s="129"/>
      <c r="Y88" s="122"/>
      <c r="Z88" s="122"/>
      <c r="AA88" s="122"/>
      <c r="AB88" s="122"/>
      <c r="AC88" s="126"/>
    </row>
    <row r="89" spans="1:29" ht="15.75" hidden="1" x14ac:dyDescent="0.25">
      <c r="A89" s="43"/>
      <c r="B89" s="44"/>
      <c r="C89" s="99" t="s">
        <v>25</v>
      </c>
      <c r="D89" s="46"/>
      <c r="E89" s="46"/>
      <c r="F89" s="47"/>
      <c r="G89" s="70">
        <f>SUM(G90:G136)</f>
        <v>513241.99500000011</v>
      </c>
      <c r="I89" s="129"/>
      <c r="J89" s="122"/>
      <c r="K89" s="122"/>
      <c r="L89" s="122"/>
      <c r="M89" s="122"/>
      <c r="N89" s="152"/>
      <c r="O89" s="155"/>
      <c r="Q89" s="129"/>
      <c r="R89" s="122"/>
      <c r="S89" s="122"/>
      <c r="T89" s="122"/>
      <c r="U89" s="122"/>
      <c r="V89" s="126"/>
      <c r="X89" s="129"/>
      <c r="Y89" s="122"/>
      <c r="Z89" s="122"/>
      <c r="AA89" s="122"/>
      <c r="AB89" s="122"/>
      <c r="AC89" s="126"/>
    </row>
    <row r="90" spans="1:29" ht="47.25" hidden="1" x14ac:dyDescent="0.25">
      <c r="A90" s="43"/>
      <c r="B90" s="100"/>
      <c r="C90" s="58" t="s">
        <v>59</v>
      </c>
      <c r="D90" s="101" t="s">
        <v>60</v>
      </c>
      <c r="E90" s="25">
        <v>7</v>
      </c>
      <c r="F90" s="26">
        <v>1149.97</v>
      </c>
      <c r="G90" s="27">
        <f t="shared" ref="G90:G119" si="0">F90*E90</f>
        <v>8049.79</v>
      </c>
      <c r="I90" s="129"/>
      <c r="J90" s="122"/>
      <c r="K90" s="122"/>
      <c r="L90" s="122"/>
      <c r="M90" s="122"/>
      <c r="N90" s="152"/>
      <c r="O90" s="155"/>
      <c r="Q90" s="129"/>
      <c r="R90" s="122"/>
      <c r="S90" s="122"/>
      <c r="T90" s="122"/>
      <c r="U90" s="122"/>
      <c r="V90" s="126"/>
      <c r="X90" s="129"/>
      <c r="Y90" s="122"/>
      <c r="Z90" s="122"/>
      <c r="AA90" s="122"/>
      <c r="AB90" s="122"/>
      <c r="AC90" s="126"/>
    </row>
    <row r="91" spans="1:29" ht="47.25" hidden="1" x14ac:dyDescent="0.25">
      <c r="A91" s="43"/>
      <c r="B91" s="100"/>
      <c r="C91" s="58" t="s">
        <v>61</v>
      </c>
      <c r="D91" s="101" t="s">
        <v>60</v>
      </c>
      <c r="E91" s="25">
        <v>7</v>
      </c>
      <c r="F91" s="26">
        <v>999.97</v>
      </c>
      <c r="G91" s="27">
        <f t="shared" si="0"/>
        <v>6999.79</v>
      </c>
      <c r="I91" s="129"/>
      <c r="J91" s="122"/>
      <c r="K91" s="122"/>
      <c r="L91" s="122"/>
      <c r="M91" s="122"/>
      <c r="N91" s="152"/>
      <c r="O91" s="155"/>
      <c r="Q91" s="129"/>
      <c r="R91" s="122"/>
      <c r="S91" s="122"/>
      <c r="T91" s="122"/>
      <c r="U91" s="122"/>
      <c r="V91" s="126"/>
      <c r="X91" s="129"/>
      <c r="Y91" s="122"/>
      <c r="Z91" s="122"/>
      <c r="AA91" s="122"/>
      <c r="AB91" s="122"/>
      <c r="AC91" s="126"/>
    </row>
    <row r="92" spans="1:29" ht="15.75" hidden="1" x14ac:dyDescent="0.25">
      <c r="A92" s="43"/>
      <c r="B92" s="100"/>
      <c r="C92" s="58" t="s">
        <v>62</v>
      </c>
      <c r="D92" s="101" t="s">
        <v>60</v>
      </c>
      <c r="E92" s="25">
        <v>4</v>
      </c>
      <c r="F92" s="26">
        <v>2545.4</v>
      </c>
      <c r="G92" s="27">
        <f t="shared" si="0"/>
        <v>10181.6</v>
      </c>
      <c r="I92" s="129"/>
      <c r="J92" s="122"/>
      <c r="K92" s="122"/>
      <c r="L92" s="122"/>
      <c r="M92" s="122"/>
      <c r="N92" s="152"/>
      <c r="O92" s="155"/>
      <c r="Q92" s="129"/>
      <c r="R92" s="122"/>
      <c r="S92" s="122"/>
      <c r="T92" s="122"/>
      <c r="U92" s="122"/>
      <c r="V92" s="126"/>
      <c r="X92" s="129"/>
      <c r="Y92" s="122"/>
      <c r="Z92" s="122"/>
      <c r="AA92" s="122"/>
      <c r="AB92" s="122"/>
      <c r="AC92" s="126"/>
    </row>
    <row r="93" spans="1:29" ht="15.75" hidden="1" x14ac:dyDescent="0.25">
      <c r="A93" s="43"/>
      <c r="B93" s="100"/>
      <c r="C93" s="107" t="s">
        <v>63</v>
      </c>
      <c r="D93" s="101" t="s">
        <v>60</v>
      </c>
      <c r="E93" s="25">
        <v>7</v>
      </c>
      <c r="F93" s="26">
        <v>3377.2</v>
      </c>
      <c r="G93" s="27">
        <f t="shared" si="0"/>
        <v>23640.399999999998</v>
      </c>
      <c r="I93" s="129"/>
      <c r="J93" s="122"/>
      <c r="K93" s="122"/>
      <c r="L93" s="122"/>
      <c r="M93" s="122"/>
      <c r="N93" s="152"/>
      <c r="O93" s="155"/>
      <c r="Q93" s="129"/>
      <c r="R93" s="122"/>
      <c r="S93" s="122"/>
      <c r="T93" s="122"/>
      <c r="U93" s="122"/>
      <c r="V93" s="126"/>
      <c r="X93" s="129"/>
      <c r="Y93" s="122"/>
      <c r="Z93" s="122"/>
      <c r="AA93" s="122"/>
      <c r="AB93" s="122"/>
      <c r="AC93" s="126"/>
    </row>
    <row r="94" spans="1:29" ht="15.75" hidden="1" x14ac:dyDescent="0.25">
      <c r="A94" s="43"/>
      <c r="B94" s="100"/>
      <c r="C94" s="107" t="s">
        <v>64</v>
      </c>
      <c r="D94" s="101" t="s">
        <v>60</v>
      </c>
      <c r="E94" s="25">
        <v>6</v>
      </c>
      <c r="F94" s="26">
        <v>1399.97</v>
      </c>
      <c r="G94" s="27">
        <f t="shared" si="0"/>
        <v>8399.82</v>
      </c>
      <c r="I94" s="129"/>
      <c r="J94" s="122"/>
      <c r="K94" s="122"/>
      <c r="L94" s="122"/>
      <c r="M94" s="122"/>
      <c r="N94" s="152"/>
      <c r="O94" s="155"/>
      <c r="Q94" s="129"/>
      <c r="R94" s="122"/>
      <c r="S94" s="122"/>
      <c r="T94" s="122"/>
      <c r="U94" s="122"/>
      <c r="V94" s="126"/>
      <c r="X94" s="129"/>
      <c r="Y94" s="122"/>
      <c r="Z94" s="122"/>
      <c r="AA94" s="122"/>
      <c r="AB94" s="122"/>
      <c r="AC94" s="126"/>
    </row>
    <row r="95" spans="1:29" ht="15.75" hidden="1" x14ac:dyDescent="0.25">
      <c r="A95" s="43"/>
      <c r="B95" s="100"/>
      <c r="C95" s="107" t="s">
        <v>65</v>
      </c>
      <c r="D95" s="101" t="s">
        <v>60</v>
      </c>
      <c r="E95" s="25">
        <v>4</v>
      </c>
      <c r="F95" s="26">
        <v>802.25</v>
      </c>
      <c r="G95" s="27">
        <f t="shared" si="0"/>
        <v>3209</v>
      </c>
      <c r="I95" s="129"/>
      <c r="J95" s="122"/>
      <c r="K95" s="122"/>
      <c r="L95" s="122"/>
      <c r="M95" s="122"/>
      <c r="N95" s="152"/>
      <c r="O95" s="155"/>
      <c r="Q95" s="129"/>
      <c r="R95" s="122"/>
      <c r="S95" s="122"/>
      <c r="T95" s="122"/>
      <c r="U95" s="122"/>
      <c r="V95" s="126"/>
      <c r="X95" s="129"/>
      <c r="Y95" s="122"/>
      <c r="Z95" s="122"/>
      <c r="AA95" s="122"/>
      <c r="AB95" s="122"/>
      <c r="AC95" s="126"/>
    </row>
    <row r="96" spans="1:29" ht="15.75" hidden="1" x14ac:dyDescent="0.25">
      <c r="A96" s="43"/>
      <c r="B96" s="100"/>
      <c r="C96" s="107" t="s">
        <v>66</v>
      </c>
      <c r="D96" s="101" t="s">
        <v>60</v>
      </c>
      <c r="E96" s="25">
        <v>7</v>
      </c>
      <c r="F96" s="26">
        <v>2509.0300000000002</v>
      </c>
      <c r="G96" s="27">
        <f t="shared" si="0"/>
        <v>17563.210000000003</v>
      </c>
      <c r="I96" s="129"/>
      <c r="J96" s="122"/>
      <c r="K96" s="122"/>
      <c r="L96" s="122"/>
      <c r="M96" s="122"/>
      <c r="N96" s="152"/>
      <c r="O96" s="155"/>
      <c r="Q96" s="129"/>
      <c r="R96" s="122"/>
      <c r="S96" s="122"/>
      <c r="T96" s="122"/>
      <c r="U96" s="122"/>
      <c r="V96" s="126"/>
      <c r="X96" s="129"/>
      <c r="Y96" s="122"/>
      <c r="Z96" s="122"/>
      <c r="AA96" s="122"/>
      <c r="AB96" s="122"/>
      <c r="AC96" s="126"/>
    </row>
    <row r="97" spans="1:29" ht="15.75" hidden="1" x14ac:dyDescent="0.25">
      <c r="A97" s="43"/>
      <c r="B97" s="100"/>
      <c r="C97" s="107" t="s">
        <v>67</v>
      </c>
      <c r="D97" s="101" t="s">
        <v>60</v>
      </c>
      <c r="E97" s="25">
        <v>5</v>
      </c>
      <c r="F97" s="26">
        <v>1351.1</v>
      </c>
      <c r="G97" s="27">
        <f t="shared" si="0"/>
        <v>6755.5</v>
      </c>
      <c r="I97" s="129"/>
      <c r="J97" s="122"/>
      <c r="K97" s="122"/>
      <c r="L97" s="122"/>
      <c r="M97" s="122"/>
      <c r="N97" s="152"/>
      <c r="O97" s="155"/>
      <c r="Q97" s="129"/>
      <c r="R97" s="122"/>
      <c r="S97" s="122"/>
      <c r="T97" s="122"/>
      <c r="U97" s="122"/>
      <c r="V97" s="126"/>
      <c r="X97" s="129"/>
      <c r="Y97" s="122"/>
      <c r="Z97" s="122"/>
      <c r="AA97" s="122"/>
      <c r="AB97" s="122"/>
      <c r="AC97" s="126"/>
    </row>
    <row r="98" spans="1:29" ht="15.75" hidden="1" x14ac:dyDescent="0.25">
      <c r="A98" s="43"/>
      <c r="B98" s="100"/>
      <c r="C98" s="107" t="s">
        <v>68</v>
      </c>
      <c r="D98" s="101" t="s">
        <v>60</v>
      </c>
      <c r="E98" s="25">
        <v>5</v>
      </c>
      <c r="F98" s="26">
        <v>2001.09</v>
      </c>
      <c r="G98" s="27">
        <f t="shared" si="0"/>
        <v>10005.449999999999</v>
      </c>
      <c r="I98" s="129"/>
      <c r="J98" s="122"/>
      <c r="K98" s="122"/>
      <c r="L98" s="122"/>
      <c r="M98" s="122"/>
      <c r="N98" s="152"/>
      <c r="O98" s="155"/>
      <c r="Q98" s="129"/>
      <c r="R98" s="122"/>
      <c r="S98" s="122"/>
      <c r="T98" s="122"/>
      <c r="U98" s="122"/>
      <c r="V98" s="126"/>
      <c r="X98" s="129"/>
      <c r="Y98" s="122"/>
      <c r="Z98" s="122"/>
      <c r="AA98" s="122"/>
      <c r="AB98" s="122"/>
      <c r="AC98" s="126"/>
    </row>
    <row r="99" spans="1:29" ht="15.75" hidden="1" x14ac:dyDescent="0.25">
      <c r="A99" s="43"/>
      <c r="B99" s="100"/>
      <c r="C99" s="102" t="s">
        <v>69</v>
      </c>
      <c r="D99" s="101" t="s">
        <v>60</v>
      </c>
      <c r="E99" s="25">
        <v>3</v>
      </c>
      <c r="F99" s="26">
        <v>4176.04</v>
      </c>
      <c r="G99" s="27">
        <f t="shared" si="0"/>
        <v>12528.119999999999</v>
      </c>
      <c r="I99" s="129"/>
      <c r="J99" s="122"/>
      <c r="K99" s="122"/>
      <c r="L99" s="122"/>
      <c r="M99" s="122"/>
      <c r="N99" s="152"/>
      <c r="O99" s="155"/>
      <c r="Q99" s="129"/>
      <c r="R99" s="122"/>
      <c r="S99" s="122"/>
      <c r="T99" s="122"/>
      <c r="U99" s="122"/>
      <c r="V99" s="126"/>
      <c r="X99" s="129"/>
      <c r="Y99" s="122"/>
      <c r="Z99" s="122"/>
      <c r="AA99" s="122"/>
      <c r="AB99" s="122"/>
      <c r="AC99" s="126"/>
    </row>
    <row r="100" spans="1:29" ht="15.75" hidden="1" x14ac:dyDescent="0.25">
      <c r="A100" s="43"/>
      <c r="B100" s="100"/>
      <c r="C100" s="102" t="s">
        <v>70</v>
      </c>
      <c r="D100" s="101" t="s">
        <v>60</v>
      </c>
      <c r="E100" s="25">
        <v>2</v>
      </c>
      <c r="F100" s="26">
        <v>3119.25</v>
      </c>
      <c r="G100" s="27">
        <f t="shared" si="0"/>
        <v>6238.5</v>
      </c>
      <c r="I100" s="129"/>
      <c r="J100" s="122"/>
      <c r="K100" s="122"/>
      <c r="L100" s="122"/>
      <c r="M100" s="122"/>
      <c r="N100" s="152"/>
      <c r="O100" s="155"/>
      <c r="Q100" s="129"/>
      <c r="R100" s="122"/>
      <c r="S100" s="122"/>
      <c r="T100" s="122"/>
      <c r="U100" s="122"/>
      <c r="V100" s="126"/>
      <c r="X100" s="129"/>
      <c r="Y100" s="122"/>
      <c r="Z100" s="122"/>
      <c r="AA100" s="122"/>
      <c r="AB100" s="122"/>
      <c r="AC100" s="126"/>
    </row>
    <row r="101" spans="1:29" ht="15.75" hidden="1" x14ac:dyDescent="0.25">
      <c r="A101" s="43"/>
      <c r="B101" s="100"/>
      <c r="C101" s="102" t="s">
        <v>71</v>
      </c>
      <c r="D101" s="101" t="s">
        <v>60</v>
      </c>
      <c r="E101" s="25">
        <v>2</v>
      </c>
      <c r="F101" s="26">
        <v>1472.69</v>
      </c>
      <c r="G101" s="27">
        <f t="shared" si="0"/>
        <v>2945.38</v>
      </c>
      <c r="I101" s="129"/>
      <c r="J101" s="122"/>
      <c r="K101" s="122"/>
      <c r="L101" s="122"/>
      <c r="M101" s="122"/>
      <c r="N101" s="152"/>
      <c r="O101" s="155"/>
      <c r="Q101" s="129"/>
      <c r="R101" s="122"/>
      <c r="S101" s="122"/>
      <c r="T101" s="122"/>
      <c r="U101" s="122"/>
      <c r="V101" s="126"/>
      <c r="X101" s="129"/>
      <c r="Y101" s="122"/>
      <c r="Z101" s="122"/>
      <c r="AA101" s="122"/>
      <c r="AB101" s="122"/>
      <c r="AC101" s="126"/>
    </row>
    <row r="102" spans="1:29" ht="15.75" hidden="1" x14ac:dyDescent="0.25">
      <c r="A102" s="43"/>
      <c r="B102" s="100"/>
      <c r="C102" s="102" t="s">
        <v>72</v>
      </c>
      <c r="D102" s="101" t="s">
        <v>60</v>
      </c>
      <c r="E102" s="25">
        <v>4</v>
      </c>
      <c r="F102" s="26">
        <v>2368.13</v>
      </c>
      <c r="G102" s="27">
        <f t="shared" si="0"/>
        <v>9472.52</v>
      </c>
      <c r="I102" s="129"/>
      <c r="J102" s="122"/>
      <c r="K102" s="122"/>
      <c r="L102" s="122"/>
      <c r="M102" s="122"/>
      <c r="N102" s="152"/>
      <c r="O102" s="155"/>
      <c r="Q102" s="129"/>
      <c r="R102" s="122"/>
      <c r="S102" s="122"/>
      <c r="T102" s="122"/>
      <c r="U102" s="122"/>
      <c r="V102" s="126"/>
      <c r="X102" s="129"/>
      <c r="Y102" s="122"/>
      <c r="Z102" s="122"/>
      <c r="AA102" s="122"/>
      <c r="AB102" s="122"/>
      <c r="AC102" s="126"/>
    </row>
    <row r="103" spans="1:29" ht="15.75" hidden="1" x14ac:dyDescent="0.25">
      <c r="A103" s="43"/>
      <c r="B103" s="100"/>
      <c r="C103" s="102" t="s">
        <v>73</v>
      </c>
      <c r="D103" s="101" t="s">
        <v>60</v>
      </c>
      <c r="E103" s="25">
        <v>3</v>
      </c>
      <c r="F103" s="26">
        <v>898.84</v>
      </c>
      <c r="G103" s="27">
        <f t="shared" si="0"/>
        <v>2696.52</v>
      </c>
      <c r="I103" s="129"/>
      <c r="J103" s="122"/>
      <c r="K103" s="122"/>
      <c r="L103" s="122"/>
      <c r="M103" s="122"/>
      <c r="N103" s="152"/>
      <c r="O103" s="155"/>
      <c r="Q103" s="129"/>
      <c r="R103" s="122"/>
      <c r="S103" s="122"/>
      <c r="T103" s="122"/>
      <c r="U103" s="122"/>
      <c r="V103" s="126"/>
      <c r="X103" s="129"/>
      <c r="Y103" s="122"/>
      <c r="Z103" s="122"/>
      <c r="AA103" s="122"/>
      <c r="AB103" s="122"/>
      <c r="AC103" s="126"/>
    </row>
    <row r="104" spans="1:29" ht="15.75" hidden="1" x14ac:dyDescent="0.25">
      <c r="A104" s="43"/>
      <c r="B104" s="100"/>
      <c r="C104" s="102" t="s">
        <v>74</v>
      </c>
      <c r="D104" s="101" t="s">
        <v>60</v>
      </c>
      <c r="E104" s="25">
        <v>5</v>
      </c>
      <c r="F104" s="26">
        <v>1096.56</v>
      </c>
      <c r="G104" s="27">
        <f t="shared" si="0"/>
        <v>5482.7999999999993</v>
      </c>
      <c r="I104" s="129"/>
      <c r="J104" s="122"/>
      <c r="K104" s="122"/>
      <c r="L104" s="122"/>
      <c r="M104" s="122"/>
      <c r="N104" s="152"/>
      <c r="O104" s="155"/>
      <c r="Q104" s="129"/>
      <c r="R104" s="122"/>
      <c r="S104" s="122"/>
      <c r="T104" s="122"/>
      <c r="U104" s="122"/>
      <c r="V104" s="126"/>
      <c r="X104" s="129"/>
      <c r="Y104" s="122"/>
      <c r="Z104" s="122"/>
      <c r="AA104" s="122"/>
      <c r="AB104" s="122"/>
      <c r="AC104" s="126"/>
    </row>
    <row r="105" spans="1:29" ht="15.75" hidden="1" x14ac:dyDescent="0.25">
      <c r="A105" s="43"/>
      <c r="B105" s="100"/>
      <c r="C105" s="102" t="s">
        <v>75</v>
      </c>
      <c r="D105" s="101" t="s">
        <v>60</v>
      </c>
      <c r="E105" s="25">
        <v>4</v>
      </c>
      <c r="F105" s="26">
        <v>838.61</v>
      </c>
      <c r="G105" s="27">
        <f t="shared" si="0"/>
        <v>3354.44</v>
      </c>
      <c r="I105" s="129"/>
      <c r="J105" s="122"/>
      <c r="K105" s="122"/>
      <c r="L105" s="122"/>
      <c r="M105" s="122"/>
      <c r="N105" s="152"/>
      <c r="O105" s="155"/>
      <c r="Q105" s="129"/>
      <c r="R105" s="122"/>
      <c r="S105" s="122"/>
      <c r="T105" s="122"/>
      <c r="U105" s="122"/>
      <c r="V105" s="126"/>
      <c r="X105" s="129"/>
      <c r="Y105" s="122"/>
      <c r="Z105" s="122"/>
      <c r="AA105" s="122"/>
      <c r="AB105" s="122"/>
      <c r="AC105" s="126"/>
    </row>
    <row r="106" spans="1:29" ht="15.75" hidden="1" x14ac:dyDescent="0.25">
      <c r="A106" s="43"/>
      <c r="B106" s="100"/>
      <c r="C106" s="102" t="s">
        <v>76</v>
      </c>
      <c r="D106" s="101" t="s">
        <v>60</v>
      </c>
      <c r="E106" s="25">
        <v>6</v>
      </c>
      <c r="F106" s="26">
        <v>2251.08</v>
      </c>
      <c r="G106" s="27">
        <f t="shared" si="0"/>
        <v>13506.48</v>
      </c>
      <c r="I106" s="129"/>
      <c r="J106" s="122"/>
      <c r="K106" s="122"/>
      <c r="L106" s="122"/>
      <c r="M106" s="122"/>
      <c r="N106" s="152"/>
      <c r="O106" s="155"/>
      <c r="Q106" s="129"/>
      <c r="R106" s="122"/>
      <c r="S106" s="122"/>
      <c r="T106" s="122"/>
      <c r="U106" s="122"/>
      <c r="V106" s="126"/>
      <c r="X106" s="129"/>
      <c r="Y106" s="122"/>
      <c r="Z106" s="122"/>
      <c r="AA106" s="122"/>
      <c r="AB106" s="122"/>
      <c r="AC106" s="126"/>
    </row>
    <row r="107" spans="1:29" ht="63" hidden="1" x14ac:dyDescent="0.25">
      <c r="A107" s="43"/>
      <c r="B107" s="100"/>
      <c r="C107" s="102" t="s">
        <v>77</v>
      </c>
      <c r="D107" s="101" t="s">
        <v>60</v>
      </c>
      <c r="E107" s="25">
        <v>10</v>
      </c>
      <c r="F107" s="26">
        <v>1061.3399999999999</v>
      </c>
      <c r="G107" s="27">
        <f t="shared" si="0"/>
        <v>10613.4</v>
      </c>
      <c r="I107" s="129"/>
      <c r="J107" s="122"/>
      <c r="K107" s="122"/>
      <c r="L107" s="122"/>
      <c r="M107" s="122"/>
      <c r="N107" s="152"/>
      <c r="O107" s="155"/>
      <c r="Q107" s="129"/>
      <c r="R107" s="122"/>
      <c r="S107" s="122"/>
      <c r="T107" s="122"/>
      <c r="U107" s="122"/>
      <c r="V107" s="126"/>
      <c r="X107" s="129"/>
      <c r="Y107" s="122"/>
      <c r="Z107" s="122"/>
      <c r="AA107" s="122"/>
      <c r="AB107" s="122"/>
      <c r="AC107" s="126"/>
    </row>
    <row r="108" spans="1:29" ht="15.75" hidden="1" x14ac:dyDescent="0.25">
      <c r="A108" s="43"/>
      <c r="B108" s="100"/>
      <c r="C108" s="102" t="s">
        <v>78</v>
      </c>
      <c r="D108" s="101" t="s">
        <v>60</v>
      </c>
      <c r="E108" s="25">
        <v>2</v>
      </c>
      <c r="F108" s="26">
        <v>1779.5</v>
      </c>
      <c r="G108" s="27">
        <f t="shared" si="0"/>
        <v>3559</v>
      </c>
      <c r="I108" s="129"/>
      <c r="J108" s="122"/>
      <c r="K108" s="122"/>
      <c r="L108" s="122"/>
      <c r="M108" s="122"/>
      <c r="N108" s="152"/>
      <c r="O108" s="155"/>
      <c r="Q108" s="129"/>
      <c r="R108" s="122"/>
      <c r="S108" s="122"/>
      <c r="T108" s="122"/>
      <c r="U108" s="122"/>
      <c r="V108" s="126"/>
      <c r="X108" s="129"/>
      <c r="Y108" s="122"/>
      <c r="Z108" s="122"/>
      <c r="AA108" s="122"/>
      <c r="AB108" s="122"/>
      <c r="AC108" s="126"/>
    </row>
    <row r="109" spans="1:29" ht="15.75" hidden="1" x14ac:dyDescent="0.25">
      <c r="A109" s="43"/>
      <c r="B109" s="100"/>
      <c r="C109" s="102" t="s">
        <v>79</v>
      </c>
      <c r="D109" s="101" t="s">
        <v>60</v>
      </c>
      <c r="E109" s="25">
        <v>7</v>
      </c>
      <c r="F109" s="26">
        <v>798.84</v>
      </c>
      <c r="G109" s="27">
        <f t="shared" si="0"/>
        <v>5591.88</v>
      </c>
      <c r="I109" s="129"/>
      <c r="J109" s="122"/>
      <c r="K109" s="122"/>
      <c r="L109" s="122"/>
      <c r="M109" s="122"/>
      <c r="N109" s="152"/>
      <c r="O109" s="155"/>
      <c r="Q109" s="129"/>
      <c r="R109" s="122"/>
      <c r="S109" s="122"/>
      <c r="T109" s="122"/>
      <c r="U109" s="122"/>
      <c r="V109" s="126"/>
      <c r="X109" s="129"/>
      <c r="Y109" s="122"/>
      <c r="Z109" s="122"/>
      <c r="AA109" s="122"/>
      <c r="AB109" s="122"/>
      <c r="AC109" s="126"/>
    </row>
    <row r="110" spans="1:29" ht="31.5" hidden="1" x14ac:dyDescent="0.25">
      <c r="A110" s="43"/>
      <c r="B110" s="100"/>
      <c r="C110" s="102" t="s">
        <v>80</v>
      </c>
      <c r="D110" s="101" t="s">
        <v>60</v>
      </c>
      <c r="E110" s="25">
        <v>3</v>
      </c>
      <c r="F110" s="26">
        <v>8014.6</v>
      </c>
      <c r="G110" s="27">
        <f t="shared" si="0"/>
        <v>24043.800000000003</v>
      </c>
      <c r="I110" s="129"/>
      <c r="J110" s="122"/>
      <c r="K110" s="122"/>
      <c r="L110" s="122"/>
      <c r="M110" s="122"/>
      <c r="N110" s="152"/>
      <c r="O110" s="155"/>
      <c r="Q110" s="129"/>
      <c r="R110" s="122"/>
      <c r="S110" s="122"/>
      <c r="T110" s="122"/>
      <c r="U110" s="122"/>
      <c r="V110" s="126"/>
      <c r="X110" s="129"/>
      <c r="Y110" s="122"/>
      <c r="Z110" s="122"/>
      <c r="AA110" s="122"/>
      <c r="AB110" s="122"/>
      <c r="AC110" s="126"/>
    </row>
    <row r="111" spans="1:29" ht="15.75" hidden="1" x14ac:dyDescent="0.25">
      <c r="A111" s="65"/>
      <c r="B111" s="57"/>
      <c r="C111" s="102" t="s">
        <v>81</v>
      </c>
      <c r="D111" s="101" t="s">
        <v>60</v>
      </c>
      <c r="E111" s="25">
        <v>3</v>
      </c>
      <c r="F111" s="26">
        <v>3002.5</v>
      </c>
      <c r="G111" s="27">
        <f t="shared" si="0"/>
        <v>9007.5</v>
      </c>
      <c r="I111" s="129"/>
      <c r="J111" s="122"/>
      <c r="K111" s="122"/>
      <c r="L111" s="122"/>
      <c r="M111" s="122"/>
      <c r="N111" s="152"/>
      <c r="O111" s="155"/>
      <c r="Q111" s="129"/>
      <c r="R111" s="122"/>
      <c r="S111" s="122"/>
      <c r="T111" s="122"/>
      <c r="U111" s="122"/>
      <c r="V111" s="126"/>
      <c r="X111" s="129"/>
      <c r="Y111" s="122"/>
      <c r="Z111" s="122"/>
      <c r="AA111" s="122"/>
      <c r="AB111" s="122"/>
      <c r="AC111" s="126"/>
    </row>
    <row r="112" spans="1:29" ht="15.75" hidden="1" x14ac:dyDescent="0.25">
      <c r="A112" s="65"/>
      <c r="B112" s="57"/>
      <c r="C112" s="102" t="s">
        <v>82</v>
      </c>
      <c r="D112" s="101" t="s">
        <v>60</v>
      </c>
      <c r="E112" s="25">
        <v>2</v>
      </c>
      <c r="F112" s="26">
        <v>1024.97</v>
      </c>
      <c r="G112" s="27">
        <f t="shared" si="0"/>
        <v>2049.94</v>
      </c>
      <c r="I112" s="129"/>
      <c r="J112" s="122"/>
      <c r="K112" s="122"/>
      <c r="L112" s="122"/>
      <c r="M112" s="122"/>
      <c r="N112" s="152"/>
      <c r="O112" s="155"/>
      <c r="Q112" s="129"/>
      <c r="R112" s="122"/>
      <c r="S112" s="122"/>
      <c r="T112" s="122"/>
      <c r="U112" s="122"/>
      <c r="V112" s="126"/>
      <c r="X112" s="129"/>
      <c r="Y112" s="122"/>
      <c r="Z112" s="122"/>
      <c r="AA112" s="122"/>
      <c r="AB112" s="122"/>
      <c r="AC112" s="126"/>
    </row>
    <row r="113" spans="1:29" ht="47.25" hidden="1" x14ac:dyDescent="0.25">
      <c r="A113" s="65"/>
      <c r="B113" s="57"/>
      <c r="C113" s="102" t="s">
        <v>83</v>
      </c>
      <c r="D113" s="101" t="s">
        <v>60</v>
      </c>
      <c r="E113" s="25">
        <v>4</v>
      </c>
      <c r="F113" s="26">
        <v>3756.74</v>
      </c>
      <c r="G113" s="27">
        <f t="shared" si="0"/>
        <v>15026.96</v>
      </c>
      <c r="I113" s="129"/>
      <c r="J113" s="122"/>
      <c r="K113" s="122"/>
      <c r="L113" s="122"/>
      <c r="M113" s="122"/>
      <c r="N113" s="152"/>
      <c r="O113" s="155"/>
      <c r="Q113" s="129"/>
      <c r="R113" s="122"/>
      <c r="S113" s="122"/>
      <c r="T113" s="122"/>
      <c r="U113" s="122"/>
      <c r="V113" s="126"/>
      <c r="X113" s="129"/>
      <c r="Y113" s="122"/>
      <c r="Z113" s="122"/>
      <c r="AA113" s="122"/>
      <c r="AB113" s="122"/>
      <c r="AC113" s="126"/>
    </row>
    <row r="114" spans="1:29" ht="31.5" hidden="1" x14ac:dyDescent="0.25">
      <c r="A114" s="65"/>
      <c r="B114" s="57"/>
      <c r="C114" s="102" t="s">
        <v>84</v>
      </c>
      <c r="D114" s="101" t="s">
        <v>60</v>
      </c>
      <c r="E114" s="25">
        <v>4</v>
      </c>
      <c r="F114" s="26">
        <v>3744.24</v>
      </c>
      <c r="G114" s="27">
        <f t="shared" si="0"/>
        <v>14976.96</v>
      </c>
      <c r="I114" s="129"/>
      <c r="J114" s="122"/>
      <c r="K114" s="122"/>
      <c r="L114" s="122"/>
      <c r="M114" s="122"/>
      <c r="N114" s="152"/>
      <c r="O114" s="155"/>
      <c r="Q114" s="129"/>
      <c r="R114" s="122"/>
      <c r="S114" s="122"/>
      <c r="T114" s="122"/>
      <c r="U114" s="122"/>
      <c r="V114" s="126"/>
      <c r="X114" s="129"/>
      <c r="Y114" s="122"/>
      <c r="Z114" s="122"/>
      <c r="AA114" s="122"/>
      <c r="AB114" s="122"/>
      <c r="AC114" s="126"/>
    </row>
    <row r="115" spans="1:29" ht="31.5" hidden="1" x14ac:dyDescent="0.25">
      <c r="A115" s="65"/>
      <c r="B115" s="57"/>
      <c r="C115" s="102" t="s">
        <v>85</v>
      </c>
      <c r="D115" s="101" t="s">
        <v>60</v>
      </c>
      <c r="E115" s="25">
        <v>4</v>
      </c>
      <c r="F115" s="26">
        <v>5677.15</v>
      </c>
      <c r="G115" s="27">
        <f t="shared" si="0"/>
        <v>22708.6</v>
      </c>
      <c r="I115" s="129"/>
      <c r="J115" s="122"/>
      <c r="K115" s="122"/>
      <c r="L115" s="122"/>
      <c r="M115" s="122"/>
      <c r="N115" s="152"/>
      <c r="O115" s="155"/>
      <c r="Q115" s="129"/>
      <c r="R115" s="122"/>
      <c r="S115" s="122"/>
      <c r="T115" s="122"/>
      <c r="U115" s="122"/>
      <c r="V115" s="126"/>
      <c r="X115" s="129"/>
      <c r="Y115" s="122"/>
      <c r="Z115" s="122"/>
      <c r="AA115" s="122"/>
      <c r="AB115" s="122"/>
      <c r="AC115" s="126"/>
    </row>
    <row r="116" spans="1:29" ht="5.25" hidden="1" customHeight="1" x14ac:dyDescent="0.25">
      <c r="A116" s="65"/>
      <c r="B116" s="57"/>
      <c r="C116" s="102" t="s">
        <v>86</v>
      </c>
      <c r="D116" s="101" t="s">
        <v>60</v>
      </c>
      <c r="E116" s="25">
        <v>5</v>
      </c>
      <c r="F116" s="26">
        <v>7747.56</v>
      </c>
      <c r="G116" s="27">
        <f t="shared" si="0"/>
        <v>38737.800000000003</v>
      </c>
      <c r="I116" s="129"/>
      <c r="J116" s="122"/>
      <c r="K116" s="122"/>
      <c r="L116" s="122"/>
      <c r="M116" s="122"/>
      <c r="N116" s="152"/>
      <c r="O116" s="155"/>
      <c r="Q116" s="129"/>
      <c r="R116" s="122"/>
      <c r="S116" s="122"/>
      <c r="T116" s="122"/>
      <c r="U116" s="122"/>
      <c r="V116" s="126"/>
      <c r="X116" s="129"/>
      <c r="Y116" s="122"/>
      <c r="Z116" s="122"/>
      <c r="AA116" s="122"/>
      <c r="AB116" s="122"/>
      <c r="AC116" s="126"/>
    </row>
    <row r="117" spans="1:29" ht="15.75" hidden="1" x14ac:dyDescent="0.25">
      <c r="A117" s="65"/>
      <c r="B117" s="57"/>
      <c r="C117" s="102" t="s">
        <v>87</v>
      </c>
      <c r="D117" s="101" t="s">
        <v>60</v>
      </c>
      <c r="E117" s="25">
        <v>3</v>
      </c>
      <c r="F117" s="26">
        <v>4047.64</v>
      </c>
      <c r="G117" s="27">
        <f t="shared" si="0"/>
        <v>12142.92</v>
      </c>
      <c r="I117" s="129"/>
      <c r="J117" s="122"/>
      <c r="K117" s="122"/>
      <c r="L117" s="122"/>
      <c r="M117" s="122"/>
      <c r="N117" s="152"/>
      <c r="O117" s="155"/>
      <c r="Q117" s="129"/>
      <c r="R117" s="122"/>
      <c r="S117" s="122"/>
      <c r="T117" s="122"/>
      <c r="U117" s="122"/>
      <c r="V117" s="126"/>
      <c r="X117" s="129"/>
      <c r="Y117" s="122"/>
      <c r="Z117" s="122"/>
      <c r="AA117" s="122"/>
      <c r="AB117" s="122"/>
      <c r="AC117" s="126"/>
    </row>
    <row r="118" spans="1:29" ht="15.75" hidden="1" x14ac:dyDescent="0.25">
      <c r="A118" s="65"/>
      <c r="B118" s="57"/>
      <c r="C118" s="103" t="s">
        <v>88</v>
      </c>
      <c r="D118" s="101" t="s">
        <v>60</v>
      </c>
      <c r="E118" s="25">
        <v>2</v>
      </c>
      <c r="F118" s="26">
        <v>2759.07</v>
      </c>
      <c r="G118" s="27">
        <f t="shared" si="0"/>
        <v>5518.14</v>
      </c>
      <c r="I118" s="129"/>
      <c r="J118" s="122"/>
      <c r="K118" s="122"/>
      <c r="L118" s="122"/>
      <c r="M118" s="122"/>
      <c r="N118" s="152"/>
      <c r="O118" s="155"/>
      <c r="Q118" s="129"/>
      <c r="R118" s="122"/>
      <c r="S118" s="122"/>
      <c r="T118" s="122"/>
      <c r="U118" s="122"/>
      <c r="V118" s="126"/>
      <c r="X118" s="129"/>
      <c r="Y118" s="122"/>
      <c r="Z118" s="122"/>
      <c r="AA118" s="122"/>
      <c r="AB118" s="122"/>
      <c r="AC118" s="126"/>
    </row>
    <row r="119" spans="1:29" ht="15.75" hidden="1" x14ac:dyDescent="0.25">
      <c r="A119" s="65"/>
      <c r="B119" s="57"/>
      <c r="C119" s="107" t="s">
        <v>89</v>
      </c>
      <c r="D119" s="101" t="s">
        <v>60</v>
      </c>
      <c r="E119" s="25">
        <v>1</v>
      </c>
      <c r="F119" s="26">
        <v>2473.81</v>
      </c>
      <c r="G119" s="27">
        <f t="shared" si="0"/>
        <v>2473.81</v>
      </c>
      <c r="I119" s="129"/>
      <c r="J119" s="122"/>
      <c r="K119" s="122"/>
      <c r="L119" s="122"/>
      <c r="M119" s="122"/>
      <c r="N119" s="152"/>
      <c r="O119" s="155"/>
      <c r="Q119" s="129"/>
      <c r="R119" s="122"/>
      <c r="S119" s="122"/>
      <c r="T119" s="122"/>
      <c r="U119" s="122"/>
      <c r="V119" s="126"/>
      <c r="X119" s="129"/>
      <c r="Y119" s="122"/>
      <c r="Z119" s="122"/>
      <c r="AA119" s="122"/>
      <c r="AB119" s="122"/>
      <c r="AC119" s="126"/>
    </row>
    <row r="120" spans="1:29" ht="15.75" hidden="1" x14ac:dyDescent="0.25">
      <c r="A120" s="65"/>
      <c r="B120" s="57"/>
      <c r="C120" s="157" t="s">
        <v>90</v>
      </c>
      <c r="D120" s="158" t="s">
        <v>60</v>
      </c>
      <c r="E120" s="159">
        <v>8</v>
      </c>
      <c r="F120" s="160">
        <f>G120/E120</f>
        <v>2611.76125</v>
      </c>
      <c r="G120" s="161">
        <f>20749.52+144.57</f>
        <v>20894.09</v>
      </c>
      <c r="I120" s="157" t="s">
        <v>90</v>
      </c>
      <c r="J120" s="158" t="s">
        <v>60</v>
      </c>
      <c r="K120" s="159">
        <v>8</v>
      </c>
      <c r="L120" s="163">
        <v>2466.35</v>
      </c>
      <c r="M120" s="122">
        <f>L120*K120</f>
        <v>19730.8</v>
      </c>
      <c r="N120" s="154">
        <f>G120-M120</f>
        <v>1163.2900000000009</v>
      </c>
      <c r="O120" s="155"/>
      <c r="Q120" s="129"/>
      <c r="R120" s="122"/>
      <c r="S120" s="122"/>
      <c r="T120" s="122"/>
      <c r="U120" s="122"/>
      <c r="V120" s="126"/>
      <c r="X120" s="129"/>
      <c r="Y120" s="122"/>
      <c r="Z120" s="122"/>
      <c r="AA120" s="122"/>
      <c r="AB120" s="122"/>
      <c r="AC120" s="126"/>
    </row>
    <row r="121" spans="1:29" ht="15.75" hidden="1" x14ac:dyDescent="0.25">
      <c r="A121" s="65"/>
      <c r="B121" s="57"/>
      <c r="C121" s="157" t="s">
        <v>91</v>
      </c>
      <c r="D121" s="158" t="s">
        <v>60</v>
      </c>
      <c r="E121" s="159">
        <v>5</v>
      </c>
      <c r="F121" s="160">
        <f>G121/E121</f>
        <v>2611.7560000000003</v>
      </c>
      <c r="G121" s="161">
        <f>12968.45+90.33</f>
        <v>13058.78</v>
      </c>
      <c r="I121" s="157" t="s">
        <v>91</v>
      </c>
      <c r="J121" s="158" t="s">
        <v>60</v>
      </c>
      <c r="K121" s="159">
        <v>5</v>
      </c>
      <c r="L121" s="163">
        <v>2466.35</v>
      </c>
      <c r="M121" s="122">
        <f t="shared" ref="M121:M125" si="1">L121*K121</f>
        <v>12331.75</v>
      </c>
      <c r="N121" s="154">
        <f t="shared" ref="N121:N125" si="2">G121-M121</f>
        <v>727.03000000000065</v>
      </c>
      <c r="O121" s="155"/>
      <c r="Q121" s="129"/>
      <c r="R121" s="122"/>
      <c r="S121" s="122"/>
      <c r="T121" s="122"/>
      <c r="U121" s="122"/>
      <c r="V121" s="126"/>
      <c r="X121" s="129"/>
      <c r="Y121" s="122"/>
      <c r="Z121" s="122"/>
      <c r="AA121" s="122"/>
      <c r="AB121" s="122"/>
      <c r="AC121" s="126"/>
    </row>
    <row r="122" spans="1:29" ht="15.75" hidden="1" x14ac:dyDescent="0.25">
      <c r="A122" s="65"/>
      <c r="B122" s="57"/>
      <c r="C122" s="157" t="s">
        <v>92</v>
      </c>
      <c r="D122" s="158" t="s">
        <v>60</v>
      </c>
      <c r="E122" s="159">
        <v>4</v>
      </c>
      <c r="F122" s="160">
        <f>G122/E122</f>
        <v>5400.9400000000005</v>
      </c>
      <c r="G122" s="161">
        <f>21549.52+54.24</f>
        <v>21603.760000000002</v>
      </c>
      <c r="I122" s="157" t="s">
        <v>92</v>
      </c>
      <c r="J122" s="158" t="s">
        <v>60</v>
      </c>
      <c r="K122" s="159">
        <v>4</v>
      </c>
      <c r="L122" s="163">
        <v>5408.85</v>
      </c>
      <c r="M122" s="122">
        <f t="shared" si="1"/>
        <v>21635.4</v>
      </c>
      <c r="N122" s="154">
        <f t="shared" si="2"/>
        <v>-31.639999999999418</v>
      </c>
      <c r="O122" s="155"/>
      <c r="Q122" s="129"/>
      <c r="R122" s="122"/>
      <c r="S122" s="122"/>
      <c r="T122" s="122"/>
      <c r="U122" s="122"/>
      <c r="V122" s="126"/>
      <c r="X122" s="129"/>
      <c r="Y122" s="122"/>
      <c r="Z122" s="122"/>
      <c r="AA122" s="122"/>
      <c r="AB122" s="122"/>
      <c r="AC122" s="126"/>
    </row>
    <row r="123" spans="1:29" ht="15.75" hidden="1" x14ac:dyDescent="0.25">
      <c r="A123" s="65"/>
      <c r="B123" s="57"/>
      <c r="C123" s="157" t="s">
        <v>93</v>
      </c>
      <c r="D123" s="158" t="s">
        <v>60</v>
      </c>
      <c r="E123" s="159">
        <v>1</v>
      </c>
      <c r="F123" s="160">
        <v>2957.43</v>
      </c>
      <c r="G123" s="161">
        <f t="shared" ref="G123:G136" si="3">F123*E123</f>
        <v>2957.43</v>
      </c>
      <c r="I123" s="157" t="s">
        <v>93</v>
      </c>
      <c r="J123" s="158" t="s">
        <v>60</v>
      </c>
      <c r="K123" s="159">
        <v>1</v>
      </c>
      <c r="L123" s="163">
        <v>2814.1</v>
      </c>
      <c r="M123" s="122">
        <f t="shared" si="1"/>
        <v>2814.1</v>
      </c>
      <c r="N123" s="154">
        <f t="shared" si="2"/>
        <v>143.32999999999993</v>
      </c>
      <c r="O123" s="155"/>
      <c r="Q123" s="129"/>
      <c r="R123" s="122"/>
      <c r="S123" s="122"/>
      <c r="T123" s="122"/>
      <c r="U123" s="122"/>
      <c r="V123" s="126"/>
      <c r="X123" s="129"/>
      <c r="Y123" s="122"/>
      <c r="Z123" s="122"/>
      <c r="AA123" s="122"/>
      <c r="AB123" s="122"/>
      <c r="AC123" s="126"/>
    </row>
    <row r="124" spans="1:29" ht="15.75" hidden="1" x14ac:dyDescent="0.25">
      <c r="A124" s="65"/>
      <c r="B124" s="57"/>
      <c r="C124" s="157" t="s">
        <v>94</v>
      </c>
      <c r="D124" s="158" t="s">
        <v>60</v>
      </c>
      <c r="E124" s="159">
        <v>0.5</v>
      </c>
      <c r="F124" s="160">
        <v>886.85</v>
      </c>
      <c r="G124" s="161">
        <f t="shared" si="3"/>
        <v>443.42500000000001</v>
      </c>
      <c r="I124" s="157" t="s">
        <v>94</v>
      </c>
      <c r="J124" s="158" t="s">
        <v>60</v>
      </c>
      <c r="K124" s="159">
        <v>0.5</v>
      </c>
      <c r="L124" s="164">
        <v>1690.6</v>
      </c>
      <c r="M124" s="122">
        <f t="shared" si="1"/>
        <v>845.3</v>
      </c>
      <c r="N124" s="154">
        <f t="shared" si="2"/>
        <v>-401.87499999999994</v>
      </c>
      <c r="O124" s="155"/>
      <c r="Q124" s="129"/>
      <c r="R124" s="122"/>
      <c r="S124" s="122"/>
      <c r="T124" s="122"/>
      <c r="U124" s="122"/>
      <c r="V124" s="126"/>
      <c r="X124" s="129"/>
      <c r="Y124" s="122"/>
      <c r="Z124" s="122"/>
      <c r="AA124" s="122"/>
      <c r="AB124" s="122"/>
      <c r="AC124" s="126"/>
    </row>
    <row r="125" spans="1:29" ht="15.75" hidden="1" x14ac:dyDescent="0.25">
      <c r="A125" s="65"/>
      <c r="B125" s="57"/>
      <c r="C125" s="162" t="s">
        <v>95</v>
      </c>
      <c r="D125" s="158" t="s">
        <v>60</v>
      </c>
      <c r="E125" s="159">
        <v>80</v>
      </c>
      <c r="F125" s="160">
        <v>487.48</v>
      </c>
      <c r="G125" s="161">
        <f t="shared" si="3"/>
        <v>38998.400000000001</v>
      </c>
      <c r="I125" s="162" t="s">
        <v>95</v>
      </c>
      <c r="J125" s="158" t="s">
        <v>60</v>
      </c>
      <c r="K125" s="159">
        <v>80</v>
      </c>
      <c r="L125" s="165">
        <v>428</v>
      </c>
      <c r="M125" s="122">
        <f t="shared" si="1"/>
        <v>34240</v>
      </c>
      <c r="N125" s="154">
        <f t="shared" si="2"/>
        <v>4758.4000000000015</v>
      </c>
      <c r="O125" s="155"/>
      <c r="Q125" s="129"/>
      <c r="R125" s="122"/>
      <c r="S125" s="122"/>
      <c r="T125" s="122"/>
      <c r="U125" s="122"/>
      <c r="V125" s="126"/>
      <c r="X125" s="129"/>
      <c r="Y125" s="122"/>
      <c r="Z125" s="122"/>
      <c r="AA125" s="122"/>
      <c r="AB125" s="122"/>
      <c r="AC125" s="126"/>
    </row>
    <row r="126" spans="1:29" ht="47.25" hidden="1" x14ac:dyDescent="0.25">
      <c r="A126" s="65"/>
      <c r="B126" s="57"/>
      <c r="C126" s="104" t="s">
        <v>96</v>
      </c>
      <c r="D126" s="101" t="s">
        <v>60</v>
      </c>
      <c r="E126" s="25">
        <v>2</v>
      </c>
      <c r="F126" s="26">
        <v>1439.74</v>
      </c>
      <c r="G126" s="27">
        <f t="shared" si="3"/>
        <v>2879.48</v>
      </c>
      <c r="I126" s="129"/>
      <c r="J126" s="122"/>
      <c r="K126" s="122"/>
      <c r="L126" s="122"/>
      <c r="M126" s="122"/>
      <c r="N126" s="152"/>
      <c r="O126" s="155"/>
      <c r="Q126" s="129"/>
      <c r="R126" s="122"/>
      <c r="S126" s="122"/>
      <c r="T126" s="122"/>
      <c r="U126" s="122"/>
      <c r="V126" s="126"/>
      <c r="X126" s="129"/>
      <c r="Y126" s="122"/>
      <c r="Z126" s="122"/>
      <c r="AA126" s="122"/>
      <c r="AB126" s="122"/>
      <c r="AC126" s="126"/>
    </row>
    <row r="127" spans="1:29" ht="15.75" hidden="1" x14ac:dyDescent="0.25">
      <c r="A127" s="65"/>
      <c r="B127" s="57"/>
      <c r="C127" s="48" t="s">
        <v>97</v>
      </c>
      <c r="D127" s="101" t="s">
        <v>60</v>
      </c>
      <c r="E127" s="25">
        <v>2</v>
      </c>
      <c r="F127" s="26">
        <v>1774.96</v>
      </c>
      <c r="G127" s="27">
        <f t="shared" si="3"/>
        <v>3549.92</v>
      </c>
      <c r="I127" s="129"/>
      <c r="J127" s="122"/>
      <c r="K127" s="122"/>
      <c r="L127" s="122"/>
      <c r="M127" s="122"/>
      <c r="N127" s="152"/>
      <c r="O127" s="155"/>
      <c r="Q127" s="129"/>
      <c r="R127" s="122"/>
      <c r="S127" s="122"/>
      <c r="T127" s="122"/>
      <c r="U127" s="122"/>
      <c r="V127" s="126"/>
      <c r="X127" s="129"/>
      <c r="Y127" s="122"/>
      <c r="Z127" s="122"/>
      <c r="AA127" s="122"/>
      <c r="AB127" s="122"/>
      <c r="AC127" s="126"/>
    </row>
    <row r="128" spans="1:29" ht="15.75" hidden="1" x14ac:dyDescent="0.25">
      <c r="A128" s="65"/>
      <c r="B128" s="57"/>
      <c r="C128" s="58" t="s">
        <v>98</v>
      </c>
      <c r="D128" s="101" t="s">
        <v>60</v>
      </c>
      <c r="E128" s="25">
        <v>2</v>
      </c>
      <c r="F128" s="26">
        <v>1774.96</v>
      </c>
      <c r="G128" s="27">
        <f t="shared" si="3"/>
        <v>3549.92</v>
      </c>
      <c r="I128" s="129"/>
      <c r="J128" s="122"/>
      <c r="K128" s="122"/>
      <c r="L128" s="122"/>
      <c r="M128" s="122"/>
      <c r="N128" s="152"/>
      <c r="O128" s="155"/>
      <c r="Q128" s="129"/>
      <c r="R128" s="122"/>
      <c r="S128" s="122"/>
      <c r="T128" s="122"/>
      <c r="U128" s="122"/>
      <c r="V128" s="126"/>
      <c r="X128" s="129"/>
      <c r="Y128" s="122"/>
      <c r="Z128" s="122"/>
      <c r="AA128" s="122"/>
      <c r="AB128" s="122"/>
      <c r="AC128" s="126"/>
    </row>
    <row r="129" spans="1:29" ht="15.75" hidden="1" x14ac:dyDescent="0.25">
      <c r="A129" s="65"/>
      <c r="B129" s="57"/>
      <c r="C129" s="48" t="s">
        <v>99</v>
      </c>
      <c r="D129" s="101" t="s">
        <v>60</v>
      </c>
      <c r="E129" s="25">
        <v>3</v>
      </c>
      <c r="F129" s="26">
        <v>971.57</v>
      </c>
      <c r="G129" s="27">
        <f t="shared" si="3"/>
        <v>2914.71</v>
      </c>
      <c r="I129" s="129"/>
      <c r="J129" s="122"/>
      <c r="K129" s="122"/>
      <c r="L129" s="122"/>
      <c r="M129" s="122"/>
      <c r="N129" s="152"/>
      <c r="O129" s="155"/>
      <c r="Q129" s="129"/>
      <c r="R129" s="122"/>
      <c r="S129" s="122"/>
      <c r="T129" s="122"/>
      <c r="U129" s="122"/>
      <c r="V129" s="126"/>
      <c r="X129" s="129"/>
      <c r="Y129" s="122"/>
      <c r="Z129" s="122"/>
      <c r="AA129" s="122"/>
      <c r="AB129" s="122"/>
      <c r="AC129" s="126"/>
    </row>
    <row r="130" spans="1:29" ht="31.5" hidden="1" x14ac:dyDescent="0.25">
      <c r="A130" s="65"/>
      <c r="B130" s="57"/>
      <c r="C130" s="48" t="s">
        <v>100</v>
      </c>
      <c r="D130" s="101" t="s">
        <v>101</v>
      </c>
      <c r="E130" s="25">
        <v>8</v>
      </c>
      <c r="F130" s="26">
        <v>1547.69</v>
      </c>
      <c r="G130" s="27">
        <f t="shared" si="3"/>
        <v>12381.52</v>
      </c>
      <c r="I130" s="129"/>
      <c r="J130" s="122"/>
      <c r="K130" s="122"/>
      <c r="L130" s="122"/>
      <c r="M130" s="122"/>
      <c r="N130" s="152"/>
      <c r="O130" s="155"/>
      <c r="Q130" s="129"/>
      <c r="R130" s="122"/>
      <c r="S130" s="122"/>
      <c r="T130" s="122"/>
      <c r="U130" s="122"/>
      <c r="V130" s="126"/>
      <c r="X130" s="129"/>
      <c r="Y130" s="122"/>
      <c r="Z130" s="122"/>
      <c r="AA130" s="122"/>
      <c r="AB130" s="122"/>
      <c r="AC130" s="126"/>
    </row>
    <row r="131" spans="1:29" ht="31.5" hidden="1" x14ac:dyDescent="0.25">
      <c r="A131" s="65"/>
      <c r="B131" s="57"/>
      <c r="C131" s="48" t="s">
        <v>102</v>
      </c>
      <c r="D131" s="101" t="s">
        <v>101</v>
      </c>
      <c r="E131" s="25">
        <v>1</v>
      </c>
      <c r="F131" s="26">
        <v>704.53</v>
      </c>
      <c r="G131" s="27">
        <f t="shared" si="3"/>
        <v>704.53</v>
      </c>
      <c r="I131" s="129"/>
      <c r="J131" s="122"/>
      <c r="K131" s="122"/>
      <c r="L131" s="122"/>
      <c r="M131" s="122"/>
      <c r="N131" s="152"/>
      <c r="O131" s="155"/>
      <c r="Q131" s="129"/>
      <c r="R131" s="122"/>
      <c r="S131" s="122"/>
      <c r="T131" s="122"/>
      <c r="U131" s="122"/>
      <c r="V131" s="126"/>
      <c r="X131" s="129"/>
      <c r="Y131" s="122"/>
      <c r="Z131" s="122"/>
      <c r="AA131" s="122"/>
      <c r="AB131" s="122"/>
      <c r="AC131" s="126"/>
    </row>
    <row r="132" spans="1:29" ht="31.5" hidden="1" x14ac:dyDescent="0.25">
      <c r="A132" s="65"/>
      <c r="B132" s="57"/>
      <c r="C132" s="48" t="s">
        <v>103</v>
      </c>
      <c r="D132" s="101" t="s">
        <v>101</v>
      </c>
      <c r="E132" s="25">
        <v>16</v>
      </c>
      <c r="F132" s="26">
        <v>960.2</v>
      </c>
      <c r="G132" s="27">
        <f t="shared" si="3"/>
        <v>15363.2</v>
      </c>
      <c r="I132" s="129"/>
      <c r="J132" s="122"/>
      <c r="K132" s="122"/>
      <c r="L132" s="122"/>
      <c r="M132" s="122"/>
      <c r="N132" s="152"/>
      <c r="O132" s="155"/>
      <c r="Q132" s="129"/>
      <c r="R132" s="122"/>
      <c r="S132" s="122"/>
      <c r="T132" s="122"/>
      <c r="U132" s="122"/>
      <c r="V132" s="126"/>
      <c r="X132" s="129"/>
      <c r="Y132" s="122"/>
      <c r="Z132" s="122"/>
      <c r="AA132" s="122"/>
      <c r="AB132" s="122"/>
      <c r="AC132" s="126"/>
    </row>
    <row r="133" spans="1:29" ht="15.75" hidden="1" x14ac:dyDescent="0.25">
      <c r="A133" s="65"/>
      <c r="B133" s="57"/>
      <c r="C133" s="58" t="s">
        <v>104</v>
      </c>
      <c r="D133" s="101" t="s">
        <v>101</v>
      </c>
      <c r="E133" s="25">
        <v>10</v>
      </c>
      <c r="F133" s="26">
        <v>2199.9499999999998</v>
      </c>
      <c r="G133" s="27">
        <f t="shared" si="3"/>
        <v>21999.5</v>
      </c>
      <c r="I133" s="129"/>
      <c r="J133" s="122"/>
      <c r="K133" s="122"/>
      <c r="L133" s="122"/>
      <c r="M133" s="122"/>
      <c r="N133" s="152"/>
      <c r="O133" s="155"/>
      <c r="Q133" s="129"/>
      <c r="R133" s="122"/>
      <c r="S133" s="122"/>
      <c r="T133" s="122"/>
      <c r="U133" s="122"/>
      <c r="V133" s="126"/>
      <c r="X133" s="129"/>
      <c r="Y133" s="122"/>
      <c r="Z133" s="122"/>
      <c r="AA133" s="122"/>
      <c r="AB133" s="122"/>
      <c r="AC133" s="126"/>
    </row>
    <row r="134" spans="1:29" ht="31.5" hidden="1" x14ac:dyDescent="0.25">
      <c r="A134" s="65"/>
      <c r="B134" s="57"/>
      <c r="C134" s="48" t="s">
        <v>105</v>
      </c>
      <c r="D134" s="101" t="s">
        <v>101</v>
      </c>
      <c r="E134" s="25">
        <v>10</v>
      </c>
      <c r="F134" s="26">
        <v>1602.23</v>
      </c>
      <c r="G134" s="27">
        <f t="shared" si="3"/>
        <v>16022.3</v>
      </c>
      <c r="I134" s="129"/>
      <c r="J134" s="122"/>
      <c r="K134" s="122"/>
      <c r="L134" s="122"/>
      <c r="M134" s="122"/>
      <c r="N134" s="152"/>
      <c r="O134" s="155"/>
      <c r="Q134" s="129"/>
      <c r="R134" s="122"/>
      <c r="S134" s="122"/>
      <c r="T134" s="122"/>
      <c r="U134" s="122"/>
      <c r="V134" s="126"/>
      <c r="X134" s="129"/>
      <c r="Y134" s="122"/>
      <c r="Z134" s="122"/>
      <c r="AA134" s="122"/>
      <c r="AB134" s="122"/>
      <c r="AC134" s="126"/>
    </row>
    <row r="135" spans="1:29" ht="15.75" hidden="1" x14ac:dyDescent="0.25">
      <c r="A135" s="65"/>
      <c r="B135" s="57"/>
      <c r="C135" s="48" t="s">
        <v>106</v>
      </c>
      <c r="D135" s="101" t="s">
        <v>101</v>
      </c>
      <c r="E135" s="25">
        <v>100</v>
      </c>
      <c r="F135" s="26">
        <v>27.61</v>
      </c>
      <c r="G135" s="27">
        <f t="shared" si="3"/>
        <v>2761</v>
      </c>
      <c r="I135" s="129"/>
      <c r="J135" s="122"/>
      <c r="K135" s="122"/>
      <c r="L135" s="122"/>
      <c r="M135" s="122"/>
      <c r="N135" s="152"/>
      <c r="O135" s="155"/>
      <c r="Q135" s="129"/>
      <c r="R135" s="122"/>
      <c r="S135" s="122"/>
      <c r="T135" s="122"/>
      <c r="U135" s="122"/>
      <c r="V135" s="126"/>
      <c r="X135" s="129"/>
      <c r="Y135" s="122"/>
      <c r="Z135" s="122"/>
      <c r="AA135" s="122"/>
      <c r="AB135" s="122"/>
      <c r="AC135" s="126"/>
    </row>
    <row r="136" spans="1:29" ht="31.5" hidden="1" x14ac:dyDescent="0.25">
      <c r="A136" s="65"/>
      <c r="B136" s="57"/>
      <c r="C136" s="48" t="s">
        <v>107</v>
      </c>
      <c r="D136" s="101" t="s">
        <v>101</v>
      </c>
      <c r="E136" s="25">
        <v>2000</v>
      </c>
      <c r="F136" s="26">
        <v>7.84</v>
      </c>
      <c r="G136" s="27">
        <f t="shared" si="3"/>
        <v>15680</v>
      </c>
      <c r="I136" s="129"/>
      <c r="J136" s="122"/>
      <c r="K136" s="122"/>
      <c r="L136" s="122"/>
      <c r="M136" s="122"/>
      <c r="N136" s="152"/>
      <c r="O136" s="155"/>
      <c r="Q136" s="129"/>
      <c r="R136" s="122"/>
      <c r="S136" s="122"/>
      <c r="T136" s="122"/>
      <c r="U136" s="122"/>
      <c r="V136" s="126"/>
      <c r="X136" s="129"/>
      <c r="Y136" s="122"/>
      <c r="Z136" s="122"/>
      <c r="AA136" s="122"/>
      <c r="AB136" s="122"/>
      <c r="AC136" s="126"/>
    </row>
    <row r="137" spans="1:29" ht="31.5" x14ac:dyDescent="0.25">
      <c r="A137" s="66">
        <v>1</v>
      </c>
      <c r="B137" s="29"/>
      <c r="C137" s="18" t="s">
        <v>407</v>
      </c>
      <c r="D137" s="17"/>
      <c r="E137" s="30"/>
      <c r="F137" s="21"/>
      <c r="G137" s="15">
        <f>G138+G264</f>
        <v>696849.91000000027</v>
      </c>
      <c r="I137" s="129"/>
      <c r="J137" s="122"/>
      <c r="K137" s="122"/>
      <c r="L137" s="122"/>
      <c r="M137" s="122"/>
      <c r="N137" s="152"/>
      <c r="O137" s="155"/>
      <c r="Q137" s="129"/>
      <c r="R137" s="122"/>
      <c r="S137" s="122"/>
      <c r="T137" s="122"/>
      <c r="U137" s="122"/>
      <c r="V137" s="126"/>
      <c r="X137" s="129"/>
      <c r="Y137" s="122"/>
      <c r="Z137" s="122"/>
      <c r="AA137" s="122"/>
      <c r="AB137" s="122"/>
      <c r="AC137" s="126"/>
    </row>
    <row r="138" spans="1:29" ht="15.75" x14ac:dyDescent="0.25">
      <c r="A138" s="39" t="s">
        <v>127</v>
      </c>
      <c r="B138" s="44"/>
      <c r="C138" s="99" t="s">
        <v>25</v>
      </c>
      <c r="D138" s="46"/>
      <c r="E138" s="46"/>
      <c r="F138" s="47"/>
      <c r="G138" s="70">
        <f>SUM(G139:G263)</f>
        <v>116747.36</v>
      </c>
      <c r="H138" s="182"/>
      <c r="I138" s="182"/>
    </row>
    <row r="139" spans="1:29" ht="45" x14ac:dyDescent="0.25">
      <c r="A139" s="86"/>
      <c r="B139" s="86"/>
      <c r="C139" s="210" t="s">
        <v>168</v>
      </c>
      <c r="D139" s="211" t="s">
        <v>169</v>
      </c>
      <c r="E139" s="212">
        <v>1</v>
      </c>
      <c r="F139" s="212">
        <v>143</v>
      </c>
      <c r="G139" s="213">
        <f>E139*F139</f>
        <v>143</v>
      </c>
    </row>
    <row r="140" spans="1:29" ht="45" x14ac:dyDescent="0.25">
      <c r="A140" s="44"/>
      <c r="B140" s="44"/>
      <c r="C140" s="210" t="s">
        <v>170</v>
      </c>
      <c r="D140" s="211" t="s">
        <v>169</v>
      </c>
      <c r="E140" s="212">
        <v>1</v>
      </c>
      <c r="F140" s="212">
        <v>143</v>
      </c>
      <c r="G140" s="213">
        <f t="shared" ref="G140:G202" si="4">E140*F140</f>
        <v>143</v>
      </c>
    </row>
    <row r="141" spans="1:29" ht="15.75" x14ac:dyDescent="0.25">
      <c r="A141" s="44"/>
      <c r="B141" s="44"/>
      <c r="C141" s="210" t="s">
        <v>171</v>
      </c>
      <c r="D141" s="211" t="s">
        <v>60</v>
      </c>
      <c r="E141" s="212">
        <v>1</v>
      </c>
      <c r="F141" s="212">
        <v>1350</v>
      </c>
      <c r="G141" s="213">
        <f t="shared" si="4"/>
        <v>1350</v>
      </c>
    </row>
    <row r="142" spans="1:29" ht="45" x14ac:dyDescent="0.25">
      <c r="A142" s="44"/>
      <c r="B142" s="44"/>
      <c r="C142" s="210" t="s">
        <v>172</v>
      </c>
      <c r="D142" s="211" t="s">
        <v>60</v>
      </c>
      <c r="E142" s="212">
        <v>1</v>
      </c>
      <c r="F142" s="212">
        <v>143</v>
      </c>
      <c r="G142" s="213">
        <f t="shared" si="4"/>
        <v>143</v>
      </c>
    </row>
    <row r="143" spans="1:29" ht="30" x14ac:dyDescent="0.25">
      <c r="A143" s="44"/>
      <c r="B143" s="44"/>
      <c r="C143" s="210" t="s">
        <v>173</v>
      </c>
      <c r="D143" s="211" t="s">
        <v>60</v>
      </c>
      <c r="E143" s="212">
        <v>1</v>
      </c>
      <c r="F143" s="212">
        <v>1350</v>
      </c>
      <c r="G143" s="213">
        <f t="shared" si="4"/>
        <v>1350</v>
      </c>
    </row>
    <row r="144" spans="1:29" ht="30" x14ac:dyDescent="0.25">
      <c r="A144" s="44"/>
      <c r="B144" s="44"/>
      <c r="C144" s="210" t="s">
        <v>174</v>
      </c>
      <c r="D144" s="211" t="s">
        <v>60</v>
      </c>
      <c r="E144" s="212">
        <v>1</v>
      </c>
      <c r="F144" s="212">
        <v>1350</v>
      </c>
      <c r="G144" s="213">
        <f t="shared" si="4"/>
        <v>1350</v>
      </c>
    </row>
    <row r="145" spans="1:7" ht="30" x14ac:dyDescent="0.25">
      <c r="A145" s="44"/>
      <c r="B145" s="44"/>
      <c r="C145" s="210" t="s">
        <v>175</v>
      </c>
      <c r="D145" s="211" t="s">
        <v>169</v>
      </c>
      <c r="E145" s="212">
        <v>1</v>
      </c>
      <c r="F145" s="212">
        <v>143</v>
      </c>
      <c r="G145" s="213">
        <f t="shared" si="4"/>
        <v>143</v>
      </c>
    </row>
    <row r="146" spans="1:7" ht="45" x14ac:dyDescent="0.25">
      <c r="A146" s="44"/>
      <c r="B146" s="44"/>
      <c r="C146" s="210" t="s">
        <v>176</v>
      </c>
      <c r="D146" s="211" t="s">
        <v>169</v>
      </c>
      <c r="E146" s="212">
        <v>1</v>
      </c>
      <c r="F146" s="212">
        <v>143</v>
      </c>
      <c r="G146" s="213">
        <f t="shared" si="4"/>
        <v>143</v>
      </c>
    </row>
    <row r="147" spans="1:7" ht="15.75" x14ac:dyDescent="0.25">
      <c r="A147" s="44"/>
      <c r="B147" s="44"/>
      <c r="C147" s="210" t="s">
        <v>177</v>
      </c>
      <c r="D147" s="211" t="s">
        <v>60</v>
      </c>
      <c r="E147" s="212">
        <v>1</v>
      </c>
      <c r="F147" s="212">
        <v>1350</v>
      </c>
      <c r="G147" s="213">
        <f t="shared" si="4"/>
        <v>1350</v>
      </c>
    </row>
    <row r="148" spans="1:7" ht="30" x14ac:dyDescent="0.25">
      <c r="A148" s="44"/>
      <c r="B148" s="44"/>
      <c r="C148" s="210" t="s">
        <v>178</v>
      </c>
      <c r="D148" s="211" t="s">
        <v>60</v>
      </c>
      <c r="E148" s="212">
        <v>1</v>
      </c>
      <c r="F148" s="212">
        <v>1350</v>
      </c>
      <c r="G148" s="213">
        <f t="shared" si="4"/>
        <v>1350</v>
      </c>
    </row>
    <row r="149" spans="1:7" ht="15.75" x14ac:dyDescent="0.25">
      <c r="A149" s="44"/>
      <c r="B149" s="44"/>
      <c r="C149" s="210" t="s">
        <v>179</v>
      </c>
      <c r="D149" s="211" t="s">
        <v>60</v>
      </c>
      <c r="E149" s="212">
        <v>1</v>
      </c>
      <c r="F149" s="212">
        <v>1350</v>
      </c>
      <c r="G149" s="213">
        <f t="shared" si="4"/>
        <v>1350</v>
      </c>
    </row>
    <row r="150" spans="1:7" ht="30" x14ac:dyDescent="0.25">
      <c r="A150" s="44"/>
      <c r="B150" s="44"/>
      <c r="C150" s="210" t="s">
        <v>180</v>
      </c>
      <c r="D150" s="211" t="s">
        <v>60</v>
      </c>
      <c r="E150" s="212">
        <v>1</v>
      </c>
      <c r="F150" s="212">
        <v>1350</v>
      </c>
      <c r="G150" s="213">
        <f t="shared" si="4"/>
        <v>1350</v>
      </c>
    </row>
    <row r="151" spans="1:7" ht="30" x14ac:dyDescent="0.25">
      <c r="A151" s="44"/>
      <c r="B151" s="44"/>
      <c r="C151" s="210" t="s">
        <v>181</v>
      </c>
      <c r="D151" s="211" t="s">
        <v>60</v>
      </c>
      <c r="E151" s="212">
        <v>1</v>
      </c>
      <c r="F151" s="212">
        <v>1350</v>
      </c>
      <c r="G151" s="213">
        <f t="shared" si="4"/>
        <v>1350</v>
      </c>
    </row>
    <row r="152" spans="1:7" ht="45" x14ac:dyDescent="0.25">
      <c r="A152" s="44"/>
      <c r="B152" s="44"/>
      <c r="C152" s="210" t="s">
        <v>182</v>
      </c>
      <c r="D152" s="211" t="s">
        <v>169</v>
      </c>
      <c r="E152" s="212">
        <v>1</v>
      </c>
      <c r="F152" s="212">
        <v>143</v>
      </c>
      <c r="G152" s="213">
        <f t="shared" si="4"/>
        <v>143</v>
      </c>
    </row>
    <row r="153" spans="1:7" ht="60" x14ac:dyDescent="0.25">
      <c r="A153" s="44"/>
      <c r="B153" s="44"/>
      <c r="C153" s="210" t="s">
        <v>183</v>
      </c>
      <c r="D153" s="211" t="s">
        <v>169</v>
      </c>
      <c r="E153" s="212">
        <v>1</v>
      </c>
      <c r="F153" s="212">
        <v>143</v>
      </c>
      <c r="G153" s="213">
        <f t="shared" si="4"/>
        <v>143</v>
      </c>
    </row>
    <row r="154" spans="1:7" ht="45" x14ac:dyDescent="0.25">
      <c r="A154" s="44"/>
      <c r="B154" s="44"/>
      <c r="C154" s="210" t="s">
        <v>184</v>
      </c>
      <c r="D154" s="211" t="s">
        <v>169</v>
      </c>
      <c r="E154" s="212">
        <v>1</v>
      </c>
      <c r="F154" s="212">
        <v>143</v>
      </c>
      <c r="G154" s="213">
        <f t="shared" si="4"/>
        <v>143</v>
      </c>
    </row>
    <row r="155" spans="1:7" ht="45" x14ac:dyDescent="0.25">
      <c r="A155" s="44"/>
      <c r="B155" s="44"/>
      <c r="C155" s="210" t="s">
        <v>185</v>
      </c>
      <c r="D155" s="211" t="s">
        <v>169</v>
      </c>
      <c r="E155" s="212">
        <v>1</v>
      </c>
      <c r="F155" s="212">
        <v>143</v>
      </c>
      <c r="G155" s="213">
        <f t="shared" si="4"/>
        <v>143</v>
      </c>
    </row>
    <row r="156" spans="1:7" ht="45" x14ac:dyDescent="0.25">
      <c r="A156" s="44"/>
      <c r="B156" s="44"/>
      <c r="C156" s="210" t="s">
        <v>186</v>
      </c>
      <c r="D156" s="211" t="s">
        <v>169</v>
      </c>
      <c r="E156" s="212">
        <v>1</v>
      </c>
      <c r="F156" s="212">
        <v>143</v>
      </c>
      <c r="G156" s="213">
        <f t="shared" si="4"/>
        <v>143</v>
      </c>
    </row>
    <row r="157" spans="1:7" ht="45" x14ac:dyDescent="0.25">
      <c r="A157" s="44"/>
      <c r="B157" s="44"/>
      <c r="C157" s="210" t="s">
        <v>187</v>
      </c>
      <c r="D157" s="211" t="s">
        <v>169</v>
      </c>
      <c r="E157" s="212">
        <v>1</v>
      </c>
      <c r="F157" s="212">
        <v>143</v>
      </c>
      <c r="G157" s="213">
        <f t="shared" si="4"/>
        <v>143</v>
      </c>
    </row>
    <row r="158" spans="1:7" ht="45" x14ac:dyDescent="0.25">
      <c r="A158" s="44"/>
      <c r="B158" s="44"/>
      <c r="C158" s="210" t="s">
        <v>188</v>
      </c>
      <c r="D158" s="211" t="s">
        <v>169</v>
      </c>
      <c r="E158" s="212">
        <v>1</v>
      </c>
      <c r="F158" s="212">
        <v>143</v>
      </c>
      <c r="G158" s="213">
        <f t="shared" si="4"/>
        <v>143</v>
      </c>
    </row>
    <row r="159" spans="1:7" ht="30" x14ac:dyDescent="0.25">
      <c r="A159" s="44"/>
      <c r="B159" s="44"/>
      <c r="C159" s="210" t="s">
        <v>189</v>
      </c>
      <c r="D159" s="211" t="s">
        <v>169</v>
      </c>
      <c r="E159" s="212">
        <v>1</v>
      </c>
      <c r="F159" s="212">
        <v>143</v>
      </c>
      <c r="G159" s="213">
        <f t="shared" si="4"/>
        <v>143</v>
      </c>
    </row>
    <row r="160" spans="1:7" ht="15.75" x14ac:dyDescent="0.25">
      <c r="A160" s="60"/>
      <c r="B160" s="40"/>
      <c r="C160" s="210" t="s">
        <v>190</v>
      </c>
      <c r="D160" s="211" t="s">
        <v>60</v>
      </c>
      <c r="E160" s="212">
        <v>1</v>
      </c>
      <c r="F160" s="212">
        <v>650</v>
      </c>
      <c r="G160" s="213">
        <f t="shared" si="4"/>
        <v>650</v>
      </c>
    </row>
    <row r="161" spans="1:8" ht="15.75" x14ac:dyDescent="0.25">
      <c r="A161" s="60"/>
      <c r="B161" s="40"/>
      <c r="C161" s="210" t="s">
        <v>191</v>
      </c>
      <c r="D161" s="211" t="s">
        <v>169</v>
      </c>
      <c r="E161" s="212">
        <v>1</v>
      </c>
      <c r="F161" s="212">
        <v>1350</v>
      </c>
      <c r="G161" s="213">
        <f t="shared" si="4"/>
        <v>1350</v>
      </c>
    </row>
    <row r="162" spans="1:8" ht="30" x14ac:dyDescent="0.25">
      <c r="A162" s="60"/>
      <c r="B162" s="40"/>
      <c r="C162" s="210" t="s">
        <v>192</v>
      </c>
      <c r="D162" s="211" t="s">
        <v>60</v>
      </c>
      <c r="E162" s="212">
        <v>1</v>
      </c>
      <c r="F162" s="212">
        <v>1350</v>
      </c>
      <c r="G162" s="213">
        <f t="shared" si="4"/>
        <v>1350</v>
      </c>
    </row>
    <row r="163" spans="1:8" ht="15.75" x14ac:dyDescent="0.25">
      <c r="A163" s="60"/>
      <c r="B163" s="40"/>
      <c r="C163" s="210" t="s">
        <v>193</v>
      </c>
      <c r="D163" s="211" t="s">
        <v>60</v>
      </c>
      <c r="E163" s="212">
        <v>1</v>
      </c>
      <c r="F163" s="212">
        <v>1350</v>
      </c>
      <c r="G163" s="213">
        <f t="shared" si="4"/>
        <v>1350</v>
      </c>
    </row>
    <row r="164" spans="1:8" ht="30" x14ac:dyDescent="0.25">
      <c r="A164" s="60"/>
      <c r="B164" s="40"/>
      <c r="C164" s="210" t="s">
        <v>194</v>
      </c>
      <c r="D164" s="211" t="s">
        <v>60</v>
      </c>
      <c r="E164" s="212">
        <v>1</v>
      </c>
      <c r="F164" s="212">
        <v>1350</v>
      </c>
      <c r="G164" s="213">
        <f t="shared" si="4"/>
        <v>1350</v>
      </c>
    </row>
    <row r="165" spans="1:8" ht="30" x14ac:dyDescent="0.25">
      <c r="A165" s="60"/>
      <c r="B165" s="40"/>
      <c r="C165" s="210" t="s">
        <v>195</v>
      </c>
      <c r="D165" s="211" t="s">
        <v>60</v>
      </c>
      <c r="E165" s="212">
        <v>1</v>
      </c>
      <c r="F165" s="212">
        <v>1350</v>
      </c>
      <c r="G165" s="213">
        <f t="shared" si="4"/>
        <v>1350</v>
      </c>
    </row>
    <row r="166" spans="1:8" ht="15.75" x14ac:dyDescent="0.25">
      <c r="A166" s="60"/>
      <c r="B166" s="40"/>
      <c r="C166" s="210" t="s">
        <v>196</v>
      </c>
      <c r="D166" s="211" t="s">
        <v>60</v>
      </c>
      <c r="E166" s="212">
        <v>1</v>
      </c>
      <c r="F166" s="212">
        <v>1350</v>
      </c>
      <c r="G166" s="213">
        <f t="shared" si="4"/>
        <v>1350</v>
      </c>
    </row>
    <row r="167" spans="1:8" ht="45" x14ac:dyDescent="0.25">
      <c r="A167" s="60"/>
      <c r="B167" s="40"/>
      <c r="C167" s="210" t="s">
        <v>197</v>
      </c>
      <c r="D167" s="211" t="s">
        <v>60</v>
      </c>
      <c r="E167" s="212">
        <v>1</v>
      </c>
      <c r="F167" s="212">
        <v>900</v>
      </c>
      <c r="G167" s="213">
        <f t="shared" si="4"/>
        <v>900</v>
      </c>
    </row>
    <row r="168" spans="1:8" ht="30" x14ac:dyDescent="0.25">
      <c r="A168" s="60"/>
      <c r="B168" s="40"/>
      <c r="C168" s="210" t="s">
        <v>198</v>
      </c>
      <c r="D168" s="211" t="s">
        <v>169</v>
      </c>
      <c r="E168" s="212">
        <v>5</v>
      </c>
      <c r="F168" s="212">
        <v>800</v>
      </c>
      <c r="G168" s="213">
        <f t="shared" si="4"/>
        <v>4000</v>
      </c>
      <c r="H168">
        <v>10</v>
      </c>
    </row>
    <row r="169" spans="1:8" ht="45" x14ac:dyDescent="0.25">
      <c r="A169" s="60"/>
      <c r="B169" s="40"/>
      <c r="C169" s="210" t="s">
        <v>199</v>
      </c>
      <c r="D169" s="211" t="s">
        <v>60</v>
      </c>
      <c r="E169" s="212">
        <v>1</v>
      </c>
      <c r="F169" s="212">
        <v>143</v>
      </c>
      <c r="G169" s="213">
        <f t="shared" si="4"/>
        <v>143</v>
      </c>
    </row>
    <row r="170" spans="1:8" ht="45" x14ac:dyDescent="0.25">
      <c r="A170" s="60"/>
      <c r="B170" s="40"/>
      <c r="C170" s="210" t="s">
        <v>200</v>
      </c>
      <c r="D170" s="211" t="s">
        <v>60</v>
      </c>
      <c r="E170" s="212">
        <v>1</v>
      </c>
      <c r="F170" s="212">
        <v>143</v>
      </c>
      <c r="G170" s="213">
        <f t="shared" si="4"/>
        <v>143</v>
      </c>
    </row>
    <row r="171" spans="1:8" ht="45" x14ac:dyDescent="0.25">
      <c r="A171" s="60"/>
      <c r="B171" s="40"/>
      <c r="C171" s="210" t="s">
        <v>201</v>
      </c>
      <c r="D171" s="211" t="s">
        <v>60</v>
      </c>
      <c r="E171" s="212">
        <v>1</v>
      </c>
      <c r="F171" s="212">
        <v>143</v>
      </c>
      <c r="G171" s="213">
        <f t="shared" si="4"/>
        <v>143</v>
      </c>
    </row>
    <row r="172" spans="1:8" ht="45" x14ac:dyDescent="0.25">
      <c r="A172" s="60"/>
      <c r="B172" s="40"/>
      <c r="C172" s="210" t="s">
        <v>202</v>
      </c>
      <c r="D172" s="211" t="s">
        <v>60</v>
      </c>
      <c r="E172" s="212">
        <v>1</v>
      </c>
      <c r="F172" s="212">
        <v>143</v>
      </c>
      <c r="G172" s="213">
        <f t="shared" si="4"/>
        <v>143</v>
      </c>
    </row>
    <row r="173" spans="1:8" ht="45" x14ac:dyDescent="0.25">
      <c r="A173" s="60"/>
      <c r="B173" s="40"/>
      <c r="C173" s="210" t="s">
        <v>203</v>
      </c>
      <c r="D173" s="211" t="s">
        <v>60</v>
      </c>
      <c r="E173" s="212">
        <v>1</v>
      </c>
      <c r="F173" s="212">
        <v>143</v>
      </c>
      <c r="G173" s="213">
        <f t="shared" si="4"/>
        <v>143</v>
      </c>
    </row>
    <row r="174" spans="1:8" ht="45" x14ac:dyDescent="0.25">
      <c r="A174" s="60"/>
      <c r="B174" s="40"/>
      <c r="C174" s="210" t="s">
        <v>204</v>
      </c>
      <c r="D174" s="211" t="s">
        <v>60</v>
      </c>
      <c r="E174" s="212">
        <v>1</v>
      </c>
      <c r="F174" s="212">
        <v>143</v>
      </c>
      <c r="G174" s="213">
        <f t="shared" si="4"/>
        <v>143</v>
      </c>
    </row>
    <row r="175" spans="1:8" ht="45" x14ac:dyDescent="0.25">
      <c r="A175" s="60"/>
      <c r="B175" s="40"/>
      <c r="C175" s="210" t="s">
        <v>205</v>
      </c>
      <c r="D175" s="211" t="s">
        <v>60</v>
      </c>
      <c r="E175" s="212">
        <v>1</v>
      </c>
      <c r="F175" s="212">
        <v>143</v>
      </c>
      <c r="G175" s="213">
        <f t="shared" si="4"/>
        <v>143</v>
      </c>
    </row>
    <row r="176" spans="1:8" ht="45" x14ac:dyDescent="0.25">
      <c r="A176" s="60"/>
      <c r="B176" s="40"/>
      <c r="C176" s="210" t="s">
        <v>206</v>
      </c>
      <c r="D176" s="211" t="s">
        <v>60</v>
      </c>
      <c r="E176" s="212">
        <v>1</v>
      </c>
      <c r="F176" s="212">
        <v>143</v>
      </c>
      <c r="G176" s="213">
        <f t="shared" si="4"/>
        <v>143</v>
      </c>
    </row>
    <row r="177" spans="1:7" ht="45" x14ac:dyDescent="0.25">
      <c r="A177" s="60"/>
      <c r="B177" s="40"/>
      <c r="C177" s="210" t="s">
        <v>207</v>
      </c>
      <c r="D177" s="211" t="s">
        <v>60</v>
      </c>
      <c r="E177" s="212">
        <v>1</v>
      </c>
      <c r="F177" s="212">
        <v>143</v>
      </c>
      <c r="G177" s="213">
        <f t="shared" si="4"/>
        <v>143</v>
      </c>
    </row>
    <row r="178" spans="1:7" ht="45" x14ac:dyDescent="0.25">
      <c r="A178" s="60"/>
      <c r="B178" s="40"/>
      <c r="C178" s="210" t="s">
        <v>208</v>
      </c>
      <c r="D178" s="211" t="s">
        <v>60</v>
      </c>
      <c r="E178" s="212">
        <v>1</v>
      </c>
      <c r="F178" s="212">
        <v>143</v>
      </c>
      <c r="G178" s="213">
        <f t="shared" si="4"/>
        <v>143</v>
      </c>
    </row>
    <row r="179" spans="1:7" ht="45" x14ac:dyDescent="0.25">
      <c r="A179" s="60"/>
      <c r="B179" s="40"/>
      <c r="C179" s="210" t="s">
        <v>209</v>
      </c>
      <c r="D179" s="211" t="s">
        <v>60</v>
      </c>
      <c r="E179" s="212">
        <v>1</v>
      </c>
      <c r="F179" s="212">
        <v>143</v>
      </c>
      <c r="G179" s="213">
        <f t="shared" si="4"/>
        <v>143</v>
      </c>
    </row>
    <row r="180" spans="1:7" ht="45" x14ac:dyDescent="0.25">
      <c r="A180" s="60"/>
      <c r="B180" s="40"/>
      <c r="C180" s="210" t="s">
        <v>210</v>
      </c>
      <c r="D180" s="211" t="s">
        <v>60</v>
      </c>
      <c r="E180" s="212">
        <v>1</v>
      </c>
      <c r="F180" s="212">
        <v>143</v>
      </c>
      <c r="G180" s="213">
        <f t="shared" si="4"/>
        <v>143</v>
      </c>
    </row>
    <row r="181" spans="1:7" ht="45" x14ac:dyDescent="0.25">
      <c r="A181" s="60"/>
      <c r="B181" s="40"/>
      <c r="C181" s="210" t="s">
        <v>211</v>
      </c>
      <c r="D181" s="211" t="s">
        <v>60</v>
      </c>
      <c r="E181" s="212">
        <v>1</v>
      </c>
      <c r="F181" s="212">
        <v>143</v>
      </c>
      <c r="G181" s="213">
        <f t="shared" si="4"/>
        <v>143</v>
      </c>
    </row>
    <row r="182" spans="1:7" ht="45" x14ac:dyDescent="0.25">
      <c r="A182" s="60"/>
      <c r="B182" s="40"/>
      <c r="C182" s="210" t="s">
        <v>212</v>
      </c>
      <c r="D182" s="211" t="s">
        <v>60</v>
      </c>
      <c r="E182" s="212">
        <v>1</v>
      </c>
      <c r="F182" s="212">
        <v>143</v>
      </c>
      <c r="G182" s="213">
        <f t="shared" si="4"/>
        <v>143</v>
      </c>
    </row>
    <row r="183" spans="1:7" ht="45" x14ac:dyDescent="0.25">
      <c r="A183" s="60"/>
      <c r="B183" s="40"/>
      <c r="C183" s="210" t="s">
        <v>213</v>
      </c>
      <c r="D183" s="211" t="s">
        <v>60</v>
      </c>
      <c r="E183" s="212">
        <v>1</v>
      </c>
      <c r="F183" s="212">
        <v>143</v>
      </c>
      <c r="G183" s="213">
        <f t="shared" si="4"/>
        <v>143</v>
      </c>
    </row>
    <row r="184" spans="1:7" ht="45" x14ac:dyDescent="0.25">
      <c r="A184" s="60"/>
      <c r="B184" s="40"/>
      <c r="C184" s="210" t="s">
        <v>214</v>
      </c>
      <c r="D184" s="211" t="s">
        <v>60</v>
      </c>
      <c r="E184" s="212">
        <v>1</v>
      </c>
      <c r="F184" s="212">
        <v>143</v>
      </c>
      <c r="G184" s="213">
        <f t="shared" si="4"/>
        <v>143</v>
      </c>
    </row>
    <row r="185" spans="1:7" ht="45" x14ac:dyDescent="0.25">
      <c r="A185" s="60"/>
      <c r="B185" s="40"/>
      <c r="C185" s="210" t="s">
        <v>215</v>
      </c>
      <c r="D185" s="211" t="s">
        <v>60</v>
      </c>
      <c r="E185" s="212">
        <v>1</v>
      </c>
      <c r="F185" s="212">
        <v>143</v>
      </c>
      <c r="G185" s="213">
        <f t="shared" si="4"/>
        <v>143</v>
      </c>
    </row>
    <row r="186" spans="1:7" ht="45" x14ac:dyDescent="0.25">
      <c r="A186" s="60"/>
      <c r="B186" s="40"/>
      <c r="C186" s="210" t="s">
        <v>216</v>
      </c>
      <c r="D186" s="211" t="s">
        <v>60</v>
      </c>
      <c r="E186" s="212">
        <v>1</v>
      </c>
      <c r="F186" s="212">
        <v>143</v>
      </c>
      <c r="G186" s="213">
        <f t="shared" si="4"/>
        <v>143</v>
      </c>
    </row>
    <row r="187" spans="1:7" ht="45" x14ac:dyDescent="0.25">
      <c r="A187" s="60"/>
      <c r="B187" s="40"/>
      <c r="C187" s="210" t="s">
        <v>217</v>
      </c>
      <c r="D187" s="211" t="s">
        <v>60</v>
      </c>
      <c r="E187" s="212">
        <v>1</v>
      </c>
      <c r="F187" s="212">
        <v>143</v>
      </c>
      <c r="G187" s="213">
        <f t="shared" si="4"/>
        <v>143</v>
      </c>
    </row>
    <row r="188" spans="1:7" ht="45" x14ac:dyDescent="0.25">
      <c r="A188" s="60"/>
      <c r="B188" s="40"/>
      <c r="C188" s="210" t="s">
        <v>218</v>
      </c>
      <c r="D188" s="211" t="s">
        <v>60</v>
      </c>
      <c r="E188" s="212">
        <v>1</v>
      </c>
      <c r="F188" s="212">
        <v>143</v>
      </c>
      <c r="G188" s="213">
        <f t="shared" si="4"/>
        <v>143</v>
      </c>
    </row>
    <row r="189" spans="1:7" ht="45" x14ac:dyDescent="0.25">
      <c r="A189" s="60"/>
      <c r="B189" s="40"/>
      <c r="C189" s="210" t="s">
        <v>219</v>
      </c>
      <c r="D189" s="211" t="s">
        <v>60</v>
      </c>
      <c r="E189" s="212">
        <v>1</v>
      </c>
      <c r="F189" s="212">
        <v>143</v>
      </c>
      <c r="G189" s="213">
        <f t="shared" si="4"/>
        <v>143</v>
      </c>
    </row>
    <row r="190" spans="1:7" ht="45" x14ac:dyDescent="0.25">
      <c r="A190" s="60"/>
      <c r="B190" s="40"/>
      <c r="C190" s="210" t="s">
        <v>220</v>
      </c>
      <c r="D190" s="211" t="s">
        <v>60</v>
      </c>
      <c r="E190" s="212">
        <v>1</v>
      </c>
      <c r="F190" s="212">
        <v>143</v>
      </c>
      <c r="G190" s="213">
        <f t="shared" si="4"/>
        <v>143</v>
      </c>
    </row>
    <row r="191" spans="1:7" ht="45" x14ac:dyDescent="0.25">
      <c r="A191" s="60"/>
      <c r="B191" s="40"/>
      <c r="C191" s="210" t="s">
        <v>221</v>
      </c>
      <c r="D191" s="211" t="s">
        <v>60</v>
      </c>
      <c r="E191" s="212">
        <v>1</v>
      </c>
      <c r="F191" s="212">
        <v>143</v>
      </c>
      <c r="G191" s="213">
        <f t="shared" si="4"/>
        <v>143</v>
      </c>
    </row>
    <row r="192" spans="1:7" ht="15.75" x14ac:dyDescent="0.25">
      <c r="A192" s="60"/>
      <c r="B192" s="40"/>
      <c r="C192" s="210" t="s">
        <v>223</v>
      </c>
      <c r="D192" s="211" t="s">
        <v>224</v>
      </c>
      <c r="E192" s="212">
        <v>1</v>
      </c>
      <c r="F192" s="212">
        <v>2240</v>
      </c>
      <c r="G192" s="213">
        <f t="shared" si="4"/>
        <v>2240</v>
      </c>
    </row>
    <row r="193" spans="1:7" ht="15.75" x14ac:dyDescent="0.25">
      <c r="A193" s="60"/>
      <c r="B193" s="40"/>
      <c r="C193" s="210" t="s">
        <v>225</v>
      </c>
      <c r="D193" s="211" t="s">
        <v>224</v>
      </c>
      <c r="E193" s="212">
        <v>1</v>
      </c>
      <c r="F193" s="212">
        <v>2668</v>
      </c>
      <c r="G193" s="213">
        <f t="shared" si="4"/>
        <v>2668</v>
      </c>
    </row>
    <row r="194" spans="1:7" ht="15.75" x14ac:dyDescent="0.25">
      <c r="A194" s="60"/>
      <c r="B194" s="40"/>
      <c r="C194" s="210" t="s">
        <v>226</v>
      </c>
      <c r="D194" s="211" t="s">
        <v>224</v>
      </c>
      <c r="E194" s="212">
        <v>0.25</v>
      </c>
      <c r="F194" s="212">
        <v>2256</v>
      </c>
      <c r="G194" s="213">
        <f t="shared" si="4"/>
        <v>564</v>
      </c>
    </row>
    <row r="195" spans="1:7" ht="15.75" x14ac:dyDescent="0.25">
      <c r="A195" s="60"/>
      <c r="B195" s="40"/>
      <c r="C195" s="210" t="s">
        <v>227</v>
      </c>
      <c r="D195" s="211" t="s">
        <v>224</v>
      </c>
      <c r="E195" s="212">
        <v>1</v>
      </c>
      <c r="F195" s="212">
        <v>3408</v>
      </c>
      <c r="G195" s="213">
        <f t="shared" si="4"/>
        <v>3408</v>
      </c>
    </row>
    <row r="196" spans="1:7" ht="15.75" x14ac:dyDescent="0.25">
      <c r="A196" s="60"/>
      <c r="B196" s="40"/>
      <c r="C196" s="210" t="s">
        <v>228</v>
      </c>
      <c r="D196" s="211" t="s">
        <v>224</v>
      </c>
      <c r="E196" s="212">
        <v>0.25</v>
      </c>
      <c r="F196" s="212">
        <v>3200</v>
      </c>
      <c r="G196" s="213">
        <f t="shared" si="4"/>
        <v>800</v>
      </c>
    </row>
    <row r="197" spans="1:7" ht="15.75" x14ac:dyDescent="0.25">
      <c r="A197" s="60"/>
      <c r="B197" s="40"/>
      <c r="C197" s="210" t="s">
        <v>229</v>
      </c>
      <c r="D197" s="211" t="s">
        <v>224</v>
      </c>
      <c r="E197" s="212">
        <v>1</v>
      </c>
      <c r="F197" s="212">
        <v>1184</v>
      </c>
      <c r="G197" s="213">
        <f t="shared" si="4"/>
        <v>1184</v>
      </c>
    </row>
    <row r="198" spans="1:7" ht="15.75" x14ac:dyDescent="0.25">
      <c r="A198" s="60"/>
      <c r="B198" s="40"/>
      <c r="C198" s="210" t="s">
        <v>230</v>
      </c>
      <c r="D198" s="211" t="s">
        <v>224</v>
      </c>
      <c r="E198" s="212">
        <v>0.5</v>
      </c>
      <c r="F198" s="212">
        <v>2264</v>
      </c>
      <c r="G198" s="213">
        <f t="shared" si="4"/>
        <v>1132</v>
      </c>
    </row>
    <row r="199" spans="1:7" ht="15.75" x14ac:dyDescent="0.25">
      <c r="A199" s="60"/>
      <c r="B199" s="40"/>
      <c r="C199" s="210" t="s">
        <v>231</v>
      </c>
      <c r="D199" s="211" t="s">
        <v>224</v>
      </c>
      <c r="E199" s="212">
        <v>0.25</v>
      </c>
      <c r="F199" s="212">
        <v>1612</v>
      </c>
      <c r="G199" s="213">
        <f t="shared" si="4"/>
        <v>403</v>
      </c>
    </row>
    <row r="200" spans="1:7" ht="15.75" x14ac:dyDescent="0.25">
      <c r="A200" s="60"/>
      <c r="B200" s="40"/>
      <c r="C200" s="210" t="s">
        <v>232</v>
      </c>
      <c r="D200" s="211" t="s">
        <v>224</v>
      </c>
      <c r="E200" s="212">
        <v>0.25</v>
      </c>
      <c r="F200" s="212">
        <v>3300</v>
      </c>
      <c r="G200" s="213">
        <f t="shared" si="4"/>
        <v>825</v>
      </c>
    </row>
    <row r="201" spans="1:7" ht="15.75" x14ac:dyDescent="0.25">
      <c r="A201" s="60"/>
      <c r="B201" s="40"/>
      <c r="C201" s="210" t="s">
        <v>233</v>
      </c>
      <c r="D201" s="211" t="s">
        <v>224</v>
      </c>
      <c r="E201" s="212">
        <v>0.25</v>
      </c>
      <c r="F201" s="212">
        <v>2760</v>
      </c>
      <c r="G201" s="213">
        <f t="shared" si="4"/>
        <v>690</v>
      </c>
    </row>
    <row r="202" spans="1:7" ht="15.75" x14ac:dyDescent="0.25">
      <c r="A202" s="60"/>
      <c r="B202" s="40"/>
      <c r="C202" s="210" t="s">
        <v>234</v>
      </c>
      <c r="D202" s="211" t="s">
        <v>224</v>
      </c>
      <c r="E202" s="212">
        <v>0.25</v>
      </c>
      <c r="F202" s="212">
        <v>6672</v>
      </c>
      <c r="G202" s="213">
        <f t="shared" si="4"/>
        <v>1668</v>
      </c>
    </row>
    <row r="203" spans="1:7" ht="15.75" x14ac:dyDescent="0.25">
      <c r="A203" s="60"/>
      <c r="B203" s="40"/>
      <c r="C203" s="210" t="s">
        <v>235</v>
      </c>
      <c r="D203" s="211" t="s">
        <v>224</v>
      </c>
      <c r="E203" s="212">
        <v>0.25</v>
      </c>
      <c r="F203" s="212">
        <v>3452</v>
      </c>
      <c r="G203" s="213">
        <f t="shared" ref="G203:G263" si="5">E203*F203</f>
        <v>863</v>
      </c>
    </row>
    <row r="204" spans="1:7" ht="15.75" x14ac:dyDescent="0.25">
      <c r="A204" s="60"/>
      <c r="B204" s="40"/>
      <c r="C204" s="210" t="s">
        <v>236</v>
      </c>
      <c r="D204" s="211" t="s">
        <v>224</v>
      </c>
      <c r="E204" s="212">
        <v>0.5</v>
      </c>
      <c r="F204" s="212">
        <v>2540</v>
      </c>
      <c r="G204" s="213">
        <f t="shared" si="5"/>
        <v>1270</v>
      </c>
    </row>
    <row r="205" spans="1:7" ht="15.75" x14ac:dyDescent="0.25">
      <c r="A205" s="60"/>
      <c r="B205" s="40"/>
      <c r="C205" s="210" t="s">
        <v>237</v>
      </c>
      <c r="D205" s="211" t="s">
        <v>224</v>
      </c>
      <c r="E205" s="212">
        <v>0.5</v>
      </c>
      <c r="F205" s="212">
        <v>2264</v>
      </c>
      <c r="G205" s="213">
        <f t="shared" si="5"/>
        <v>1132</v>
      </c>
    </row>
    <row r="206" spans="1:7" ht="15.75" x14ac:dyDescent="0.25">
      <c r="A206" s="60"/>
      <c r="B206" s="40"/>
      <c r="C206" s="210" t="s">
        <v>238</v>
      </c>
      <c r="D206" s="211" t="s">
        <v>224</v>
      </c>
      <c r="E206" s="212">
        <v>0.25</v>
      </c>
      <c r="F206" s="212">
        <v>2900</v>
      </c>
      <c r="G206" s="213">
        <f t="shared" si="5"/>
        <v>725</v>
      </c>
    </row>
    <row r="207" spans="1:7" ht="15.75" x14ac:dyDescent="0.25">
      <c r="A207" s="60"/>
      <c r="B207" s="40"/>
      <c r="C207" s="210" t="s">
        <v>239</v>
      </c>
      <c r="D207" s="211" t="s">
        <v>224</v>
      </c>
      <c r="E207" s="212">
        <v>0.25</v>
      </c>
      <c r="F207" s="212">
        <v>6500</v>
      </c>
      <c r="G207" s="213">
        <f t="shared" si="5"/>
        <v>1625</v>
      </c>
    </row>
    <row r="208" spans="1:7" ht="15.75" x14ac:dyDescent="0.25">
      <c r="A208" s="60"/>
      <c r="B208" s="40"/>
      <c r="C208" s="210" t="s">
        <v>240</v>
      </c>
      <c r="D208" s="211" t="s">
        <v>224</v>
      </c>
      <c r="E208" s="212">
        <v>0.5</v>
      </c>
      <c r="F208" s="212">
        <v>1600</v>
      </c>
      <c r="G208" s="213">
        <f t="shared" si="5"/>
        <v>800</v>
      </c>
    </row>
    <row r="209" spans="1:7" ht="15.75" x14ac:dyDescent="0.25">
      <c r="A209" s="60"/>
      <c r="B209" s="40"/>
      <c r="C209" s="210" t="s">
        <v>241</v>
      </c>
      <c r="D209" s="211" t="s">
        <v>224</v>
      </c>
      <c r="E209" s="212">
        <v>0.5</v>
      </c>
      <c r="F209" s="212">
        <v>1480</v>
      </c>
      <c r="G209" s="213">
        <f t="shared" si="5"/>
        <v>740</v>
      </c>
    </row>
    <row r="210" spans="1:7" ht="15.75" x14ac:dyDescent="0.25">
      <c r="A210" s="60"/>
      <c r="B210" s="40"/>
      <c r="C210" s="210" t="s">
        <v>242</v>
      </c>
      <c r="D210" s="211" t="s">
        <v>224</v>
      </c>
      <c r="E210" s="212">
        <v>0.5</v>
      </c>
      <c r="F210" s="212">
        <v>2684</v>
      </c>
      <c r="G210" s="213">
        <f t="shared" si="5"/>
        <v>1342</v>
      </c>
    </row>
    <row r="211" spans="1:7" ht="15.75" x14ac:dyDescent="0.25">
      <c r="A211" s="60"/>
      <c r="B211" s="40"/>
      <c r="C211" s="210" t="s">
        <v>243</v>
      </c>
      <c r="D211" s="211" t="s">
        <v>224</v>
      </c>
      <c r="E211" s="212">
        <v>0.25</v>
      </c>
      <c r="F211" s="212">
        <v>2992</v>
      </c>
      <c r="G211" s="213">
        <f t="shared" si="5"/>
        <v>748</v>
      </c>
    </row>
    <row r="212" spans="1:7" ht="15.75" x14ac:dyDescent="0.25">
      <c r="A212" s="60"/>
      <c r="B212" s="40"/>
      <c r="C212" s="210" t="s">
        <v>244</v>
      </c>
      <c r="D212" s="211" t="s">
        <v>224</v>
      </c>
      <c r="E212" s="212">
        <v>0.25</v>
      </c>
      <c r="F212" s="212">
        <v>2464</v>
      </c>
      <c r="G212" s="213">
        <f t="shared" si="5"/>
        <v>616</v>
      </c>
    </row>
    <row r="213" spans="1:7" ht="15.75" x14ac:dyDescent="0.25">
      <c r="A213" s="60"/>
      <c r="B213" s="40"/>
      <c r="C213" s="210" t="s">
        <v>245</v>
      </c>
      <c r="D213" s="211" t="s">
        <v>224</v>
      </c>
      <c r="E213" s="212">
        <v>0.25</v>
      </c>
      <c r="F213" s="212">
        <v>5049</v>
      </c>
      <c r="G213" s="213">
        <f t="shared" si="5"/>
        <v>1262.25</v>
      </c>
    </row>
    <row r="214" spans="1:7" ht="15.75" x14ac:dyDescent="0.25">
      <c r="A214" s="60"/>
      <c r="B214" s="40"/>
      <c r="C214" s="210" t="s">
        <v>246</v>
      </c>
      <c r="D214" s="211" t="s">
        <v>224</v>
      </c>
      <c r="E214" s="212">
        <v>0.25</v>
      </c>
      <c r="F214" s="212">
        <v>3200</v>
      </c>
      <c r="G214" s="213">
        <f t="shared" si="5"/>
        <v>800</v>
      </c>
    </row>
    <row r="215" spans="1:7" ht="15.75" x14ac:dyDescent="0.25">
      <c r="A215" s="60"/>
      <c r="B215" s="40"/>
      <c r="C215" s="210" t="s">
        <v>247</v>
      </c>
      <c r="D215" s="211" t="s">
        <v>224</v>
      </c>
      <c r="E215" s="212">
        <v>0.25</v>
      </c>
      <c r="F215" s="212">
        <v>3176</v>
      </c>
      <c r="G215" s="213">
        <f t="shared" si="5"/>
        <v>794</v>
      </c>
    </row>
    <row r="216" spans="1:7" ht="15.75" x14ac:dyDescent="0.25">
      <c r="A216" s="60"/>
      <c r="B216" s="40"/>
      <c r="C216" s="210" t="s">
        <v>248</v>
      </c>
      <c r="D216" s="211" t="s">
        <v>224</v>
      </c>
      <c r="E216" s="212">
        <v>0.25</v>
      </c>
      <c r="F216" s="212">
        <v>6000</v>
      </c>
      <c r="G216" s="213">
        <f t="shared" si="5"/>
        <v>1500</v>
      </c>
    </row>
    <row r="217" spans="1:7" ht="15.75" x14ac:dyDescent="0.25">
      <c r="A217" s="60"/>
      <c r="B217" s="40"/>
      <c r="C217" s="210" t="s">
        <v>249</v>
      </c>
      <c r="D217" s="211" t="s">
        <v>224</v>
      </c>
      <c r="E217" s="212">
        <v>0.25</v>
      </c>
      <c r="F217" s="212">
        <v>5200</v>
      </c>
      <c r="G217" s="213">
        <f t="shared" si="5"/>
        <v>1300</v>
      </c>
    </row>
    <row r="218" spans="1:7" ht="15.75" x14ac:dyDescent="0.25">
      <c r="A218" s="60"/>
      <c r="B218" s="40"/>
      <c r="C218" s="210" t="s">
        <v>250</v>
      </c>
      <c r="D218" s="211" t="s">
        <v>224</v>
      </c>
      <c r="E218" s="212">
        <v>0.5</v>
      </c>
      <c r="F218" s="212">
        <v>4900</v>
      </c>
      <c r="G218" s="213">
        <f t="shared" si="5"/>
        <v>2450</v>
      </c>
    </row>
    <row r="219" spans="1:7" ht="15.75" x14ac:dyDescent="0.25">
      <c r="A219" s="60"/>
      <c r="B219" s="40"/>
      <c r="C219" s="210" t="s">
        <v>251</v>
      </c>
      <c r="D219" s="211" t="s">
        <v>224</v>
      </c>
      <c r="E219" s="212">
        <v>0.1</v>
      </c>
      <c r="F219" s="212">
        <v>4600</v>
      </c>
      <c r="G219" s="213">
        <f t="shared" si="5"/>
        <v>460</v>
      </c>
    </row>
    <row r="220" spans="1:7" ht="15.75" x14ac:dyDescent="0.25">
      <c r="A220" s="60"/>
      <c r="B220" s="40"/>
      <c r="C220" s="210" t="s">
        <v>252</v>
      </c>
      <c r="D220" s="211" t="s">
        <v>224</v>
      </c>
      <c r="E220" s="212">
        <v>0.1</v>
      </c>
      <c r="F220" s="212">
        <v>11500</v>
      </c>
      <c r="G220" s="213">
        <f t="shared" si="5"/>
        <v>1150</v>
      </c>
    </row>
    <row r="221" spans="1:7" ht="15.75" x14ac:dyDescent="0.25">
      <c r="A221" s="60"/>
      <c r="B221" s="40"/>
      <c r="C221" s="210" t="s">
        <v>253</v>
      </c>
      <c r="D221" s="211" t="s">
        <v>224</v>
      </c>
      <c r="E221" s="212">
        <v>0.1</v>
      </c>
      <c r="F221" s="212">
        <v>2500</v>
      </c>
      <c r="G221" s="213">
        <f t="shared" si="5"/>
        <v>250</v>
      </c>
    </row>
    <row r="222" spans="1:7" ht="15.75" x14ac:dyDescent="0.25">
      <c r="A222" s="60"/>
      <c r="B222" s="40"/>
      <c r="C222" s="210" t="s">
        <v>254</v>
      </c>
      <c r="D222" s="211" t="s">
        <v>224</v>
      </c>
      <c r="E222" s="212">
        <v>0.1</v>
      </c>
      <c r="F222" s="212">
        <v>2790</v>
      </c>
      <c r="G222" s="213">
        <f t="shared" si="5"/>
        <v>279</v>
      </c>
    </row>
    <row r="223" spans="1:7" ht="15.75" x14ac:dyDescent="0.25">
      <c r="A223" s="60"/>
      <c r="B223" s="40"/>
      <c r="C223" s="210" t="s">
        <v>255</v>
      </c>
      <c r="D223" s="211" t="s">
        <v>224</v>
      </c>
      <c r="E223" s="212">
        <v>0.1</v>
      </c>
      <c r="F223" s="212">
        <v>2700</v>
      </c>
      <c r="G223" s="213">
        <f t="shared" si="5"/>
        <v>270</v>
      </c>
    </row>
    <row r="224" spans="1:7" ht="15.75" x14ac:dyDescent="0.25">
      <c r="A224" s="60"/>
      <c r="B224" s="40"/>
      <c r="C224" s="210" t="s">
        <v>256</v>
      </c>
      <c r="D224" s="211" t="s">
        <v>224</v>
      </c>
      <c r="E224" s="212">
        <v>0.1</v>
      </c>
      <c r="F224" s="212">
        <v>2700</v>
      </c>
      <c r="G224" s="213">
        <f t="shared" si="5"/>
        <v>270</v>
      </c>
    </row>
    <row r="225" spans="1:7" ht="15.75" x14ac:dyDescent="0.25">
      <c r="A225" s="60"/>
      <c r="B225" s="40"/>
      <c r="C225" s="210" t="s">
        <v>257</v>
      </c>
      <c r="D225" s="211" t="s">
        <v>224</v>
      </c>
      <c r="E225" s="212">
        <v>0.1</v>
      </c>
      <c r="F225" s="212">
        <v>8500</v>
      </c>
      <c r="G225" s="213">
        <f t="shared" si="5"/>
        <v>850</v>
      </c>
    </row>
    <row r="226" spans="1:7" ht="15.75" x14ac:dyDescent="0.25">
      <c r="A226" s="60"/>
      <c r="B226" s="40"/>
      <c r="C226" s="210" t="s">
        <v>258</v>
      </c>
      <c r="D226" s="211" t="s">
        <v>224</v>
      </c>
      <c r="E226" s="212">
        <v>0.1</v>
      </c>
      <c r="F226" s="212">
        <v>6500</v>
      </c>
      <c r="G226" s="213">
        <f t="shared" si="5"/>
        <v>650</v>
      </c>
    </row>
    <row r="227" spans="1:7" ht="15.75" x14ac:dyDescent="0.25">
      <c r="A227" s="60"/>
      <c r="B227" s="40"/>
      <c r="C227" s="210" t="s">
        <v>259</v>
      </c>
      <c r="D227" s="211" t="s">
        <v>224</v>
      </c>
      <c r="E227" s="212">
        <v>0.1</v>
      </c>
      <c r="F227" s="212">
        <v>8200</v>
      </c>
      <c r="G227" s="213">
        <f t="shared" si="5"/>
        <v>820</v>
      </c>
    </row>
    <row r="228" spans="1:7" ht="15.75" x14ac:dyDescent="0.25">
      <c r="A228" s="60"/>
      <c r="B228" s="40"/>
      <c r="C228" s="210" t="s">
        <v>260</v>
      </c>
      <c r="D228" s="211" t="s">
        <v>224</v>
      </c>
      <c r="E228" s="212">
        <v>0.1</v>
      </c>
      <c r="F228" s="212">
        <v>4000</v>
      </c>
      <c r="G228" s="213">
        <f t="shared" si="5"/>
        <v>400</v>
      </c>
    </row>
    <row r="229" spans="1:7" ht="15.75" x14ac:dyDescent="0.25">
      <c r="A229" s="60"/>
      <c r="B229" s="40"/>
      <c r="C229" s="210" t="s">
        <v>261</v>
      </c>
      <c r="D229" s="211" t="s">
        <v>224</v>
      </c>
      <c r="E229" s="212">
        <v>0.1</v>
      </c>
      <c r="F229" s="212">
        <v>2800</v>
      </c>
      <c r="G229" s="213">
        <f t="shared" si="5"/>
        <v>280</v>
      </c>
    </row>
    <row r="230" spans="1:7" ht="30" x14ac:dyDescent="0.25">
      <c r="A230" s="60"/>
      <c r="B230" s="40"/>
      <c r="C230" s="210" t="s">
        <v>262</v>
      </c>
      <c r="D230" s="211" t="s">
        <v>224</v>
      </c>
      <c r="E230" s="212">
        <v>0.1</v>
      </c>
      <c r="F230" s="212">
        <v>2860</v>
      </c>
      <c r="G230" s="213">
        <f t="shared" si="5"/>
        <v>286</v>
      </c>
    </row>
    <row r="231" spans="1:7" ht="30" x14ac:dyDescent="0.25">
      <c r="A231" s="60"/>
      <c r="B231" s="40"/>
      <c r="C231" s="210" t="s">
        <v>263</v>
      </c>
      <c r="D231" s="211" t="s">
        <v>224</v>
      </c>
      <c r="E231" s="212">
        <v>0.1</v>
      </c>
      <c r="F231" s="212">
        <v>3700</v>
      </c>
      <c r="G231" s="213">
        <f t="shared" si="5"/>
        <v>370</v>
      </c>
    </row>
    <row r="232" spans="1:7" ht="30" x14ac:dyDescent="0.25">
      <c r="A232" s="60"/>
      <c r="B232" s="40"/>
      <c r="C232" s="210" t="s">
        <v>264</v>
      </c>
      <c r="D232" s="211" t="s">
        <v>224</v>
      </c>
      <c r="E232" s="212">
        <v>0.1</v>
      </c>
      <c r="F232" s="212">
        <v>4000</v>
      </c>
      <c r="G232" s="213">
        <f t="shared" si="5"/>
        <v>400</v>
      </c>
    </row>
    <row r="233" spans="1:7" ht="30" x14ac:dyDescent="0.25">
      <c r="A233" s="60"/>
      <c r="B233" s="40"/>
      <c r="C233" s="210" t="s">
        <v>265</v>
      </c>
      <c r="D233" s="211" t="s">
        <v>224</v>
      </c>
      <c r="E233" s="212">
        <v>0.1</v>
      </c>
      <c r="F233" s="212">
        <v>6500</v>
      </c>
      <c r="G233" s="213">
        <f t="shared" si="5"/>
        <v>650</v>
      </c>
    </row>
    <row r="234" spans="1:7" ht="15.75" x14ac:dyDescent="0.25">
      <c r="A234" s="60"/>
      <c r="B234" s="40"/>
      <c r="C234" s="210" t="s">
        <v>266</v>
      </c>
      <c r="D234" s="211" t="s">
        <v>60</v>
      </c>
      <c r="E234" s="212">
        <v>5</v>
      </c>
      <c r="F234" s="212">
        <v>1300</v>
      </c>
      <c r="G234" s="213">
        <f t="shared" si="5"/>
        <v>6500</v>
      </c>
    </row>
    <row r="235" spans="1:7" ht="15.75" x14ac:dyDescent="0.25">
      <c r="A235" s="60"/>
      <c r="B235" s="40"/>
      <c r="C235" s="210" t="s">
        <v>267</v>
      </c>
      <c r="D235" s="211" t="s">
        <v>60</v>
      </c>
      <c r="E235" s="212">
        <v>2</v>
      </c>
      <c r="F235" s="212">
        <v>965</v>
      </c>
      <c r="G235" s="213">
        <f t="shared" si="5"/>
        <v>1930</v>
      </c>
    </row>
    <row r="236" spans="1:7" ht="15.75" x14ac:dyDescent="0.25">
      <c r="A236" s="60"/>
      <c r="B236" s="40"/>
      <c r="C236" s="210" t="s">
        <v>268</v>
      </c>
      <c r="D236" s="211" t="s">
        <v>60</v>
      </c>
      <c r="E236" s="212">
        <v>2</v>
      </c>
      <c r="F236" s="212">
        <v>765</v>
      </c>
      <c r="G236" s="213">
        <f t="shared" si="5"/>
        <v>1530</v>
      </c>
    </row>
    <row r="237" spans="1:7" ht="15.75" x14ac:dyDescent="0.25">
      <c r="A237" s="60"/>
      <c r="B237" s="40"/>
      <c r="C237" s="210" t="s">
        <v>269</v>
      </c>
      <c r="D237" s="211" t="s">
        <v>60</v>
      </c>
      <c r="E237" s="212">
        <v>2</v>
      </c>
      <c r="F237" s="212">
        <v>460</v>
      </c>
      <c r="G237" s="213">
        <f t="shared" si="5"/>
        <v>920</v>
      </c>
    </row>
    <row r="238" spans="1:7" ht="15.75" x14ac:dyDescent="0.25">
      <c r="A238" s="60"/>
      <c r="B238" s="40"/>
      <c r="C238" s="210" t="s">
        <v>270</v>
      </c>
      <c r="D238" s="211" t="s">
        <v>60</v>
      </c>
      <c r="E238" s="212">
        <v>2</v>
      </c>
      <c r="F238" s="212">
        <v>800</v>
      </c>
      <c r="G238" s="213">
        <f t="shared" si="5"/>
        <v>1600</v>
      </c>
    </row>
    <row r="239" spans="1:7" ht="15.75" x14ac:dyDescent="0.25">
      <c r="A239" s="60"/>
      <c r="B239" s="40"/>
      <c r="C239" s="210" t="s">
        <v>399</v>
      </c>
      <c r="D239" s="211" t="s">
        <v>224</v>
      </c>
      <c r="E239" s="212">
        <v>0.5</v>
      </c>
      <c r="F239" s="212">
        <v>7000</v>
      </c>
      <c r="G239" s="213">
        <f t="shared" si="5"/>
        <v>3500</v>
      </c>
    </row>
    <row r="240" spans="1:7" ht="30" x14ac:dyDescent="0.25">
      <c r="A240" s="60"/>
      <c r="B240" s="40"/>
      <c r="C240" s="210" t="s">
        <v>279</v>
      </c>
      <c r="D240" s="211" t="s">
        <v>169</v>
      </c>
      <c r="E240" s="212">
        <v>1</v>
      </c>
      <c r="F240" s="212">
        <v>1600</v>
      </c>
      <c r="G240" s="213">
        <f t="shared" si="5"/>
        <v>1600</v>
      </c>
    </row>
    <row r="241" spans="1:7" ht="30" x14ac:dyDescent="0.25">
      <c r="A241" s="60"/>
      <c r="B241" s="40"/>
      <c r="C241" s="210" t="s">
        <v>280</v>
      </c>
      <c r="D241" s="211" t="s">
        <v>169</v>
      </c>
      <c r="E241" s="212">
        <v>1</v>
      </c>
      <c r="F241" s="212">
        <v>1600</v>
      </c>
      <c r="G241" s="213">
        <f t="shared" si="5"/>
        <v>1600</v>
      </c>
    </row>
    <row r="242" spans="1:7" ht="30" x14ac:dyDescent="0.25">
      <c r="A242" s="60"/>
      <c r="B242" s="40"/>
      <c r="C242" s="210" t="s">
        <v>281</v>
      </c>
      <c r="D242" s="211" t="s">
        <v>169</v>
      </c>
      <c r="E242" s="212">
        <v>1</v>
      </c>
      <c r="F242" s="212">
        <v>1600</v>
      </c>
      <c r="G242" s="213">
        <f t="shared" si="5"/>
        <v>1600</v>
      </c>
    </row>
    <row r="243" spans="1:7" ht="30" x14ac:dyDescent="0.25">
      <c r="A243" s="60"/>
      <c r="B243" s="40"/>
      <c r="C243" s="210" t="s">
        <v>282</v>
      </c>
      <c r="D243" s="211" t="s">
        <v>169</v>
      </c>
      <c r="E243" s="212">
        <v>1</v>
      </c>
      <c r="F243" s="212">
        <v>1600</v>
      </c>
      <c r="G243" s="213">
        <f t="shared" si="5"/>
        <v>1600</v>
      </c>
    </row>
    <row r="244" spans="1:7" ht="30" x14ac:dyDescent="0.25">
      <c r="A244" s="60"/>
      <c r="B244" s="40"/>
      <c r="C244" s="210" t="s">
        <v>283</v>
      </c>
      <c r="D244" s="211" t="s">
        <v>169</v>
      </c>
      <c r="E244" s="212">
        <v>1</v>
      </c>
      <c r="F244" s="212">
        <v>1600</v>
      </c>
      <c r="G244" s="213">
        <f t="shared" si="5"/>
        <v>1600</v>
      </c>
    </row>
    <row r="245" spans="1:7" ht="15.75" x14ac:dyDescent="0.25">
      <c r="A245" s="60"/>
      <c r="B245" s="40"/>
      <c r="C245" s="210" t="s">
        <v>284</v>
      </c>
      <c r="D245" s="211" t="s">
        <v>169</v>
      </c>
      <c r="E245" s="212">
        <v>1</v>
      </c>
      <c r="F245" s="212">
        <v>3000</v>
      </c>
      <c r="G245" s="213">
        <f t="shared" si="5"/>
        <v>3000</v>
      </c>
    </row>
    <row r="246" spans="1:7" ht="30" x14ac:dyDescent="0.25">
      <c r="A246" s="60"/>
      <c r="B246" s="40"/>
      <c r="C246" s="210" t="s">
        <v>285</v>
      </c>
      <c r="D246" s="211" t="s">
        <v>169</v>
      </c>
      <c r="E246" s="212">
        <v>1</v>
      </c>
      <c r="F246" s="212">
        <v>4200</v>
      </c>
      <c r="G246" s="213">
        <f t="shared" si="5"/>
        <v>4200</v>
      </c>
    </row>
    <row r="247" spans="1:7" ht="15.75" x14ac:dyDescent="0.25">
      <c r="A247" s="60"/>
      <c r="B247" s="40"/>
      <c r="C247" s="210" t="s">
        <v>271</v>
      </c>
      <c r="D247" s="211" t="s">
        <v>224</v>
      </c>
      <c r="E247" s="212">
        <v>0.25</v>
      </c>
      <c r="F247" s="212">
        <v>7000</v>
      </c>
      <c r="G247" s="213">
        <f t="shared" si="5"/>
        <v>1750</v>
      </c>
    </row>
    <row r="248" spans="1:7" ht="30" x14ac:dyDescent="0.25">
      <c r="A248" s="60"/>
      <c r="B248" s="40"/>
      <c r="C248" s="210" t="s">
        <v>272</v>
      </c>
      <c r="D248" s="211" t="s">
        <v>224</v>
      </c>
      <c r="E248" s="212">
        <v>0.1</v>
      </c>
      <c r="F248" s="212">
        <v>6500</v>
      </c>
      <c r="G248" s="213">
        <f t="shared" si="5"/>
        <v>650</v>
      </c>
    </row>
    <row r="249" spans="1:7" ht="30" x14ac:dyDescent="0.25">
      <c r="A249" s="60"/>
      <c r="B249" s="40"/>
      <c r="C249" s="210" t="s">
        <v>273</v>
      </c>
      <c r="D249" s="211" t="s">
        <v>224</v>
      </c>
      <c r="E249" s="212">
        <v>0.1</v>
      </c>
      <c r="F249" s="212">
        <v>6400</v>
      </c>
      <c r="G249" s="213">
        <f t="shared" si="5"/>
        <v>640</v>
      </c>
    </row>
    <row r="250" spans="1:7" ht="30" x14ac:dyDescent="0.25">
      <c r="A250" s="60"/>
      <c r="B250" s="40"/>
      <c r="C250" s="210" t="s">
        <v>274</v>
      </c>
      <c r="D250" s="211" t="s">
        <v>224</v>
      </c>
      <c r="E250" s="212">
        <v>0.1</v>
      </c>
      <c r="F250" s="212">
        <v>6500</v>
      </c>
      <c r="G250" s="213">
        <f t="shared" si="5"/>
        <v>650</v>
      </c>
    </row>
    <row r="251" spans="1:7" ht="30" x14ac:dyDescent="0.25">
      <c r="A251" s="60"/>
      <c r="B251" s="40"/>
      <c r="C251" s="210" t="s">
        <v>275</v>
      </c>
      <c r="D251" s="211" t="s">
        <v>224</v>
      </c>
      <c r="E251" s="212">
        <v>0.1</v>
      </c>
      <c r="F251" s="212">
        <v>6500</v>
      </c>
      <c r="G251" s="213">
        <f t="shared" si="5"/>
        <v>650</v>
      </c>
    </row>
    <row r="252" spans="1:7" ht="30" x14ac:dyDescent="0.25">
      <c r="A252" s="60"/>
      <c r="B252" s="40"/>
      <c r="C252" s="210" t="s">
        <v>276</v>
      </c>
      <c r="D252" s="211" t="s">
        <v>224</v>
      </c>
      <c r="E252" s="212">
        <v>0.1</v>
      </c>
      <c r="F252" s="212">
        <v>6500</v>
      </c>
      <c r="G252" s="213">
        <f t="shared" si="5"/>
        <v>650</v>
      </c>
    </row>
    <row r="253" spans="1:7" ht="30" x14ac:dyDescent="0.25">
      <c r="A253" s="60"/>
      <c r="B253" s="40"/>
      <c r="C253" s="210" t="s">
        <v>277</v>
      </c>
      <c r="D253" s="211" t="s">
        <v>224</v>
      </c>
      <c r="E253" s="212">
        <v>0.1</v>
      </c>
      <c r="F253" s="212">
        <v>6500</v>
      </c>
      <c r="G253" s="213">
        <f t="shared" si="5"/>
        <v>650</v>
      </c>
    </row>
    <row r="254" spans="1:7" ht="15.75" x14ac:dyDescent="0.25">
      <c r="A254" s="60"/>
      <c r="B254" s="40"/>
      <c r="C254" s="210" t="s">
        <v>278</v>
      </c>
      <c r="D254" s="211" t="s">
        <v>224</v>
      </c>
      <c r="E254" s="212">
        <v>0.2</v>
      </c>
      <c r="F254" s="212">
        <v>9500</v>
      </c>
      <c r="G254" s="213">
        <f t="shared" si="5"/>
        <v>1900</v>
      </c>
    </row>
    <row r="255" spans="1:7" ht="30" x14ac:dyDescent="0.25">
      <c r="A255" s="60"/>
      <c r="B255" s="40"/>
      <c r="C255" s="210" t="s">
        <v>286</v>
      </c>
      <c r="D255" s="211" t="s">
        <v>60</v>
      </c>
      <c r="E255" s="212">
        <v>1</v>
      </c>
      <c r="F255" s="212">
        <v>850</v>
      </c>
      <c r="G255" s="213">
        <f t="shared" si="5"/>
        <v>850</v>
      </c>
    </row>
    <row r="256" spans="1:7" ht="30" x14ac:dyDescent="0.25">
      <c r="A256" s="60"/>
      <c r="B256" s="40"/>
      <c r="C256" s="210" t="s">
        <v>287</v>
      </c>
      <c r="D256" s="211" t="s">
        <v>60</v>
      </c>
      <c r="E256" s="212">
        <v>1</v>
      </c>
      <c r="F256" s="212">
        <v>850</v>
      </c>
      <c r="G256" s="213">
        <f t="shared" si="5"/>
        <v>850</v>
      </c>
    </row>
    <row r="257" spans="1:9" ht="30" x14ac:dyDescent="0.25">
      <c r="A257" s="60"/>
      <c r="B257" s="40"/>
      <c r="C257" s="210" t="s">
        <v>288</v>
      </c>
      <c r="D257" s="211" t="s">
        <v>60</v>
      </c>
      <c r="E257" s="212">
        <v>1</v>
      </c>
      <c r="F257" s="212">
        <v>850</v>
      </c>
      <c r="G257" s="213">
        <f t="shared" si="5"/>
        <v>850</v>
      </c>
    </row>
    <row r="258" spans="1:9" ht="30" x14ac:dyDescent="0.25">
      <c r="A258" s="60"/>
      <c r="B258" s="40"/>
      <c r="C258" s="210" t="s">
        <v>289</v>
      </c>
      <c r="D258" s="211" t="s">
        <v>60</v>
      </c>
      <c r="E258" s="212">
        <v>1</v>
      </c>
      <c r="F258" s="212">
        <v>850</v>
      </c>
      <c r="G258" s="213">
        <f t="shared" si="5"/>
        <v>850</v>
      </c>
    </row>
    <row r="259" spans="1:9" ht="30" x14ac:dyDescent="0.25">
      <c r="A259" s="60"/>
      <c r="B259" s="40"/>
      <c r="C259" s="210" t="s">
        <v>290</v>
      </c>
      <c r="D259" s="211" t="s">
        <v>60</v>
      </c>
      <c r="E259" s="212">
        <v>1</v>
      </c>
      <c r="F259" s="212">
        <v>850</v>
      </c>
      <c r="G259" s="213">
        <f t="shared" si="5"/>
        <v>850</v>
      </c>
    </row>
    <row r="260" spans="1:9" ht="15.75" x14ac:dyDescent="0.25">
      <c r="A260" s="60"/>
      <c r="B260" s="40"/>
      <c r="C260" s="210" t="s">
        <v>291</v>
      </c>
      <c r="D260" s="211" t="s">
        <v>224</v>
      </c>
      <c r="E260" s="212">
        <v>0.1</v>
      </c>
      <c r="F260" s="212">
        <v>6400</v>
      </c>
      <c r="G260" s="213">
        <f t="shared" si="5"/>
        <v>640</v>
      </c>
    </row>
    <row r="261" spans="1:9" ht="30" x14ac:dyDescent="0.25">
      <c r="A261" s="60"/>
      <c r="B261" s="40"/>
      <c r="C261" s="210" t="s">
        <v>292</v>
      </c>
      <c r="D261" s="211" t="s">
        <v>293</v>
      </c>
      <c r="E261" s="212">
        <v>1</v>
      </c>
      <c r="F261" s="212">
        <v>1295.1099999999999</v>
      </c>
      <c r="G261" s="213">
        <f t="shared" si="5"/>
        <v>1295.1099999999999</v>
      </c>
    </row>
    <row r="262" spans="1:9" ht="15.75" x14ac:dyDescent="0.25">
      <c r="A262" s="60"/>
      <c r="B262" s="40"/>
      <c r="C262" s="210" t="s">
        <v>294</v>
      </c>
      <c r="D262" s="211" t="s">
        <v>224</v>
      </c>
      <c r="E262" s="212">
        <v>0.1</v>
      </c>
      <c r="F262" s="212">
        <v>3500</v>
      </c>
      <c r="G262" s="213">
        <f t="shared" si="5"/>
        <v>350</v>
      </c>
    </row>
    <row r="263" spans="1:9" ht="15.75" x14ac:dyDescent="0.25">
      <c r="A263" s="60"/>
      <c r="B263" s="40"/>
      <c r="C263" s="210" t="s">
        <v>295</v>
      </c>
      <c r="D263" s="211" t="s">
        <v>60</v>
      </c>
      <c r="E263" s="212">
        <v>1</v>
      </c>
      <c r="F263" s="212">
        <v>960</v>
      </c>
      <c r="G263" s="213">
        <f t="shared" si="5"/>
        <v>960</v>
      </c>
    </row>
    <row r="264" spans="1:9" ht="21.75" customHeight="1" x14ac:dyDescent="0.25">
      <c r="A264" s="50" t="s">
        <v>133</v>
      </c>
      <c r="B264" s="57"/>
      <c r="C264" s="248" t="s">
        <v>406</v>
      </c>
      <c r="D264" s="216"/>
      <c r="E264" s="217"/>
      <c r="F264" s="217"/>
      <c r="G264" s="215">
        <f>SUM(G265:G324)</f>
        <v>580102.55000000028</v>
      </c>
      <c r="I264" s="182">
        <f>700000-G138</f>
        <v>583252.64</v>
      </c>
    </row>
    <row r="265" spans="1:9" ht="31.5" x14ac:dyDescent="0.25">
      <c r="A265" s="65"/>
      <c r="B265" s="57"/>
      <c r="C265" s="48" t="s">
        <v>100</v>
      </c>
      <c r="D265" s="101" t="s">
        <v>101</v>
      </c>
      <c r="E265" s="25">
        <v>4</v>
      </c>
      <c r="F265" s="26">
        <v>1547.69</v>
      </c>
      <c r="G265" s="27">
        <f t="shared" ref="G265:G319" si="6">F265*E265</f>
        <v>6190.76</v>
      </c>
      <c r="I265" s="182">
        <f>G264-I264</f>
        <v>-3150.0899999997346</v>
      </c>
    </row>
    <row r="266" spans="1:9" ht="31.5" x14ac:dyDescent="0.25">
      <c r="A266" s="65"/>
      <c r="B266" s="57"/>
      <c r="C266" s="48" t="s">
        <v>102</v>
      </c>
      <c r="D266" s="101" t="s">
        <v>101</v>
      </c>
      <c r="E266" s="25">
        <v>1</v>
      </c>
      <c r="F266" s="26">
        <v>704.53</v>
      </c>
      <c r="G266" s="27">
        <f t="shared" si="6"/>
        <v>704.53</v>
      </c>
    </row>
    <row r="267" spans="1:9" ht="31.5" x14ac:dyDescent="0.25">
      <c r="A267" s="65"/>
      <c r="B267" s="57"/>
      <c r="C267" s="48" t="s">
        <v>103</v>
      </c>
      <c r="D267" s="101" t="s">
        <v>101</v>
      </c>
      <c r="E267" s="25">
        <v>8</v>
      </c>
      <c r="F267" s="26">
        <v>960.2</v>
      </c>
      <c r="G267" s="27">
        <f t="shared" si="6"/>
        <v>7681.6</v>
      </c>
    </row>
    <row r="268" spans="1:9" ht="15.75" x14ac:dyDescent="0.25">
      <c r="A268" s="65"/>
      <c r="B268" s="57"/>
      <c r="C268" s="58" t="s">
        <v>104</v>
      </c>
      <c r="D268" s="101" t="s">
        <v>101</v>
      </c>
      <c r="E268" s="25">
        <v>3</v>
      </c>
      <c r="F268" s="26">
        <v>2199.9499999999998</v>
      </c>
      <c r="G268" s="27">
        <f t="shared" si="6"/>
        <v>6599.8499999999995</v>
      </c>
      <c r="H268" t="s">
        <v>426</v>
      </c>
    </row>
    <row r="269" spans="1:9" ht="31.5" x14ac:dyDescent="0.25">
      <c r="A269" s="65"/>
      <c r="B269" s="57"/>
      <c r="C269" s="48" t="s">
        <v>105</v>
      </c>
      <c r="D269" s="101" t="s">
        <v>101</v>
      </c>
      <c r="E269" s="25">
        <v>4</v>
      </c>
      <c r="F269" s="26">
        <v>1602.23</v>
      </c>
      <c r="G269" s="27">
        <f t="shared" si="6"/>
        <v>6408.92</v>
      </c>
      <c r="H269">
        <v>6</v>
      </c>
    </row>
    <row r="270" spans="1:9" ht="15.75" x14ac:dyDescent="0.25">
      <c r="A270" s="65"/>
      <c r="B270" s="57"/>
      <c r="C270" s="203" t="s">
        <v>321</v>
      </c>
      <c r="D270" s="204" t="s">
        <v>60</v>
      </c>
      <c r="E270" s="214">
        <v>3</v>
      </c>
      <c r="F270" s="26">
        <v>427.11</v>
      </c>
      <c r="G270" s="27">
        <f t="shared" si="6"/>
        <v>1281.33</v>
      </c>
      <c r="H270" t="s">
        <v>427</v>
      </c>
    </row>
    <row r="271" spans="1:9" ht="15.75" x14ac:dyDescent="0.25">
      <c r="A271" s="65"/>
      <c r="B271" s="57"/>
      <c r="C271" s="107" t="s">
        <v>322</v>
      </c>
      <c r="D271" s="204" t="s">
        <v>60</v>
      </c>
      <c r="E271" s="214">
        <v>1</v>
      </c>
      <c r="F271" s="26">
        <v>43.54</v>
      </c>
      <c r="G271" s="27">
        <f t="shared" si="6"/>
        <v>43.54</v>
      </c>
    </row>
    <row r="272" spans="1:9" ht="15.75" x14ac:dyDescent="0.25">
      <c r="A272" s="65"/>
      <c r="B272" s="57"/>
      <c r="C272" s="205" t="s">
        <v>323</v>
      </c>
      <c r="D272" s="204" t="s">
        <v>320</v>
      </c>
      <c r="E272" s="214">
        <v>2</v>
      </c>
      <c r="F272" s="26">
        <v>347.76</v>
      </c>
      <c r="G272" s="27">
        <f t="shared" si="6"/>
        <v>695.52</v>
      </c>
      <c r="H272" t="s">
        <v>426</v>
      </c>
    </row>
    <row r="273" spans="1:8" ht="15.75" x14ac:dyDescent="0.25">
      <c r="A273" s="65"/>
      <c r="B273" s="57"/>
      <c r="C273" s="107" t="s">
        <v>324</v>
      </c>
      <c r="D273" s="204" t="s">
        <v>320</v>
      </c>
      <c r="E273" s="214">
        <v>2</v>
      </c>
      <c r="F273" s="26">
        <v>347.76</v>
      </c>
      <c r="G273" s="27">
        <f t="shared" si="6"/>
        <v>695.52</v>
      </c>
      <c r="H273" t="s">
        <v>426</v>
      </c>
    </row>
    <row r="274" spans="1:8" ht="15.75" x14ac:dyDescent="0.25">
      <c r="A274" s="65"/>
      <c r="B274" s="57"/>
      <c r="C274" s="205" t="s">
        <v>325</v>
      </c>
      <c r="D274" s="204" t="s">
        <v>60</v>
      </c>
      <c r="E274" s="214">
        <v>1</v>
      </c>
      <c r="F274" s="26">
        <v>25</v>
      </c>
      <c r="G274" s="27">
        <f t="shared" si="6"/>
        <v>25</v>
      </c>
    </row>
    <row r="275" spans="1:8" ht="15.75" x14ac:dyDescent="0.25">
      <c r="A275" s="65"/>
      <c r="B275" s="57"/>
      <c r="C275" s="205" t="s">
        <v>326</v>
      </c>
      <c r="D275" s="204" t="s">
        <v>60</v>
      </c>
      <c r="E275" s="214">
        <v>1</v>
      </c>
      <c r="F275" s="26">
        <v>272</v>
      </c>
      <c r="G275" s="27">
        <f t="shared" si="6"/>
        <v>272</v>
      </c>
    </row>
    <row r="276" spans="1:8" ht="31.5" x14ac:dyDescent="0.25">
      <c r="A276" s="65"/>
      <c r="B276" s="57"/>
      <c r="C276" s="206" t="s">
        <v>335</v>
      </c>
      <c r="D276" s="204" t="s">
        <v>101</v>
      </c>
      <c r="E276" s="214">
        <v>0</v>
      </c>
      <c r="F276" s="26">
        <v>1510</v>
      </c>
      <c r="G276" s="27">
        <f t="shared" si="6"/>
        <v>0</v>
      </c>
    </row>
    <row r="277" spans="1:8" ht="15.75" x14ac:dyDescent="0.25">
      <c r="A277" s="65"/>
      <c r="B277" s="57"/>
      <c r="C277" s="206" t="s">
        <v>327</v>
      </c>
      <c r="D277" s="204" t="s">
        <v>60</v>
      </c>
      <c r="E277" s="214">
        <v>4</v>
      </c>
      <c r="F277" s="26">
        <v>436.82</v>
      </c>
      <c r="G277" s="27">
        <f t="shared" si="6"/>
        <v>1747.28</v>
      </c>
    </row>
    <row r="278" spans="1:8" ht="15.75" x14ac:dyDescent="0.25">
      <c r="A278" s="65"/>
      <c r="B278" s="57"/>
      <c r="C278" s="206" t="s">
        <v>328</v>
      </c>
      <c r="D278" s="204" t="s">
        <v>60</v>
      </c>
      <c r="E278" s="214">
        <v>4</v>
      </c>
      <c r="F278" s="26">
        <v>404.46</v>
      </c>
      <c r="G278" s="27">
        <f t="shared" si="6"/>
        <v>1617.84</v>
      </c>
    </row>
    <row r="279" spans="1:8" ht="15.75" x14ac:dyDescent="0.25">
      <c r="A279" s="65"/>
      <c r="B279" s="57"/>
      <c r="C279" s="206" t="s">
        <v>329</v>
      </c>
      <c r="D279" s="204" t="s">
        <v>60</v>
      </c>
      <c r="E279" s="214">
        <v>4</v>
      </c>
      <c r="F279" s="26">
        <v>404.46</v>
      </c>
      <c r="G279" s="27">
        <f t="shared" si="6"/>
        <v>1617.84</v>
      </c>
    </row>
    <row r="280" spans="1:8" ht="31.5" x14ac:dyDescent="0.25">
      <c r="A280" s="65"/>
      <c r="B280" s="57"/>
      <c r="C280" s="206" t="s">
        <v>373</v>
      </c>
      <c r="D280" s="204" t="s">
        <v>60</v>
      </c>
      <c r="E280" s="214">
        <v>3</v>
      </c>
      <c r="F280" s="26">
        <v>1410</v>
      </c>
      <c r="G280" s="27">
        <f t="shared" si="6"/>
        <v>4230</v>
      </c>
    </row>
    <row r="281" spans="1:8" ht="47.25" x14ac:dyDescent="0.25">
      <c r="A281" s="65"/>
      <c r="B281" s="57"/>
      <c r="C281" s="205" t="s">
        <v>330</v>
      </c>
      <c r="D281" s="204" t="s">
        <v>60</v>
      </c>
      <c r="E281" s="214">
        <v>3</v>
      </c>
      <c r="F281" s="26">
        <v>122.9</v>
      </c>
      <c r="G281" s="27">
        <f t="shared" si="6"/>
        <v>368.70000000000005</v>
      </c>
    </row>
    <row r="282" spans="1:8" ht="47.25" x14ac:dyDescent="0.25">
      <c r="A282" s="65"/>
      <c r="B282" s="57"/>
      <c r="C282" s="205" t="s">
        <v>331</v>
      </c>
      <c r="D282" s="204" t="s">
        <v>60</v>
      </c>
      <c r="E282" s="214">
        <v>3</v>
      </c>
      <c r="F282" s="26">
        <v>122.9</v>
      </c>
      <c r="G282" s="27">
        <f t="shared" si="6"/>
        <v>368.70000000000005</v>
      </c>
    </row>
    <row r="283" spans="1:8" ht="47.25" x14ac:dyDescent="0.25">
      <c r="A283" s="65"/>
      <c r="B283" s="57"/>
      <c r="C283" s="205" t="s">
        <v>332</v>
      </c>
      <c r="D283" s="204" t="s">
        <v>60</v>
      </c>
      <c r="E283" s="214">
        <v>3</v>
      </c>
      <c r="F283" s="26">
        <v>236.21</v>
      </c>
      <c r="G283" s="27">
        <f t="shared" si="6"/>
        <v>708.63</v>
      </c>
    </row>
    <row r="284" spans="1:8" ht="47.25" x14ac:dyDescent="0.25">
      <c r="A284" s="65"/>
      <c r="B284" s="57"/>
      <c r="C284" s="205" t="s">
        <v>402</v>
      </c>
      <c r="D284" s="204" t="s">
        <v>60</v>
      </c>
      <c r="E284" s="214">
        <v>3</v>
      </c>
      <c r="F284" s="26">
        <v>122.9</v>
      </c>
      <c r="G284" s="27">
        <f>F284*E284</f>
        <v>368.70000000000005</v>
      </c>
    </row>
    <row r="285" spans="1:8" ht="31.5" x14ac:dyDescent="0.25">
      <c r="A285" s="65"/>
      <c r="B285" s="57"/>
      <c r="C285" s="205" t="s">
        <v>333</v>
      </c>
      <c r="D285" s="204" t="s">
        <v>60</v>
      </c>
      <c r="E285" s="214">
        <v>3</v>
      </c>
      <c r="F285" s="26">
        <v>850</v>
      </c>
      <c r="G285" s="27">
        <f t="shared" si="6"/>
        <v>2550</v>
      </c>
    </row>
    <row r="286" spans="1:8" ht="15.75" x14ac:dyDescent="0.25">
      <c r="A286" s="65"/>
      <c r="B286" s="57"/>
      <c r="C286" s="207" t="s">
        <v>90</v>
      </c>
      <c r="D286" s="204" t="s">
        <v>60</v>
      </c>
      <c r="E286" s="214">
        <v>6</v>
      </c>
      <c r="F286" s="208">
        <v>2220</v>
      </c>
      <c r="G286" s="27">
        <f t="shared" si="6"/>
        <v>13320</v>
      </c>
    </row>
    <row r="287" spans="1:8" ht="15.75" x14ac:dyDescent="0.25">
      <c r="A287" s="65"/>
      <c r="B287" s="57"/>
      <c r="C287" s="207" t="s">
        <v>91</v>
      </c>
      <c r="D287" s="204" t="s">
        <v>60</v>
      </c>
      <c r="E287" s="214">
        <v>4</v>
      </c>
      <c r="F287" s="208">
        <v>2220</v>
      </c>
      <c r="G287" s="27">
        <f t="shared" si="6"/>
        <v>8880</v>
      </c>
    </row>
    <row r="288" spans="1:8" ht="15.75" x14ac:dyDescent="0.25">
      <c r="A288" s="65"/>
      <c r="B288" s="57"/>
      <c r="C288" s="209" t="s">
        <v>336</v>
      </c>
      <c r="D288" s="204" t="s">
        <v>60</v>
      </c>
      <c r="E288" s="214">
        <v>3</v>
      </c>
      <c r="F288" s="208">
        <v>5913</v>
      </c>
      <c r="G288" s="27">
        <f t="shared" si="6"/>
        <v>17739</v>
      </c>
    </row>
    <row r="289" spans="1:7" ht="15.75" x14ac:dyDescent="0.25">
      <c r="A289" s="65"/>
      <c r="B289" s="57"/>
      <c r="C289" s="207" t="s">
        <v>337</v>
      </c>
      <c r="D289" s="204" t="s">
        <v>60</v>
      </c>
      <c r="E289" s="214">
        <v>1</v>
      </c>
      <c r="F289" s="208">
        <v>1844</v>
      </c>
      <c r="G289" s="27">
        <f t="shared" si="6"/>
        <v>1844</v>
      </c>
    </row>
    <row r="290" spans="1:7" ht="15.75" x14ac:dyDescent="0.25">
      <c r="A290" s="65"/>
      <c r="B290" s="57"/>
      <c r="C290" s="207" t="s">
        <v>338</v>
      </c>
      <c r="D290" s="204" t="s">
        <v>60</v>
      </c>
      <c r="E290" s="214">
        <v>1</v>
      </c>
      <c r="F290" s="208">
        <v>3074</v>
      </c>
      <c r="G290" s="27">
        <f t="shared" si="6"/>
        <v>3074</v>
      </c>
    </row>
    <row r="291" spans="1:7" ht="15.75" x14ac:dyDescent="0.25">
      <c r="A291" s="65"/>
      <c r="B291" s="57"/>
      <c r="C291" s="207" t="s">
        <v>339</v>
      </c>
      <c r="D291" s="204" t="s">
        <v>60</v>
      </c>
      <c r="E291" s="214">
        <v>40</v>
      </c>
      <c r="F291" s="208">
        <v>677</v>
      </c>
      <c r="G291" s="27">
        <f t="shared" si="6"/>
        <v>27080</v>
      </c>
    </row>
    <row r="292" spans="1:7" ht="15.75" x14ac:dyDescent="0.25">
      <c r="A292" s="65"/>
      <c r="B292" s="57"/>
      <c r="C292" s="48" t="s">
        <v>356</v>
      </c>
      <c r="D292" s="204" t="s">
        <v>60</v>
      </c>
      <c r="E292" s="214">
        <v>5</v>
      </c>
      <c r="F292" s="26">
        <v>2868.22</v>
      </c>
      <c r="G292" s="27">
        <f t="shared" si="6"/>
        <v>14341.099999999999</v>
      </c>
    </row>
    <row r="293" spans="1:7" ht="15.75" x14ac:dyDescent="0.25">
      <c r="A293" s="65"/>
      <c r="B293" s="57"/>
      <c r="C293" s="48" t="s">
        <v>357</v>
      </c>
      <c r="D293" s="204" t="s">
        <v>60</v>
      </c>
      <c r="E293" s="214">
        <v>8</v>
      </c>
      <c r="F293" s="26">
        <v>1351.87</v>
      </c>
      <c r="G293" s="27">
        <f t="shared" si="6"/>
        <v>10814.96</v>
      </c>
    </row>
    <row r="294" spans="1:7" ht="15.75" x14ac:dyDescent="0.25">
      <c r="A294" s="65"/>
      <c r="B294" s="57"/>
      <c r="C294" s="48" t="s">
        <v>358</v>
      </c>
      <c r="D294" s="204" t="s">
        <v>60</v>
      </c>
      <c r="E294" s="214">
        <v>2</v>
      </c>
      <c r="F294" s="26">
        <v>2266.83</v>
      </c>
      <c r="G294" s="27">
        <f t="shared" si="6"/>
        <v>4533.66</v>
      </c>
    </row>
    <row r="295" spans="1:7" ht="15.75" x14ac:dyDescent="0.25">
      <c r="A295" s="65"/>
      <c r="B295" s="57"/>
      <c r="C295" s="48" t="s">
        <v>403</v>
      </c>
      <c r="D295" s="204" t="s">
        <v>60</v>
      </c>
      <c r="E295" s="214">
        <v>5</v>
      </c>
      <c r="F295" s="26">
        <v>2863.09</v>
      </c>
      <c r="G295" s="27">
        <f t="shared" si="6"/>
        <v>14315.45</v>
      </c>
    </row>
    <row r="296" spans="1:7" ht="15.75" x14ac:dyDescent="0.25">
      <c r="A296" s="65"/>
      <c r="B296" s="57"/>
      <c r="C296" s="48" t="s">
        <v>360</v>
      </c>
      <c r="D296" s="204" t="s">
        <v>60</v>
      </c>
      <c r="E296" s="214">
        <v>2</v>
      </c>
      <c r="F296" s="26">
        <v>10208.41</v>
      </c>
      <c r="G296" s="27">
        <f t="shared" si="6"/>
        <v>20416.82</v>
      </c>
    </row>
    <row r="297" spans="1:7" ht="15.75" x14ac:dyDescent="0.25">
      <c r="A297" s="65"/>
      <c r="B297" s="57"/>
      <c r="C297" s="48" t="s">
        <v>359</v>
      </c>
      <c r="D297" s="204" t="s">
        <v>60</v>
      </c>
      <c r="E297" s="214">
        <v>5</v>
      </c>
      <c r="F297" s="26">
        <v>3824.3</v>
      </c>
      <c r="G297" s="27">
        <f t="shared" si="6"/>
        <v>19121.5</v>
      </c>
    </row>
    <row r="298" spans="1:7" ht="15.75" x14ac:dyDescent="0.25">
      <c r="A298" s="65"/>
      <c r="B298" s="57"/>
      <c r="C298" s="48" t="s">
        <v>361</v>
      </c>
      <c r="D298" s="204" t="s">
        <v>60</v>
      </c>
      <c r="E298" s="214">
        <v>2</v>
      </c>
      <c r="F298" s="26">
        <v>1305.6099999999999</v>
      </c>
      <c r="G298" s="27">
        <f t="shared" si="6"/>
        <v>2611.2199999999998</v>
      </c>
    </row>
    <row r="299" spans="1:7" ht="15.75" x14ac:dyDescent="0.25">
      <c r="A299" s="65"/>
      <c r="B299" s="57"/>
      <c r="C299" s="48" t="s">
        <v>362</v>
      </c>
      <c r="D299" s="204" t="s">
        <v>60</v>
      </c>
      <c r="E299" s="214">
        <v>7</v>
      </c>
      <c r="F299" s="26">
        <v>4785.51</v>
      </c>
      <c r="G299" s="27">
        <f t="shared" si="6"/>
        <v>33498.57</v>
      </c>
    </row>
    <row r="300" spans="1:7" ht="15.75" x14ac:dyDescent="0.25">
      <c r="A300" s="65"/>
      <c r="B300" s="57"/>
      <c r="C300" s="48" t="s">
        <v>363</v>
      </c>
      <c r="D300" s="204" t="s">
        <v>60</v>
      </c>
      <c r="E300" s="214">
        <v>7</v>
      </c>
      <c r="F300" s="26">
        <v>4770.1000000000004</v>
      </c>
      <c r="G300" s="27">
        <f t="shared" si="6"/>
        <v>33390.700000000004</v>
      </c>
    </row>
    <row r="301" spans="1:7" ht="15.75" x14ac:dyDescent="0.25">
      <c r="A301" s="65"/>
      <c r="B301" s="57"/>
      <c r="C301" s="48" t="s">
        <v>364</v>
      </c>
      <c r="D301" s="204" t="s">
        <v>60</v>
      </c>
      <c r="E301" s="214">
        <v>7</v>
      </c>
      <c r="F301" s="26">
        <v>7232.24</v>
      </c>
      <c r="G301" s="27">
        <f t="shared" si="6"/>
        <v>50625.68</v>
      </c>
    </row>
    <row r="302" spans="1:7" ht="15.75" x14ac:dyDescent="0.25">
      <c r="A302" s="65"/>
      <c r="B302" s="57"/>
      <c r="C302" s="48" t="s">
        <v>365</v>
      </c>
      <c r="D302" s="204" t="s">
        <v>60</v>
      </c>
      <c r="E302" s="214">
        <v>4</v>
      </c>
      <c r="F302" s="26">
        <v>9869.16</v>
      </c>
      <c r="G302" s="27">
        <f t="shared" si="6"/>
        <v>39476.639999999999</v>
      </c>
    </row>
    <row r="303" spans="1:7" ht="15.75" x14ac:dyDescent="0.25">
      <c r="A303" s="65"/>
      <c r="B303" s="57"/>
      <c r="C303" s="48" t="s">
        <v>366</v>
      </c>
      <c r="D303" s="204" t="s">
        <v>60</v>
      </c>
      <c r="E303" s="214">
        <v>5</v>
      </c>
      <c r="F303" s="26">
        <v>5155.6099999999997</v>
      </c>
      <c r="G303" s="27">
        <f t="shared" si="6"/>
        <v>25778.05</v>
      </c>
    </row>
    <row r="304" spans="1:7" ht="15.75" x14ac:dyDescent="0.25">
      <c r="A304" s="65"/>
      <c r="B304" s="57"/>
      <c r="C304" s="48" t="s">
        <v>341</v>
      </c>
      <c r="D304" s="204" t="s">
        <v>60</v>
      </c>
      <c r="E304" s="214">
        <v>5</v>
      </c>
      <c r="F304" s="26">
        <v>3243.46</v>
      </c>
      <c r="G304" s="27">
        <f t="shared" si="6"/>
        <v>16217.3</v>
      </c>
    </row>
    <row r="305" spans="1:7" ht="15.75" x14ac:dyDescent="0.25">
      <c r="A305" s="65"/>
      <c r="B305" s="57"/>
      <c r="C305" s="48" t="s">
        <v>404</v>
      </c>
      <c r="D305" s="204" t="s">
        <v>60</v>
      </c>
      <c r="E305" s="214">
        <v>5</v>
      </c>
      <c r="F305" s="26">
        <v>4302.34</v>
      </c>
      <c r="G305" s="27">
        <f t="shared" si="6"/>
        <v>21511.7</v>
      </c>
    </row>
    <row r="306" spans="1:7" ht="15.75" x14ac:dyDescent="0.25">
      <c r="A306" s="65"/>
      <c r="B306" s="57"/>
      <c r="C306" s="206" t="s">
        <v>342</v>
      </c>
      <c r="D306" s="204" t="s">
        <v>60</v>
      </c>
      <c r="E306" s="214">
        <v>8</v>
      </c>
      <c r="F306" s="26">
        <v>1464.95</v>
      </c>
      <c r="G306" s="27">
        <f t="shared" si="6"/>
        <v>11719.6</v>
      </c>
    </row>
    <row r="307" spans="1:7" ht="15.75" x14ac:dyDescent="0.25">
      <c r="A307" s="65"/>
      <c r="B307" s="57"/>
      <c r="C307" s="206" t="s">
        <v>343</v>
      </c>
      <c r="D307" s="204" t="s">
        <v>60</v>
      </c>
      <c r="E307" s="214">
        <v>8</v>
      </c>
      <c r="F307" s="26">
        <v>1274.77</v>
      </c>
      <c r="G307" s="27">
        <f t="shared" si="6"/>
        <v>10198.16</v>
      </c>
    </row>
    <row r="308" spans="1:7" ht="15.75" x14ac:dyDescent="0.25">
      <c r="A308" s="65"/>
      <c r="B308" s="57"/>
      <c r="C308" s="205" t="s">
        <v>344</v>
      </c>
      <c r="D308" s="204" t="s">
        <v>60</v>
      </c>
      <c r="E308" s="214">
        <v>5</v>
      </c>
      <c r="F308" s="26">
        <v>1783.64</v>
      </c>
      <c r="G308" s="27">
        <f t="shared" si="6"/>
        <v>8918.2000000000007</v>
      </c>
    </row>
    <row r="309" spans="1:7" ht="15.75" x14ac:dyDescent="0.25">
      <c r="A309" s="65"/>
      <c r="B309" s="57"/>
      <c r="C309" s="206" t="s">
        <v>345</v>
      </c>
      <c r="D309" s="204" t="s">
        <v>60</v>
      </c>
      <c r="E309" s="214">
        <v>5</v>
      </c>
      <c r="F309" s="26">
        <v>1022.9</v>
      </c>
      <c r="G309" s="27">
        <f t="shared" si="6"/>
        <v>5114.5</v>
      </c>
    </row>
    <row r="310" spans="1:7" ht="15.75" x14ac:dyDescent="0.25">
      <c r="A310" s="65"/>
      <c r="B310" s="57"/>
      <c r="C310" s="206" t="s">
        <v>346</v>
      </c>
      <c r="D310" s="204" t="s">
        <v>60</v>
      </c>
      <c r="E310" s="214">
        <v>5</v>
      </c>
      <c r="F310" s="26">
        <v>3197.19</v>
      </c>
      <c r="G310" s="27">
        <f t="shared" si="6"/>
        <v>15985.95</v>
      </c>
    </row>
    <row r="311" spans="1:7" ht="15.75" x14ac:dyDescent="0.25">
      <c r="A311" s="65"/>
      <c r="B311" s="57"/>
      <c r="C311" s="206" t="s">
        <v>347</v>
      </c>
      <c r="D311" s="204" t="s">
        <v>60</v>
      </c>
      <c r="E311" s="214">
        <v>5</v>
      </c>
      <c r="F311" s="26">
        <v>1721.96</v>
      </c>
      <c r="G311" s="27">
        <f t="shared" si="6"/>
        <v>8609.7999999999993</v>
      </c>
    </row>
    <row r="312" spans="1:7" ht="15.75" x14ac:dyDescent="0.25">
      <c r="A312" s="65"/>
      <c r="B312" s="57"/>
      <c r="C312" s="206" t="s">
        <v>348</v>
      </c>
      <c r="D312" s="204" t="s">
        <v>60</v>
      </c>
      <c r="E312" s="214">
        <v>5</v>
      </c>
      <c r="F312" s="26">
        <v>2549.5300000000002</v>
      </c>
      <c r="G312" s="27">
        <f t="shared" si="6"/>
        <v>12747.650000000001</v>
      </c>
    </row>
    <row r="313" spans="1:7" ht="15.75" x14ac:dyDescent="0.25">
      <c r="A313" s="65"/>
      <c r="B313" s="57"/>
      <c r="C313" s="206" t="s">
        <v>349</v>
      </c>
      <c r="D313" s="204" t="s">
        <v>60</v>
      </c>
      <c r="E313" s="25">
        <v>5</v>
      </c>
      <c r="F313" s="26">
        <v>5320.1</v>
      </c>
      <c r="G313" s="27">
        <f t="shared" si="6"/>
        <v>26600.5</v>
      </c>
    </row>
    <row r="314" spans="1:7" ht="15.75" x14ac:dyDescent="0.25">
      <c r="A314" s="65"/>
      <c r="B314" s="57"/>
      <c r="C314" s="206" t="s">
        <v>350</v>
      </c>
      <c r="D314" s="204" t="s">
        <v>60</v>
      </c>
      <c r="E314" s="25">
        <v>1</v>
      </c>
      <c r="F314" s="26">
        <v>3973.37</v>
      </c>
      <c r="G314" s="27">
        <f t="shared" si="6"/>
        <v>3973.37</v>
      </c>
    </row>
    <row r="315" spans="1:7" ht="15.75" x14ac:dyDescent="0.25">
      <c r="A315" s="65"/>
      <c r="B315" s="57"/>
      <c r="C315" s="206" t="s">
        <v>351</v>
      </c>
      <c r="D315" s="204" t="s">
        <v>60</v>
      </c>
      <c r="E315" s="25">
        <v>1</v>
      </c>
      <c r="F315" s="26">
        <v>1876.17</v>
      </c>
      <c r="G315" s="27">
        <f t="shared" si="6"/>
        <v>1876.17</v>
      </c>
    </row>
    <row r="316" spans="1:7" ht="15.75" x14ac:dyDescent="0.25">
      <c r="A316" s="65"/>
      <c r="B316" s="57"/>
      <c r="C316" s="206" t="s">
        <v>352</v>
      </c>
      <c r="D316" s="204" t="s">
        <v>60</v>
      </c>
      <c r="E316" s="25">
        <v>5</v>
      </c>
      <c r="F316" s="26">
        <v>2827.1</v>
      </c>
      <c r="G316" s="27">
        <f t="shared" si="6"/>
        <v>14135.5</v>
      </c>
    </row>
    <row r="317" spans="1:7" ht="15.75" x14ac:dyDescent="0.25">
      <c r="A317" s="65"/>
      <c r="B317" s="57"/>
      <c r="C317" s="206" t="s">
        <v>353</v>
      </c>
      <c r="D317" s="204" t="s">
        <v>60</v>
      </c>
      <c r="E317" s="25">
        <v>5</v>
      </c>
      <c r="F317" s="26">
        <v>1146.26</v>
      </c>
      <c r="G317" s="27">
        <f t="shared" si="6"/>
        <v>5731.3</v>
      </c>
    </row>
    <row r="318" spans="1:7" ht="31.5" x14ac:dyDescent="0.25">
      <c r="A318" s="65"/>
      <c r="B318" s="57"/>
      <c r="C318" s="206" t="s">
        <v>354</v>
      </c>
      <c r="D318" s="204" t="s">
        <v>60</v>
      </c>
      <c r="E318" s="25">
        <v>8</v>
      </c>
      <c r="F318" s="26">
        <v>1398.13</v>
      </c>
      <c r="G318" s="27">
        <f t="shared" si="6"/>
        <v>11185.04</v>
      </c>
    </row>
    <row r="319" spans="1:7" ht="15.75" x14ac:dyDescent="0.25">
      <c r="A319" s="65"/>
      <c r="B319" s="57"/>
      <c r="C319" s="206" t="s">
        <v>355</v>
      </c>
      <c r="D319" s="204" t="s">
        <v>60</v>
      </c>
      <c r="E319" s="25">
        <v>8</v>
      </c>
      <c r="F319" s="26">
        <v>1069.1600000000001</v>
      </c>
      <c r="G319" s="27">
        <f t="shared" si="6"/>
        <v>8553.2800000000007</v>
      </c>
    </row>
    <row r="320" spans="1:7" ht="15.75" x14ac:dyDescent="0.25">
      <c r="A320" s="65"/>
      <c r="B320" s="57"/>
      <c r="C320" s="107" t="s">
        <v>368</v>
      </c>
      <c r="D320" s="204" t="s">
        <v>60</v>
      </c>
      <c r="E320" s="25">
        <v>1</v>
      </c>
      <c r="F320" s="26">
        <v>3150.93</v>
      </c>
      <c r="G320" s="27">
        <f t="shared" ref="G320:G324" si="7">F320*E320</f>
        <v>3150.93</v>
      </c>
    </row>
    <row r="321" spans="1:8" ht="15.75" x14ac:dyDescent="0.25">
      <c r="A321" s="65"/>
      <c r="B321" s="57"/>
      <c r="C321" s="107" t="s">
        <v>369</v>
      </c>
      <c r="D321" s="101" t="s">
        <v>60</v>
      </c>
      <c r="E321" s="25">
        <v>1</v>
      </c>
      <c r="F321" s="26">
        <v>1835.05</v>
      </c>
      <c r="G321" s="27">
        <f t="shared" si="7"/>
        <v>1835.05</v>
      </c>
    </row>
    <row r="322" spans="1:8" ht="15.75" x14ac:dyDescent="0.25">
      <c r="A322" s="65"/>
      <c r="B322" s="57"/>
      <c r="C322" s="107" t="s">
        <v>97</v>
      </c>
      <c r="D322" s="101" t="s">
        <v>60</v>
      </c>
      <c r="E322" s="25">
        <v>1</v>
      </c>
      <c r="F322" s="26">
        <v>2261.6799999999998</v>
      </c>
      <c r="G322" s="27">
        <f t="shared" si="7"/>
        <v>2261.6799999999998</v>
      </c>
    </row>
    <row r="323" spans="1:8" ht="15.75" x14ac:dyDescent="0.25">
      <c r="A323" s="65"/>
      <c r="B323" s="57"/>
      <c r="C323" s="107" t="s">
        <v>98</v>
      </c>
      <c r="D323" s="101" t="s">
        <v>60</v>
      </c>
      <c r="E323" s="25">
        <v>1</v>
      </c>
      <c r="F323" s="26">
        <v>2261.6799999999998</v>
      </c>
      <c r="G323" s="27">
        <f t="shared" si="7"/>
        <v>2261.6799999999998</v>
      </c>
    </row>
    <row r="324" spans="1:8" ht="15.75" x14ac:dyDescent="0.25">
      <c r="A324" s="65"/>
      <c r="B324" s="57"/>
      <c r="C324" s="107" t="s">
        <v>370</v>
      </c>
      <c r="D324" s="101" t="s">
        <v>60</v>
      </c>
      <c r="E324" s="25">
        <v>2</v>
      </c>
      <c r="F324" s="26">
        <v>1238.79</v>
      </c>
      <c r="G324" s="27">
        <f t="shared" si="7"/>
        <v>2477.58</v>
      </c>
    </row>
    <row r="325" spans="1:8" ht="29.25" x14ac:dyDescent="0.25">
      <c r="A325" s="218" t="s">
        <v>408</v>
      </c>
      <c r="B325" s="218"/>
      <c r="C325" s="219" t="s">
        <v>405</v>
      </c>
      <c r="D325" s="220"/>
      <c r="E325" s="221"/>
      <c r="F325" s="221"/>
      <c r="G325" s="222">
        <f>G326+G359</f>
        <v>1209859.0899999999</v>
      </c>
    </row>
    <row r="326" spans="1:8" ht="15.75" x14ac:dyDescent="0.25">
      <c r="A326" s="40" t="s">
        <v>128</v>
      </c>
      <c r="B326" s="40"/>
      <c r="C326" s="224" t="s">
        <v>409</v>
      </c>
      <c r="D326" s="223"/>
      <c r="E326" s="212"/>
      <c r="F326" s="212"/>
      <c r="G326" s="215">
        <f>SUM(G328:G358)</f>
        <v>106040.68999999999</v>
      </c>
    </row>
    <row r="327" spans="1:8" ht="15.75" x14ac:dyDescent="0.25">
      <c r="A327" s="65"/>
      <c r="B327" s="57"/>
      <c r="C327" s="48" t="s">
        <v>400</v>
      </c>
      <c r="D327" s="101" t="s">
        <v>101</v>
      </c>
      <c r="E327" s="25">
        <v>98</v>
      </c>
      <c r="F327" s="26">
        <v>27.61</v>
      </c>
      <c r="G327" s="27">
        <f>F327*E327</f>
        <v>2705.7799999999997</v>
      </c>
      <c r="H327" t="s">
        <v>425</v>
      </c>
    </row>
    <row r="328" spans="1:8" ht="45" x14ac:dyDescent="0.25">
      <c r="A328" s="86"/>
      <c r="B328" s="86"/>
      <c r="C328" s="210" t="s">
        <v>296</v>
      </c>
      <c r="D328" s="211" t="s">
        <v>101</v>
      </c>
      <c r="E328" s="212">
        <v>1</v>
      </c>
      <c r="F328" s="212">
        <v>600</v>
      </c>
      <c r="G328" s="213">
        <f>E328*F328</f>
        <v>600</v>
      </c>
    </row>
    <row r="329" spans="1:8" ht="45" x14ac:dyDescent="0.25">
      <c r="A329" s="65"/>
      <c r="B329" s="57"/>
      <c r="C329" s="210" t="s">
        <v>297</v>
      </c>
      <c r="D329" s="211" t="s">
        <v>101</v>
      </c>
      <c r="E329" s="212">
        <v>1</v>
      </c>
      <c r="F329" s="212">
        <v>800</v>
      </c>
      <c r="G329" s="213">
        <f>E329*F329</f>
        <v>800</v>
      </c>
    </row>
    <row r="330" spans="1:8" ht="33.75" customHeight="1" x14ac:dyDescent="0.25">
      <c r="A330" s="65"/>
      <c r="B330" s="57"/>
      <c r="C330" s="210" t="s">
        <v>298</v>
      </c>
      <c r="D330" s="211" t="s">
        <v>101</v>
      </c>
      <c r="E330" s="212">
        <v>1</v>
      </c>
      <c r="F330" s="212">
        <v>950</v>
      </c>
      <c r="G330" s="213">
        <f t="shared" ref="G330:G349" si="8">E330*F330</f>
        <v>950</v>
      </c>
    </row>
    <row r="331" spans="1:8" ht="15.75" x14ac:dyDescent="0.25">
      <c r="A331" s="65"/>
      <c r="B331" s="57"/>
      <c r="C331" s="210" t="s">
        <v>372</v>
      </c>
      <c r="D331" s="211" t="s">
        <v>101</v>
      </c>
      <c r="E331" s="212">
        <v>800</v>
      </c>
      <c r="F331" s="212">
        <v>14</v>
      </c>
      <c r="G331" s="213">
        <f t="shared" si="8"/>
        <v>11200</v>
      </c>
    </row>
    <row r="332" spans="1:8" ht="30" x14ac:dyDescent="0.25">
      <c r="A332" s="65"/>
      <c r="B332" s="57"/>
      <c r="C332" s="210" t="s">
        <v>299</v>
      </c>
      <c r="D332" s="211" t="s">
        <v>101</v>
      </c>
      <c r="E332" s="212">
        <v>2</v>
      </c>
      <c r="F332" s="212">
        <v>820</v>
      </c>
      <c r="G332" s="213">
        <f t="shared" si="8"/>
        <v>1640</v>
      </c>
    </row>
    <row r="333" spans="1:8" ht="30" x14ac:dyDescent="0.25">
      <c r="A333" s="65"/>
      <c r="B333" s="57"/>
      <c r="C333" s="210" t="s">
        <v>300</v>
      </c>
      <c r="D333" s="211" t="s">
        <v>101</v>
      </c>
      <c r="E333" s="212">
        <v>10</v>
      </c>
      <c r="F333" s="212">
        <v>35</v>
      </c>
      <c r="G333" s="213">
        <f t="shared" si="8"/>
        <v>350</v>
      </c>
    </row>
    <row r="334" spans="1:8" ht="30" x14ac:dyDescent="0.25">
      <c r="A334" s="65"/>
      <c r="B334" s="57"/>
      <c r="C334" s="210" t="s">
        <v>301</v>
      </c>
      <c r="D334" s="211" t="s">
        <v>101</v>
      </c>
      <c r="E334" s="212">
        <v>3</v>
      </c>
      <c r="F334" s="212">
        <v>22</v>
      </c>
      <c r="G334" s="213">
        <f t="shared" si="8"/>
        <v>66</v>
      </c>
    </row>
    <row r="335" spans="1:8" ht="30" x14ac:dyDescent="0.25">
      <c r="A335" s="65"/>
      <c r="B335" s="57"/>
      <c r="C335" s="210" t="s">
        <v>302</v>
      </c>
      <c r="D335" s="211" t="s">
        <v>101</v>
      </c>
      <c r="E335" s="212">
        <v>100</v>
      </c>
      <c r="F335" s="212">
        <v>7.5</v>
      </c>
      <c r="G335" s="213">
        <f t="shared" si="8"/>
        <v>750</v>
      </c>
    </row>
    <row r="336" spans="1:8" ht="30" x14ac:dyDescent="0.25">
      <c r="A336" s="65"/>
      <c r="B336" s="57"/>
      <c r="C336" s="210" t="s">
        <v>303</v>
      </c>
      <c r="D336" s="211" t="s">
        <v>101</v>
      </c>
      <c r="E336" s="212">
        <v>1</v>
      </c>
      <c r="F336" s="212">
        <v>850</v>
      </c>
      <c r="G336" s="213">
        <f t="shared" si="8"/>
        <v>850</v>
      </c>
    </row>
    <row r="337" spans="1:8" ht="30" x14ac:dyDescent="0.25">
      <c r="A337" s="65"/>
      <c r="B337" s="57"/>
      <c r="C337" s="210" t="s">
        <v>304</v>
      </c>
      <c r="D337" s="211" t="s">
        <v>101</v>
      </c>
      <c r="E337" s="212">
        <v>1</v>
      </c>
      <c r="F337" s="212">
        <v>850</v>
      </c>
      <c r="G337" s="213">
        <f t="shared" si="8"/>
        <v>850</v>
      </c>
    </row>
    <row r="338" spans="1:8" ht="30" x14ac:dyDescent="0.25">
      <c r="A338" s="65"/>
      <c r="B338" s="57"/>
      <c r="C338" s="210" t="s">
        <v>305</v>
      </c>
      <c r="D338" s="211" t="s">
        <v>101</v>
      </c>
      <c r="E338" s="212">
        <v>1</v>
      </c>
      <c r="F338" s="212">
        <v>850</v>
      </c>
      <c r="G338" s="213">
        <f t="shared" si="8"/>
        <v>850</v>
      </c>
    </row>
    <row r="339" spans="1:8" ht="30" x14ac:dyDescent="0.25">
      <c r="A339" s="65"/>
      <c r="B339" s="57"/>
      <c r="C339" s="210" t="s">
        <v>306</v>
      </c>
      <c r="D339" s="211" t="s">
        <v>101</v>
      </c>
      <c r="E339" s="212">
        <v>1</v>
      </c>
      <c r="F339" s="212">
        <v>850</v>
      </c>
      <c r="G339" s="213">
        <f t="shared" si="8"/>
        <v>850</v>
      </c>
    </row>
    <row r="340" spans="1:8" ht="15.75" x14ac:dyDescent="0.25">
      <c r="A340" s="65"/>
      <c r="B340" s="57"/>
      <c r="C340" s="210" t="s">
        <v>307</v>
      </c>
      <c r="D340" s="211" t="s">
        <v>101</v>
      </c>
      <c r="E340" s="212">
        <v>25</v>
      </c>
      <c r="F340" s="212">
        <v>35</v>
      </c>
      <c r="G340" s="213">
        <f t="shared" si="8"/>
        <v>875</v>
      </c>
    </row>
    <row r="341" spans="1:8" ht="30" x14ac:dyDescent="0.25">
      <c r="A341" s="65"/>
      <c r="B341" s="57"/>
      <c r="C341" s="210" t="s">
        <v>308</v>
      </c>
      <c r="D341" s="211" t="s">
        <v>101</v>
      </c>
      <c r="E341" s="212">
        <v>1</v>
      </c>
      <c r="F341" s="212">
        <v>4500</v>
      </c>
      <c r="G341" s="213">
        <f t="shared" si="8"/>
        <v>4500</v>
      </c>
    </row>
    <row r="342" spans="1:8" ht="30" x14ac:dyDescent="0.25">
      <c r="A342" s="65"/>
      <c r="B342" s="57"/>
      <c r="C342" s="210" t="s">
        <v>309</v>
      </c>
      <c r="D342" s="211" t="s">
        <v>101</v>
      </c>
      <c r="E342" s="212">
        <v>1</v>
      </c>
      <c r="F342" s="212">
        <v>4500</v>
      </c>
      <c r="G342" s="213">
        <f t="shared" si="8"/>
        <v>4500</v>
      </c>
    </row>
    <row r="343" spans="1:8" ht="30" x14ac:dyDescent="0.25">
      <c r="A343" s="65"/>
      <c r="B343" s="57"/>
      <c r="C343" s="210" t="s">
        <v>310</v>
      </c>
      <c r="D343" s="211" t="s">
        <v>101</v>
      </c>
      <c r="E343" s="212">
        <v>2</v>
      </c>
      <c r="F343" s="212">
        <v>750</v>
      </c>
      <c r="G343" s="213">
        <f t="shared" si="8"/>
        <v>1500</v>
      </c>
    </row>
    <row r="344" spans="1:8" ht="30" x14ac:dyDescent="0.25">
      <c r="A344" s="65"/>
      <c r="B344" s="57"/>
      <c r="C344" s="210" t="s">
        <v>311</v>
      </c>
      <c r="D344" s="211" t="s">
        <v>101</v>
      </c>
      <c r="E344" s="212">
        <v>2</v>
      </c>
      <c r="F344" s="212">
        <v>920</v>
      </c>
      <c r="G344" s="213">
        <f t="shared" si="8"/>
        <v>1840</v>
      </c>
    </row>
    <row r="345" spans="1:8" ht="15.75" x14ac:dyDescent="0.25">
      <c r="A345" s="65"/>
      <c r="B345" s="57"/>
      <c r="C345" s="210" t="s">
        <v>312</v>
      </c>
      <c r="D345" s="211" t="s">
        <v>101</v>
      </c>
      <c r="E345" s="212">
        <v>1</v>
      </c>
      <c r="F345" s="212">
        <v>800</v>
      </c>
      <c r="G345" s="213">
        <f t="shared" si="8"/>
        <v>800</v>
      </c>
    </row>
    <row r="346" spans="1:8" ht="30" x14ac:dyDescent="0.25">
      <c r="A346" s="65"/>
      <c r="B346" s="57"/>
      <c r="C346" s="210" t="s">
        <v>313</v>
      </c>
      <c r="D346" s="211" t="s">
        <v>101</v>
      </c>
      <c r="E346" s="212">
        <v>1</v>
      </c>
      <c r="F346" s="212">
        <v>1200</v>
      </c>
      <c r="G346" s="213">
        <f t="shared" si="8"/>
        <v>1200</v>
      </c>
    </row>
    <row r="347" spans="1:8" ht="30" x14ac:dyDescent="0.25">
      <c r="A347" s="65"/>
      <c r="B347" s="57"/>
      <c r="C347" s="210" t="s">
        <v>314</v>
      </c>
      <c r="D347" s="211" t="s">
        <v>101</v>
      </c>
      <c r="E347" s="212">
        <v>1</v>
      </c>
      <c r="F347" s="212">
        <v>1500</v>
      </c>
      <c r="G347" s="213">
        <f t="shared" si="8"/>
        <v>1500</v>
      </c>
    </row>
    <row r="348" spans="1:8" ht="15.75" x14ac:dyDescent="0.25">
      <c r="A348" s="65"/>
      <c r="B348" s="57"/>
      <c r="C348" s="210" t="s">
        <v>315</v>
      </c>
      <c r="D348" s="211" t="s">
        <v>101</v>
      </c>
      <c r="E348" s="212">
        <v>1</v>
      </c>
      <c r="F348" s="212">
        <v>20200</v>
      </c>
      <c r="G348" s="213">
        <f t="shared" si="8"/>
        <v>20200</v>
      </c>
    </row>
    <row r="349" spans="1:8" ht="15.75" x14ac:dyDescent="0.25">
      <c r="A349" s="65"/>
      <c r="B349" s="57"/>
      <c r="C349" s="210" t="s">
        <v>316</v>
      </c>
      <c r="D349" s="211" t="s">
        <v>101</v>
      </c>
      <c r="E349" s="212">
        <v>1</v>
      </c>
      <c r="F349" s="212">
        <v>18216</v>
      </c>
      <c r="G349" s="213">
        <f t="shared" si="8"/>
        <v>18216</v>
      </c>
    </row>
    <row r="350" spans="1:8" s="255" customFormat="1" ht="47.25" x14ac:dyDescent="0.25">
      <c r="A350" s="249"/>
      <c r="B350" s="250"/>
      <c r="C350" s="162" t="s">
        <v>401</v>
      </c>
      <c r="D350" s="158" t="s">
        <v>101</v>
      </c>
      <c r="E350" s="159">
        <v>2000</v>
      </c>
      <c r="F350" s="160">
        <v>7.84</v>
      </c>
      <c r="G350" s="161">
        <f>F350*E350</f>
        <v>15680</v>
      </c>
      <c r="H350" s="255">
        <v>2210</v>
      </c>
    </row>
    <row r="351" spans="1:8" s="255" customFormat="1" ht="15.75" x14ac:dyDescent="0.25">
      <c r="A351" s="249"/>
      <c r="B351" s="250"/>
      <c r="C351" s="256" t="s">
        <v>319</v>
      </c>
      <c r="D351" s="257" t="s">
        <v>60</v>
      </c>
      <c r="E351" s="258">
        <v>2</v>
      </c>
      <c r="F351" s="160">
        <v>493.44</v>
      </c>
      <c r="G351" s="161">
        <f>F351*E351</f>
        <v>986.88</v>
      </c>
    </row>
    <row r="352" spans="1:8" s="255" customFormat="1" ht="15.75" x14ac:dyDescent="0.25">
      <c r="A352" s="249"/>
      <c r="B352" s="250"/>
      <c r="C352" s="256" t="s">
        <v>318</v>
      </c>
      <c r="D352" s="257" t="s">
        <v>60</v>
      </c>
      <c r="E352" s="258">
        <v>3</v>
      </c>
      <c r="F352" s="160">
        <v>158.55000000000001</v>
      </c>
      <c r="G352" s="161">
        <f>F352*E352</f>
        <v>475.65000000000003</v>
      </c>
    </row>
    <row r="353" spans="1:7" s="255" customFormat="1" ht="15.75" x14ac:dyDescent="0.25">
      <c r="A353" s="249"/>
      <c r="B353" s="250"/>
      <c r="C353" s="259" t="s">
        <v>317</v>
      </c>
      <c r="D353" s="257" t="s">
        <v>320</v>
      </c>
      <c r="E353" s="258">
        <v>5</v>
      </c>
      <c r="F353" s="160">
        <v>183.88</v>
      </c>
      <c r="G353" s="161">
        <f>F353*E353</f>
        <v>919.4</v>
      </c>
    </row>
    <row r="354" spans="1:7" s="255" customFormat="1" ht="15.75" x14ac:dyDescent="0.25">
      <c r="A354" s="249"/>
      <c r="B354" s="250"/>
      <c r="C354" s="251" t="s">
        <v>222</v>
      </c>
      <c r="D354" s="252" t="s">
        <v>60</v>
      </c>
      <c r="E354" s="253">
        <v>1</v>
      </c>
      <c r="F354" s="253">
        <v>400</v>
      </c>
      <c r="G354" s="254">
        <f>E354*F354</f>
        <v>400</v>
      </c>
    </row>
    <row r="355" spans="1:7" s="255" customFormat="1" ht="15.75" x14ac:dyDescent="0.25">
      <c r="A355" s="249"/>
      <c r="B355" s="250"/>
      <c r="C355" s="251" t="s">
        <v>371</v>
      </c>
      <c r="D355" s="252" t="s">
        <v>60</v>
      </c>
      <c r="E355" s="253">
        <v>1</v>
      </c>
      <c r="F355" s="253">
        <v>250</v>
      </c>
      <c r="G355" s="254">
        <f>E355*F355</f>
        <v>250</v>
      </c>
    </row>
    <row r="356" spans="1:7" s="255" customFormat="1" ht="15.75" x14ac:dyDescent="0.25">
      <c r="A356" s="249"/>
      <c r="B356" s="250"/>
      <c r="C356" s="260" t="s">
        <v>334</v>
      </c>
      <c r="D356" s="257" t="s">
        <v>101</v>
      </c>
      <c r="E356" s="258">
        <v>100</v>
      </c>
      <c r="F356" s="160">
        <v>6.5</v>
      </c>
      <c r="G356" s="161">
        <f>F356*E356</f>
        <v>650</v>
      </c>
    </row>
    <row r="357" spans="1:7" s="255" customFormat="1" ht="31.5" x14ac:dyDescent="0.25">
      <c r="A357" s="249"/>
      <c r="B357" s="250"/>
      <c r="C357" s="261" t="s">
        <v>340</v>
      </c>
      <c r="D357" s="257" t="s">
        <v>60</v>
      </c>
      <c r="E357" s="258">
        <v>5</v>
      </c>
      <c r="F357" s="262">
        <v>688</v>
      </c>
      <c r="G357" s="161">
        <f>F357*E357</f>
        <v>3440</v>
      </c>
    </row>
    <row r="358" spans="1:7" s="255" customFormat="1" ht="15.75" x14ac:dyDescent="0.25">
      <c r="A358" s="249"/>
      <c r="B358" s="250"/>
      <c r="C358" s="263" t="s">
        <v>367</v>
      </c>
      <c r="D358" s="257" t="s">
        <v>60</v>
      </c>
      <c r="E358" s="159">
        <v>2</v>
      </c>
      <c r="F358" s="160">
        <v>4175.88</v>
      </c>
      <c r="G358" s="161">
        <f>F358*E358</f>
        <v>8351.76</v>
      </c>
    </row>
    <row r="359" spans="1:7" ht="25.5" customHeight="1" x14ac:dyDescent="0.25">
      <c r="A359" s="39" t="s">
        <v>410</v>
      </c>
      <c r="B359" s="167"/>
      <c r="C359" s="45" t="s">
        <v>130</v>
      </c>
      <c r="D359" s="73"/>
      <c r="E359" s="73"/>
      <c r="F359" s="168"/>
      <c r="G359" s="64">
        <f>SUM(G360:G375)</f>
        <v>1103818.3999999999</v>
      </c>
    </row>
    <row r="360" spans="1:7" ht="15.75" x14ac:dyDescent="0.25">
      <c r="A360" s="65"/>
      <c r="B360" s="40"/>
      <c r="C360" s="58" t="s">
        <v>136</v>
      </c>
      <c r="D360" s="25" t="s">
        <v>131</v>
      </c>
      <c r="E360" s="25">
        <v>200</v>
      </c>
      <c r="F360" s="26">
        <v>240.9</v>
      </c>
      <c r="G360" s="27">
        <f t="shared" ref="G360:G375" si="9">E360*F360</f>
        <v>48180</v>
      </c>
    </row>
    <row r="361" spans="1:7" ht="15.75" x14ac:dyDescent="0.25">
      <c r="A361" s="65"/>
      <c r="B361" s="40"/>
      <c r="C361" s="58" t="s">
        <v>137</v>
      </c>
      <c r="D361" s="25" t="s">
        <v>132</v>
      </c>
      <c r="E361" s="25">
        <v>120</v>
      </c>
      <c r="F361" s="26">
        <v>370</v>
      </c>
      <c r="G361" s="27">
        <f t="shared" si="9"/>
        <v>44400</v>
      </c>
    </row>
    <row r="362" spans="1:7" ht="15.75" x14ac:dyDescent="0.25">
      <c r="A362" s="65"/>
      <c r="B362" s="40"/>
      <c r="C362" s="58" t="s">
        <v>138</v>
      </c>
      <c r="D362" s="25" t="s">
        <v>132</v>
      </c>
      <c r="E362" s="25">
        <v>120</v>
      </c>
      <c r="F362" s="26">
        <v>390</v>
      </c>
      <c r="G362" s="27">
        <f t="shared" si="9"/>
        <v>46800</v>
      </c>
    </row>
    <row r="363" spans="1:7" ht="15.75" x14ac:dyDescent="0.25">
      <c r="A363" s="65"/>
      <c r="B363" s="40"/>
      <c r="C363" s="58" t="s">
        <v>139</v>
      </c>
      <c r="D363" s="25" t="s">
        <v>131</v>
      </c>
      <c r="E363" s="25">
        <v>200</v>
      </c>
      <c r="F363" s="26">
        <v>838.2</v>
      </c>
      <c r="G363" s="27">
        <f t="shared" si="9"/>
        <v>167640</v>
      </c>
    </row>
    <row r="364" spans="1:7" ht="31.5" x14ac:dyDescent="0.25">
      <c r="A364" s="65"/>
      <c r="B364" s="40"/>
      <c r="C364" s="58" t="s">
        <v>134</v>
      </c>
      <c r="D364" s="25" t="s">
        <v>60</v>
      </c>
      <c r="E364" s="25">
        <v>120</v>
      </c>
      <c r="F364" s="26">
        <v>158.4</v>
      </c>
      <c r="G364" s="27">
        <f t="shared" si="9"/>
        <v>19008</v>
      </c>
    </row>
    <row r="365" spans="1:7" ht="31.5" x14ac:dyDescent="0.25">
      <c r="A365" s="65"/>
      <c r="B365" s="40"/>
      <c r="C365" s="58" t="s">
        <v>140</v>
      </c>
      <c r="D365" s="25" t="s">
        <v>131</v>
      </c>
      <c r="E365" s="25">
        <v>200</v>
      </c>
      <c r="F365" s="26">
        <v>706.2</v>
      </c>
      <c r="G365" s="27">
        <f t="shared" si="9"/>
        <v>141240</v>
      </c>
    </row>
    <row r="366" spans="1:7" ht="31.5" x14ac:dyDescent="0.25">
      <c r="A366" s="65"/>
      <c r="B366" s="40"/>
      <c r="C366" s="157" t="s">
        <v>141</v>
      </c>
      <c r="D366" s="159" t="s">
        <v>131</v>
      </c>
      <c r="E366" s="159">
        <v>100</v>
      </c>
      <c r="F366" s="160">
        <v>838.2</v>
      </c>
      <c r="G366" s="27">
        <f t="shared" si="9"/>
        <v>83820</v>
      </c>
    </row>
    <row r="367" spans="1:7" ht="15.75" x14ac:dyDescent="0.25">
      <c r="A367" s="65"/>
      <c r="B367" s="40"/>
      <c r="C367" s="58" t="s">
        <v>142</v>
      </c>
      <c r="D367" s="25" t="s">
        <v>131</v>
      </c>
      <c r="E367" s="25">
        <v>200</v>
      </c>
      <c r="F367" s="26">
        <v>640.20000000000005</v>
      </c>
      <c r="G367" s="27">
        <f t="shared" si="9"/>
        <v>128040.00000000001</v>
      </c>
    </row>
    <row r="368" spans="1:7" ht="31.5" x14ac:dyDescent="0.25">
      <c r="A368" s="65"/>
      <c r="B368" s="40"/>
      <c r="C368" s="58" t="s">
        <v>143</v>
      </c>
      <c r="D368" s="25" t="s">
        <v>131</v>
      </c>
      <c r="E368" s="25">
        <v>200</v>
      </c>
      <c r="F368" s="26">
        <v>699.6</v>
      </c>
      <c r="G368" s="27">
        <f t="shared" si="9"/>
        <v>139920</v>
      </c>
    </row>
    <row r="369" spans="1:8" ht="31.5" x14ac:dyDescent="0.25">
      <c r="A369" s="65"/>
      <c r="B369" s="40"/>
      <c r="C369" s="58" t="s">
        <v>144</v>
      </c>
      <c r="D369" s="25" t="s">
        <v>131</v>
      </c>
      <c r="E369" s="25">
        <v>48</v>
      </c>
      <c r="F369" s="26">
        <v>970.2</v>
      </c>
      <c r="G369" s="27">
        <f t="shared" si="9"/>
        <v>46569.600000000006</v>
      </c>
    </row>
    <row r="370" spans="1:8" ht="31.5" x14ac:dyDescent="0.25">
      <c r="A370" s="65"/>
      <c r="B370" s="40"/>
      <c r="C370" s="58" t="s">
        <v>145</v>
      </c>
      <c r="D370" s="25" t="s">
        <v>131</v>
      </c>
      <c r="E370" s="25">
        <v>48</v>
      </c>
      <c r="F370" s="26">
        <v>1016.4</v>
      </c>
      <c r="G370" s="27">
        <f t="shared" si="9"/>
        <v>48787.199999999997</v>
      </c>
    </row>
    <row r="371" spans="1:8" ht="15.75" x14ac:dyDescent="0.25">
      <c r="A371" s="65"/>
      <c r="B371" s="40"/>
      <c r="C371" s="169" t="s">
        <v>146</v>
      </c>
      <c r="D371" s="25" t="s">
        <v>131</v>
      </c>
      <c r="E371" s="25">
        <v>48</v>
      </c>
      <c r="F371" s="26">
        <v>500</v>
      </c>
      <c r="G371" s="27">
        <f t="shared" si="9"/>
        <v>24000</v>
      </c>
    </row>
    <row r="372" spans="1:8" ht="31.5" x14ac:dyDescent="0.25">
      <c r="A372" s="65"/>
      <c r="B372" s="40"/>
      <c r="C372" s="169" t="s">
        <v>147</v>
      </c>
      <c r="D372" s="25" t="s">
        <v>131</v>
      </c>
      <c r="E372" s="25">
        <v>500</v>
      </c>
      <c r="F372" s="26">
        <v>220</v>
      </c>
      <c r="G372" s="27">
        <f t="shared" si="9"/>
        <v>110000</v>
      </c>
    </row>
    <row r="373" spans="1:8" ht="31.5" x14ac:dyDescent="0.25">
      <c r="A373" s="65"/>
      <c r="B373" s="40"/>
      <c r="C373" s="169" t="s">
        <v>148</v>
      </c>
      <c r="D373" s="25" t="s">
        <v>131</v>
      </c>
      <c r="E373" s="25">
        <v>48</v>
      </c>
      <c r="F373" s="26">
        <v>475.2</v>
      </c>
      <c r="G373" s="27">
        <f t="shared" si="9"/>
        <v>22809.599999999999</v>
      </c>
    </row>
    <row r="374" spans="1:8" ht="15.75" x14ac:dyDescent="0.25">
      <c r="A374" s="65"/>
      <c r="B374" s="40"/>
      <c r="C374" s="169" t="s">
        <v>149</v>
      </c>
      <c r="D374" s="25" t="s">
        <v>101</v>
      </c>
      <c r="E374" s="25">
        <v>10</v>
      </c>
      <c r="F374" s="26">
        <v>2415.6</v>
      </c>
      <c r="G374" s="27">
        <f t="shared" si="9"/>
        <v>24156</v>
      </c>
    </row>
    <row r="375" spans="1:8" ht="31.5" x14ac:dyDescent="0.25">
      <c r="A375" s="65"/>
      <c r="B375" s="40"/>
      <c r="C375" s="169" t="s">
        <v>135</v>
      </c>
      <c r="D375" s="25" t="s">
        <v>131</v>
      </c>
      <c r="E375" s="25">
        <v>32</v>
      </c>
      <c r="F375" s="26">
        <v>264</v>
      </c>
      <c r="G375" s="27">
        <f t="shared" si="9"/>
        <v>8448</v>
      </c>
    </row>
    <row r="376" spans="1:8" ht="15.75" x14ac:dyDescent="0.25">
      <c r="A376" s="66">
        <v>3</v>
      </c>
      <c r="B376" s="30"/>
      <c r="C376" s="105" t="s">
        <v>26</v>
      </c>
      <c r="D376" s="20"/>
      <c r="E376" s="30"/>
      <c r="F376" s="21"/>
      <c r="G376" s="15">
        <f>G377</f>
        <v>1100000</v>
      </c>
    </row>
    <row r="377" spans="1:8" ht="15.75" x14ac:dyDescent="0.25">
      <c r="A377" s="67" t="s">
        <v>23</v>
      </c>
      <c r="B377" s="40"/>
      <c r="C377" s="41" t="s">
        <v>27</v>
      </c>
      <c r="D377" s="68"/>
      <c r="E377" s="68"/>
      <c r="F377" s="69"/>
      <c r="G377" s="70">
        <f>G378+G380+G386+G387+G388+G379</f>
        <v>1100000</v>
      </c>
      <c r="H377" s="182"/>
    </row>
    <row r="378" spans="1:8" ht="15.75" x14ac:dyDescent="0.25">
      <c r="A378" s="67"/>
      <c r="B378" s="40"/>
      <c r="C378" s="58" t="s">
        <v>31</v>
      </c>
      <c r="D378" s="25" t="s">
        <v>29</v>
      </c>
      <c r="E378" s="25">
        <v>7400</v>
      </c>
      <c r="F378" s="26">
        <v>44</v>
      </c>
      <c r="G378" s="27">
        <f>ROUND(F378*E378,0)</f>
        <v>325600</v>
      </c>
    </row>
    <row r="379" spans="1:8" ht="15.75" x14ac:dyDescent="0.25">
      <c r="A379" s="71"/>
      <c r="B379" s="40"/>
      <c r="C379" s="58" t="s">
        <v>33</v>
      </c>
      <c r="D379" s="25" t="s">
        <v>29</v>
      </c>
      <c r="E379" s="25">
        <v>0</v>
      </c>
      <c r="F379" s="72">
        <v>121.02</v>
      </c>
      <c r="G379" s="27">
        <f>ROUND(F379*E379,0)</f>
        <v>0</v>
      </c>
    </row>
    <row r="380" spans="1:8" ht="31.5" x14ac:dyDescent="0.25">
      <c r="A380" s="71"/>
      <c r="B380" s="40"/>
      <c r="C380" s="58" t="s">
        <v>376</v>
      </c>
      <c r="D380" s="25"/>
      <c r="E380" s="25"/>
      <c r="F380" s="72"/>
      <c r="G380" s="27">
        <f>SUM(G381:G385)</f>
        <v>66000</v>
      </c>
    </row>
    <row r="381" spans="1:8" ht="15.75" x14ac:dyDescent="0.25">
      <c r="A381" s="71"/>
      <c r="B381" s="40"/>
      <c r="C381" s="170" t="s">
        <v>160</v>
      </c>
      <c r="D381" s="46" t="s">
        <v>29</v>
      </c>
      <c r="E381" s="46">
        <v>450</v>
      </c>
      <c r="F381" s="171">
        <v>44</v>
      </c>
      <c r="G381" s="89">
        <f t="shared" ref="G381:G386" si="10">ROUND(F381*E381,0)</f>
        <v>19800</v>
      </c>
    </row>
    <row r="382" spans="1:8" ht="15.75" x14ac:dyDescent="0.25">
      <c r="A382" s="71"/>
      <c r="B382" s="40"/>
      <c r="C382" s="170" t="s">
        <v>161</v>
      </c>
      <c r="D382" s="46" t="s">
        <v>29</v>
      </c>
      <c r="E382" s="46">
        <v>400</v>
      </c>
      <c r="F382" s="171">
        <v>44</v>
      </c>
      <c r="G382" s="89">
        <f t="shared" si="10"/>
        <v>17600</v>
      </c>
    </row>
    <row r="383" spans="1:8" ht="15.75" x14ac:dyDescent="0.25">
      <c r="A383" s="71"/>
      <c r="B383" s="40"/>
      <c r="C383" s="170" t="s">
        <v>162</v>
      </c>
      <c r="D383" s="46" t="s">
        <v>29</v>
      </c>
      <c r="E383" s="46">
        <v>300</v>
      </c>
      <c r="F383" s="171">
        <v>44</v>
      </c>
      <c r="G383" s="89">
        <f t="shared" si="10"/>
        <v>13200</v>
      </c>
    </row>
    <row r="384" spans="1:8" ht="15.75" x14ac:dyDescent="0.25">
      <c r="A384" s="71"/>
      <c r="B384" s="40"/>
      <c r="C384" s="170" t="s">
        <v>163</v>
      </c>
      <c r="D384" s="46" t="s">
        <v>29</v>
      </c>
      <c r="E384" s="46">
        <v>200</v>
      </c>
      <c r="F384" s="171">
        <v>44</v>
      </c>
      <c r="G384" s="89">
        <f t="shared" si="10"/>
        <v>8800</v>
      </c>
    </row>
    <row r="385" spans="1:8" ht="15.75" x14ac:dyDescent="0.25">
      <c r="A385" s="71"/>
      <c r="B385" s="40"/>
      <c r="C385" s="170" t="s">
        <v>164</v>
      </c>
      <c r="D385" s="46" t="s">
        <v>29</v>
      </c>
      <c r="E385" s="46">
        <v>150</v>
      </c>
      <c r="F385" s="171">
        <v>44</v>
      </c>
      <c r="G385" s="89">
        <f t="shared" si="10"/>
        <v>6600</v>
      </c>
    </row>
    <row r="386" spans="1:8" ht="15.75" x14ac:dyDescent="0.25">
      <c r="A386" s="67"/>
      <c r="B386" s="40"/>
      <c r="C386" s="58" t="s">
        <v>32</v>
      </c>
      <c r="D386" s="25" t="s">
        <v>29</v>
      </c>
      <c r="E386" s="25">
        <v>12000</v>
      </c>
      <c r="F386" s="171">
        <v>44</v>
      </c>
      <c r="G386" s="89">
        <f t="shared" si="10"/>
        <v>528000</v>
      </c>
    </row>
    <row r="387" spans="1:8" ht="15.75" x14ac:dyDescent="0.25">
      <c r="A387" s="67"/>
      <c r="B387" s="40"/>
      <c r="C387" s="58" t="s">
        <v>165</v>
      </c>
      <c r="D387" s="25" t="s">
        <v>29</v>
      </c>
      <c r="E387" s="25">
        <v>0</v>
      </c>
      <c r="F387" s="171"/>
      <c r="G387" s="27">
        <f>ROUND(E387*F387,0)</f>
        <v>0</v>
      </c>
    </row>
    <row r="388" spans="1:8" ht="15.75" x14ac:dyDescent="0.25">
      <c r="A388" s="71"/>
      <c r="B388" s="40"/>
      <c r="C388" s="58" t="s">
        <v>377</v>
      </c>
      <c r="D388" s="25" t="s">
        <v>29</v>
      </c>
      <c r="E388" s="25"/>
      <c r="F388" s="72"/>
      <c r="G388" s="27">
        <f>G389+G390</f>
        <v>180400</v>
      </c>
    </row>
    <row r="389" spans="1:8" ht="15.75" x14ac:dyDescent="0.25">
      <c r="A389" s="71"/>
      <c r="B389" s="40"/>
      <c r="C389" s="170" t="s">
        <v>166</v>
      </c>
      <c r="D389" s="46" t="s">
        <v>29</v>
      </c>
      <c r="E389" s="46">
        <v>1100</v>
      </c>
      <c r="F389" s="171">
        <v>44</v>
      </c>
      <c r="G389" s="89">
        <f>ROUND(F389*E389,0)</f>
        <v>48400</v>
      </c>
    </row>
    <row r="390" spans="1:8" ht="15.75" x14ac:dyDescent="0.25">
      <c r="A390" s="71"/>
      <c r="B390" s="40"/>
      <c r="C390" s="170" t="s">
        <v>167</v>
      </c>
      <c r="D390" s="46" t="s">
        <v>29</v>
      </c>
      <c r="E390" s="46">
        <v>3000</v>
      </c>
      <c r="F390" s="171">
        <v>44</v>
      </c>
      <c r="G390" s="89">
        <f>ROUND(F390*E390,0)</f>
        <v>132000</v>
      </c>
    </row>
    <row r="391" spans="1:8" ht="31.5" x14ac:dyDescent="0.25">
      <c r="A391" s="66">
        <v>4</v>
      </c>
      <c r="B391" s="29"/>
      <c r="C391" s="18" t="s">
        <v>34</v>
      </c>
      <c r="D391" s="19"/>
      <c r="E391" s="30"/>
      <c r="F391" s="21"/>
      <c r="G391" s="15">
        <f>G392+G395+G399+G403</f>
        <v>4888712</v>
      </c>
    </row>
    <row r="392" spans="1:8" ht="15.75" x14ac:dyDescent="0.25">
      <c r="A392" s="67" t="s">
        <v>411</v>
      </c>
      <c r="B392" s="73"/>
      <c r="C392" s="74" t="s">
        <v>35</v>
      </c>
      <c r="D392" s="73"/>
      <c r="E392" s="73"/>
      <c r="F392" s="73"/>
      <c r="G392" s="64">
        <f>G393+G394</f>
        <v>2717147</v>
      </c>
    </row>
    <row r="393" spans="1:8" ht="15.75" x14ac:dyDescent="0.25">
      <c r="A393" s="75"/>
      <c r="B393" s="76"/>
      <c r="C393" s="77" t="s">
        <v>151</v>
      </c>
      <c r="D393" s="25" t="s">
        <v>36</v>
      </c>
      <c r="E393" s="25">
        <v>440</v>
      </c>
      <c r="F393" s="78">
        <v>3867.64</v>
      </c>
      <c r="G393" s="79">
        <f>ROUND(E393*F393,0)</f>
        <v>1701762</v>
      </c>
    </row>
    <row r="394" spans="1:8" ht="31.5" x14ac:dyDescent="0.25">
      <c r="A394" s="67"/>
      <c r="B394" s="76"/>
      <c r="C394" s="77" t="s">
        <v>150</v>
      </c>
      <c r="D394" s="25" t="s">
        <v>36</v>
      </c>
      <c r="E394" s="25">
        <v>263</v>
      </c>
      <c r="F394" s="78">
        <v>3860.78</v>
      </c>
      <c r="G394" s="79">
        <f>ROUND(E394*F394,0)</f>
        <v>1015385</v>
      </c>
      <c r="H394" s="182"/>
    </row>
    <row r="395" spans="1:8" ht="31.5" x14ac:dyDescent="0.25">
      <c r="A395" s="67" t="s">
        <v>412</v>
      </c>
      <c r="B395" s="73"/>
      <c r="C395" s="80" t="s">
        <v>37</v>
      </c>
      <c r="D395" s="81"/>
      <c r="E395" s="82"/>
      <c r="F395" s="83"/>
      <c r="G395" s="64">
        <f>SUM(G396:G398)</f>
        <v>195667</v>
      </c>
    </row>
    <row r="396" spans="1:8" ht="15.75" x14ac:dyDescent="0.25">
      <c r="A396" s="75"/>
      <c r="B396" s="76"/>
      <c r="C396" s="58" t="s">
        <v>152</v>
      </c>
      <c r="D396" s="106" t="s">
        <v>38</v>
      </c>
      <c r="E396" s="106">
        <v>2361</v>
      </c>
      <c r="F396" s="172">
        <v>27.084</v>
      </c>
      <c r="G396" s="79">
        <f>ROUND(F396*E396,0)+1</f>
        <v>63946</v>
      </c>
    </row>
    <row r="397" spans="1:8" ht="15.75" x14ac:dyDescent="0.25">
      <c r="A397" s="67"/>
      <c r="B397" s="76"/>
      <c r="C397" s="58" t="s">
        <v>153</v>
      </c>
      <c r="D397" s="106" t="s">
        <v>38</v>
      </c>
      <c r="E397" s="106">
        <v>9020</v>
      </c>
      <c r="F397" s="172">
        <v>14.448</v>
      </c>
      <c r="G397" s="79">
        <f>ROUND(F397*E397,0)</f>
        <v>130321</v>
      </c>
    </row>
    <row r="398" spans="1:8" ht="31.5" x14ac:dyDescent="0.25">
      <c r="A398" s="67"/>
      <c r="B398" s="76"/>
      <c r="C398" s="58" t="s">
        <v>154</v>
      </c>
      <c r="D398" s="106" t="s">
        <v>39</v>
      </c>
      <c r="E398" s="106">
        <v>12</v>
      </c>
      <c r="F398" s="78">
        <f>29.1*4</f>
        <v>116.4</v>
      </c>
      <c r="G398" s="79">
        <f>ROUND(F398*E398,0)+3</f>
        <v>1400</v>
      </c>
    </row>
    <row r="399" spans="1:8" ht="15.75" x14ac:dyDescent="0.25">
      <c r="A399" s="67" t="s">
        <v>413</v>
      </c>
      <c r="B399" s="73"/>
      <c r="C399" s="84" t="s">
        <v>40</v>
      </c>
      <c r="D399" s="81"/>
      <c r="E399" s="82"/>
      <c r="F399" s="85"/>
      <c r="G399" s="64">
        <f>SUM(G400:G402)</f>
        <v>1947741</v>
      </c>
    </row>
    <row r="400" spans="1:8" ht="15.75" x14ac:dyDescent="0.25">
      <c r="A400" s="75"/>
      <c r="B400" s="76"/>
      <c r="C400" s="58" t="s">
        <v>155</v>
      </c>
      <c r="D400" s="25" t="s">
        <v>41</v>
      </c>
      <c r="E400" s="25">
        <v>291100</v>
      </c>
      <c r="F400" s="172">
        <v>5.3849999999999998</v>
      </c>
      <c r="G400" s="79">
        <f>ROUND(E400*F400,0)</f>
        <v>1567574</v>
      </c>
    </row>
    <row r="401" spans="1:9" ht="15.75" x14ac:dyDescent="0.25">
      <c r="A401" s="67"/>
      <c r="B401" s="76"/>
      <c r="C401" s="86" t="s">
        <v>156</v>
      </c>
      <c r="D401" s="25" t="s">
        <v>41</v>
      </c>
      <c r="E401" s="25">
        <v>291100</v>
      </c>
      <c r="F401" s="201">
        <v>1.23234</v>
      </c>
      <c r="G401" s="79">
        <f>ROUND(F401*E401,0)+1</f>
        <v>358735</v>
      </c>
    </row>
    <row r="402" spans="1:9" ht="15.75" x14ac:dyDescent="0.25">
      <c r="A402" s="67"/>
      <c r="B402" s="76"/>
      <c r="C402" s="58" t="s">
        <v>157</v>
      </c>
      <c r="D402" s="25" t="s">
        <v>42</v>
      </c>
      <c r="E402" s="25">
        <f>119067</f>
        <v>119067</v>
      </c>
      <c r="F402" s="78">
        <v>0.18</v>
      </c>
      <c r="G402" s="79">
        <f>ROUND(E402*F402,0)</f>
        <v>21432</v>
      </c>
    </row>
    <row r="403" spans="1:9" ht="31.5" x14ac:dyDescent="0.25">
      <c r="A403" s="67" t="s">
        <v>414</v>
      </c>
      <c r="B403" s="73"/>
      <c r="C403" s="84" t="s">
        <v>43</v>
      </c>
      <c r="D403" s="81"/>
      <c r="E403" s="82"/>
      <c r="F403" s="85"/>
      <c r="G403" s="64">
        <f>SUM(G404:G405)</f>
        <v>28157</v>
      </c>
    </row>
    <row r="404" spans="1:9" ht="31.5" x14ac:dyDescent="0.25">
      <c r="A404" s="75"/>
      <c r="B404" s="76"/>
      <c r="C404" s="58" t="s">
        <v>158</v>
      </c>
      <c r="D404" s="25" t="s">
        <v>44</v>
      </c>
      <c r="E404" s="25">
        <v>169</v>
      </c>
      <c r="F404" s="78">
        <v>145</v>
      </c>
      <c r="G404" s="79">
        <f>ROUND(E404*F404,0)</f>
        <v>24505</v>
      </c>
    </row>
    <row r="405" spans="1:9" ht="31.5" x14ac:dyDescent="0.25">
      <c r="A405" s="67"/>
      <c r="B405" s="76"/>
      <c r="C405" s="58" t="s">
        <v>159</v>
      </c>
      <c r="D405" s="25" t="s">
        <v>44</v>
      </c>
      <c r="E405" s="25">
        <v>169</v>
      </c>
      <c r="F405" s="78">
        <v>21.61</v>
      </c>
      <c r="G405" s="79">
        <f>ROUND(E405*F405,0)</f>
        <v>3652</v>
      </c>
    </row>
    <row r="406" spans="1:9" ht="15.75" x14ac:dyDescent="0.25">
      <c r="A406" s="66" t="s">
        <v>129</v>
      </c>
      <c r="B406" s="29"/>
      <c r="C406" s="18" t="s">
        <v>45</v>
      </c>
      <c r="D406" s="20"/>
      <c r="E406" s="30"/>
      <c r="F406" s="21"/>
      <c r="G406" s="15">
        <f>G407</f>
        <v>42600</v>
      </c>
    </row>
    <row r="407" spans="1:9" ht="15.75" x14ac:dyDescent="0.25">
      <c r="A407" s="87"/>
      <c r="B407" s="68"/>
      <c r="C407" s="62" t="s">
        <v>46</v>
      </c>
      <c r="D407" s="25" t="s">
        <v>39</v>
      </c>
      <c r="E407" s="25">
        <v>8</v>
      </c>
      <c r="F407" s="26">
        <v>5325.06</v>
      </c>
      <c r="G407" s="27">
        <f>ROUND(F407*E407,0)</f>
        <v>42600</v>
      </c>
    </row>
    <row r="408" spans="1:9" ht="15.75" x14ac:dyDescent="0.25">
      <c r="A408" s="66" t="s">
        <v>415</v>
      </c>
      <c r="B408" s="29"/>
      <c r="C408" s="18" t="s">
        <v>47</v>
      </c>
      <c r="D408" s="20"/>
      <c r="E408" s="20"/>
      <c r="F408" s="21"/>
      <c r="G408" s="15">
        <f>SUM(G409:G410)</f>
        <v>221312</v>
      </c>
    </row>
    <row r="409" spans="1:9" ht="31.5" x14ac:dyDescent="0.25">
      <c r="A409" s="87"/>
      <c r="B409" s="68"/>
      <c r="C409" s="62" t="s">
        <v>48</v>
      </c>
      <c r="D409" s="25" t="s">
        <v>49</v>
      </c>
      <c r="E409" s="25">
        <v>25</v>
      </c>
      <c r="F409" s="88">
        <f>ROUND(G409/E409,2)</f>
        <v>7952</v>
      </c>
      <c r="G409" s="27">
        <f>198800</f>
        <v>198800</v>
      </c>
    </row>
    <row r="410" spans="1:9" ht="32.25" thickBot="1" x14ac:dyDescent="0.3">
      <c r="A410" s="71"/>
      <c r="B410" s="25"/>
      <c r="C410" s="58" t="s">
        <v>50</v>
      </c>
      <c r="D410" s="25" t="s">
        <v>49</v>
      </c>
      <c r="E410" s="198">
        <v>4</v>
      </c>
      <c r="F410" s="26">
        <f>G410/E410</f>
        <v>5628</v>
      </c>
      <c r="G410" s="27">
        <v>22512</v>
      </c>
    </row>
    <row r="411" spans="1:9" ht="19.5" thickBot="1" x14ac:dyDescent="0.3">
      <c r="A411" s="90"/>
      <c r="B411" s="91"/>
      <c r="C411" s="92" t="s">
        <v>51</v>
      </c>
      <c r="D411" s="91"/>
      <c r="E411" s="93"/>
      <c r="F411" s="91"/>
      <c r="G411" s="94">
        <f>G9</f>
        <v>25428073</v>
      </c>
      <c r="I411" s="182"/>
    </row>
    <row r="412" spans="1:9" ht="18.75" x14ac:dyDescent="0.3">
      <c r="A412" s="1"/>
      <c r="B412" s="1"/>
      <c r="C412" s="95"/>
      <c r="D412" s="1"/>
      <c r="E412" s="3"/>
      <c r="F412" s="1"/>
      <c r="G412" s="96"/>
    </row>
    <row r="413" spans="1:9" ht="18.75" x14ac:dyDescent="0.3">
      <c r="A413" s="1"/>
      <c r="B413" s="1"/>
      <c r="C413" s="95"/>
      <c r="D413" s="1"/>
      <c r="E413" s="3"/>
      <c r="F413" s="97"/>
      <c r="G413" s="96"/>
    </row>
    <row r="414" spans="1:9" ht="15.75" x14ac:dyDescent="0.25">
      <c r="A414" s="1"/>
      <c r="B414" s="1"/>
      <c r="C414" s="2"/>
      <c r="D414" s="1"/>
      <c r="E414" s="3"/>
      <c r="F414" s="1"/>
      <c r="G414" s="97"/>
    </row>
    <row r="415" spans="1:9" ht="15.75" x14ac:dyDescent="0.25">
      <c r="A415" s="4" t="s">
        <v>52</v>
      </c>
      <c r="B415" s="4"/>
      <c r="C415" s="4"/>
      <c r="D415" s="98"/>
      <c r="E415" s="4"/>
      <c r="F415" s="4" t="s">
        <v>53</v>
      </c>
    </row>
    <row r="416" spans="1:9" ht="15.75" x14ac:dyDescent="0.25">
      <c r="A416" s="4"/>
      <c r="B416" s="4"/>
      <c r="C416" s="4"/>
      <c r="D416" s="4"/>
      <c r="E416" s="4"/>
      <c r="F416" s="4"/>
    </row>
    <row r="417" spans="1:7" ht="15.75" x14ac:dyDescent="0.25">
      <c r="A417" s="4" t="s">
        <v>54</v>
      </c>
      <c r="B417" s="4"/>
      <c r="C417" s="4"/>
      <c r="D417" s="98"/>
      <c r="E417" s="4"/>
      <c r="F417" s="4" t="s">
        <v>55</v>
      </c>
    </row>
    <row r="418" spans="1:7" ht="15.75" x14ac:dyDescent="0.25">
      <c r="A418" s="4"/>
      <c r="B418" s="4"/>
      <c r="C418" s="4"/>
      <c r="D418" s="4"/>
      <c r="E418" s="4"/>
      <c r="F418" s="4"/>
    </row>
    <row r="419" spans="1:7" ht="15.75" x14ac:dyDescent="0.25">
      <c r="A419" s="4" t="s">
        <v>378</v>
      </c>
      <c r="B419" s="4"/>
      <c r="C419" s="4"/>
      <c r="D419" s="98"/>
      <c r="E419" s="4"/>
      <c r="F419" s="4" t="s">
        <v>379</v>
      </c>
    </row>
    <row r="420" spans="1:7" ht="15.75" x14ac:dyDescent="0.25">
      <c r="A420" s="4"/>
      <c r="B420" s="4"/>
      <c r="C420" s="4"/>
      <c r="D420" s="4"/>
      <c r="E420" s="4"/>
      <c r="F420" s="4"/>
    </row>
    <row r="421" spans="1:7" ht="15.75" x14ac:dyDescent="0.25">
      <c r="A421" s="4" t="s">
        <v>56</v>
      </c>
      <c r="B421" s="4" t="s">
        <v>57</v>
      </c>
      <c r="C421" s="4"/>
      <c r="D421" s="98"/>
      <c r="E421" s="4"/>
      <c r="F421" s="4" t="s">
        <v>58</v>
      </c>
    </row>
    <row r="422" spans="1:7" ht="15.75" x14ac:dyDescent="0.25">
      <c r="A422" s="1"/>
      <c r="B422" s="1"/>
      <c r="C422" s="2"/>
      <c r="D422" s="1"/>
      <c r="E422" s="3"/>
      <c r="F422" s="1"/>
      <c r="G422" s="1"/>
    </row>
  </sheetData>
  <protectedRanges>
    <protectedRange sqref="C111" name="Диапазон1_1_4_3_1_3_1_1_1"/>
    <protectedRange sqref="F111" name="Диапазон1_1_3_1_3_1_3_1_1_1"/>
    <protectedRange sqref="C112" name="Диапазон1_1_4_2_1_2_1_1"/>
    <protectedRange sqref="F112" name="Диапазон1_1_3_1_2_1_1_1_1"/>
    <protectedRange sqref="C118 C113" name="Диапазон1_1_4_4_1_1_1_1_1"/>
    <protectedRange sqref="F118 F113" name="Диапазон1_1_3_1_4_1_1_1_1_1"/>
    <protectedRange sqref="C114 C128 C119:C124 I120:I124" name="Диапазон1_1_4_4_1_2_1_1_1"/>
    <protectedRange sqref="F114 F119:F130" name="Диапазон1_1_3_1_4_1_2_1_1_1"/>
    <protectedRange sqref="C115" name="Диапазон1_1_4_4_1_6_1_1_1"/>
    <protectedRange sqref="F134 F115 F131" name="Диапазон1_1_3_1_4_1_6_1_1_1"/>
    <protectedRange sqref="C116" name="Диапазон1_1_4_4_1_7_1_1_1"/>
    <protectedRange sqref="F135 F116 F132" name="Диапазон1_1_3_1_4_1_7_1_1_1"/>
    <protectedRange sqref="C117 C133" name="Диапазон1_1_4_1_1_1_1"/>
    <protectedRange sqref="F136 F117 F133" name="Диапазон1_1_3_1_1_1_1_1"/>
    <protectedRange sqref="E111" name="Диапазон1_1_2_1_3_1_3_1_2_1_1"/>
    <protectedRange sqref="E112" name="Диапазон1_1_2_1_2_1_1_2_1_1"/>
    <protectedRange sqref="E118 E113" name="Диапазон1_1_2_1_4_1_1_1_2_1_1"/>
    <protectedRange sqref="E114 E119:E130 K120:K125" name="Диапазон1_1_2_1_4_1_2_1_2_1_1"/>
    <protectedRange sqref="E134 E115 E131" name="Диапазон1_1_2_1_4_1_6_1_2_1_1"/>
    <protectedRange sqref="E135 E116 E132" name="Диапазон1_1_2_1_4_1_7_1_2_1_1"/>
    <protectedRange sqref="E136 E117 E133" name="Диапазон1_1_2_1_1_1_2_1_1"/>
    <protectedRange sqref="C160" name="Диапазон1_1_4_3_1_3_1_1_1_1"/>
    <protectedRange sqref="F160" name="Диапазон1_1_3_1_3_1_3_1_1_1_1"/>
    <protectedRange sqref="C161" name="Диапазон1_1_4_2_1_2_1_1_1"/>
    <protectedRange sqref="F161" name="Диапазон1_1_3_1_2_1_1_1_1_1"/>
    <protectedRange sqref="C167 C162" name="Диапазон1_1_4_4_1_1_1_1_1_1"/>
    <protectedRange sqref="F167 F162" name="Диапазон1_1_3_1_4_1_1_1_1_1_1"/>
    <protectedRange sqref="C163 C177 C168:C173" name="Диапазон1_1_4_4_1_2_1_1_1_1"/>
    <protectedRange sqref="F163 F168:F179" name="Диапазон1_1_3_1_4_1_2_1_1_1_1"/>
    <protectedRange sqref="C164" name="Диапазон1_1_4_4_1_6_1_1_1_1"/>
    <protectedRange sqref="F164 F180 F264:G264 F325:F326 F328:F349 F183:F263 F351:F357 F270:F316" name="Диапазон1_1_3_1_4_1_6_1_1_1_1"/>
    <protectedRange sqref="C165" name="Диапазон1_1_4_4_1_7_1_1_1_1"/>
    <protectedRange sqref="F317:F318 F165 F181" name="Диапазон1_1_3_1_4_1_7_1_1_1_1"/>
    <protectedRange sqref="C166 C182" name="Диапазон1_1_4_1_1_1_1_1"/>
    <protectedRange sqref="F182 F166 F358 F319:F324" name="Диапазон1_1_3_1_1_1_1_1_1"/>
    <protectedRange sqref="E160" name="Диапазон1_1_2_1_3_1_3_1_2_1_1_1"/>
    <protectedRange sqref="E161" name="Диапазон1_1_2_1_2_1_1_2_1_1_1"/>
    <protectedRange sqref="E167 E162" name="Диапазон1_1_2_1_4_1_1_1_2_1_1_1"/>
    <protectedRange sqref="E163 E168:E179" name="Диапазон1_1_2_1_4_1_2_1_2_1_1_1"/>
    <protectedRange sqref="E164 E180 E325:E326 E328:E349 E183:E264 E351:E357 E270:E316" name="Диапазон1_1_2_1_4_1_6_1_2_1_1_1"/>
    <protectedRange sqref="E317:E318 E165 E181" name="Диапазон1_1_2_1_4_1_7_1_2_1_1_1"/>
    <protectedRange sqref="E182 E166 E358 E319:E324" name="Диапазон1_1_2_1_1_1_2_1_1_1"/>
    <protectedRange sqref="C360:C375" name="Диапазон1_1_4"/>
    <protectedRange sqref="D360:D375" name="Диапазон1_1_1_1"/>
    <protectedRange sqref="E360:E375" name="Диапазон1_1_2_1"/>
    <protectedRange sqref="F360:G375" name="Диапазон1_1_3_1"/>
    <protectedRange sqref="F265" name="Диапазон1_1_3_1_4_1_2_1_1"/>
    <protectedRange sqref="F269 F266" name="Диапазон1_1_3_1_4_1_6_1_1"/>
    <protectedRange sqref="F327 F267" name="Диапазон1_1_3_1_4_1_7_1_1"/>
    <protectedRange sqref="C268" name="Диапазон1_1_4_1_1_1"/>
    <protectedRange sqref="F350 F268" name="Диапазон1_1_3_1_1_1_1"/>
    <protectedRange sqref="E265" name="Диапазон1_1_2_1_4_1_2_1_2_1"/>
    <protectedRange sqref="E269 E266" name="Диапазон1_1_2_1_4_1_6_1_2_1"/>
    <protectedRange sqref="E327 E267" name="Диапазон1_1_2_1_4_1_7_1_2_1"/>
    <protectedRange sqref="E350 E268" name="Диапазон1_1_2_1_1_1_2_1"/>
  </protectedRanges>
  <mergeCells count="23">
    <mergeCell ref="I8:N8"/>
    <mergeCell ref="Q8:V8"/>
    <mergeCell ref="X8:AC8"/>
    <mergeCell ref="A17:F17"/>
    <mergeCell ref="G7:G8"/>
    <mergeCell ref="A10:F10"/>
    <mergeCell ref="A15:A16"/>
    <mergeCell ref="B15:B16"/>
    <mergeCell ref="C15:C16"/>
    <mergeCell ref="D15:D16"/>
    <mergeCell ref="E15:E16"/>
    <mergeCell ref="F15:F16"/>
    <mergeCell ref="G15:G16"/>
    <mergeCell ref="A2:G2"/>
    <mergeCell ref="A3:G3"/>
    <mergeCell ref="A4:G4"/>
    <mergeCell ref="A6:G6"/>
    <mergeCell ref="A7:A8"/>
    <mergeCell ref="B7:B8"/>
    <mergeCell ref="C7:C8"/>
    <mergeCell ref="D7:D8"/>
    <mergeCell ref="E7:E8"/>
    <mergeCell ref="F7:F8"/>
  </mergeCells>
  <phoneticPr fontId="36" type="noConversion"/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AA228"/>
  <sheetViews>
    <sheetView workbookViewId="0">
      <selection activeCell="B7" sqref="B7"/>
    </sheetView>
  </sheetViews>
  <sheetFormatPr defaultRowHeight="15" x14ac:dyDescent="0.25"/>
  <cols>
    <col min="3" max="3" width="30.28515625" customWidth="1"/>
    <col min="4" max="4" width="8.5703125" customWidth="1"/>
    <col min="7" max="7" width="11.28515625" bestFit="1" customWidth="1"/>
    <col min="8" max="8" width="10.140625" bestFit="1" customWidth="1"/>
    <col min="9" max="9" width="12.7109375" bestFit="1" customWidth="1"/>
    <col min="12" max="12" width="26" customWidth="1"/>
    <col min="16" max="16" width="11.28515625" bestFit="1" customWidth="1"/>
    <col min="17" max="17" width="10.140625" bestFit="1" customWidth="1"/>
    <col min="18" max="18" width="12.7109375" bestFit="1" customWidth="1"/>
    <col min="27" max="27" width="12.7109375" bestFit="1" customWidth="1"/>
  </cols>
  <sheetData>
    <row r="1" spans="1:27" ht="24" x14ac:dyDescent="0.25">
      <c r="A1" s="338" t="s">
        <v>120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1:27" ht="15.75" thickBot="1" x14ac:dyDescent="0.3"/>
    <row r="3" spans="1:27" ht="29.25" thickBot="1" x14ac:dyDescent="0.5">
      <c r="A3" s="354" t="s">
        <v>122</v>
      </c>
      <c r="B3" s="355"/>
      <c r="C3" s="355"/>
      <c r="D3" s="355"/>
      <c r="E3" s="355"/>
      <c r="F3" s="355"/>
      <c r="G3" s="355"/>
      <c r="H3" s="355"/>
      <c r="I3" s="356"/>
      <c r="J3" s="359" t="s">
        <v>123</v>
      </c>
      <c r="K3" s="360"/>
      <c r="L3" s="360"/>
      <c r="M3" s="360"/>
      <c r="N3" s="360"/>
      <c r="O3" s="360"/>
      <c r="P3" s="360"/>
      <c r="Q3" s="361"/>
      <c r="R3" s="149"/>
      <c r="S3" s="331" t="s">
        <v>124</v>
      </c>
      <c r="T3" s="332"/>
      <c r="U3" s="332"/>
      <c r="V3" s="332"/>
      <c r="W3" s="332"/>
      <c r="X3" s="332"/>
      <c r="Y3" s="332"/>
      <c r="Z3" s="333"/>
      <c r="AA3" s="149"/>
    </row>
    <row r="4" spans="1:27" ht="15" customHeight="1" x14ac:dyDescent="0.25">
      <c r="A4" s="303" t="s">
        <v>4</v>
      </c>
      <c r="B4" s="305" t="s">
        <v>5</v>
      </c>
      <c r="C4" s="307" t="s">
        <v>6</v>
      </c>
      <c r="D4" s="307" t="s">
        <v>7</v>
      </c>
      <c r="E4" s="334" t="s">
        <v>17</v>
      </c>
      <c r="F4" s="334" t="s">
        <v>18</v>
      </c>
      <c r="G4" s="334" t="s">
        <v>118</v>
      </c>
      <c r="H4" s="336" t="s">
        <v>119</v>
      </c>
      <c r="I4" s="352" t="s">
        <v>125</v>
      </c>
      <c r="J4" s="342" t="s">
        <v>4</v>
      </c>
      <c r="K4" s="305" t="s">
        <v>5</v>
      </c>
      <c r="L4" s="307" t="s">
        <v>6</v>
      </c>
      <c r="M4" s="307" t="s">
        <v>7</v>
      </c>
      <c r="N4" s="334" t="s">
        <v>17</v>
      </c>
      <c r="O4" s="334" t="s">
        <v>18</v>
      </c>
      <c r="P4" s="334" t="s">
        <v>118</v>
      </c>
      <c r="Q4" s="357" t="s">
        <v>119</v>
      </c>
      <c r="R4" s="352" t="s">
        <v>125</v>
      </c>
      <c r="S4" s="303" t="s">
        <v>4</v>
      </c>
      <c r="T4" s="305" t="s">
        <v>5</v>
      </c>
      <c r="U4" s="307" t="s">
        <v>6</v>
      </c>
      <c r="V4" s="307" t="s">
        <v>7</v>
      </c>
      <c r="W4" s="334" t="s">
        <v>17</v>
      </c>
      <c r="X4" s="334" t="s">
        <v>18</v>
      </c>
      <c r="Y4" s="334" t="s">
        <v>118</v>
      </c>
      <c r="Z4" s="357" t="s">
        <v>119</v>
      </c>
      <c r="AA4" s="352" t="s">
        <v>125</v>
      </c>
    </row>
    <row r="5" spans="1:27" ht="15.75" customHeight="1" thickBot="1" x14ac:dyDescent="0.3">
      <c r="A5" s="348"/>
      <c r="B5" s="349"/>
      <c r="C5" s="350"/>
      <c r="D5" s="351"/>
      <c r="E5" s="335"/>
      <c r="F5" s="335"/>
      <c r="G5" s="335"/>
      <c r="H5" s="337"/>
      <c r="I5" s="353"/>
      <c r="J5" s="343"/>
      <c r="K5" s="344"/>
      <c r="L5" s="345"/>
      <c r="M5" s="346"/>
      <c r="N5" s="347"/>
      <c r="O5" s="347"/>
      <c r="P5" s="347"/>
      <c r="Q5" s="358"/>
      <c r="R5" s="353"/>
      <c r="S5" s="362"/>
      <c r="T5" s="344"/>
      <c r="U5" s="345"/>
      <c r="V5" s="346"/>
      <c r="W5" s="347"/>
      <c r="X5" s="347"/>
      <c r="Y5" s="347"/>
      <c r="Z5" s="358"/>
      <c r="AA5" s="353"/>
    </row>
    <row r="6" spans="1:27" ht="28.5" x14ac:dyDescent="0.45">
      <c r="A6" s="339" t="s">
        <v>121</v>
      </c>
      <c r="B6" s="340"/>
      <c r="C6" s="340"/>
      <c r="D6" s="340"/>
      <c r="E6" s="340"/>
      <c r="F6" s="341"/>
      <c r="G6" s="140">
        <f>SUM(G7:G228)</f>
        <v>0</v>
      </c>
      <c r="H6" s="141">
        <f>SUM(H7:H228)</f>
        <v>0</v>
      </c>
      <c r="I6" s="148">
        <f>G6-H6</f>
        <v>0</v>
      </c>
      <c r="J6" s="147"/>
      <c r="K6" s="143"/>
      <c r="L6" s="143"/>
      <c r="M6" s="143"/>
      <c r="N6" s="143"/>
      <c r="O6" s="143"/>
      <c r="P6" s="143"/>
      <c r="Q6" s="144"/>
      <c r="R6" s="148">
        <f>P6-Q6</f>
        <v>0</v>
      </c>
      <c r="S6" s="142"/>
      <c r="T6" s="143"/>
      <c r="U6" s="143"/>
      <c r="V6" s="143"/>
      <c r="W6" s="143"/>
      <c r="X6" s="143"/>
      <c r="Y6" s="143"/>
      <c r="Z6" s="144"/>
      <c r="AA6" s="148">
        <f>Y6-Z6</f>
        <v>0</v>
      </c>
    </row>
    <row r="7" spans="1:27" x14ac:dyDescent="0.25">
      <c r="A7" s="129"/>
      <c r="B7" s="122"/>
      <c r="C7" s="122"/>
      <c r="D7" s="122"/>
      <c r="E7" s="122"/>
      <c r="F7" s="122"/>
      <c r="G7" s="122"/>
      <c r="H7" s="124"/>
      <c r="I7" s="126">
        <f>G7-H7</f>
        <v>0</v>
      </c>
      <c r="J7" s="145"/>
      <c r="K7" s="122"/>
      <c r="L7" s="122"/>
      <c r="M7" s="122"/>
      <c r="N7" s="122"/>
      <c r="O7" s="122"/>
      <c r="P7" s="122"/>
      <c r="Q7" s="138"/>
      <c r="R7" s="126">
        <f>P7-Q7</f>
        <v>0</v>
      </c>
      <c r="S7" s="129"/>
      <c r="T7" s="122"/>
      <c r="U7" s="122"/>
      <c r="V7" s="122"/>
      <c r="W7" s="122"/>
      <c r="X7" s="122"/>
      <c r="Y7" s="122"/>
      <c r="Z7" s="138"/>
      <c r="AA7" s="126">
        <f>Y7-Z7</f>
        <v>0</v>
      </c>
    </row>
    <row r="8" spans="1:27" x14ac:dyDescent="0.25">
      <c r="A8" s="129"/>
      <c r="B8" s="122"/>
      <c r="C8" s="122"/>
      <c r="D8" s="122"/>
      <c r="E8" s="122"/>
      <c r="F8" s="122"/>
      <c r="G8" s="122"/>
      <c r="H8" s="124"/>
      <c r="I8" s="126">
        <f t="shared" ref="I8:I71" si="0">G8-H8</f>
        <v>0</v>
      </c>
      <c r="J8" s="145"/>
      <c r="K8" s="122"/>
      <c r="L8" s="122"/>
      <c r="M8" s="122"/>
      <c r="N8" s="122"/>
      <c r="O8" s="122"/>
      <c r="P8" s="122"/>
      <c r="Q8" s="138"/>
      <c r="R8" s="126">
        <f t="shared" ref="R8:R71" si="1">P8-Q8</f>
        <v>0</v>
      </c>
      <c r="S8" s="129"/>
      <c r="T8" s="122"/>
      <c r="U8" s="122"/>
      <c r="V8" s="122"/>
      <c r="W8" s="122"/>
      <c r="X8" s="122"/>
      <c r="Y8" s="122"/>
      <c r="Z8" s="138"/>
      <c r="AA8" s="126">
        <f t="shared" ref="AA8:AA71" si="2">Y8-Z8</f>
        <v>0</v>
      </c>
    </row>
    <row r="9" spans="1:27" x14ac:dyDescent="0.25">
      <c r="A9" s="129"/>
      <c r="B9" s="122"/>
      <c r="C9" s="122"/>
      <c r="D9" s="122"/>
      <c r="E9" s="122"/>
      <c r="F9" s="122"/>
      <c r="G9" s="122"/>
      <c r="H9" s="124"/>
      <c r="I9" s="126">
        <f t="shared" si="0"/>
        <v>0</v>
      </c>
      <c r="J9" s="145"/>
      <c r="K9" s="122"/>
      <c r="L9" s="122"/>
      <c r="M9" s="122"/>
      <c r="N9" s="122"/>
      <c r="O9" s="122"/>
      <c r="P9" s="122"/>
      <c r="Q9" s="138"/>
      <c r="R9" s="126">
        <f t="shared" si="1"/>
        <v>0</v>
      </c>
      <c r="S9" s="129"/>
      <c r="T9" s="122"/>
      <c r="U9" s="122"/>
      <c r="V9" s="122"/>
      <c r="W9" s="122"/>
      <c r="X9" s="122"/>
      <c r="Y9" s="122"/>
      <c r="Z9" s="138"/>
      <c r="AA9" s="126">
        <f t="shared" si="2"/>
        <v>0</v>
      </c>
    </row>
    <row r="10" spans="1:27" x14ac:dyDescent="0.25">
      <c r="A10" s="129"/>
      <c r="B10" s="122"/>
      <c r="C10" s="122"/>
      <c r="D10" s="122"/>
      <c r="E10" s="122"/>
      <c r="F10" s="122"/>
      <c r="G10" s="122"/>
      <c r="H10" s="124"/>
      <c r="I10" s="126">
        <f t="shared" si="0"/>
        <v>0</v>
      </c>
      <c r="J10" s="145"/>
      <c r="K10" s="122"/>
      <c r="L10" s="122"/>
      <c r="M10" s="122"/>
      <c r="N10" s="122"/>
      <c r="O10" s="122"/>
      <c r="P10" s="122"/>
      <c r="Q10" s="138"/>
      <c r="R10" s="126">
        <f t="shared" si="1"/>
        <v>0</v>
      </c>
      <c r="S10" s="129"/>
      <c r="T10" s="122"/>
      <c r="U10" s="122"/>
      <c r="V10" s="122"/>
      <c r="W10" s="122"/>
      <c r="X10" s="122"/>
      <c r="Y10" s="122"/>
      <c r="Z10" s="138"/>
      <c r="AA10" s="126">
        <f t="shared" si="2"/>
        <v>0</v>
      </c>
    </row>
    <row r="11" spans="1:27" x14ac:dyDescent="0.25">
      <c r="A11" s="129"/>
      <c r="B11" s="122"/>
      <c r="C11" s="122"/>
      <c r="D11" s="122"/>
      <c r="E11" s="122"/>
      <c r="F11" s="122"/>
      <c r="G11" s="122"/>
      <c r="H11" s="124"/>
      <c r="I11" s="126">
        <f t="shared" si="0"/>
        <v>0</v>
      </c>
      <c r="J11" s="145"/>
      <c r="K11" s="122"/>
      <c r="L11" s="122"/>
      <c r="M11" s="122"/>
      <c r="N11" s="122"/>
      <c r="O11" s="122"/>
      <c r="P11" s="122"/>
      <c r="Q11" s="138"/>
      <c r="R11" s="126">
        <f t="shared" si="1"/>
        <v>0</v>
      </c>
      <c r="S11" s="129"/>
      <c r="T11" s="122"/>
      <c r="U11" s="122"/>
      <c r="V11" s="122"/>
      <c r="W11" s="122"/>
      <c r="X11" s="122"/>
      <c r="Y11" s="122"/>
      <c r="Z11" s="138"/>
      <c r="AA11" s="126">
        <f t="shared" si="2"/>
        <v>0</v>
      </c>
    </row>
    <row r="12" spans="1:27" x14ac:dyDescent="0.25">
      <c r="A12" s="129"/>
      <c r="B12" s="122"/>
      <c r="C12" s="122"/>
      <c r="D12" s="122"/>
      <c r="E12" s="122"/>
      <c r="F12" s="122"/>
      <c r="G12" s="122"/>
      <c r="H12" s="124"/>
      <c r="I12" s="126">
        <f t="shared" si="0"/>
        <v>0</v>
      </c>
      <c r="J12" s="145"/>
      <c r="K12" s="122"/>
      <c r="L12" s="122"/>
      <c r="M12" s="122"/>
      <c r="N12" s="122"/>
      <c r="O12" s="122"/>
      <c r="P12" s="122"/>
      <c r="Q12" s="138"/>
      <c r="R12" s="126">
        <f t="shared" si="1"/>
        <v>0</v>
      </c>
      <c r="S12" s="129"/>
      <c r="T12" s="122"/>
      <c r="U12" s="122"/>
      <c r="V12" s="122"/>
      <c r="W12" s="122"/>
      <c r="X12" s="122"/>
      <c r="Y12" s="122"/>
      <c r="Z12" s="138"/>
      <c r="AA12" s="126">
        <f t="shared" si="2"/>
        <v>0</v>
      </c>
    </row>
    <row r="13" spans="1:27" x14ac:dyDescent="0.25">
      <c r="A13" s="129"/>
      <c r="B13" s="122"/>
      <c r="C13" s="122"/>
      <c r="D13" s="122"/>
      <c r="E13" s="122"/>
      <c r="F13" s="122"/>
      <c r="G13" s="122"/>
      <c r="H13" s="124"/>
      <c r="I13" s="126">
        <f t="shared" si="0"/>
        <v>0</v>
      </c>
      <c r="J13" s="145"/>
      <c r="K13" s="122"/>
      <c r="L13" s="122"/>
      <c r="M13" s="122"/>
      <c r="N13" s="122"/>
      <c r="O13" s="122"/>
      <c r="P13" s="122"/>
      <c r="Q13" s="138"/>
      <c r="R13" s="126">
        <f t="shared" si="1"/>
        <v>0</v>
      </c>
      <c r="S13" s="129"/>
      <c r="T13" s="122"/>
      <c r="U13" s="122"/>
      <c r="V13" s="122"/>
      <c r="W13" s="122"/>
      <c r="X13" s="122"/>
      <c r="Y13" s="122"/>
      <c r="Z13" s="138"/>
      <c r="AA13" s="126">
        <f t="shared" si="2"/>
        <v>0</v>
      </c>
    </row>
    <row r="14" spans="1:27" x14ac:dyDescent="0.25">
      <c r="A14" s="129"/>
      <c r="B14" s="122"/>
      <c r="C14" s="122"/>
      <c r="D14" s="122"/>
      <c r="E14" s="122"/>
      <c r="F14" s="122"/>
      <c r="G14" s="122"/>
      <c r="H14" s="124"/>
      <c r="I14" s="126">
        <f t="shared" si="0"/>
        <v>0</v>
      </c>
      <c r="J14" s="145"/>
      <c r="K14" s="122"/>
      <c r="L14" s="122"/>
      <c r="M14" s="122"/>
      <c r="N14" s="122"/>
      <c r="O14" s="122"/>
      <c r="P14" s="122"/>
      <c r="Q14" s="138"/>
      <c r="R14" s="126">
        <f t="shared" si="1"/>
        <v>0</v>
      </c>
      <c r="S14" s="129"/>
      <c r="T14" s="122"/>
      <c r="U14" s="122"/>
      <c r="V14" s="122"/>
      <c r="W14" s="122"/>
      <c r="X14" s="122"/>
      <c r="Y14" s="122"/>
      <c r="Z14" s="138"/>
      <c r="AA14" s="126">
        <f t="shared" si="2"/>
        <v>0</v>
      </c>
    </row>
    <row r="15" spans="1:27" x14ac:dyDescent="0.25">
      <c r="A15" s="129"/>
      <c r="B15" s="122"/>
      <c r="C15" s="122"/>
      <c r="D15" s="122"/>
      <c r="E15" s="122"/>
      <c r="F15" s="122"/>
      <c r="G15" s="122"/>
      <c r="H15" s="124"/>
      <c r="I15" s="126">
        <f t="shared" si="0"/>
        <v>0</v>
      </c>
      <c r="J15" s="145"/>
      <c r="K15" s="122"/>
      <c r="L15" s="122"/>
      <c r="M15" s="122"/>
      <c r="N15" s="122"/>
      <c r="O15" s="122"/>
      <c r="P15" s="122"/>
      <c r="Q15" s="138"/>
      <c r="R15" s="126">
        <f t="shared" si="1"/>
        <v>0</v>
      </c>
      <c r="S15" s="129"/>
      <c r="T15" s="122"/>
      <c r="U15" s="122"/>
      <c r="V15" s="122"/>
      <c r="W15" s="122"/>
      <c r="X15" s="122"/>
      <c r="Y15" s="122"/>
      <c r="Z15" s="138"/>
      <c r="AA15" s="126">
        <f t="shared" si="2"/>
        <v>0</v>
      </c>
    </row>
    <row r="16" spans="1:27" x14ac:dyDescent="0.25">
      <c r="A16" s="129"/>
      <c r="B16" s="122"/>
      <c r="C16" s="122"/>
      <c r="D16" s="122"/>
      <c r="E16" s="122"/>
      <c r="F16" s="122"/>
      <c r="G16" s="122"/>
      <c r="H16" s="124"/>
      <c r="I16" s="126">
        <f t="shared" si="0"/>
        <v>0</v>
      </c>
      <c r="J16" s="145"/>
      <c r="K16" s="122"/>
      <c r="L16" s="122"/>
      <c r="M16" s="122"/>
      <c r="N16" s="122"/>
      <c r="O16" s="122"/>
      <c r="P16" s="122"/>
      <c r="Q16" s="138"/>
      <c r="R16" s="126">
        <f t="shared" si="1"/>
        <v>0</v>
      </c>
      <c r="S16" s="129"/>
      <c r="T16" s="122"/>
      <c r="U16" s="122"/>
      <c r="V16" s="122"/>
      <c r="W16" s="122"/>
      <c r="X16" s="122"/>
      <c r="Y16" s="122"/>
      <c r="Z16" s="138"/>
      <c r="AA16" s="126">
        <f t="shared" si="2"/>
        <v>0</v>
      </c>
    </row>
    <row r="17" spans="1:27" x14ac:dyDescent="0.25">
      <c r="A17" s="129"/>
      <c r="B17" s="122"/>
      <c r="C17" s="122"/>
      <c r="D17" s="122"/>
      <c r="E17" s="122"/>
      <c r="F17" s="122"/>
      <c r="G17" s="122"/>
      <c r="H17" s="124"/>
      <c r="I17" s="126">
        <f t="shared" si="0"/>
        <v>0</v>
      </c>
      <c r="J17" s="145"/>
      <c r="K17" s="122"/>
      <c r="L17" s="122"/>
      <c r="M17" s="122"/>
      <c r="N17" s="122"/>
      <c r="O17" s="122"/>
      <c r="P17" s="122"/>
      <c r="Q17" s="138"/>
      <c r="R17" s="126">
        <f t="shared" si="1"/>
        <v>0</v>
      </c>
      <c r="S17" s="129"/>
      <c r="T17" s="122"/>
      <c r="U17" s="122"/>
      <c r="V17" s="122"/>
      <c r="W17" s="122"/>
      <c r="X17" s="122"/>
      <c r="Y17" s="122"/>
      <c r="Z17" s="138"/>
      <c r="AA17" s="126">
        <f t="shared" si="2"/>
        <v>0</v>
      </c>
    </row>
    <row r="18" spans="1:27" x14ac:dyDescent="0.25">
      <c r="A18" s="129"/>
      <c r="B18" s="122"/>
      <c r="C18" s="122"/>
      <c r="D18" s="122"/>
      <c r="E18" s="122"/>
      <c r="F18" s="122"/>
      <c r="G18" s="122"/>
      <c r="H18" s="124"/>
      <c r="I18" s="126">
        <f t="shared" si="0"/>
        <v>0</v>
      </c>
      <c r="J18" s="145"/>
      <c r="K18" s="122"/>
      <c r="L18" s="122"/>
      <c r="M18" s="122"/>
      <c r="N18" s="122"/>
      <c r="O18" s="122"/>
      <c r="P18" s="122"/>
      <c r="Q18" s="138"/>
      <c r="R18" s="126">
        <f t="shared" si="1"/>
        <v>0</v>
      </c>
      <c r="S18" s="129"/>
      <c r="T18" s="122"/>
      <c r="U18" s="122"/>
      <c r="V18" s="122"/>
      <c r="W18" s="122"/>
      <c r="X18" s="122"/>
      <c r="Y18" s="122"/>
      <c r="Z18" s="138"/>
      <c r="AA18" s="126">
        <f t="shared" si="2"/>
        <v>0</v>
      </c>
    </row>
    <row r="19" spans="1:27" x14ac:dyDescent="0.25">
      <c r="A19" s="129"/>
      <c r="B19" s="122"/>
      <c r="C19" s="122"/>
      <c r="D19" s="122"/>
      <c r="E19" s="122"/>
      <c r="F19" s="122"/>
      <c r="G19" s="122"/>
      <c r="H19" s="124"/>
      <c r="I19" s="126">
        <f t="shared" si="0"/>
        <v>0</v>
      </c>
      <c r="J19" s="145"/>
      <c r="K19" s="122"/>
      <c r="L19" s="122"/>
      <c r="M19" s="122"/>
      <c r="N19" s="122"/>
      <c r="O19" s="122"/>
      <c r="P19" s="122"/>
      <c r="Q19" s="138"/>
      <c r="R19" s="126">
        <f t="shared" si="1"/>
        <v>0</v>
      </c>
      <c r="S19" s="129"/>
      <c r="T19" s="122"/>
      <c r="U19" s="122"/>
      <c r="V19" s="122"/>
      <c r="W19" s="122"/>
      <c r="X19" s="122"/>
      <c r="Y19" s="122"/>
      <c r="Z19" s="138"/>
      <c r="AA19" s="126">
        <f t="shared" si="2"/>
        <v>0</v>
      </c>
    </row>
    <row r="20" spans="1:27" x14ac:dyDescent="0.25">
      <c r="A20" s="129"/>
      <c r="B20" s="122"/>
      <c r="C20" s="122"/>
      <c r="D20" s="122"/>
      <c r="E20" s="122"/>
      <c r="F20" s="122"/>
      <c r="G20" s="122"/>
      <c r="H20" s="124"/>
      <c r="I20" s="126">
        <f t="shared" si="0"/>
        <v>0</v>
      </c>
      <c r="J20" s="145"/>
      <c r="K20" s="122"/>
      <c r="L20" s="122"/>
      <c r="M20" s="122"/>
      <c r="N20" s="122"/>
      <c r="O20" s="122"/>
      <c r="P20" s="122"/>
      <c r="Q20" s="138"/>
      <c r="R20" s="126">
        <f t="shared" si="1"/>
        <v>0</v>
      </c>
      <c r="S20" s="129"/>
      <c r="T20" s="122"/>
      <c r="U20" s="122"/>
      <c r="V20" s="122"/>
      <c r="W20" s="122"/>
      <c r="X20" s="122"/>
      <c r="Y20" s="122"/>
      <c r="Z20" s="138"/>
      <c r="AA20" s="126">
        <f t="shared" si="2"/>
        <v>0</v>
      </c>
    </row>
    <row r="21" spans="1:27" x14ac:dyDescent="0.25">
      <c r="A21" s="129"/>
      <c r="B21" s="122"/>
      <c r="C21" s="122"/>
      <c r="D21" s="122"/>
      <c r="E21" s="122"/>
      <c r="F21" s="122"/>
      <c r="G21" s="122"/>
      <c r="H21" s="124"/>
      <c r="I21" s="126">
        <f t="shared" si="0"/>
        <v>0</v>
      </c>
      <c r="J21" s="145"/>
      <c r="K21" s="122"/>
      <c r="L21" s="122"/>
      <c r="M21" s="122"/>
      <c r="N21" s="122"/>
      <c r="O21" s="122"/>
      <c r="P21" s="122"/>
      <c r="Q21" s="138"/>
      <c r="R21" s="126">
        <f t="shared" si="1"/>
        <v>0</v>
      </c>
      <c r="S21" s="129"/>
      <c r="T21" s="122"/>
      <c r="U21" s="122"/>
      <c r="V21" s="122"/>
      <c r="W21" s="122"/>
      <c r="X21" s="122"/>
      <c r="Y21" s="122"/>
      <c r="Z21" s="138"/>
      <c r="AA21" s="126">
        <f t="shared" si="2"/>
        <v>0</v>
      </c>
    </row>
    <row r="22" spans="1:27" x14ac:dyDescent="0.25">
      <c r="A22" s="129"/>
      <c r="B22" s="122"/>
      <c r="C22" s="122"/>
      <c r="D22" s="122"/>
      <c r="E22" s="122"/>
      <c r="F22" s="122"/>
      <c r="G22" s="122"/>
      <c r="H22" s="124"/>
      <c r="I22" s="126">
        <f t="shared" si="0"/>
        <v>0</v>
      </c>
      <c r="J22" s="145"/>
      <c r="K22" s="122"/>
      <c r="L22" s="122"/>
      <c r="M22" s="122"/>
      <c r="N22" s="122"/>
      <c r="O22" s="122"/>
      <c r="P22" s="122"/>
      <c r="Q22" s="138"/>
      <c r="R22" s="126">
        <f t="shared" si="1"/>
        <v>0</v>
      </c>
      <c r="S22" s="129"/>
      <c r="T22" s="122"/>
      <c r="U22" s="122"/>
      <c r="V22" s="122"/>
      <c r="W22" s="122"/>
      <c r="X22" s="122"/>
      <c r="Y22" s="122"/>
      <c r="Z22" s="138"/>
      <c r="AA22" s="126">
        <f t="shared" si="2"/>
        <v>0</v>
      </c>
    </row>
    <row r="23" spans="1:27" x14ac:dyDescent="0.25">
      <c r="A23" s="129"/>
      <c r="B23" s="122"/>
      <c r="C23" s="122"/>
      <c r="D23" s="122"/>
      <c r="E23" s="122"/>
      <c r="F23" s="122"/>
      <c r="G23" s="122"/>
      <c r="H23" s="124"/>
      <c r="I23" s="126">
        <f t="shared" si="0"/>
        <v>0</v>
      </c>
      <c r="J23" s="145"/>
      <c r="K23" s="122"/>
      <c r="L23" s="122"/>
      <c r="M23" s="122"/>
      <c r="N23" s="122"/>
      <c r="O23" s="122"/>
      <c r="P23" s="122"/>
      <c r="Q23" s="138"/>
      <c r="R23" s="126">
        <f t="shared" si="1"/>
        <v>0</v>
      </c>
      <c r="S23" s="129"/>
      <c r="T23" s="122"/>
      <c r="U23" s="122"/>
      <c r="V23" s="122"/>
      <c r="W23" s="122"/>
      <c r="X23" s="122"/>
      <c r="Y23" s="122"/>
      <c r="Z23" s="138"/>
      <c r="AA23" s="126">
        <f t="shared" si="2"/>
        <v>0</v>
      </c>
    </row>
    <row r="24" spans="1:27" x14ac:dyDescent="0.25">
      <c r="A24" s="129"/>
      <c r="B24" s="122"/>
      <c r="C24" s="122"/>
      <c r="D24" s="122"/>
      <c r="E24" s="122"/>
      <c r="F24" s="122"/>
      <c r="G24" s="122"/>
      <c r="H24" s="124"/>
      <c r="I24" s="126">
        <f t="shared" si="0"/>
        <v>0</v>
      </c>
      <c r="J24" s="145"/>
      <c r="K24" s="122"/>
      <c r="L24" s="122"/>
      <c r="M24" s="122"/>
      <c r="N24" s="122"/>
      <c r="O24" s="122"/>
      <c r="P24" s="122"/>
      <c r="Q24" s="138"/>
      <c r="R24" s="126">
        <f t="shared" si="1"/>
        <v>0</v>
      </c>
      <c r="S24" s="129"/>
      <c r="T24" s="122"/>
      <c r="U24" s="122"/>
      <c r="V24" s="122"/>
      <c r="W24" s="122"/>
      <c r="X24" s="122"/>
      <c r="Y24" s="122"/>
      <c r="Z24" s="138"/>
      <c r="AA24" s="126">
        <f t="shared" si="2"/>
        <v>0</v>
      </c>
    </row>
    <row r="25" spans="1:27" x14ac:dyDescent="0.25">
      <c r="A25" s="129"/>
      <c r="B25" s="122"/>
      <c r="C25" s="122"/>
      <c r="D25" s="122"/>
      <c r="E25" s="122"/>
      <c r="F25" s="122"/>
      <c r="G25" s="122"/>
      <c r="H25" s="124"/>
      <c r="I25" s="126">
        <f t="shared" si="0"/>
        <v>0</v>
      </c>
      <c r="J25" s="145"/>
      <c r="K25" s="122"/>
      <c r="L25" s="122"/>
      <c r="M25" s="122"/>
      <c r="N25" s="122"/>
      <c r="O25" s="122"/>
      <c r="P25" s="122"/>
      <c r="Q25" s="138"/>
      <c r="R25" s="126">
        <f t="shared" si="1"/>
        <v>0</v>
      </c>
      <c r="S25" s="129"/>
      <c r="T25" s="122"/>
      <c r="U25" s="122"/>
      <c r="V25" s="122"/>
      <c r="W25" s="122"/>
      <c r="X25" s="122"/>
      <c r="Y25" s="122"/>
      <c r="Z25" s="138"/>
      <c r="AA25" s="126">
        <f t="shared" si="2"/>
        <v>0</v>
      </c>
    </row>
    <row r="26" spans="1:27" x14ac:dyDescent="0.25">
      <c r="A26" s="129"/>
      <c r="B26" s="122"/>
      <c r="C26" s="122"/>
      <c r="D26" s="122"/>
      <c r="E26" s="122"/>
      <c r="F26" s="122"/>
      <c r="G26" s="122"/>
      <c r="H26" s="124"/>
      <c r="I26" s="126">
        <f t="shared" si="0"/>
        <v>0</v>
      </c>
      <c r="J26" s="145"/>
      <c r="K26" s="122"/>
      <c r="L26" s="122"/>
      <c r="M26" s="122"/>
      <c r="N26" s="122"/>
      <c r="O26" s="122"/>
      <c r="P26" s="122"/>
      <c r="Q26" s="138"/>
      <c r="R26" s="126">
        <f t="shared" si="1"/>
        <v>0</v>
      </c>
      <c r="S26" s="129"/>
      <c r="T26" s="122"/>
      <c r="U26" s="122"/>
      <c r="V26" s="122"/>
      <c r="W26" s="122"/>
      <c r="X26" s="122"/>
      <c r="Y26" s="122"/>
      <c r="Z26" s="138"/>
      <c r="AA26" s="126">
        <f t="shared" si="2"/>
        <v>0</v>
      </c>
    </row>
    <row r="27" spans="1:27" x14ac:dyDescent="0.25">
      <c r="A27" s="129"/>
      <c r="B27" s="122"/>
      <c r="C27" s="122"/>
      <c r="D27" s="122"/>
      <c r="E27" s="122"/>
      <c r="F27" s="122"/>
      <c r="G27" s="122"/>
      <c r="H27" s="124"/>
      <c r="I27" s="126">
        <f t="shared" si="0"/>
        <v>0</v>
      </c>
      <c r="J27" s="145"/>
      <c r="K27" s="122"/>
      <c r="L27" s="122"/>
      <c r="M27" s="122"/>
      <c r="N27" s="122"/>
      <c r="O27" s="122"/>
      <c r="P27" s="122"/>
      <c r="Q27" s="138"/>
      <c r="R27" s="126">
        <f t="shared" si="1"/>
        <v>0</v>
      </c>
      <c r="S27" s="129"/>
      <c r="T27" s="122"/>
      <c r="U27" s="122"/>
      <c r="V27" s="122"/>
      <c r="W27" s="122"/>
      <c r="X27" s="122"/>
      <c r="Y27" s="122"/>
      <c r="Z27" s="138"/>
      <c r="AA27" s="126">
        <f t="shared" si="2"/>
        <v>0</v>
      </c>
    </row>
    <row r="28" spans="1:27" x14ac:dyDescent="0.25">
      <c r="A28" s="129"/>
      <c r="B28" s="122"/>
      <c r="C28" s="122"/>
      <c r="D28" s="122"/>
      <c r="E28" s="122"/>
      <c r="F28" s="122"/>
      <c r="G28" s="122"/>
      <c r="H28" s="124"/>
      <c r="I28" s="126">
        <f t="shared" si="0"/>
        <v>0</v>
      </c>
      <c r="J28" s="145"/>
      <c r="K28" s="122"/>
      <c r="L28" s="122"/>
      <c r="M28" s="122"/>
      <c r="N28" s="122"/>
      <c r="O28" s="122"/>
      <c r="P28" s="122"/>
      <c r="Q28" s="138"/>
      <c r="R28" s="126">
        <f t="shared" si="1"/>
        <v>0</v>
      </c>
      <c r="S28" s="129"/>
      <c r="T28" s="122"/>
      <c r="U28" s="122"/>
      <c r="V28" s="122"/>
      <c r="W28" s="122"/>
      <c r="X28" s="122"/>
      <c r="Y28" s="122"/>
      <c r="Z28" s="138"/>
      <c r="AA28" s="126">
        <f t="shared" si="2"/>
        <v>0</v>
      </c>
    </row>
    <row r="29" spans="1:27" x14ac:dyDescent="0.25">
      <c r="A29" s="129"/>
      <c r="B29" s="122"/>
      <c r="C29" s="122"/>
      <c r="D29" s="122"/>
      <c r="E29" s="122"/>
      <c r="F29" s="122"/>
      <c r="G29" s="122"/>
      <c r="H29" s="124"/>
      <c r="I29" s="126">
        <f t="shared" si="0"/>
        <v>0</v>
      </c>
      <c r="J29" s="145"/>
      <c r="K29" s="122"/>
      <c r="L29" s="122"/>
      <c r="M29" s="122"/>
      <c r="N29" s="122"/>
      <c r="O29" s="122"/>
      <c r="P29" s="122"/>
      <c r="Q29" s="138"/>
      <c r="R29" s="126">
        <f t="shared" si="1"/>
        <v>0</v>
      </c>
      <c r="S29" s="129"/>
      <c r="T29" s="122"/>
      <c r="U29" s="122"/>
      <c r="V29" s="122"/>
      <c r="W29" s="122"/>
      <c r="X29" s="122"/>
      <c r="Y29" s="122"/>
      <c r="Z29" s="138"/>
      <c r="AA29" s="126">
        <f t="shared" si="2"/>
        <v>0</v>
      </c>
    </row>
    <row r="30" spans="1:27" x14ac:dyDescent="0.25">
      <c r="A30" s="129"/>
      <c r="B30" s="122"/>
      <c r="C30" s="122"/>
      <c r="D30" s="122"/>
      <c r="E30" s="122"/>
      <c r="F30" s="122"/>
      <c r="G30" s="122"/>
      <c r="H30" s="124"/>
      <c r="I30" s="126">
        <f t="shared" si="0"/>
        <v>0</v>
      </c>
      <c r="J30" s="145"/>
      <c r="K30" s="122"/>
      <c r="L30" s="122"/>
      <c r="M30" s="122"/>
      <c r="N30" s="122"/>
      <c r="O30" s="122"/>
      <c r="P30" s="122"/>
      <c r="Q30" s="138"/>
      <c r="R30" s="126">
        <f t="shared" si="1"/>
        <v>0</v>
      </c>
      <c r="S30" s="129"/>
      <c r="T30" s="122"/>
      <c r="U30" s="122"/>
      <c r="V30" s="122"/>
      <c r="W30" s="122"/>
      <c r="X30" s="122"/>
      <c r="Y30" s="122"/>
      <c r="Z30" s="138"/>
      <c r="AA30" s="126">
        <f t="shared" si="2"/>
        <v>0</v>
      </c>
    </row>
    <row r="31" spans="1:27" x14ac:dyDescent="0.25">
      <c r="A31" s="129"/>
      <c r="B31" s="122"/>
      <c r="C31" s="122"/>
      <c r="D31" s="122"/>
      <c r="E31" s="122"/>
      <c r="F31" s="122"/>
      <c r="G31" s="122"/>
      <c r="H31" s="124"/>
      <c r="I31" s="126">
        <f t="shared" si="0"/>
        <v>0</v>
      </c>
      <c r="J31" s="145"/>
      <c r="K31" s="122"/>
      <c r="L31" s="122"/>
      <c r="M31" s="122"/>
      <c r="N31" s="122"/>
      <c r="O31" s="122"/>
      <c r="P31" s="122"/>
      <c r="Q31" s="138"/>
      <c r="R31" s="126">
        <f t="shared" si="1"/>
        <v>0</v>
      </c>
      <c r="S31" s="129"/>
      <c r="T31" s="122"/>
      <c r="U31" s="122"/>
      <c r="V31" s="122"/>
      <c r="W31" s="122"/>
      <c r="X31" s="122"/>
      <c r="Y31" s="122"/>
      <c r="Z31" s="138"/>
      <c r="AA31" s="126">
        <f t="shared" si="2"/>
        <v>0</v>
      </c>
    </row>
    <row r="32" spans="1:27" x14ac:dyDescent="0.25">
      <c r="A32" s="129"/>
      <c r="B32" s="122"/>
      <c r="C32" s="122"/>
      <c r="D32" s="122"/>
      <c r="E32" s="122"/>
      <c r="F32" s="122"/>
      <c r="G32" s="122"/>
      <c r="H32" s="124"/>
      <c r="I32" s="126">
        <f t="shared" si="0"/>
        <v>0</v>
      </c>
      <c r="J32" s="145"/>
      <c r="K32" s="122"/>
      <c r="L32" s="122"/>
      <c r="M32" s="122"/>
      <c r="N32" s="122"/>
      <c r="O32" s="122"/>
      <c r="P32" s="122"/>
      <c r="Q32" s="138"/>
      <c r="R32" s="126">
        <f t="shared" si="1"/>
        <v>0</v>
      </c>
      <c r="S32" s="129"/>
      <c r="T32" s="122"/>
      <c r="U32" s="122"/>
      <c r="V32" s="122"/>
      <c r="W32" s="122"/>
      <c r="X32" s="122"/>
      <c r="Y32" s="122"/>
      <c r="Z32" s="138"/>
      <c r="AA32" s="126">
        <f t="shared" si="2"/>
        <v>0</v>
      </c>
    </row>
    <row r="33" spans="1:27" x14ac:dyDescent="0.25">
      <c r="A33" s="129"/>
      <c r="B33" s="122"/>
      <c r="C33" s="122"/>
      <c r="D33" s="122"/>
      <c r="E33" s="122"/>
      <c r="F33" s="122"/>
      <c r="G33" s="122"/>
      <c r="H33" s="124"/>
      <c r="I33" s="126">
        <f t="shared" si="0"/>
        <v>0</v>
      </c>
      <c r="J33" s="145"/>
      <c r="K33" s="122"/>
      <c r="L33" s="122"/>
      <c r="M33" s="122"/>
      <c r="N33" s="122"/>
      <c r="O33" s="122"/>
      <c r="P33" s="122"/>
      <c r="Q33" s="138"/>
      <c r="R33" s="126">
        <f t="shared" si="1"/>
        <v>0</v>
      </c>
      <c r="S33" s="129"/>
      <c r="T33" s="122"/>
      <c r="U33" s="122"/>
      <c r="V33" s="122"/>
      <c r="W33" s="122"/>
      <c r="X33" s="122"/>
      <c r="Y33" s="122"/>
      <c r="Z33" s="138"/>
      <c r="AA33" s="126">
        <f t="shared" si="2"/>
        <v>0</v>
      </c>
    </row>
    <row r="34" spans="1:27" x14ac:dyDescent="0.25">
      <c r="A34" s="129"/>
      <c r="B34" s="122"/>
      <c r="C34" s="122"/>
      <c r="D34" s="122"/>
      <c r="E34" s="122"/>
      <c r="F34" s="122"/>
      <c r="G34" s="122"/>
      <c r="H34" s="124"/>
      <c r="I34" s="126">
        <f t="shared" si="0"/>
        <v>0</v>
      </c>
      <c r="J34" s="145"/>
      <c r="K34" s="122"/>
      <c r="L34" s="122"/>
      <c r="M34" s="122"/>
      <c r="N34" s="122"/>
      <c r="O34" s="122"/>
      <c r="P34" s="122"/>
      <c r="Q34" s="138"/>
      <c r="R34" s="126">
        <f t="shared" si="1"/>
        <v>0</v>
      </c>
      <c r="S34" s="129"/>
      <c r="T34" s="122"/>
      <c r="U34" s="122"/>
      <c r="V34" s="122"/>
      <c r="W34" s="122"/>
      <c r="X34" s="122"/>
      <c r="Y34" s="122"/>
      <c r="Z34" s="138"/>
      <c r="AA34" s="126">
        <f t="shared" si="2"/>
        <v>0</v>
      </c>
    </row>
    <row r="35" spans="1:27" x14ac:dyDescent="0.25">
      <c r="A35" s="129"/>
      <c r="B35" s="122"/>
      <c r="C35" s="122"/>
      <c r="D35" s="122"/>
      <c r="E35" s="122"/>
      <c r="F35" s="122"/>
      <c r="G35" s="122"/>
      <c r="H35" s="124"/>
      <c r="I35" s="126">
        <f t="shared" si="0"/>
        <v>0</v>
      </c>
      <c r="J35" s="145"/>
      <c r="K35" s="122"/>
      <c r="L35" s="122"/>
      <c r="M35" s="122"/>
      <c r="N35" s="122"/>
      <c r="O35" s="122"/>
      <c r="P35" s="122"/>
      <c r="Q35" s="138"/>
      <c r="R35" s="126">
        <f t="shared" si="1"/>
        <v>0</v>
      </c>
      <c r="S35" s="129"/>
      <c r="T35" s="122"/>
      <c r="U35" s="122"/>
      <c r="V35" s="122"/>
      <c r="W35" s="122"/>
      <c r="X35" s="122"/>
      <c r="Y35" s="122"/>
      <c r="Z35" s="138"/>
      <c r="AA35" s="126">
        <f t="shared" si="2"/>
        <v>0</v>
      </c>
    </row>
    <row r="36" spans="1:27" x14ac:dyDescent="0.25">
      <c r="A36" s="129"/>
      <c r="B36" s="122"/>
      <c r="C36" s="122"/>
      <c r="D36" s="122"/>
      <c r="E36" s="122"/>
      <c r="F36" s="122"/>
      <c r="G36" s="122"/>
      <c r="H36" s="124"/>
      <c r="I36" s="126">
        <f t="shared" si="0"/>
        <v>0</v>
      </c>
      <c r="J36" s="145"/>
      <c r="K36" s="122"/>
      <c r="L36" s="122"/>
      <c r="M36" s="122"/>
      <c r="N36" s="122"/>
      <c r="O36" s="122"/>
      <c r="P36" s="122"/>
      <c r="Q36" s="138"/>
      <c r="R36" s="126">
        <f t="shared" si="1"/>
        <v>0</v>
      </c>
      <c r="S36" s="129"/>
      <c r="T36" s="122"/>
      <c r="U36" s="122"/>
      <c r="V36" s="122"/>
      <c r="W36" s="122"/>
      <c r="X36" s="122"/>
      <c r="Y36" s="122"/>
      <c r="Z36" s="138"/>
      <c r="AA36" s="126">
        <f t="shared" si="2"/>
        <v>0</v>
      </c>
    </row>
    <row r="37" spans="1:27" x14ac:dyDescent="0.25">
      <c r="A37" s="129"/>
      <c r="B37" s="122"/>
      <c r="C37" s="122"/>
      <c r="D37" s="122"/>
      <c r="E37" s="122"/>
      <c r="F37" s="122"/>
      <c r="G37" s="122"/>
      <c r="H37" s="124"/>
      <c r="I37" s="126">
        <f t="shared" si="0"/>
        <v>0</v>
      </c>
      <c r="J37" s="145"/>
      <c r="K37" s="122"/>
      <c r="L37" s="122"/>
      <c r="M37" s="122"/>
      <c r="N37" s="122"/>
      <c r="O37" s="122"/>
      <c r="P37" s="122"/>
      <c r="Q37" s="138"/>
      <c r="R37" s="126">
        <f t="shared" si="1"/>
        <v>0</v>
      </c>
      <c r="S37" s="129"/>
      <c r="T37" s="122"/>
      <c r="U37" s="122"/>
      <c r="V37" s="122"/>
      <c r="W37" s="122"/>
      <c r="X37" s="122"/>
      <c r="Y37" s="122"/>
      <c r="Z37" s="138"/>
      <c r="AA37" s="126">
        <f t="shared" si="2"/>
        <v>0</v>
      </c>
    </row>
    <row r="38" spans="1:27" x14ac:dyDescent="0.25">
      <c r="A38" s="129"/>
      <c r="B38" s="122"/>
      <c r="C38" s="122"/>
      <c r="D38" s="122"/>
      <c r="E38" s="122"/>
      <c r="F38" s="122"/>
      <c r="G38" s="122"/>
      <c r="H38" s="124"/>
      <c r="I38" s="126">
        <f t="shared" si="0"/>
        <v>0</v>
      </c>
      <c r="J38" s="145"/>
      <c r="K38" s="122"/>
      <c r="L38" s="122"/>
      <c r="M38" s="122"/>
      <c r="N38" s="122"/>
      <c r="O38" s="122"/>
      <c r="P38" s="122"/>
      <c r="Q38" s="138"/>
      <c r="R38" s="126">
        <f t="shared" si="1"/>
        <v>0</v>
      </c>
      <c r="S38" s="129"/>
      <c r="T38" s="122"/>
      <c r="U38" s="122"/>
      <c r="V38" s="122"/>
      <c r="W38" s="122"/>
      <c r="X38" s="122"/>
      <c r="Y38" s="122"/>
      <c r="Z38" s="138"/>
      <c r="AA38" s="126">
        <f t="shared" si="2"/>
        <v>0</v>
      </c>
    </row>
    <row r="39" spans="1:27" x14ac:dyDescent="0.25">
      <c r="A39" s="129"/>
      <c r="B39" s="122"/>
      <c r="C39" s="122"/>
      <c r="D39" s="122"/>
      <c r="E39" s="122"/>
      <c r="F39" s="122"/>
      <c r="G39" s="122"/>
      <c r="H39" s="124"/>
      <c r="I39" s="126">
        <f t="shared" si="0"/>
        <v>0</v>
      </c>
      <c r="J39" s="145"/>
      <c r="K39" s="122"/>
      <c r="L39" s="122"/>
      <c r="M39" s="122"/>
      <c r="N39" s="122"/>
      <c r="O39" s="122"/>
      <c r="P39" s="122"/>
      <c r="Q39" s="138"/>
      <c r="R39" s="126">
        <f t="shared" si="1"/>
        <v>0</v>
      </c>
      <c r="S39" s="129"/>
      <c r="T39" s="122"/>
      <c r="U39" s="122"/>
      <c r="V39" s="122"/>
      <c r="W39" s="122"/>
      <c r="X39" s="122"/>
      <c r="Y39" s="122"/>
      <c r="Z39" s="138"/>
      <c r="AA39" s="126">
        <f t="shared" si="2"/>
        <v>0</v>
      </c>
    </row>
    <row r="40" spans="1:27" x14ac:dyDescent="0.25">
      <c r="A40" s="129"/>
      <c r="B40" s="122"/>
      <c r="C40" s="122"/>
      <c r="D40" s="122"/>
      <c r="E40" s="122"/>
      <c r="F40" s="122"/>
      <c r="G40" s="122"/>
      <c r="H40" s="124"/>
      <c r="I40" s="126">
        <f t="shared" si="0"/>
        <v>0</v>
      </c>
      <c r="J40" s="145"/>
      <c r="K40" s="122"/>
      <c r="L40" s="122"/>
      <c r="M40" s="122"/>
      <c r="N40" s="122"/>
      <c r="O40" s="122"/>
      <c r="P40" s="122"/>
      <c r="Q40" s="138"/>
      <c r="R40" s="126">
        <f t="shared" si="1"/>
        <v>0</v>
      </c>
      <c r="S40" s="129"/>
      <c r="T40" s="122"/>
      <c r="U40" s="122"/>
      <c r="V40" s="122"/>
      <c r="W40" s="122"/>
      <c r="X40" s="122"/>
      <c r="Y40" s="122"/>
      <c r="Z40" s="138"/>
      <c r="AA40" s="126">
        <f t="shared" si="2"/>
        <v>0</v>
      </c>
    </row>
    <row r="41" spans="1:27" x14ac:dyDescent="0.25">
      <c r="A41" s="129"/>
      <c r="B41" s="122"/>
      <c r="C41" s="122"/>
      <c r="D41" s="122"/>
      <c r="E41" s="122"/>
      <c r="F41" s="122"/>
      <c r="G41" s="122"/>
      <c r="H41" s="124"/>
      <c r="I41" s="126">
        <f t="shared" si="0"/>
        <v>0</v>
      </c>
      <c r="J41" s="145"/>
      <c r="K41" s="122"/>
      <c r="L41" s="122"/>
      <c r="M41" s="122"/>
      <c r="N41" s="122"/>
      <c r="O41" s="122"/>
      <c r="P41" s="122"/>
      <c r="Q41" s="138"/>
      <c r="R41" s="126">
        <f t="shared" si="1"/>
        <v>0</v>
      </c>
      <c r="S41" s="129"/>
      <c r="T41" s="122"/>
      <c r="U41" s="122"/>
      <c r="V41" s="122"/>
      <c r="W41" s="122"/>
      <c r="X41" s="122"/>
      <c r="Y41" s="122"/>
      <c r="Z41" s="138"/>
      <c r="AA41" s="126">
        <f t="shared" si="2"/>
        <v>0</v>
      </c>
    </row>
    <row r="42" spans="1:27" x14ac:dyDescent="0.25">
      <c r="A42" s="129"/>
      <c r="B42" s="122"/>
      <c r="C42" s="122"/>
      <c r="D42" s="122"/>
      <c r="E42" s="122"/>
      <c r="F42" s="122"/>
      <c r="G42" s="122"/>
      <c r="H42" s="124"/>
      <c r="I42" s="126">
        <f t="shared" si="0"/>
        <v>0</v>
      </c>
      <c r="J42" s="145"/>
      <c r="K42" s="122"/>
      <c r="L42" s="122"/>
      <c r="M42" s="122"/>
      <c r="N42" s="122"/>
      <c r="O42" s="122"/>
      <c r="P42" s="122"/>
      <c r="Q42" s="138"/>
      <c r="R42" s="126">
        <f t="shared" si="1"/>
        <v>0</v>
      </c>
      <c r="S42" s="129"/>
      <c r="T42" s="122"/>
      <c r="U42" s="122"/>
      <c r="V42" s="122"/>
      <c r="W42" s="122"/>
      <c r="X42" s="122"/>
      <c r="Y42" s="122"/>
      <c r="Z42" s="138"/>
      <c r="AA42" s="126">
        <f t="shared" si="2"/>
        <v>0</v>
      </c>
    </row>
    <row r="43" spans="1:27" x14ac:dyDescent="0.25">
      <c r="A43" s="129"/>
      <c r="B43" s="122"/>
      <c r="C43" s="122"/>
      <c r="D43" s="122"/>
      <c r="E43" s="122"/>
      <c r="F43" s="122"/>
      <c r="G43" s="122"/>
      <c r="H43" s="124"/>
      <c r="I43" s="126">
        <f t="shared" si="0"/>
        <v>0</v>
      </c>
      <c r="J43" s="145"/>
      <c r="K43" s="122"/>
      <c r="L43" s="122"/>
      <c r="M43" s="122"/>
      <c r="N43" s="122"/>
      <c r="O43" s="122"/>
      <c r="P43" s="122"/>
      <c r="Q43" s="138"/>
      <c r="R43" s="126">
        <f t="shared" si="1"/>
        <v>0</v>
      </c>
      <c r="S43" s="129"/>
      <c r="T43" s="122"/>
      <c r="U43" s="122"/>
      <c r="V43" s="122"/>
      <c r="W43" s="122"/>
      <c r="X43" s="122"/>
      <c r="Y43" s="122"/>
      <c r="Z43" s="138"/>
      <c r="AA43" s="126">
        <f t="shared" si="2"/>
        <v>0</v>
      </c>
    </row>
    <row r="44" spans="1:27" x14ac:dyDescent="0.25">
      <c r="A44" s="129"/>
      <c r="B44" s="122"/>
      <c r="C44" s="122"/>
      <c r="D44" s="122"/>
      <c r="E44" s="122"/>
      <c r="F44" s="122"/>
      <c r="G44" s="122"/>
      <c r="H44" s="124"/>
      <c r="I44" s="126">
        <f t="shared" si="0"/>
        <v>0</v>
      </c>
      <c r="J44" s="145"/>
      <c r="K44" s="122"/>
      <c r="L44" s="122"/>
      <c r="M44" s="122"/>
      <c r="N44" s="122"/>
      <c r="O44" s="122"/>
      <c r="P44" s="122"/>
      <c r="Q44" s="138"/>
      <c r="R44" s="126">
        <f t="shared" si="1"/>
        <v>0</v>
      </c>
      <c r="S44" s="129"/>
      <c r="T44" s="122"/>
      <c r="U44" s="122"/>
      <c r="V44" s="122"/>
      <c r="W44" s="122"/>
      <c r="X44" s="122"/>
      <c r="Y44" s="122"/>
      <c r="Z44" s="138"/>
      <c r="AA44" s="126">
        <f t="shared" si="2"/>
        <v>0</v>
      </c>
    </row>
    <row r="45" spans="1:27" x14ac:dyDescent="0.25">
      <c r="A45" s="129"/>
      <c r="B45" s="122"/>
      <c r="C45" s="122"/>
      <c r="D45" s="122"/>
      <c r="E45" s="122"/>
      <c r="F45" s="122"/>
      <c r="G45" s="122"/>
      <c r="H45" s="124"/>
      <c r="I45" s="126">
        <f t="shared" si="0"/>
        <v>0</v>
      </c>
      <c r="J45" s="145"/>
      <c r="K45" s="122"/>
      <c r="L45" s="122"/>
      <c r="M45" s="122"/>
      <c r="N45" s="122"/>
      <c r="O45" s="122"/>
      <c r="P45" s="122"/>
      <c r="Q45" s="138"/>
      <c r="R45" s="126">
        <f t="shared" si="1"/>
        <v>0</v>
      </c>
      <c r="S45" s="129"/>
      <c r="T45" s="122"/>
      <c r="U45" s="122"/>
      <c r="V45" s="122"/>
      <c r="W45" s="122"/>
      <c r="X45" s="122"/>
      <c r="Y45" s="122"/>
      <c r="Z45" s="138"/>
      <c r="AA45" s="126">
        <f t="shared" si="2"/>
        <v>0</v>
      </c>
    </row>
    <row r="46" spans="1:27" x14ac:dyDescent="0.25">
      <c r="A46" s="129"/>
      <c r="B46" s="122"/>
      <c r="C46" s="122"/>
      <c r="D46" s="122"/>
      <c r="E46" s="122"/>
      <c r="F46" s="122"/>
      <c r="G46" s="122"/>
      <c r="H46" s="124"/>
      <c r="I46" s="126">
        <f t="shared" si="0"/>
        <v>0</v>
      </c>
      <c r="J46" s="145"/>
      <c r="K46" s="122"/>
      <c r="L46" s="122"/>
      <c r="M46" s="122"/>
      <c r="N46" s="122"/>
      <c r="O46" s="122"/>
      <c r="P46" s="122"/>
      <c r="Q46" s="138"/>
      <c r="R46" s="126">
        <f t="shared" si="1"/>
        <v>0</v>
      </c>
      <c r="S46" s="129"/>
      <c r="T46" s="122"/>
      <c r="U46" s="122"/>
      <c r="V46" s="122"/>
      <c r="W46" s="122"/>
      <c r="X46" s="122"/>
      <c r="Y46" s="122"/>
      <c r="Z46" s="138"/>
      <c r="AA46" s="126">
        <f t="shared" si="2"/>
        <v>0</v>
      </c>
    </row>
    <row r="47" spans="1:27" x14ac:dyDescent="0.25">
      <c r="A47" s="129"/>
      <c r="B47" s="122"/>
      <c r="C47" s="122"/>
      <c r="D47" s="122"/>
      <c r="E47" s="122"/>
      <c r="F47" s="122"/>
      <c r="G47" s="122"/>
      <c r="H47" s="124"/>
      <c r="I47" s="126">
        <f t="shared" si="0"/>
        <v>0</v>
      </c>
      <c r="J47" s="145"/>
      <c r="K47" s="122"/>
      <c r="L47" s="122"/>
      <c r="M47" s="122"/>
      <c r="N47" s="122"/>
      <c r="O47" s="122"/>
      <c r="P47" s="122"/>
      <c r="Q47" s="138"/>
      <c r="R47" s="126">
        <f t="shared" si="1"/>
        <v>0</v>
      </c>
      <c r="S47" s="129"/>
      <c r="T47" s="122"/>
      <c r="U47" s="122"/>
      <c r="V47" s="122"/>
      <c r="W47" s="122"/>
      <c r="X47" s="122"/>
      <c r="Y47" s="122"/>
      <c r="Z47" s="138"/>
      <c r="AA47" s="126">
        <f t="shared" si="2"/>
        <v>0</v>
      </c>
    </row>
    <row r="48" spans="1:27" x14ac:dyDescent="0.25">
      <c r="A48" s="129"/>
      <c r="B48" s="122"/>
      <c r="C48" s="122"/>
      <c r="D48" s="122"/>
      <c r="E48" s="122"/>
      <c r="F48" s="122"/>
      <c r="G48" s="122"/>
      <c r="H48" s="124"/>
      <c r="I48" s="126">
        <f t="shared" si="0"/>
        <v>0</v>
      </c>
      <c r="J48" s="145"/>
      <c r="K48" s="122"/>
      <c r="L48" s="122"/>
      <c r="M48" s="122"/>
      <c r="N48" s="122"/>
      <c r="O48" s="122"/>
      <c r="P48" s="122"/>
      <c r="Q48" s="138"/>
      <c r="R48" s="126">
        <f t="shared" si="1"/>
        <v>0</v>
      </c>
      <c r="S48" s="129"/>
      <c r="T48" s="122"/>
      <c r="U48" s="122"/>
      <c r="V48" s="122"/>
      <c r="W48" s="122"/>
      <c r="X48" s="122"/>
      <c r="Y48" s="122"/>
      <c r="Z48" s="138"/>
      <c r="AA48" s="126">
        <f t="shared" si="2"/>
        <v>0</v>
      </c>
    </row>
    <row r="49" spans="1:27" x14ac:dyDescent="0.25">
      <c r="A49" s="129"/>
      <c r="B49" s="122"/>
      <c r="C49" s="122"/>
      <c r="D49" s="122"/>
      <c r="E49" s="122"/>
      <c r="F49" s="122"/>
      <c r="G49" s="122"/>
      <c r="H49" s="124"/>
      <c r="I49" s="126">
        <f t="shared" si="0"/>
        <v>0</v>
      </c>
      <c r="J49" s="145"/>
      <c r="K49" s="122"/>
      <c r="L49" s="122"/>
      <c r="M49" s="122"/>
      <c r="N49" s="122"/>
      <c r="O49" s="122"/>
      <c r="P49" s="122"/>
      <c r="Q49" s="138"/>
      <c r="R49" s="126">
        <f t="shared" si="1"/>
        <v>0</v>
      </c>
      <c r="S49" s="129"/>
      <c r="T49" s="122"/>
      <c r="U49" s="122"/>
      <c r="V49" s="122"/>
      <c r="W49" s="122"/>
      <c r="X49" s="122"/>
      <c r="Y49" s="122"/>
      <c r="Z49" s="138"/>
      <c r="AA49" s="126">
        <f t="shared" si="2"/>
        <v>0</v>
      </c>
    </row>
    <row r="50" spans="1:27" x14ac:dyDescent="0.25">
      <c r="A50" s="129"/>
      <c r="B50" s="122"/>
      <c r="C50" s="122"/>
      <c r="D50" s="122"/>
      <c r="E50" s="122"/>
      <c r="F50" s="122"/>
      <c r="G50" s="122"/>
      <c r="H50" s="124"/>
      <c r="I50" s="126">
        <f t="shared" si="0"/>
        <v>0</v>
      </c>
      <c r="J50" s="145"/>
      <c r="K50" s="122"/>
      <c r="L50" s="122"/>
      <c r="M50" s="122"/>
      <c r="N50" s="122"/>
      <c r="O50" s="122"/>
      <c r="P50" s="122"/>
      <c r="Q50" s="138"/>
      <c r="R50" s="126">
        <f t="shared" si="1"/>
        <v>0</v>
      </c>
      <c r="S50" s="129"/>
      <c r="T50" s="122"/>
      <c r="U50" s="122"/>
      <c r="V50" s="122"/>
      <c r="W50" s="122"/>
      <c r="X50" s="122"/>
      <c r="Y50" s="122"/>
      <c r="Z50" s="138"/>
      <c r="AA50" s="126">
        <f t="shared" si="2"/>
        <v>0</v>
      </c>
    </row>
    <row r="51" spans="1:27" x14ac:dyDescent="0.25">
      <c r="A51" s="129"/>
      <c r="B51" s="122"/>
      <c r="C51" s="122"/>
      <c r="D51" s="122"/>
      <c r="E51" s="122"/>
      <c r="F51" s="122"/>
      <c r="G51" s="122"/>
      <c r="H51" s="124"/>
      <c r="I51" s="126">
        <f t="shared" si="0"/>
        <v>0</v>
      </c>
      <c r="J51" s="145"/>
      <c r="K51" s="122"/>
      <c r="L51" s="122"/>
      <c r="M51" s="122"/>
      <c r="N51" s="122"/>
      <c r="O51" s="122"/>
      <c r="P51" s="122"/>
      <c r="Q51" s="138"/>
      <c r="R51" s="126">
        <f t="shared" si="1"/>
        <v>0</v>
      </c>
      <c r="S51" s="129"/>
      <c r="T51" s="122"/>
      <c r="U51" s="122"/>
      <c r="V51" s="122"/>
      <c r="W51" s="122"/>
      <c r="X51" s="122"/>
      <c r="Y51" s="122"/>
      <c r="Z51" s="138"/>
      <c r="AA51" s="126">
        <f t="shared" si="2"/>
        <v>0</v>
      </c>
    </row>
    <row r="52" spans="1:27" x14ac:dyDescent="0.25">
      <c r="A52" s="129"/>
      <c r="B52" s="122"/>
      <c r="C52" s="122"/>
      <c r="D52" s="122"/>
      <c r="E52" s="122"/>
      <c r="F52" s="122"/>
      <c r="G52" s="122"/>
      <c r="H52" s="124"/>
      <c r="I52" s="126">
        <f t="shared" si="0"/>
        <v>0</v>
      </c>
      <c r="J52" s="145"/>
      <c r="K52" s="122"/>
      <c r="L52" s="122"/>
      <c r="M52" s="122"/>
      <c r="N52" s="122"/>
      <c r="O52" s="122"/>
      <c r="P52" s="122"/>
      <c r="Q52" s="138"/>
      <c r="R52" s="126">
        <f t="shared" si="1"/>
        <v>0</v>
      </c>
      <c r="S52" s="129"/>
      <c r="T52" s="122"/>
      <c r="U52" s="122"/>
      <c r="V52" s="122"/>
      <c r="W52" s="122"/>
      <c r="X52" s="122"/>
      <c r="Y52" s="122"/>
      <c r="Z52" s="138"/>
      <c r="AA52" s="126">
        <f t="shared" si="2"/>
        <v>0</v>
      </c>
    </row>
    <row r="53" spans="1:27" x14ac:dyDescent="0.25">
      <c r="A53" s="129"/>
      <c r="B53" s="122"/>
      <c r="C53" s="122"/>
      <c r="D53" s="122"/>
      <c r="E53" s="122"/>
      <c r="F53" s="122"/>
      <c r="G53" s="122"/>
      <c r="H53" s="124"/>
      <c r="I53" s="126">
        <f t="shared" si="0"/>
        <v>0</v>
      </c>
      <c r="J53" s="145"/>
      <c r="K53" s="122"/>
      <c r="L53" s="122"/>
      <c r="M53" s="122"/>
      <c r="N53" s="122"/>
      <c r="O53" s="122"/>
      <c r="P53" s="122"/>
      <c r="Q53" s="138"/>
      <c r="R53" s="126">
        <f t="shared" si="1"/>
        <v>0</v>
      </c>
      <c r="S53" s="129"/>
      <c r="T53" s="122"/>
      <c r="U53" s="122"/>
      <c r="V53" s="122"/>
      <c r="W53" s="122"/>
      <c r="X53" s="122"/>
      <c r="Y53" s="122"/>
      <c r="Z53" s="138"/>
      <c r="AA53" s="126">
        <f t="shared" si="2"/>
        <v>0</v>
      </c>
    </row>
    <row r="54" spans="1:27" x14ac:dyDescent="0.25">
      <c r="A54" s="129"/>
      <c r="B54" s="122"/>
      <c r="C54" s="122"/>
      <c r="D54" s="122"/>
      <c r="E54" s="122"/>
      <c r="F54" s="122"/>
      <c r="G54" s="122"/>
      <c r="H54" s="124"/>
      <c r="I54" s="126">
        <f t="shared" si="0"/>
        <v>0</v>
      </c>
      <c r="J54" s="145"/>
      <c r="K54" s="122"/>
      <c r="L54" s="122"/>
      <c r="M54" s="122"/>
      <c r="N54" s="122"/>
      <c r="O54" s="122"/>
      <c r="P54" s="122"/>
      <c r="Q54" s="138"/>
      <c r="R54" s="126">
        <f t="shared" si="1"/>
        <v>0</v>
      </c>
      <c r="S54" s="129"/>
      <c r="T54" s="122"/>
      <c r="U54" s="122"/>
      <c r="V54" s="122"/>
      <c r="W54" s="122"/>
      <c r="X54" s="122"/>
      <c r="Y54" s="122"/>
      <c r="Z54" s="138"/>
      <c r="AA54" s="126">
        <f t="shared" si="2"/>
        <v>0</v>
      </c>
    </row>
    <row r="55" spans="1:27" x14ac:dyDescent="0.25">
      <c r="A55" s="129"/>
      <c r="B55" s="122"/>
      <c r="C55" s="122"/>
      <c r="D55" s="122"/>
      <c r="E55" s="122"/>
      <c r="F55" s="122"/>
      <c r="G55" s="122"/>
      <c r="H55" s="124"/>
      <c r="I55" s="126">
        <f t="shared" si="0"/>
        <v>0</v>
      </c>
      <c r="J55" s="145"/>
      <c r="K55" s="122"/>
      <c r="L55" s="122"/>
      <c r="M55" s="122"/>
      <c r="N55" s="122"/>
      <c r="O55" s="122"/>
      <c r="P55" s="122"/>
      <c r="Q55" s="138"/>
      <c r="R55" s="126">
        <f t="shared" si="1"/>
        <v>0</v>
      </c>
      <c r="S55" s="129"/>
      <c r="T55" s="122"/>
      <c r="U55" s="122"/>
      <c r="V55" s="122"/>
      <c r="W55" s="122"/>
      <c r="X55" s="122"/>
      <c r="Y55" s="122"/>
      <c r="Z55" s="138"/>
      <c r="AA55" s="126">
        <f t="shared" si="2"/>
        <v>0</v>
      </c>
    </row>
    <row r="56" spans="1:27" x14ac:dyDescent="0.25">
      <c r="A56" s="129"/>
      <c r="B56" s="122"/>
      <c r="C56" s="122"/>
      <c r="D56" s="122"/>
      <c r="E56" s="122"/>
      <c r="F56" s="122"/>
      <c r="G56" s="122"/>
      <c r="H56" s="124"/>
      <c r="I56" s="126">
        <f t="shared" si="0"/>
        <v>0</v>
      </c>
      <c r="J56" s="145"/>
      <c r="K56" s="122"/>
      <c r="L56" s="122"/>
      <c r="M56" s="122"/>
      <c r="N56" s="122"/>
      <c r="O56" s="122"/>
      <c r="P56" s="122"/>
      <c r="Q56" s="138"/>
      <c r="R56" s="126">
        <f t="shared" si="1"/>
        <v>0</v>
      </c>
      <c r="S56" s="129"/>
      <c r="T56" s="122"/>
      <c r="U56" s="122"/>
      <c r="V56" s="122"/>
      <c r="W56" s="122"/>
      <c r="X56" s="122"/>
      <c r="Y56" s="122"/>
      <c r="Z56" s="138"/>
      <c r="AA56" s="126">
        <f t="shared" si="2"/>
        <v>0</v>
      </c>
    </row>
    <row r="57" spans="1:27" x14ac:dyDescent="0.25">
      <c r="A57" s="129"/>
      <c r="B57" s="122"/>
      <c r="C57" s="122"/>
      <c r="D57" s="122"/>
      <c r="E57" s="122"/>
      <c r="F57" s="122"/>
      <c r="G57" s="122"/>
      <c r="H57" s="124"/>
      <c r="I57" s="126">
        <f t="shared" si="0"/>
        <v>0</v>
      </c>
      <c r="J57" s="145"/>
      <c r="K57" s="122"/>
      <c r="L57" s="122"/>
      <c r="M57" s="122"/>
      <c r="N57" s="122"/>
      <c r="O57" s="122"/>
      <c r="P57" s="122"/>
      <c r="Q57" s="138"/>
      <c r="R57" s="126">
        <f t="shared" si="1"/>
        <v>0</v>
      </c>
      <c r="S57" s="129"/>
      <c r="T57" s="122"/>
      <c r="U57" s="122"/>
      <c r="V57" s="122"/>
      <c r="W57" s="122"/>
      <c r="X57" s="122"/>
      <c r="Y57" s="122"/>
      <c r="Z57" s="138"/>
      <c r="AA57" s="126">
        <f t="shared" si="2"/>
        <v>0</v>
      </c>
    </row>
    <row r="58" spans="1:27" x14ac:dyDescent="0.25">
      <c r="A58" s="129"/>
      <c r="B58" s="122"/>
      <c r="C58" s="122"/>
      <c r="D58" s="122"/>
      <c r="E58" s="122"/>
      <c r="F58" s="122"/>
      <c r="G58" s="122"/>
      <c r="H58" s="124"/>
      <c r="I58" s="126">
        <f t="shared" si="0"/>
        <v>0</v>
      </c>
      <c r="J58" s="145"/>
      <c r="K58" s="122"/>
      <c r="L58" s="122"/>
      <c r="M58" s="122"/>
      <c r="N58" s="122"/>
      <c r="O58" s="122"/>
      <c r="P58" s="122"/>
      <c r="Q58" s="138"/>
      <c r="R58" s="126">
        <f t="shared" si="1"/>
        <v>0</v>
      </c>
      <c r="S58" s="129"/>
      <c r="T58" s="122"/>
      <c r="U58" s="122"/>
      <c r="V58" s="122"/>
      <c r="W58" s="122"/>
      <c r="X58" s="122"/>
      <c r="Y58" s="122"/>
      <c r="Z58" s="138"/>
      <c r="AA58" s="126">
        <f t="shared" si="2"/>
        <v>0</v>
      </c>
    </row>
    <row r="59" spans="1:27" x14ac:dyDescent="0.25">
      <c r="A59" s="129"/>
      <c r="B59" s="122"/>
      <c r="C59" s="122"/>
      <c r="D59" s="122"/>
      <c r="E59" s="122"/>
      <c r="F59" s="122"/>
      <c r="G59" s="122"/>
      <c r="H59" s="124"/>
      <c r="I59" s="126">
        <f t="shared" si="0"/>
        <v>0</v>
      </c>
      <c r="J59" s="145"/>
      <c r="K59" s="122"/>
      <c r="L59" s="122"/>
      <c r="M59" s="122"/>
      <c r="N59" s="122"/>
      <c r="O59" s="122"/>
      <c r="P59" s="122"/>
      <c r="Q59" s="138"/>
      <c r="R59" s="126">
        <f t="shared" si="1"/>
        <v>0</v>
      </c>
      <c r="S59" s="129"/>
      <c r="T59" s="122"/>
      <c r="U59" s="122"/>
      <c r="V59" s="122"/>
      <c r="W59" s="122"/>
      <c r="X59" s="122"/>
      <c r="Y59" s="122"/>
      <c r="Z59" s="138"/>
      <c r="AA59" s="126">
        <f t="shared" si="2"/>
        <v>0</v>
      </c>
    </row>
    <row r="60" spans="1:27" x14ac:dyDescent="0.25">
      <c r="A60" s="129"/>
      <c r="B60" s="122"/>
      <c r="C60" s="122"/>
      <c r="D60" s="122"/>
      <c r="E60" s="122"/>
      <c r="F60" s="122"/>
      <c r="G60" s="122"/>
      <c r="H60" s="124"/>
      <c r="I60" s="126">
        <f t="shared" si="0"/>
        <v>0</v>
      </c>
      <c r="J60" s="145"/>
      <c r="K60" s="122"/>
      <c r="L60" s="122"/>
      <c r="M60" s="122"/>
      <c r="N60" s="122"/>
      <c r="O60" s="122"/>
      <c r="P60" s="122"/>
      <c r="Q60" s="138"/>
      <c r="R60" s="126">
        <f t="shared" si="1"/>
        <v>0</v>
      </c>
      <c r="S60" s="129"/>
      <c r="T60" s="122"/>
      <c r="U60" s="122"/>
      <c r="V60" s="122"/>
      <c r="W60" s="122"/>
      <c r="X60" s="122"/>
      <c r="Y60" s="122"/>
      <c r="Z60" s="138"/>
      <c r="AA60" s="126">
        <f t="shared" si="2"/>
        <v>0</v>
      </c>
    </row>
    <row r="61" spans="1:27" x14ac:dyDescent="0.25">
      <c r="A61" s="129"/>
      <c r="B61" s="122"/>
      <c r="C61" s="122"/>
      <c r="D61" s="122"/>
      <c r="E61" s="122"/>
      <c r="F61" s="122"/>
      <c r="G61" s="122"/>
      <c r="H61" s="124"/>
      <c r="I61" s="126">
        <f t="shared" si="0"/>
        <v>0</v>
      </c>
      <c r="J61" s="145"/>
      <c r="K61" s="122"/>
      <c r="L61" s="122"/>
      <c r="M61" s="122"/>
      <c r="N61" s="122"/>
      <c r="O61" s="122"/>
      <c r="P61" s="122"/>
      <c r="Q61" s="138"/>
      <c r="R61" s="126">
        <f t="shared" si="1"/>
        <v>0</v>
      </c>
      <c r="S61" s="129"/>
      <c r="T61" s="122"/>
      <c r="U61" s="122"/>
      <c r="V61" s="122"/>
      <c r="W61" s="122"/>
      <c r="X61" s="122"/>
      <c r="Y61" s="122"/>
      <c r="Z61" s="138"/>
      <c r="AA61" s="126">
        <f t="shared" si="2"/>
        <v>0</v>
      </c>
    </row>
    <row r="62" spans="1:27" x14ac:dyDescent="0.25">
      <c r="A62" s="129"/>
      <c r="B62" s="122"/>
      <c r="C62" s="122"/>
      <c r="D62" s="122"/>
      <c r="E62" s="122"/>
      <c r="F62" s="122"/>
      <c r="G62" s="122"/>
      <c r="H62" s="124"/>
      <c r="I62" s="126">
        <f t="shared" si="0"/>
        <v>0</v>
      </c>
      <c r="J62" s="145"/>
      <c r="K62" s="122"/>
      <c r="L62" s="122"/>
      <c r="M62" s="122"/>
      <c r="N62" s="122"/>
      <c r="O62" s="122"/>
      <c r="P62" s="122"/>
      <c r="Q62" s="138"/>
      <c r="R62" s="126">
        <f t="shared" si="1"/>
        <v>0</v>
      </c>
      <c r="S62" s="129"/>
      <c r="T62" s="122"/>
      <c r="U62" s="122"/>
      <c r="V62" s="122"/>
      <c r="W62" s="122"/>
      <c r="X62" s="122"/>
      <c r="Y62" s="122"/>
      <c r="Z62" s="138"/>
      <c r="AA62" s="126">
        <f t="shared" si="2"/>
        <v>0</v>
      </c>
    </row>
    <row r="63" spans="1:27" x14ac:dyDescent="0.25">
      <c r="A63" s="129"/>
      <c r="B63" s="122"/>
      <c r="C63" s="122"/>
      <c r="D63" s="122"/>
      <c r="E63" s="122"/>
      <c r="F63" s="122"/>
      <c r="G63" s="122"/>
      <c r="H63" s="124"/>
      <c r="I63" s="126">
        <f t="shared" si="0"/>
        <v>0</v>
      </c>
      <c r="J63" s="145"/>
      <c r="K63" s="122"/>
      <c r="L63" s="122"/>
      <c r="M63" s="122"/>
      <c r="N63" s="122"/>
      <c r="O63" s="122"/>
      <c r="P63" s="122"/>
      <c r="Q63" s="138"/>
      <c r="R63" s="126">
        <f t="shared" si="1"/>
        <v>0</v>
      </c>
      <c r="S63" s="129"/>
      <c r="T63" s="122"/>
      <c r="U63" s="122"/>
      <c r="V63" s="122"/>
      <c r="W63" s="122"/>
      <c r="X63" s="122"/>
      <c r="Y63" s="122"/>
      <c r="Z63" s="138"/>
      <c r="AA63" s="126">
        <f t="shared" si="2"/>
        <v>0</v>
      </c>
    </row>
    <row r="64" spans="1:27" x14ac:dyDescent="0.25">
      <c r="A64" s="129"/>
      <c r="B64" s="122"/>
      <c r="C64" s="122"/>
      <c r="D64" s="122"/>
      <c r="E64" s="122"/>
      <c r="F64" s="122"/>
      <c r="G64" s="122"/>
      <c r="H64" s="124"/>
      <c r="I64" s="126">
        <f t="shared" si="0"/>
        <v>0</v>
      </c>
      <c r="J64" s="145"/>
      <c r="K64" s="122"/>
      <c r="L64" s="122"/>
      <c r="M64" s="122"/>
      <c r="N64" s="122"/>
      <c r="O64" s="122"/>
      <c r="P64" s="122"/>
      <c r="Q64" s="138"/>
      <c r="R64" s="126">
        <f t="shared" si="1"/>
        <v>0</v>
      </c>
      <c r="S64" s="129"/>
      <c r="T64" s="122"/>
      <c r="U64" s="122"/>
      <c r="V64" s="122"/>
      <c r="W64" s="122"/>
      <c r="X64" s="122"/>
      <c r="Y64" s="122"/>
      <c r="Z64" s="138"/>
      <c r="AA64" s="126">
        <f t="shared" si="2"/>
        <v>0</v>
      </c>
    </row>
    <row r="65" spans="1:27" x14ac:dyDescent="0.25">
      <c r="A65" s="129"/>
      <c r="B65" s="122"/>
      <c r="C65" s="122"/>
      <c r="D65" s="122"/>
      <c r="E65" s="122"/>
      <c r="F65" s="122"/>
      <c r="G65" s="122"/>
      <c r="H65" s="124"/>
      <c r="I65" s="126">
        <f t="shared" si="0"/>
        <v>0</v>
      </c>
      <c r="J65" s="145"/>
      <c r="K65" s="122"/>
      <c r="L65" s="122"/>
      <c r="M65" s="122"/>
      <c r="N65" s="122"/>
      <c r="O65" s="122"/>
      <c r="P65" s="122"/>
      <c r="Q65" s="138"/>
      <c r="R65" s="126">
        <f t="shared" si="1"/>
        <v>0</v>
      </c>
      <c r="S65" s="129"/>
      <c r="T65" s="122"/>
      <c r="U65" s="122"/>
      <c r="V65" s="122"/>
      <c r="W65" s="122"/>
      <c r="X65" s="122"/>
      <c r="Y65" s="122"/>
      <c r="Z65" s="138"/>
      <c r="AA65" s="126">
        <f t="shared" si="2"/>
        <v>0</v>
      </c>
    </row>
    <row r="66" spans="1:27" x14ac:dyDescent="0.25">
      <c r="A66" s="129"/>
      <c r="B66" s="122"/>
      <c r="C66" s="122"/>
      <c r="D66" s="122"/>
      <c r="E66" s="122"/>
      <c r="F66" s="122"/>
      <c r="G66" s="122"/>
      <c r="H66" s="124"/>
      <c r="I66" s="126">
        <f t="shared" si="0"/>
        <v>0</v>
      </c>
      <c r="J66" s="145"/>
      <c r="K66" s="122"/>
      <c r="L66" s="122"/>
      <c r="M66" s="122"/>
      <c r="N66" s="122"/>
      <c r="O66" s="122"/>
      <c r="P66" s="122"/>
      <c r="Q66" s="138"/>
      <c r="R66" s="126">
        <f t="shared" si="1"/>
        <v>0</v>
      </c>
      <c r="S66" s="129"/>
      <c r="T66" s="122"/>
      <c r="U66" s="122"/>
      <c r="V66" s="122"/>
      <c r="W66" s="122"/>
      <c r="X66" s="122"/>
      <c r="Y66" s="122"/>
      <c r="Z66" s="138"/>
      <c r="AA66" s="126">
        <f t="shared" si="2"/>
        <v>0</v>
      </c>
    </row>
    <row r="67" spans="1:27" x14ac:dyDescent="0.25">
      <c r="A67" s="129"/>
      <c r="B67" s="122"/>
      <c r="C67" s="122"/>
      <c r="D67" s="122"/>
      <c r="E67" s="122"/>
      <c r="F67" s="122"/>
      <c r="G67" s="122"/>
      <c r="H67" s="124"/>
      <c r="I67" s="126">
        <f t="shared" si="0"/>
        <v>0</v>
      </c>
      <c r="J67" s="145"/>
      <c r="K67" s="122"/>
      <c r="L67" s="122"/>
      <c r="M67" s="122"/>
      <c r="N67" s="122"/>
      <c r="O67" s="122"/>
      <c r="P67" s="122"/>
      <c r="Q67" s="138"/>
      <c r="R67" s="126">
        <f t="shared" si="1"/>
        <v>0</v>
      </c>
      <c r="S67" s="129"/>
      <c r="T67" s="122"/>
      <c r="U67" s="122"/>
      <c r="V67" s="122"/>
      <c r="W67" s="122"/>
      <c r="X67" s="122"/>
      <c r="Y67" s="122"/>
      <c r="Z67" s="138"/>
      <c r="AA67" s="126">
        <f t="shared" si="2"/>
        <v>0</v>
      </c>
    </row>
    <row r="68" spans="1:27" x14ac:dyDescent="0.25">
      <c r="A68" s="129"/>
      <c r="B68" s="122"/>
      <c r="C68" s="122"/>
      <c r="D68" s="122"/>
      <c r="E68" s="122"/>
      <c r="F68" s="122"/>
      <c r="G68" s="122"/>
      <c r="H68" s="124"/>
      <c r="I68" s="126">
        <f t="shared" si="0"/>
        <v>0</v>
      </c>
      <c r="J68" s="145"/>
      <c r="K68" s="122"/>
      <c r="L68" s="122"/>
      <c r="M68" s="122"/>
      <c r="N68" s="122"/>
      <c r="O68" s="122"/>
      <c r="P68" s="122"/>
      <c r="Q68" s="138"/>
      <c r="R68" s="126">
        <f t="shared" si="1"/>
        <v>0</v>
      </c>
      <c r="S68" s="129"/>
      <c r="T68" s="122"/>
      <c r="U68" s="122"/>
      <c r="V68" s="122"/>
      <c r="W68" s="122"/>
      <c r="X68" s="122"/>
      <c r="Y68" s="122"/>
      <c r="Z68" s="138"/>
      <c r="AA68" s="126">
        <f t="shared" si="2"/>
        <v>0</v>
      </c>
    </row>
    <row r="69" spans="1:27" x14ac:dyDescent="0.25">
      <c r="A69" s="129"/>
      <c r="B69" s="122"/>
      <c r="C69" s="122"/>
      <c r="D69" s="122"/>
      <c r="E69" s="122"/>
      <c r="F69" s="122"/>
      <c r="G69" s="122"/>
      <c r="H69" s="124"/>
      <c r="I69" s="126">
        <f t="shared" si="0"/>
        <v>0</v>
      </c>
      <c r="J69" s="145"/>
      <c r="K69" s="122"/>
      <c r="L69" s="122"/>
      <c r="M69" s="122"/>
      <c r="N69" s="122"/>
      <c r="O69" s="122"/>
      <c r="P69" s="122"/>
      <c r="Q69" s="138"/>
      <c r="R69" s="126">
        <f t="shared" si="1"/>
        <v>0</v>
      </c>
      <c r="S69" s="129"/>
      <c r="T69" s="122"/>
      <c r="U69" s="122"/>
      <c r="V69" s="122"/>
      <c r="W69" s="122"/>
      <c r="X69" s="122"/>
      <c r="Y69" s="122"/>
      <c r="Z69" s="138"/>
      <c r="AA69" s="126">
        <f t="shared" si="2"/>
        <v>0</v>
      </c>
    </row>
    <row r="70" spans="1:27" x14ac:dyDescent="0.25">
      <c r="A70" s="129"/>
      <c r="B70" s="122"/>
      <c r="C70" s="122"/>
      <c r="D70" s="122"/>
      <c r="E70" s="122"/>
      <c r="F70" s="122"/>
      <c r="G70" s="122"/>
      <c r="H70" s="124"/>
      <c r="I70" s="126">
        <f t="shared" si="0"/>
        <v>0</v>
      </c>
      <c r="J70" s="145"/>
      <c r="K70" s="122"/>
      <c r="L70" s="122"/>
      <c r="M70" s="122"/>
      <c r="N70" s="122"/>
      <c r="O70" s="122"/>
      <c r="P70" s="122"/>
      <c r="Q70" s="138"/>
      <c r="R70" s="126">
        <f t="shared" si="1"/>
        <v>0</v>
      </c>
      <c r="S70" s="129"/>
      <c r="T70" s="122"/>
      <c r="U70" s="122"/>
      <c r="V70" s="122"/>
      <c r="W70" s="122"/>
      <c r="X70" s="122"/>
      <c r="Y70" s="122"/>
      <c r="Z70" s="138"/>
      <c r="AA70" s="126">
        <f t="shared" si="2"/>
        <v>0</v>
      </c>
    </row>
    <row r="71" spans="1:27" x14ac:dyDescent="0.25">
      <c r="A71" s="129"/>
      <c r="B71" s="122"/>
      <c r="C71" s="122"/>
      <c r="D71" s="122"/>
      <c r="E71" s="122"/>
      <c r="F71" s="122"/>
      <c r="G71" s="122"/>
      <c r="H71" s="124"/>
      <c r="I71" s="126">
        <f t="shared" si="0"/>
        <v>0</v>
      </c>
      <c r="J71" s="145"/>
      <c r="K71" s="122"/>
      <c r="L71" s="122"/>
      <c r="M71" s="122"/>
      <c r="N71" s="122"/>
      <c r="O71" s="122"/>
      <c r="P71" s="122"/>
      <c r="Q71" s="138"/>
      <c r="R71" s="126">
        <f t="shared" si="1"/>
        <v>0</v>
      </c>
      <c r="S71" s="129"/>
      <c r="T71" s="122"/>
      <c r="U71" s="122"/>
      <c r="V71" s="122"/>
      <c r="W71" s="122"/>
      <c r="X71" s="122"/>
      <c r="Y71" s="122"/>
      <c r="Z71" s="138"/>
      <c r="AA71" s="126">
        <f t="shared" si="2"/>
        <v>0</v>
      </c>
    </row>
    <row r="72" spans="1:27" x14ac:dyDescent="0.25">
      <c r="A72" s="129"/>
      <c r="B72" s="122"/>
      <c r="C72" s="122"/>
      <c r="D72" s="122"/>
      <c r="E72" s="122"/>
      <c r="F72" s="122"/>
      <c r="G72" s="122"/>
      <c r="H72" s="124"/>
      <c r="I72" s="126">
        <f t="shared" ref="I72:I135" si="3">G72-H72</f>
        <v>0</v>
      </c>
      <c r="J72" s="145"/>
      <c r="K72" s="122"/>
      <c r="L72" s="122"/>
      <c r="M72" s="122"/>
      <c r="N72" s="122"/>
      <c r="O72" s="122"/>
      <c r="P72" s="122"/>
      <c r="Q72" s="138"/>
      <c r="R72" s="126">
        <f t="shared" ref="R72:R135" si="4">P72-Q72</f>
        <v>0</v>
      </c>
      <c r="S72" s="129"/>
      <c r="T72" s="122"/>
      <c r="U72" s="122"/>
      <c r="V72" s="122"/>
      <c r="W72" s="122"/>
      <c r="X72" s="122"/>
      <c r="Y72" s="122"/>
      <c r="Z72" s="138"/>
      <c r="AA72" s="126">
        <f t="shared" ref="AA72:AA135" si="5">Y72-Z72</f>
        <v>0</v>
      </c>
    </row>
    <row r="73" spans="1:27" x14ac:dyDescent="0.25">
      <c r="A73" s="129"/>
      <c r="B73" s="122"/>
      <c r="C73" s="122"/>
      <c r="D73" s="122"/>
      <c r="E73" s="122"/>
      <c r="F73" s="122"/>
      <c r="G73" s="122"/>
      <c r="H73" s="124"/>
      <c r="I73" s="126">
        <f t="shared" si="3"/>
        <v>0</v>
      </c>
      <c r="J73" s="145"/>
      <c r="K73" s="122"/>
      <c r="L73" s="122"/>
      <c r="M73" s="122"/>
      <c r="N73" s="122"/>
      <c r="O73" s="122"/>
      <c r="P73" s="122"/>
      <c r="Q73" s="138"/>
      <c r="R73" s="126">
        <f t="shared" si="4"/>
        <v>0</v>
      </c>
      <c r="S73" s="129"/>
      <c r="T73" s="122"/>
      <c r="U73" s="122"/>
      <c r="V73" s="122"/>
      <c r="W73" s="122"/>
      <c r="X73" s="122"/>
      <c r="Y73" s="122"/>
      <c r="Z73" s="138"/>
      <c r="AA73" s="126">
        <f t="shared" si="5"/>
        <v>0</v>
      </c>
    </row>
    <row r="74" spans="1:27" x14ac:dyDescent="0.25">
      <c r="A74" s="129"/>
      <c r="B74" s="122"/>
      <c r="C74" s="122"/>
      <c r="D74" s="122"/>
      <c r="E74" s="122"/>
      <c r="F74" s="122"/>
      <c r="G74" s="122"/>
      <c r="H74" s="124"/>
      <c r="I74" s="126">
        <f t="shared" si="3"/>
        <v>0</v>
      </c>
      <c r="J74" s="145"/>
      <c r="K74" s="122"/>
      <c r="L74" s="122"/>
      <c r="M74" s="122"/>
      <c r="N74" s="122"/>
      <c r="O74" s="122"/>
      <c r="P74" s="122"/>
      <c r="Q74" s="138"/>
      <c r="R74" s="126">
        <f t="shared" si="4"/>
        <v>0</v>
      </c>
      <c r="S74" s="129"/>
      <c r="T74" s="122"/>
      <c r="U74" s="122"/>
      <c r="V74" s="122"/>
      <c r="W74" s="122"/>
      <c r="X74" s="122"/>
      <c r="Y74" s="122"/>
      <c r="Z74" s="138"/>
      <c r="AA74" s="126">
        <f t="shared" si="5"/>
        <v>0</v>
      </c>
    </row>
    <row r="75" spans="1:27" x14ac:dyDescent="0.25">
      <c r="A75" s="129"/>
      <c r="B75" s="122"/>
      <c r="C75" s="122"/>
      <c r="D75" s="122"/>
      <c r="E75" s="122"/>
      <c r="F75" s="122"/>
      <c r="G75" s="122"/>
      <c r="H75" s="124"/>
      <c r="I75" s="126">
        <f t="shared" si="3"/>
        <v>0</v>
      </c>
      <c r="J75" s="145"/>
      <c r="K75" s="122"/>
      <c r="L75" s="122"/>
      <c r="M75" s="122"/>
      <c r="N75" s="122"/>
      <c r="O75" s="122"/>
      <c r="P75" s="122"/>
      <c r="Q75" s="138"/>
      <c r="R75" s="126">
        <f t="shared" si="4"/>
        <v>0</v>
      </c>
      <c r="S75" s="129"/>
      <c r="T75" s="122"/>
      <c r="U75" s="122"/>
      <c r="V75" s="122"/>
      <c r="W75" s="122"/>
      <c r="X75" s="122"/>
      <c r="Y75" s="122"/>
      <c r="Z75" s="138"/>
      <c r="AA75" s="126">
        <f t="shared" si="5"/>
        <v>0</v>
      </c>
    </row>
    <row r="76" spans="1:27" x14ac:dyDescent="0.25">
      <c r="A76" s="129"/>
      <c r="B76" s="122"/>
      <c r="C76" s="122"/>
      <c r="D76" s="122"/>
      <c r="E76" s="122"/>
      <c r="F76" s="122"/>
      <c r="G76" s="122"/>
      <c r="H76" s="124"/>
      <c r="I76" s="126">
        <f t="shared" si="3"/>
        <v>0</v>
      </c>
      <c r="J76" s="145"/>
      <c r="K76" s="122"/>
      <c r="L76" s="122"/>
      <c r="M76" s="122"/>
      <c r="N76" s="122"/>
      <c r="O76" s="122"/>
      <c r="P76" s="122"/>
      <c r="Q76" s="138"/>
      <c r="R76" s="126">
        <f t="shared" si="4"/>
        <v>0</v>
      </c>
      <c r="S76" s="129"/>
      <c r="T76" s="122"/>
      <c r="U76" s="122"/>
      <c r="V76" s="122"/>
      <c r="W76" s="122"/>
      <c r="X76" s="122"/>
      <c r="Y76" s="122"/>
      <c r="Z76" s="138"/>
      <c r="AA76" s="126">
        <f t="shared" si="5"/>
        <v>0</v>
      </c>
    </row>
    <row r="77" spans="1:27" x14ac:dyDescent="0.25">
      <c r="A77" s="129"/>
      <c r="B77" s="122"/>
      <c r="C77" s="122"/>
      <c r="D77" s="122"/>
      <c r="E77" s="122"/>
      <c r="F77" s="122"/>
      <c r="G77" s="122"/>
      <c r="H77" s="124"/>
      <c r="I77" s="126">
        <f t="shared" si="3"/>
        <v>0</v>
      </c>
      <c r="J77" s="145"/>
      <c r="K77" s="122"/>
      <c r="L77" s="122"/>
      <c r="M77" s="122"/>
      <c r="N77" s="122"/>
      <c r="O77" s="122"/>
      <c r="P77" s="122"/>
      <c r="Q77" s="138"/>
      <c r="R77" s="126">
        <f t="shared" si="4"/>
        <v>0</v>
      </c>
      <c r="S77" s="129"/>
      <c r="T77" s="122"/>
      <c r="U77" s="122"/>
      <c r="V77" s="122"/>
      <c r="W77" s="122"/>
      <c r="X77" s="122"/>
      <c r="Y77" s="122"/>
      <c r="Z77" s="138"/>
      <c r="AA77" s="126">
        <f t="shared" si="5"/>
        <v>0</v>
      </c>
    </row>
    <row r="78" spans="1:27" x14ac:dyDescent="0.25">
      <c r="A78" s="129"/>
      <c r="B78" s="122"/>
      <c r="C78" s="122"/>
      <c r="D78" s="122"/>
      <c r="E78" s="122"/>
      <c r="F78" s="122"/>
      <c r="G78" s="122"/>
      <c r="H78" s="124"/>
      <c r="I78" s="126">
        <f t="shared" si="3"/>
        <v>0</v>
      </c>
      <c r="J78" s="145"/>
      <c r="K78" s="122"/>
      <c r="L78" s="122"/>
      <c r="M78" s="122"/>
      <c r="N78" s="122"/>
      <c r="O78" s="122"/>
      <c r="P78" s="122"/>
      <c r="Q78" s="138"/>
      <c r="R78" s="126">
        <f t="shared" si="4"/>
        <v>0</v>
      </c>
      <c r="S78" s="129"/>
      <c r="T78" s="122"/>
      <c r="U78" s="122"/>
      <c r="V78" s="122"/>
      <c r="W78" s="122"/>
      <c r="X78" s="122"/>
      <c r="Y78" s="122"/>
      <c r="Z78" s="138"/>
      <c r="AA78" s="126">
        <f t="shared" si="5"/>
        <v>0</v>
      </c>
    </row>
    <row r="79" spans="1:27" x14ac:dyDescent="0.25">
      <c r="A79" s="129"/>
      <c r="B79" s="122"/>
      <c r="C79" s="122"/>
      <c r="D79" s="122"/>
      <c r="E79" s="122"/>
      <c r="F79" s="122"/>
      <c r="G79" s="122"/>
      <c r="H79" s="124"/>
      <c r="I79" s="126">
        <f t="shared" si="3"/>
        <v>0</v>
      </c>
      <c r="J79" s="145"/>
      <c r="K79" s="122"/>
      <c r="L79" s="122"/>
      <c r="M79" s="122"/>
      <c r="N79" s="122"/>
      <c r="O79" s="122"/>
      <c r="P79" s="122"/>
      <c r="Q79" s="138"/>
      <c r="R79" s="126">
        <f t="shared" si="4"/>
        <v>0</v>
      </c>
      <c r="S79" s="129"/>
      <c r="T79" s="122"/>
      <c r="U79" s="122"/>
      <c r="V79" s="122"/>
      <c r="W79" s="122"/>
      <c r="X79" s="122"/>
      <c r="Y79" s="122"/>
      <c r="Z79" s="138"/>
      <c r="AA79" s="126">
        <f t="shared" si="5"/>
        <v>0</v>
      </c>
    </row>
    <row r="80" spans="1:27" x14ac:dyDescent="0.25">
      <c r="A80" s="129"/>
      <c r="B80" s="122"/>
      <c r="C80" s="122"/>
      <c r="D80" s="122"/>
      <c r="E80" s="122"/>
      <c r="F80" s="122"/>
      <c r="G80" s="122"/>
      <c r="H80" s="124"/>
      <c r="I80" s="126">
        <f t="shared" si="3"/>
        <v>0</v>
      </c>
      <c r="J80" s="145"/>
      <c r="K80" s="122"/>
      <c r="L80" s="122"/>
      <c r="M80" s="122"/>
      <c r="N80" s="122"/>
      <c r="O80" s="122"/>
      <c r="P80" s="122"/>
      <c r="Q80" s="138"/>
      <c r="R80" s="126">
        <f t="shared" si="4"/>
        <v>0</v>
      </c>
      <c r="S80" s="129"/>
      <c r="T80" s="122"/>
      <c r="U80" s="122"/>
      <c r="V80" s="122"/>
      <c r="W80" s="122"/>
      <c r="X80" s="122"/>
      <c r="Y80" s="122"/>
      <c r="Z80" s="138"/>
      <c r="AA80" s="126">
        <f t="shared" si="5"/>
        <v>0</v>
      </c>
    </row>
    <row r="81" spans="1:27" x14ac:dyDescent="0.25">
      <c r="A81" s="129"/>
      <c r="B81" s="122"/>
      <c r="C81" s="122"/>
      <c r="D81" s="122"/>
      <c r="E81" s="122"/>
      <c r="F81" s="122"/>
      <c r="G81" s="122"/>
      <c r="H81" s="124"/>
      <c r="I81" s="126">
        <f t="shared" si="3"/>
        <v>0</v>
      </c>
      <c r="J81" s="145"/>
      <c r="K81" s="122"/>
      <c r="L81" s="122"/>
      <c r="M81" s="122"/>
      <c r="N81" s="122"/>
      <c r="O81" s="122"/>
      <c r="P81" s="122"/>
      <c r="Q81" s="138"/>
      <c r="R81" s="126">
        <f t="shared" si="4"/>
        <v>0</v>
      </c>
      <c r="S81" s="129"/>
      <c r="T81" s="122"/>
      <c r="U81" s="122"/>
      <c r="V81" s="122"/>
      <c r="W81" s="122"/>
      <c r="X81" s="122"/>
      <c r="Y81" s="122"/>
      <c r="Z81" s="138"/>
      <c r="AA81" s="126">
        <f t="shared" si="5"/>
        <v>0</v>
      </c>
    </row>
    <row r="82" spans="1:27" x14ac:dyDescent="0.25">
      <c r="A82" s="129"/>
      <c r="B82" s="122"/>
      <c r="C82" s="122"/>
      <c r="D82" s="122"/>
      <c r="E82" s="122"/>
      <c r="F82" s="122"/>
      <c r="G82" s="122"/>
      <c r="H82" s="124"/>
      <c r="I82" s="126">
        <f t="shared" si="3"/>
        <v>0</v>
      </c>
      <c r="J82" s="145"/>
      <c r="K82" s="122"/>
      <c r="L82" s="122"/>
      <c r="M82" s="122"/>
      <c r="N82" s="122"/>
      <c r="O82" s="122"/>
      <c r="P82" s="122"/>
      <c r="Q82" s="138"/>
      <c r="R82" s="126">
        <f t="shared" si="4"/>
        <v>0</v>
      </c>
      <c r="S82" s="129"/>
      <c r="T82" s="122"/>
      <c r="U82" s="122"/>
      <c r="V82" s="122"/>
      <c r="W82" s="122"/>
      <c r="X82" s="122"/>
      <c r="Y82" s="122"/>
      <c r="Z82" s="138"/>
      <c r="AA82" s="126">
        <f t="shared" si="5"/>
        <v>0</v>
      </c>
    </row>
    <row r="83" spans="1:27" x14ac:dyDescent="0.25">
      <c r="A83" s="129"/>
      <c r="B83" s="122"/>
      <c r="C83" s="122"/>
      <c r="D83" s="122"/>
      <c r="E83" s="122"/>
      <c r="F83" s="122"/>
      <c r="G83" s="122"/>
      <c r="H83" s="124"/>
      <c r="I83" s="126">
        <f t="shared" si="3"/>
        <v>0</v>
      </c>
      <c r="J83" s="145"/>
      <c r="K83" s="122"/>
      <c r="L83" s="122"/>
      <c r="M83" s="122"/>
      <c r="N83" s="122"/>
      <c r="O83" s="122"/>
      <c r="P83" s="122"/>
      <c r="Q83" s="138"/>
      <c r="R83" s="126">
        <f t="shared" si="4"/>
        <v>0</v>
      </c>
      <c r="S83" s="129"/>
      <c r="T83" s="122"/>
      <c r="U83" s="122"/>
      <c r="V83" s="122"/>
      <c r="W83" s="122"/>
      <c r="X83" s="122"/>
      <c r="Y83" s="122"/>
      <c r="Z83" s="138"/>
      <c r="AA83" s="126">
        <f t="shared" si="5"/>
        <v>0</v>
      </c>
    </row>
    <row r="84" spans="1:27" x14ac:dyDescent="0.25">
      <c r="A84" s="129"/>
      <c r="B84" s="122"/>
      <c r="C84" s="122"/>
      <c r="D84" s="122"/>
      <c r="E84" s="122"/>
      <c r="F84" s="122"/>
      <c r="G84" s="122"/>
      <c r="H84" s="124"/>
      <c r="I84" s="126">
        <f t="shared" si="3"/>
        <v>0</v>
      </c>
      <c r="J84" s="145"/>
      <c r="K84" s="122"/>
      <c r="L84" s="122"/>
      <c r="M84" s="122"/>
      <c r="N84" s="122"/>
      <c r="O84" s="122"/>
      <c r="P84" s="122"/>
      <c r="Q84" s="138"/>
      <c r="R84" s="126">
        <f t="shared" si="4"/>
        <v>0</v>
      </c>
      <c r="S84" s="129"/>
      <c r="T84" s="122"/>
      <c r="U84" s="122"/>
      <c r="V84" s="122"/>
      <c r="W84" s="122"/>
      <c r="X84" s="122"/>
      <c r="Y84" s="122"/>
      <c r="Z84" s="138"/>
      <c r="AA84" s="126">
        <f t="shared" si="5"/>
        <v>0</v>
      </c>
    </row>
    <row r="85" spans="1:27" x14ac:dyDescent="0.25">
      <c r="A85" s="129"/>
      <c r="B85" s="122"/>
      <c r="C85" s="122"/>
      <c r="D85" s="122"/>
      <c r="E85" s="122"/>
      <c r="F85" s="122"/>
      <c r="G85" s="122"/>
      <c r="H85" s="124"/>
      <c r="I85" s="126">
        <f t="shared" si="3"/>
        <v>0</v>
      </c>
      <c r="J85" s="145"/>
      <c r="K85" s="122"/>
      <c r="L85" s="122"/>
      <c r="M85" s="122"/>
      <c r="N85" s="122"/>
      <c r="O85" s="122"/>
      <c r="P85" s="122"/>
      <c r="Q85" s="138"/>
      <c r="R85" s="126">
        <f t="shared" si="4"/>
        <v>0</v>
      </c>
      <c r="S85" s="129"/>
      <c r="T85" s="122"/>
      <c r="U85" s="122"/>
      <c r="V85" s="122"/>
      <c r="W85" s="122"/>
      <c r="X85" s="122"/>
      <c r="Y85" s="122"/>
      <c r="Z85" s="138"/>
      <c r="AA85" s="126">
        <f t="shared" si="5"/>
        <v>0</v>
      </c>
    </row>
    <row r="86" spans="1:27" x14ac:dyDescent="0.25">
      <c r="A86" s="129"/>
      <c r="B86" s="122"/>
      <c r="C86" s="122"/>
      <c r="D86" s="122"/>
      <c r="E86" s="122"/>
      <c r="F86" s="122"/>
      <c r="G86" s="122"/>
      <c r="H86" s="124"/>
      <c r="I86" s="126">
        <f t="shared" si="3"/>
        <v>0</v>
      </c>
      <c r="J86" s="145"/>
      <c r="K86" s="122"/>
      <c r="L86" s="122"/>
      <c r="M86" s="122"/>
      <c r="N86" s="122"/>
      <c r="O86" s="122"/>
      <c r="P86" s="122"/>
      <c r="Q86" s="138"/>
      <c r="R86" s="126">
        <f t="shared" si="4"/>
        <v>0</v>
      </c>
      <c r="S86" s="129"/>
      <c r="T86" s="122"/>
      <c r="U86" s="122"/>
      <c r="V86" s="122"/>
      <c r="W86" s="122"/>
      <c r="X86" s="122"/>
      <c r="Y86" s="122"/>
      <c r="Z86" s="138"/>
      <c r="AA86" s="126">
        <f t="shared" si="5"/>
        <v>0</v>
      </c>
    </row>
    <row r="87" spans="1:27" x14ac:dyDescent="0.25">
      <c r="A87" s="129"/>
      <c r="B87" s="122"/>
      <c r="C87" s="122"/>
      <c r="D87" s="122"/>
      <c r="E87" s="122"/>
      <c r="F87" s="122"/>
      <c r="G87" s="122"/>
      <c r="H87" s="124"/>
      <c r="I87" s="126">
        <f t="shared" si="3"/>
        <v>0</v>
      </c>
      <c r="J87" s="145"/>
      <c r="K87" s="122"/>
      <c r="L87" s="122"/>
      <c r="M87" s="122"/>
      <c r="N87" s="122"/>
      <c r="O87" s="122"/>
      <c r="P87" s="122"/>
      <c r="Q87" s="138"/>
      <c r="R87" s="126">
        <f t="shared" si="4"/>
        <v>0</v>
      </c>
      <c r="S87" s="129"/>
      <c r="T87" s="122"/>
      <c r="U87" s="122"/>
      <c r="V87" s="122"/>
      <c r="W87" s="122"/>
      <c r="X87" s="122"/>
      <c r="Y87" s="122"/>
      <c r="Z87" s="138"/>
      <c r="AA87" s="126">
        <f t="shared" si="5"/>
        <v>0</v>
      </c>
    </row>
    <row r="88" spans="1:27" x14ac:dyDescent="0.25">
      <c r="A88" s="129"/>
      <c r="B88" s="122"/>
      <c r="C88" s="122"/>
      <c r="D88" s="122"/>
      <c r="E88" s="122"/>
      <c r="F88" s="122"/>
      <c r="G88" s="122"/>
      <c r="H88" s="124"/>
      <c r="I88" s="126">
        <f t="shared" si="3"/>
        <v>0</v>
      </c>
      <c r="J88" s="145"/>
      <c r="K88" s="122"/>
      <c r="L88" s="122"/>
      <c r="M88" s="122"/>
      <c r="N88" s="122"/>
      <c r="O88" s="122"/>
      <c r="P88" s="122"/>
      <c r="Q88" s="138"/>
      <c r="R88" s="126">
        <f t="shared" si="4"/>
        <v>0</v>
      </c>
      <c r="S88" s="129"/>
      <c r="T88" s="122"/>
      <c r="U88" s="122"/>
      <c r="V88" s="122"/>
      <c r="W88" s="122"/>
      <c r="X88" s="122"/>
      <c r="Y88" s="122"/>
      <c r="Z88" s="138"/>
      <c r="AA88" s="126">
        <f t="shared" si="5"/>
        <v>0</v>
      </c>
    </row>
    <row r="89" spans="1:27" x14ac:dyDescent="0.25">
      <c r="A89" s="129"/>
      <c r="B89" s="122"/>
      <c r="C89" s="122"/>
      <c r="D89" s="122"/>
      <c r="E89" s="122"/>
      <c r="F89" s="122"/>
      <c r="G89" s="122"/>
      <c r="H89" s="124"/>
      <c r="I89" s="126">
        <f t="shared" si="3"/>
        <v>0</v>
      </c>
      <c r="J89" s="145"/>
      <c r="K89" s="122"/>
      <c r="L89" s="122"/>
      <c r="M89" s="122"/>
      <c r="N89" s="122"/>
      <c r="O89" s="122"/>
      <c r="P89" s="122"/>
      <c r="Q89" s="138"/>
      <c r="R89" s="126">
        <f t="shared" si="4"/>
        <v>0</v>
      </c>
      <c r="S89" s="129"/>
      <c r="T89" s="122"/>
      <c r="U89" s="122"/>
      <c r="V89" s="122"/>
      <c r="W89" s="122"/>
      <c r="X89" s="122"/>
      <c r="Y89" s="122"/>
      <c r="Z89" s="138"/>
      <c r="AA89" s="126">
        <f t="shared" si="5"/>
        <v>0</v>
      </c>
    </row>
    <row r="90" spans="1:27" x14ac:dyDescent="0.25">
      <c r="A90" s="129"/>
      <c r="B90" s="122"/>
      <c r="C90" s="122"/>
      <c r="D90" s="122"/>
      <c r="E90" s="122"/>
      <c r="F90" s="122"/>
      <c r="G90" s="122"/>
      <c r="H90" s="124"/>
      <c r="I90" s="126">
        <f t="shared" si="3"/>
        <v>0</v>
      </c>
      <c r="J90" s="145"/>
      <c r="K90" s="122"/>
      <c r="L90" s="122"/>
      <c r="M90" s="122"/>
      <c r="N90" s="122"/>
      <c r="O90" s="122"/>
      <c r="P90" s="122"/>
      <c r="Q90" s="138"/>
      <c r="R90" s="126">
        <f t="shared" si="4"/>
        <v>0</v>
      </c>
      <c r="S90" s="129"/>
      <c r="T90" s="122"/>
      <c r="U90" s="122"/>
      <c r="V90" s="122"/>
      <c r="W90" s="122"/>
      <c r="X90" s="122"/>
      <c r="Y90" s="122"/>
      <c r="Z90" s="138"/>
      <c r="AA90" s="126">
        <f t="shared" si="5"/>
        <v>0</v>
      </c>
    </row>
    <row r="91" spans="1:27" x14ac:dyDescent="0.25">
      <c r="A91" s="129"/>
      <c r="B91" s="122"/>
      <c r="C91" s="122"/>
      <c r="D91" s="122"/>
      <c r="E91" s="122"/>
      <c r="F91" s="122"/>
      <c r="G91" s="122"/>
      <c r="H91" s="124"/>
      <c r="I91" s="126">
        <f t="shared" si="3"/>
        <v>0</v>
      </c>
      <c r="J91" s="145"/>
      <c r="K91" s="122"/>
      <c r="L91" s="122"/>
      <c r="M91" s="122"/>
      <c r="N91" s="122"/>
      <c r="O91" s="122"/>
      <c r="P91" s="122"/>
      <c r="Q91" s="138"/>
      <c r="R91" s="126">
        <f t="shared" si="4"/>
        <v>0</v>
      </c>
      <c r="S91" s="129"/>
      <c r="T91" s="122"/>
      <c r="U91" s="122"/>
      <c r="V91" s="122"/>
      <c r="W91" s="122"/>
      <c r="X91" s="122"/>
      <c r="Y91" s="122"/>
      <c r="Z91" s="138"/>
      <c r="AA91" s="126">
        <f t="shared" si="5"/>
        <v>0</v>
      </c>
    </row>
    <row r="92" spans="1:27" x14ac:dyDescent="0.25">
      <c r="A92" s="129"/>
      <c r="B92" s="122"/>
      <c r="C92" s="122"/>
      <c r="D92" s="122"/>
      <c r="E92" s="122"/>
      <c r="F92" s="122"/>
      <c r="G92" s="122"/>
      <c r="H92" s="124"/>
      <c r="I92" s="126">
        <f t="shared" si="3"/>
        <v>0</v>
      </c>
      <c r="J92" s="145"/>
      <c r="K92" s="122"/>
      <c r="L92" s="122"/>
      <c r="M92" s="122"/>
      <c r="N92" s="122"/>
      <c r="O92" s="122"/>
      <c r="P92" s="122"/>
      <c r="Q92" s="138"/>
      <c r="R92" s="126">
        <f t="shared" si="4"/>
        <v>0</v>
      </c>
      <c r="S92" s="129"/>
      <c r="T92" s="122"/>
      <c r="U92" s="122"/>
      <c r="V92" s="122"/>
      <c r="W92" s="122"/>
      <c r="X92" s="122"/>
      <c r="Y92" s="122"/>
      <c r="Z92" s="138"/>
      <c r="AA92" s="126">
        <f t="shared" si="5"/>
        <v>0</v>
      </c>
    </row>
    <row r="93" spans="1:27" x14ac:dyDescent="0.25">
      <c r="A93" s="129"/>
      <c r="B93" s="122"/>
      <c r="C93" s="122"/>
      <c r="D93" s="122"/>
      <c r="E93" s="122"/>
      <c r="F93" s="122"/>
      <c r="G93" s="122"/>
      <c r="H93" s="124"/>
      <c r="I93" s="126">
        <f t="shared" si="3"/>
        <v>0</v>
      </c>
      <c r="J93" s="145"/>
      <c r="K93" s="122"/>
      <c r="L93" s="122"/>
      <c r="M93" s="122"/>
      <c r="N93" s="122"/>
      <c r="O93" s="122"/>
      <c r="P93" s="122"/>
      <c r="Q93" s="138"/>
      <c r="R93" s="126">
        <f t="shared" si="4"/>
        <v>0</v>
      </c>
      <c r="S93" s="129"/>
      <c r="T93" s="122"/>
      <c r="U93" s="122"/>
      <c r="V93" s="122"/>
      <c r="W93" s="122"/>
      <c r="X93" s="122"/>
      <c r="Y93" s="122"/>
      <c r="Z93" s="138"/>
      <c r="AA93" s="126">
        <f t="shared" si="5"/>
        <v>0</v>
      </c>
    </row>
    <row r="94" spans="1:27" x14ac:dyDescent="0.25">
      <c r="A94" s="129"/>
      <c r="B94" s="122"/>
      <c r="C94" s="122"/>
      <c r="D94" s="122"/>
      <c r="E94" s="122"/>
      <c r="F94" s="122"/>
      <c r="G94" s="122"/>
      <c r="H94" s="124"/>
      <c r="I94" s="126">
        <f t="shared" si="3"/>
        <v>0</v>
      </c>
      <c r="J94" s="145"/>
      <c r="K94" s="122"/>
      <c r="L94" s="122"/>
      <c r="M94" s="122"/>
      <c r="N94" s="122"/>
      <c r="O94" s="122"/>
      <c r="P94" s="122"/>
      <c r="Q94" s="138"/>
      <c r="R94" s="126">
        <f t="shared" si="4"/>
        <v>0</v>
      </c>
      <c r="S94" s="129"/>
      <c r="T94" s="122"/>
      <c r="U94" s="122"/>
      <c r="V94" s="122"/>
      <c r="W94" s="122"/>
      <c r="X94" s="122"/>
      <c r="Y94" s="122"/>
      <c r="Z94" s="138"/>
      <c r="AA94" s="126">
        <f t="shared" si="5"/>
        <v>0</v>
      </c>
    </row>
    <row r="95" spans="1:27" x14ac:dyDescent="0.25">
      <c r="A95" s="129"/>
      <c r="B95" s="122"/>
      <c r="C95" s="122"/>
      <c r="D95" s="122"/>
      <c r="E95" s="122"/>
      <c r="F95" s="122"/>
      <c r="G95" s="122"/>
      <c r="H95" s="124"/>
      <c r="I95" s="126">
        <f t="shared" si="3"/>
        <v>0</v>
      </c>
      <c r="J95" s="145"/>
      <c r="K95" s="122"/>
      <c r="L95" s="122"/>
      <c r="M95" s="122"/>
      <c r="N95" s="122"/>
      <c r="O95" s="122"/>
      <c r="P95" s="122"/>
      <c r="Q95" s="138"/>
      <c r="R95" s="126">
        <f t="shared" si="4"/>
        <v>0</v>
      </c>
      <c r="S95" s="129"/>
      <c r="T95" s="122"/>
      <c r="U95" s="122"/>
      <c r="V95" s="122"/>
      <c r="W95" s="122"/>
      <c r="X95" s="122"/>
      <c r="Y95" s="122"/>
      <c r="Z95" s="138"/>
      <c r="AA95" s="126">
        <f t="shared" si="5"/>
        <v>0</v>
      </c>
    </row>
    <row r="96" spans="1:27" x14ac:dyDescent="0.25">
      <c r="A96" s="129"/>
      <c r="B96" s="122"/>
      <c r="C96" s="122"/>
      <c r="D96" s="122"/>
      <c r="E96" s="122"/>
      <c r="F96" s="122"/>
      <c r="G96" s="122"/>
      <c r="H96" s="124"/>
      <c r="I96" s="126">
        <f t="shared" si="3"/>
        <v>0</v>
      </c>
      <c r="J96" s="145"/>
      <c r="K96" s="122"/>
      <c r="L96" s="122"/>
      <c r="M96" s="122"/>
      <c r="N96" s="122"/>
      <c r="O96" s="122"/>
      <c r="P96" s="122"/>
      <c r="Q96" s="138"/>
      <c r="R96" s="126">
        <f t="shared" si="4"/>
        <v>0</v>
      </c>
      <c r="S96" s="129"/>
      <c r="T96" s="122"/>
      <c r="U96" s="122"/>
      <c r="V96" s="122"/>
      <c r="W96" s="122"/>
      <c r="X96" s="122"/>
      <c r="Y96" s="122"/>
      <c r="Z96" s="138"/>
      <c r="AA96" s="126">
        <f t="shared" si="5"/>
        <v>0</v>
      </c>
    </row>
    <row r="97" spans="1:27" x14ac:dyDescent="0.25">
      <c r="A97" s="129"/>
      <c r="B97" s="122"/>
      <c r="C97" s="122"/>
      <c r="D97" s="122"/>
      <c r="E97" s="122"/>
      <c r="F97" s="122"/>
      <c r="G97" s="122"/>
      <c r="H97" s="124"/>
      <c r="I97" s="126">
        <f t="shared" si="3"/>
        <v>0</v>
      </c>
      <c r="J97" s="145"/>
      <c r="K97" s="122"/>
      <c r="L97" s="122"/>
      <c r="M97" s="122"/>
      <c r="N97" s="122"/>
      <c r="O97" s="122"/>
      <c r="P97" s="122"/>
      <c r="Q97" s="138"/>
      <c r="R97" s="126">
        <f t="shared" si="4"/>
        <v>0</v>
      </c>
      <c r="S97" s="129"/>
      <c r="T97" s="122"/>
      <c r="U97" s="122"/>
      <c r="V97" s="122"/>
      <c r="W97" s="122"/>
      <c r="X97" s="122"/>
      <c r="Y97" s="122"/>
      <c r="Z97" s="138"/>
      <c r="AA97" s="126">
        <f t="shared" si="5"/>
        <v>0</v>
      </c>
    </row>
    <row r="98" spans="1:27" x14ac:dyDescent="0.25">
      <c r="A98" s="129"/>
      <c r="B98" s="122"/>
      <c r="C98" s="122"/>
      <c r="D98" s="122"/>
      <c r="E98" s="122"/>
      <c r="F98" s="122"/>
      <c r="G98" s="122"/>
      <c r="H98" s="124"/>
      <c r="I98" s="126">
        <f t="shared" si="3"/>
        <v>0</v>
      </c>
      <c r="J98" s="145"/>
      <c r="K98" s="122"/>
      <c r="L98" s="122"/>
      <c r="M98" s="122"/>
      <c r="N98" s="122"/>
      <c r="O98" s="122"/>
      <c r="P98" s="122"/>
      <c r="Q98" s="138"/>
      <c r="R98" s="126">
        <f t="shared" si="4"/>
        <v>0</v>
      </c>
      <c r="S98" s="129"/>
      <c r="T98" s="122"/>
      <c r="U98" s="122"/>
      <c r="V98" s="122"/>
      <c r="W98" s="122"/>
      <c r="X98" s="122"/>
      <c r="Y98" s="122"/>
      <c r="Z98" s="138"/>
      <c r="AA98" s="126">
        <f t="shared" si="5"/>
        <v>0</v>
      </c>
    </row>
    <row r="99" spans="1:27" x14ac:dyDescent="0.25">
      <c r="A99" s="129"/>
      <c r="B99" s="122"/>
      <c r="C99" s="122"/>
      <c r="D99" s="122"/>
      <c r="E99" s="122"/>
      <c r="F99" s="122"/>
      <c r="G99" s="122"/>
      <c r="H99" s="124"/>
      <c r="I99" s="126">
        <f t="shared" si="3"/>
        <v>0</v>
      </c>
      <c r="J99" s="145"/>
      <c r="K99" s="122"/>
      <c r="L99" s="122"/>
      <c r="M99" s="122"/>
      <c r="N99" s="122"/>
      <c r="O99" s="122"/>
      <c r="P99" s="122"/>
      <c r="Q99" s="138"/>
      <c r="R99" s="126">
        <f t="shared" si="4"/>
        <v>0</v>
      </c>
      <c r="S99" s="129"/>
      <c r="T99" s="122"/>
      <c r="U99" s="122"/>
      <c r="V99" s="122"/>
      <c r="W99" s="122"/>
      <c r="X99" s="122"/>
      <c r="Y99" s="122"/>
      <c r="Z99" s="138"/>
      <c r="AA99" s="126">
        <f t="shared" si="5"/>
        <v>0</v>
      </c>
    </row>
    <row r="100" spans="1:27" x14ac:dyDescent="0.25">
      <c r="A100" s="129"/>
      <c r="B100" s="122"/>
      <c r="C100" s="122"/>
      <c r="D100" s="122"/>
      <c r="E100" s="122"/>
      <c r="F100" s="122"/>
      <c r="G100" s="122"/>
      <c r="H100" s="124"/>
      <c r="I100" s="126">
        <f t="shared" si="3"/>
        <v>0</v>
      </c>
      <c r="J100" s="145"/>
      <c r="K100" s="122"/>
      <c r="L100" s="122"/>
      <c r="M100" s="122"/>
      <c r="N100" s="122"/>
      <c r="O100" s="122"/>
      <c r="P100" s="122"/>
      <c r="Q100" s="138"/>
      <c r="R100" s="126">
        <f t="shared" si="4"/>
        <v>0</v>
      </c>
      <c r="S100" s="129"/>
      <c r="T100" s="122"/>
      <c r="U100" s="122"/>
      <c r="V100" s="122"/>
      <c r="W100" s="122"/>
      <c r="X100" s="122"/>
      <c r="Y100" s="122"/>
      <c r="Z100" s="138"/>
      <c r="AA100" s="126">
        <f t="shared" si="5"/>
        <v>0</v>
      </c>
    </row>
    <row r="101" spans="1:27" x14ac:dyDescent="0.25">
      <c r="A101" s="129"/>
      <c r="B101" s="122"/>
      <c r="C101" s="122"/>
      <c r="D101" s="122"/>
      <c r="E101" s="122"/>
      <c r="F101" s="122"/>
      <c r="G101" s="122"/>
      <c r="H101" s="124"/>
      <c r="I101" s="126">
        <f t="shared" si="3"/>
        <v>0</v>
      </c>
      <c r="J101" s="145"/>
      <c r="K101" s="122"/>
      <c r="L101" s="122"/>
      <c r="M101" s="122"/>
      <c r="N101" s="122"/>
      <c r="O101" s="122"/>
      <c r="P101" s="122"/>
      <c r="Q101" s="138"/>
      <c r="R101" s="126">
        <f t="shared" si="4"/>
        <v>0</v>
      </c>
      <c r="S101" s="129"/>
      <c r="T101" s="122"/>
      <c r="U101" s="122"/>
      <c r="V101" s="122"/>
      <c r="W101" s="122"/>
      <c r="X101" s="122"/>
      <c r="Y101" s="122"/>
      <c r="Z101" s="138"/>
      <c r="AA101" s="126">
        <f t="shared" si="5"/>
        <v>0</v>
      </c>
    </row>
    <row r="102" spans="1:27" x14ac:dyDescent="0.25">
      <c r="A102" s="129"/>
      <c r="B102" s="122"/>
      <c r="C102" s="122"/>
      <c r="D102" s="122"/>
      <c r="E102" s="122"/>
      <c r="F102" s="122"/>
      <c r="G102" s="122"/>
      <c r="H102" s="124"/>
      <c r="I102" s="126">
        <f t="shared" si="3"/>
        <v>0</v>
      </c>
      <c r="J102" s="145"/>
      <c r="K102" s="122"/>
      <c r="L102" s="122"/>
      <c r="M102" s="122"/>
      <c r="N102" s="122"/>
      <c r="O102" s="122"/>
      <c r="P102" s="122"/>
      <c r="Q102" s="138"/>
      <c r="R102" s="126">
        <f t="shared" si="4"/>
        <v>0</v>
      </c>
      <c r="S102" s="129"/>
      <c r="T102" s="122"/>
      <c r="U102" s="122"/>
      <c r="V102" s="122"/>
      <c r="W102" s="122"/>
      <c r="X102" s="122"/>
      <c r="Y102" s="122"/>
      <c r="Z102" s="138"/>
      <c r="AA102" s="126">
        <f t="shared" si="5"/>
        <v>0</v>
      </c>
    </row>
    <row r="103" spans="1:27" x14ac:dyDescent="0.25">
      <c r="A103" s="129"/>
      <c r="B103" s="122"/>
      <c r="C103" s="122"/>
      <c r="D103" s="122"/>
      <c r="E103" s="122"/>
      <c r="F103" s="122"/>
      <c r="G103" s="122"/>
      <c r="H103" s="124"/>
      <c r="I103" s="126">
        <f t="shared" si="3"/>
        <v>0</v>
      </c>
      <c r="J103" s="145"/>
      <c r="K103" s="122"/>
      <c r="L103" s="122"/>
      <c r="M103" s="122"/>
      <c r="N103" s="122"/>
      <c r="O103" s="122"/>
      <c r="P103" s="122"/>
      <c r="Q103" s="138"/>
      <c r="R103" s="126">
        <f t="shared" si="4"/>
        <v>0</v>
      </c>
      <c r="S103" s="129"/>
      <c r="T103" s="122"/>
      <c r="U103" s="122"/>
      <c r="V103" s="122"/>
      <c r="W103" s="122"/>
      <c r="X103" s="122"/>
      <c r="Y103" s="122"/>
      <c r="Z103" s="138"/>
      <c r="AA103" s="126">
        <f t="shared" si="5"/>
        <v>0</v>
      </c>
    </row>
    <row r="104" spans="1:27" x14ac:dyDescent="0.25">
      <c r="A104" s="129"/>
      <c r="B104" s="122"/>
      <c r="C104" s="122"/>
      <c r="D104" s="122"/>
      <c r="E104" s="122"/>
      <c r="F104" s="122"/>
      <c r="G104" s="122"/>
      <c r="H104" s="124"/>
      <c r="I104" s="126">
        <f t="shared" si="3"/>
        <v>0</v>
      </c>
      <c r="J104" s="145"/>
      <c r="K104" s="122"/>
      <c r="L104" s="122"/>
      <c r="M104" s="122"/>
      <c r="N104" s="122"/>
      <c r="O104" s="122"/>
      <c r="P104" s="122"/>
      <c r="Q104" s="138"/>
      <c r="R104" s="126">
        <f t="shared" si="4"/>
        <v>0</v>
      </c>
      <c r="S104" s="129"/>
      <c r="T104" s="122"/>
      <c r="U104" s="122"/>
      <c r="V104" s="122"/>
      <c r="W104" s="122"/>
      <c r="X104" s="122"/>
      <c r="Y104" s="122"/>
      <c r="Z104" s="138"/>
      <c r="AA104" s="126">
        <f t="shared" si="5"/>
        <v>0</v>
      </c>
    </row>
    <row r="105" spans="1:27" x14ac:dyDescent="0.25">
      <c r="A105" s="129"/>
      <c r="B105" s="122"/>
      <c r="C105" s="122"/>
      <c r="D105" s="122"/>
      <c r="E105" s="122"/>
      <c r="F105" s="122"/>
      <c r="G105" s="122"/>
      <c r="H105" s="124"/>
      <c r="I105" s="126">
        <f t="shared" si="3"/>
        <v>0</v>
      </c>
      <c r="J105" s="145"/>
      <c r="K105" s="122"/>
      <c r="L105" s="122"/>
      <c r="M105" s="122"/>
      <c r="N105" s="122"/>
      <c r="O105" s="122"/>
      <c r="P105" s="122"/>
      <c r="Q105" s="138"/>
      <c r="R105" s="126">
        <f t="shared" si="4"/>
        <v>0</v>
      </c>
      <c r="S105" s="129"/>
      <c r="T105" s="122"/>
      <c r="U105" s="122"/>
      <c r="V105" s="122"/>
      <c r="W105" s="122"/>
      <c r="X105" s="122"/>
      <c r="Y105" s="122"/>
      <c r="Z105" s="138"/>
      <c r="AA105" s="126">
        <f t="shared" si="5"/>
        <v>0</v>
      </c>
    </row>
    <row r="106" spans="1:27" x14ac:dyDescent="0.25">
      <c r="A106" s="129"/>
      <c r="B106" s="122"/>
      <c r="C106" s="122"/>
      <c r="D106" s="122"/>
      <c r="E106" s="122"/>
      <c r="F106" s="122"/>
      <c r="G106" s="122"/>
      <c r="H106" s="124"/>
      <c r="I106" s="126">
        <f t="shared" si="3"/>
        <v>0</v>
      </c>
      <c r="J106" s="145"/>
      <c r="K106" s="122"/>
      <c r="L106" s="122"/>
      <c r="M106" s="122"/>
      <c r="N106" s="122"/>
      <c r="O106" s="122"/>
      <c r="P106" s="122"/>
      <c r="Q106" s="138"/>
      <c r="R106" s="126">
        <f t="shared" si="4"/>
        <v>0</v>
      </c>
      <c r="S106" s="129"/>
      <c r="T106" s="122"/>
      <c r="U106" s="122"/>
      <c r="V106" s="122"/>
      <c r="W106" s="122"/>
      <c r="X106" s="122"/>
      <c r="Y106" s="122"/>
      <c r="Z106" s="138"/>
      <c r="AA106" s="126">
        <f t="shared" si="5"/>
        <v>0</v>
      </c>
    </row>
    <row r="107" spans="1:27" x14ac:dyDescent="0.25">
      <c r="A107" s="129"/>
      <c r="B107" s="122"/>
      <c r="C107" s="122"/>
      <c r="D107" s="122"/>
      <c r="E107" s="122"/>
      <c r="F107" s="122"/>
      <c r="G107" s="122"/>
      <c r="H107" s="124"/>
      <c r="I107" s="126">
        <f t="shared" si="3"/>
        <v>0</v>
      </c>
      <c r="J107" s="145"/>
      <c r="K107" s="122"/>
      <c r="L107" s="122"/>
      <c r="M107" s="122"/>
      <c r="N107" s="122"/>
      <c r="O107" s="122"/>
      <c r="P107" s="122"/>
      <c r="Q107" s="138"/>
      <c r="R107" s="126">
        <f t="shared" si="4"/>
        <v>0</v>
      </c>
      <c r="S107" s="129"/>
      <c r="T107" s="122"/>
      <c r="U107" s="122"/>
      <c r="V107" s="122"/>
      <c r="W107" s="122"/>
      <c r="X107" s="122"/>
      <c r="Y107" s="122"/>
      <c r="Z107" s="138"/>
      <c r="AA107" s="126">
        <f t="shared" si="5"/>
        <v>0</v>
      </c>
    </row>
    <row r="108" spans="1:27" x14ac:dyDescent="0.25">
      <c r="A108" s="129"/>
      <c r="B108" s="122"/>
      <c r="C108" s="122"/>
      <c r="D108" s="122"/>
      <c r="E108" s="122"/>
      <c r="F108" s="122"/>
      <c r="G108" s="122"/>
      <c r="H108" s="124"/>
      <c r="I108" s="126">
        <f t="shared" si="3"/>
        <v>0</v>
      </c>
      <c r="J108" s="145"/>
      <c r="K108" s="122"/>
      <c r="L108" s="122"/>
      <c r="M108" s="122"/>
      <c r="N108" s="122"/>
      <c r="O108" s="122"/>
      <c r="P108" s="122"/>
      <c r="Q108" s="138"/>
      <c r="R108" s="126">
        <f t="shared" si="4"/>
        <v>0</v>
      </c>
      <c r="S108" s="129"/>
      <c r="T108" s="122"/>
      <c r="U108" s="122"/>
      <c r="V108" s="122"/>
      <c r="W108" s="122"/>
      <c r="X108" s="122"/>
      <c r="Y108" s="122"/>
      <c r="Z108" s="138"/>
      <c r="AA108" s="126">
        <f t="shared" si="5"/>
        <v>0</v>
      </c>
    </row>
    <row r="109" spans="1:27" x14ac:dyDescent="0.25">
      <c r="A109" s="129"/>
      <c r="B109" s="122"/>
      <c r="C109" s="122"/>
      <c r="D109" s="122"/>
      <c r="E109" s="122"/>
      <c r="F109" s="122"/>
      <c r="G109" s="122"/>
      <c r="H109" s="124"/>
      <c r="I109" s="126">
        <f t="shared" si="3"/>
        <v>0</v>
      </c>
      <c r="J109" s="145"/>
      <c r="K109" s="122"/>
      <c r="L109" s="122"/>
      <c r="M109" s="122"/>
      <c r="N109" s="122"/>
      <c r="O109" s="122"/>
      <c r="P109" s="122"/>
      <c r="Q109" s="138"/>
      <c r="R109" s="126">
        <f t="shared" si="4"/>
        <v>0</v>
      </c>
      <c r="S109" s="129"/>
      <c r="T109" s="122"/>
      <c r="U109" s="122"/>
      <c r="V109" s="122"/>
      <c r="W109" s="122"/>
      <c r="X109" s="122"/>
      <c r="Y109" s="122"/>
      <c r="Z109" s="138"/>
      <c r="AA109" s="126">
        <f t="shared" si="5"/>
        <v>0</v>
      </c>
    </row>
    <row r="110" spans="1:27" x14ac:dyDescent="0.25">
      <c r="A110" s="129"/>
      <c r="B110" s="122"/>
      <c r="C110" s="122"/>
      <c r="D110" s="122"/>
      <c r="E110" s="122"/>
      <c r="F110" s="122"/>
      <c r="G110" s="122"/>
      <c r="H110" s="124"/>
      <c r="I110" s="126">
        <f t="shared" si="3"/>
        <v>0</v>
      </c>
      <c r="J110" s="145"/>
      <c r="K110" s="122"/>
      <c r="L110" s="122"/>
      <c r="M110" s="122"/>
      <c r="N110" s="122"/>
      <c r="O110" s="122"/>
      <c r="P110" s="122"/>
      <c r="Q110" s="138"/>
      <c r="R110" s="126">
        <f t="shared" si="4"/>
        <v>0</v>
      </c>
      <c r="S110" s="129"/>
      <c r="T110" s="122"/>
      <c r="U110" s="122"/>
      <c r="V110" s="122"/>
      <c r="W110" s="122"/>
      <c r="X110" s="122"/>
      <c r="Y110" s="122"/>
      <c r="Z110" s="138"/>
      <c r="AA110" s="126">
        <f t="shared" si="5"/>
        <v>0</v>
      </c>
    </row>
    <row r="111" spans="1:27" x14ac:dyDescent="0.25">
      <c r="A111" s="129"/>
      <c r="B111" s="122"/>
      <c r="C111" s="122"/>
      <c r="D111" s="122"/>
      <c r="E111" s="122"/>
      <c r="F111" s="122"/>
      <c r="G111" s="122"/>
      <c r="H111" s="124"/>
      <c r="I111" s="126">
        <f t="shared" si="3"/>
        <v>0</v>
      </c>
      <c r="J111" s="145"/>
      <c r="K111" s="122"/>
      <c r="L111" s="122"/>
      <c r="M111" s="122"/>
      <c r="N111" s="122"/>
      <c r="O111" s="122"/>
      <c r="P111" s="122"/>
      <c r="Q111" s="138"/>
      <c r="R111" s="126">
        <f t="shared" si="4"/>
        <v>0</v>
      </c>
      <c r="S111" s="129"/>
      <c r="T111" s="122"/>
      <c r="U111" s="122"/>
      <c r="V111" s="122"/>
      <c r="W111" s="122"/>
      <c r="X111" s="122"/>
      <c r="Y111" s="122"/>
      <c r="Z111" s="138"/>
      <c r="AA111" s="126">
        <f t="shared" si="5"/>
        <v>0</v>
      </c>
    </row>
    <row r="112" spans="1:27" x14ac:dyDescent="0.25">
      <c r="A112" s="129"/>
      <c r="B112" s="122"/>
      <c r="C112" s="122"/>
      <c r="D112" s="122"/>
      <c r="E112" s="122"/>
      <c r="F112" s="122"/>
      <c r="G112" s="122"/>
      <c r="H112" s="124"/>
      <c r="I112" s="126">
        <f t="shared" si="3"/>
        <v>0</v>
      </c>
      <c r="J112" s="145"/>
      <c r="K112" s="122"/>
      <c r="L112" s="122"/>
      <c r="M112" s="122"/>
      <c r="N112" s="122"/>
      <c r="O112" s="122"/>
      <c r="P112" s="122"/>
      <c r="Q112" s="138"/>
      <c r="R112" s="126">
        <f t="shared" si="4"/>
        <v>0</v>
      </c>
      <c r="S112" s="129"/>
      <c r="T112" s="122"/>
      <c r="U112" s="122"/>
      <c r="V112" s="122"/>
      <c r="W112" s="122"/>
      <c r="X112" s="122"/>
      <c r="Y112" s="122"/>
      <c r="Z112" s="138"/>
      <c r="AA112" s="126">
        <f t="shared" si="5"/>
        <v>0</v>
      </c>
    </row>
    <row r="113" spans="1:27" x14ac:dyDescent="0.25">
      <c r="A113" s="129"/>
      <c r="B113" s="122"/>
      <c r="C113" s="122"/>
      <c r="D113" s="122"/>
      <c r="E113" s="122"/>
      <c r="F113" s="122"/>
      <c r="G113" s="122"/>
      <c r="H113" s="124"/>
      <c r="I113" s="126">
        <f t="shared" si="3"/>
        <v>0</v>
      </c>
      <c r="J113" s="145"/>
      <c r="K113" s="122"/>
      <c r="L113" s="122"/>
      <c r="M113" s="122"/>
      <c r="N113" s="122"/>
      <c r="O113" s="122"/>
      <c r="P113" s="122"/>
      <c r="Q113" s="138"/>
      <c r="R113" s="126">
        <f t="shared" si="4"/>
        <v>0</v>
      </c>
      <c r="S113" s="129"/>
      <c r="T113" s="122"/>
      <c r="U113" s="122"/>
      <c r="V113" s="122"/>
      <c r="W113" s="122"/>
      <c r="X113" s="122"/>
      <c r="Y113" s="122"/>
      <c r="Z113" s="138"/>
      <c r="AA113" s="126">
        <f t="shared" si="5"/>
        <v>0</v>
      </c>
    </row>
    <row r="114" spans="1:27" x14ac:dyDescent="0.25">
      <c r="A114" s="129"/>
      <c r="B114" s="122"/>
      <c r="C114" s="122"/>
      <c r="D114" s="122"/>
      <c r="E114" s="122"/>
      <c r="F114" s="122"/>
      <c r="G114" s="122"/>
      <c r="H114" s="124"/>
      <c r="I114" s="126">
        <f>G114-H114</f>
        <v>0</v>
      </c>
      <c r="J114" s="145"/>
      <c r="K114" s="122"/>
      <c r="L114" s="122"/>
      <c r="M114" s="122"/>
      <c r="N114" s="122"/>
      <c r="O114" s="122"/>
      <c r="P114" s="122"/>
      <c r="Q114" s="138"/>
      <c r="R114" s="126">
        <f>P114-Q114</f>
        <v>0</v>
      </c>
      <c r="S114" s="129"/>
      <c r="T114" s="122"/>
      <c r="U114" s="122"/>
      <c r="V114" s="122"/>
      <c r="W114" s="122"/>
      <c r="X114" s="122"/>
      <c r="Y114" s="122"/>
      <c r="Z114" s="138"/>
      <c r="AA114" s="126">
        <f>Y114-Z114</f>
        <v>0</v>
      </c>
    </row>
    <row r="115" spans="1:27" x14ac:dyDescent="0.25">
      <c r="A115" s="129"/>
      <c r="B115" s="122"/>
      <c r="C115" s="122"/>
      <c r="D115" s="122"/>
      <c r="E115" s="122"/>
      <c r="F115" s="122"/>
      <c r="G115" s="122"/>
      <c r="H115" s="124"/>
      <c r="I115" s="126">
        <f t="shared" si="3"/>
        <v>0</v>
      </c>
      <c r="J115" s="145"/>
      <c r="K115" s="122"/>
      <c r="L115" s="122"/>
      <c r="M115" s="122"/>
      <c r="N115" s="122"/>
      <c r="O115" s="122"/>
      <c r="P115" s="122"/>
      <c r="Q115" s="138"/>
      <c r="R115" s="126">
        <f t="shared" si="4"/>
        <v>0</v>
      </c>
      <c r="S115" s="129"/>
      <c r="T115" s="122"/>
      <c r="U115" s="122"/>
      <c r="V115" s="122"/>
      <c r="W115" s="122"/>
      <c r="X115" s="122"/>
      <c r="Y115" s="122"/>
      <c r="Z115" s="138"/>
      <c r="AA115" s="126">
        <f t="shared" si="5"/>
        <v>0</v>
      </c>
    </row>
    <row r="116" spans="1:27" x14ac:dyDescent="0.25">
      <c r="A116" s="129"/>
      <c r="B116" s="122"/>
      <c r="C116" s="122"/>
      <c r="D116" s="122"/>
      <c r="E116" s="122"/>
      <c r="F116" s="122"/>
      <c r="G116" s="122"/>
      <c r="H116" s="124"/>
      <c r="I116" s="126">
        <f t="shared" si="3"/>
        <v>0</v>
      </c>
      <c r="J116" s="145"/>
      <c r="K116" s="122"/>
      <c r="L116" s="122"/>
      <c r="M116" s="122"/>
      <c r="N116" s="122"/>
      <c r="O116" s="122"/>
      <c r="P116" s="122"/>
      <c r="Q116" s="138"/>
      <c r="R116" s="126">
        <f t="shared" si="4"/>
        <v>0</v>
      </c>
      <c r="S116" s="129"/>
      <c r="T116" s="122"/>
      <c r="U116" s="122"/>
      <c r="V116" s="122"/>
      <c r="W116" s="122"/>
      <c r="X116" s="122"/>
      <c r="Y116" s="122"/>
      <c r="Z116" s="138"/>
      <c r="AA116" s="126">
        <f t="shared" si="5"/>
        <v>0</v>
      </c>
    </row>
    <row r="117" spans="1:27" x14ac:dyDescent="0.25">
      <c r="A117" s="129"/>
      <c r="B117" s="122"/>
      <c r="C117" s="122"/>
      <c r="D117" s="122"/>
      <c r="E117" s="122"/>
      <c r="F117" s="122"/>
      <c r="G117" s="122"/>
      <c r="H117" s="124"/>
      <c r="I117" s="126">
        <f t="shared" si="3"/>
        <v>0</v>
      </c>
      <c r="J117" s="145"/>
      <c r="K117" s="122"/>
      <c r="L117" s="122"/>
      <c r="M117" s="122"/>
      <c r="N117" s="122"/>
      <c r="O117" s="122"/>
      <c r="P117" s="122"/>
      <c r="Q117" s="138"/>
      <c r="R117" s="126">
        <f t="shared" si="4"/>
        <v>0</v>
      </c>
      <c r="S117" s="129"/>
      <c r="T117" s="122"/>
      <c r="U117" s="122"/>
      <c r="V117" s="122"/>
      <c r="W117" s="122"/>
      <c r="X117" s="122"/>
      <c r="Y117" s="122"/>
      <c r="Z117" s="138"/>
      <c r="AA117" s="126">
        <f t="shared" si="5"/>
        <v>0</v>
      </c>
    </row>
    <row r="118" spans="1:27" x14ac:dyDescent="0.25">
      <c r="A118" s="129"/>
      <c r="B118" s="122"/>
      <c r="C118" s="122"/>
      <c r="D118" s="122"/>
      <c r="E118" s="122"/>
      <c r="F118" s="122"/>
      <c r="G118" s="122"/>
      <c r="H118" s="124"/>
      <c r="I118" s="126">
        <f t="shared" si="3"/>
        <v>0</v>
      </c>
      <c r="J118" s="145"/>
      <c r="K118" s="122"/>
      <c r="L118" s="122"/>
      <c r="M118" s="122"/>
      <c r="N118" s="122"/>
      <c r="O118" s="122"/>
      <c r="P118" s="122"/>
      <c r="Q118" s="138"/>
      <c r="R118" s="126">
        <f t="shared" si="4"/>
        <v>0</v>
      </c>
      <c r="S118" s="129"/>
      <c r="T118" s="122"/>
      <c r="U118" s="122"/>
      <c r="V118" s="122"/>
      <c r="W118" s="122"/>
      <c r="X118" s="122"/>
      <c r="Y118" s="122"/>
      <c r="Z118" s="138"/>
      <c r="AA118" s="126">
        <f t="shared" si="5"/>
        <v>0</v>
      </c>
    </row>
    <row r="119" spans="1:27" x14ac:dyDescent="0.25">
      <c r="A119" s="129"/>
      <c r="B119" s="122"/>
      <c r="C119" s="122"/>
      <c r="D119" s="122"/>
      <c r="E119" s="122"/>
      <c r="F119" s="122"/>
      <c r="G119" s="122"/>
      <c r="H119" s="124"/>
      <c r="I119" s="126">
        <f t="shared" si="3"/>
        <v>0</v>
      </c>
      <c r="J119" s="145"/>
      <c r="K119" s="122"/>
      <c r="L119" s="122"/>
      <c r="M119" s="122"/>
      <c r="N119" s="122"/>
      <c r="O119" s="122"/>
      <c r="P119" s="122"/>
      <c r="Q119" s="138"/>
      <c r="R119" s="126">
        <f t="shared" si="4"/>
        <v>0</v>
      </c>
      <c r="S119" s="129"/>
      <c r="T119" s="122"/>
      <c r="U119" s="122"/>
      <c r="V119" s="122"/>
      <c r="W119" s="122"/>
      <c r="X119" s="122"/>
      <c r="Y119" s="122"/>
      <c r="Z119" s="138"/>
      <c r="AA119" s="126">
        <f t="shared" si="5"/>
        <v>0</v>
      </c>
    </row>
    <row r="120" spans="1:27" x14ac:dyDescent="0.25">
      <c r="A120" s="129"/>
      <c r="B120" s="122"/>
      <c r="C120" s="122"/>
      <c r="D120" s="122"/>
      <c r="E120" s="122"/>
      <c r="F120" s="122"/>
      <c r="G120" s="122"/>
      <c r="H120" s="124"/>
      <c r="I120" s="126">
        <f t="shared" si="3"/>
        <v>0</v>
      </c>
      <c r="J120" s="145"/>
      <c r="K120" s="122"/>
      <c r="L120" s="122"/>
      <c r="M120" s="122"/>
      <c r="N120" s="122"/>
      <c r="O120" s="122"/>
      <c r="P120" s="122"/>
      <c r="Q120" s="138"/>
      <c r="R120" s="126">
        <f t="shared" si="4"/>
        <v>0</v>
      </c>
      <c r="S120" s="129"/>
      <c r="T120" s="122"/>
      <c r="U120" s="122"/>
      <c r="V120" s="122"/>
      <c r="W120" s="122"/>
      <c r="X120" s="122"/>
      <c r="Y120" s="122"/>
      <c r="Z120" s="138"/>
      <c r="AA120" s="126">
        <f t="shared" si="5"/>
        <v>0</v>
      </c>
    </row>
    <row r="121" spans="1:27" x14ac:dyDescent="0.25">
      <c r="A121" s="129"/>
      <c r="B121" s="122"/>
      <c r="C121" s="122"/>
      <c r="D121" s="122"/>
      <c r="E121" s="122"/>
      <c r="F121" s="122"/>
      <c r="G121" s="122"/>
      <c r="H121" s="124"/>
      <c r="I121" s="126">
        <f t="shared" si="3"/>
        <v>0</v>
      </c>
      <c r="J121" s="145"/>
      <c r="K121" s="122"/>
      <c r="L121" s="122"/>
      <c r="M121" s="122"/>
      <c r="N121" s="122"/>
      <c r="O121" s="122"/>
      <c r="P121" s="122"/>
      <c r="Q121" s="138"/>
      <c r="R121" s="126">
        <f t="shared" si="4"/>
        <v>0</v>
      </c>
      <c r="S121" s="129"/>
      <c r="T121" s="122"/>
      <c r="U121" s="122"/>
      <c r="V121" s="122"/>
      <c r="W121" s="122"/>
      <c r="X121" s="122"/>
      <c r="Y121" s="122"/>
      <c r="Z121" s="138"/>
      <c r="AA121" s="126">
        <f t="shared" si="5"/>
        <v>0</v>
      </c>
    </row>
    <row r="122" spans="1:27" x14ac:dyDescent="0.25">
      <c r="A122" s="129"/>
      <c r="B122" s="122"/>
      <c r="C122" s="122"/>
      <c r="D122" s="122"/>
      <c r="E122" s="122"/>
      <c r="F122" s="122"/>
      <c r="G122" s="122"/>
      <c r="H122" s="124"/>
      <c r="I122" s="126">
        <f t="shared" si="3"/>
        <v>0</v>
      </c>
      <c r="J122" s="145"/>
      <c r="K122" s="122"/>
      <c r="L122" s="122"/>
      <c r="M122" s="122"/>
      <c r="N122" s="122"/>
      <c r="O122" s="122"/>
      <c r="P122" s="122"/>
      <c r="Q122" s="138"/>
      <c r="R122" s="126">
        <f t="shared" si="4"/>
        <v>0</v>
      </c>
      <c r="S122" s="129"/>
      <c r="T122" s="122"/>
      <c r="U122" s="122"/>
      <c r="V122" s="122"/>
      <c r="W122" s="122"/>
      <c r="X122" s="122"/>
      <c r="Y122" s="122"/>
      <c r="Z122" s="138"/>
      <c r="AA122" s="126">
        <f t="shared" si="5"/>
        <v>0</v>
      </c>
    </row>
    <row r="123" spans="1:27" x14ac:dyDescent="0.25">
      <c r="A123" s="129"/>
      <c r="B123" s="122"/>
      <c r="C123" s="122"/>
      <c r="D123" s="122"/>
      <c r="E123" s="122"/>
      <c r="F123" s="122"/>
      <c r="G123" s="122"/>
      <c r="H123" s="124"/>
      <c r="I123" s="126">
        <f t="shared" si="3"/>
        <v>0</v>
      </c>
      <c r="J123" s="145"/>
      <c r="K123" s="122"/>
      <c r="L123" s="122"/>
      <c r="M123" s="122"/>
      <c r="N123" s="122"/>
      <c r="O123" s="122"/>
      <c r="P123" s="122"/>
      <c r="Q123" s="138"/>
      <c r="R123" s="126">
        <f t="shared" si="4"/>
        <v>0</v>
      </c>
      <c r="S123" s="129"/>
      <c r="T123" s="122"/>
      <c r="U123" s="122"/>
      <c r="V123" s="122"/>
      <c r="W123" s="122"/>
      <c r="X123" s="122"/>
      <c r="Y123" s="122"/>
      <c r="Z123" s="138"/>
      <c r="AA123" s="126">
        <f t="shared" si="5"/>
        <v>0</v>
      </c>
    </row>
    <row r="124" spans="1:27" x14ac:dyDescent="0.25">
      <c r="A124" s="129"/>
      <c r="B124" s="122"/>
      <c r="C124" s="122"/>
      <c r="D124" s="122"/>
      <c r="E124" s="122"/>
      <c r="F124" s="122"/>
      <c r="G124" s="122"/>
      <c r="H124" s="124"/>
      <c r="I124" s="126">
        <f t="shared" si="3"/>
        <v>0</v>
      </c>
      <c r="J124" s="145"/>
      <c r="K124" s="122"/>
      <c r="L124" s="122"/>
      <c r="M124" s="122"/>
      <c r="N124" s="122"/>
      <c r="O124" s="122"/>
      <c r="P124" s="122"/>
      <c r="Q124" s="138"/>
      <c r="R124" s="126">
        <f t="shared" si="4"/>
        <v>0</v>
      </c>
      <c r="S124" s="129"/>
      <c r="T124" s="122"/>
      <c r="U124" s="122"/>
      <c r="V124" s="122"/>
      <c r="W124" s="122"/>
      <c r="X124" s="122"/>
      <c r="Y124" s="122"/>
      <c r="Z124" s="138"/>
      <c r="AA124" s="126">
        <f t="shared" si="5"/>
        <v>0</v>
      </c>
    </row>
    <row r="125" spans="1:27" x14ac:dyDescent="0.25">
      <c r="A125" s="129"/>
      <c r="B125" s="122"/>
      <c r="C125" s="122"/>
      <c r="D125" s="122"/>
      <c r="E125" s="122"/>
      <c r="F125" s="122"/>
      <c r="G125" s="122"/>
      <c r="H125" s="124"/>
      <c r="I125" s="126">
        <f t="shared" si="3"/>
        <v>0</v>
      </c>
      <c r="J125" s="145"/>
      <c r="K125" s="122"/>
      <c r="L125" s="122"/>
      <c r="M125" s="122"/>
      <c r="N125" s="122"/>
      <c r="O125" s="122"/>
      <c r="P125" s="122"/>
      <c r="Q125" s="138"/>
      <c r="R125" s="126">
        <f t="shared" si="4"/>
        <v>0</v>
      </c>
      <c r="S125" s="129"/>
      <c r="T125" s="122"/>
      <c r="U125" s="122"/>
      <c r="V125" s="122"/>
      <c r="W125" s="122"/>
      <c r="X125" s="122"/>
      <c r="Y125" s="122"/>
      <c r="Z125" s="138"/>
      <c r="AA125" s="126">
        <f t="shared" si="5"/>
        <v>0</v>
      </c>
    </row>
    <row r="126" spans="1:27" x14ac:dyDescent="0.25">
      <c r="A126" s="129"/>
      <c r="B126" s="122"/>
      <c r="C126" s="122"/>
      <c r="D126" s="122"/>
      <c r="E126" s="122"/>
      <c r="F126" s="122"/>
      <c r="G126" s="122"/>
      <c r="H126" s="124"/>
      <c r="I126" s="126">
        <f t="shared" si="3"/>
        <v>0</v>
      </c>
      <c r="J126" s="145"/>
      <c r="K126" s="122"/>
      <c r="L126" s="122"/>
      <c r="M126" s="122"/>
      <c r="N126" s="122"/>
      <c r="O126" s="122"/>
      <c r="P126" s="122"/>
      <c r="Q126" s="138"/>
      <c r="R126" s="126">
        <f t="shared" si="4"/>
        <v>0</v>
      </c>
      <c r="S126" s="129"/>
      <c r="T126" s="122"/>
      <c r="U126" s="122"/>
      <c r="V126" s="122"/>
      <c r="W126" s="122"/>
      <c r="X126" s="122"/>
      <c r="Y126" s="122"/>
      <c r="Z126" s="138"/>
      <c r="AA126" s="126">
        <f t="shared" si="5"/>
        <v>0</v>
      </c>
    </row>
    <row r="127" spans="1:27" x14ac:dyDescent="0.25">
      <c r="A127" s="129"/>
      <c r="B127" s="122"/>
      <c r="C127" s="122"/>
      <c r="D127" s="122"/>
      <c r="E127" s="122"/>
      <c r="F127" s="122"/>
      <c r="G127" s="122"/>
      <c r="H127" s="124"/>
      <c r="I127" s="126">
        <f t="shared" si="3"/>
        <v>0</v>
      </c>
      <c r="J127" s="145"/>
      <c r="K127" s="122"/>
      <c r="L127" s="122"/>
      <c r="M127" s="122"/>
      <c r="N127" s="122"/>
      <c r="O127" s="122"/>
      <c r="P127" s="122"/>
      <c r="Q127" s="138"/>
      <c r="R127" s="126">
        <f t="shared" si="4"/>
        <v>0</v>
      </c>
      <c r="S127" s="129"/>
      <c r="T127" s="122"/>
      <c r="U127" s="122"/>
      <c r="V127" s="122"/>
      <c r="W127" s="122"/>
      <c r="X127" s="122"/>
      <c r="Y127" s="122"/>
      <c r="Z127" s="138"/>
      <c r="AA127" s="126">
        <f t="shared" si="5"/>
        <v>0</v>
      </c>
    </row>
    <row r="128" spans="1:27" x14ac:dyDescent="0.25">
      <c r="A128" s="129"/>
      <c r="B128" s="122"/>
      <c r="C128" s="122"/>
      <c r="D128" s="122"/>
      <c r="E128" s="122"/>
      <c r="F128" s="122"/>
      <c r="G128" s="122"/>
      <c r="H128" s="124"/>
      <c r="I128" s="126">
        <f t="shared" si="3"/>
        <v>0</v>
      </c>
      <c r="J128" s="145"/>
      <c r="K128" s="122"/>
      <c r="L128" s="122"/>
      <c r="M128" s="122"/>
      <c r="N128" s="122"/>
      <c r="O128" s="122"/>
      <c r="P128" s="122"/>
      <c r="Q128" s="138"/>
      <c r="R128" s="126">
        <f t="shared" si="4"/>
        <v>0</v>
      </c>
      <c r="S128" s="129"/>
      <c r="T128" s="122"/>
      <c r="U128" s="122"/>
      <c r="V128" s="122"/>
      <c r="W128" s="122"/>
      <c r="X128" s="122"/>
      <c r="Y128" s="122"/>
      <c r="Z128" s="138"/>
      <c r="AA128" s="126">
        <f t="shared" si="5"/>
        <v>0</v>
      </c>
    </row>
    <row r="129" spans="1:27" x14ac:dyDescent="0.25">
      <c r="A129" s="129"/>
      <c r="B129" s="122"/>
      <c r="C129" s="122"/>
      <c r="D129" s="122"/>
      <c r="E129" s="122"/>
      <c r="F129" s="122"/>
      <c r="G129" s="122"/>
      <c r="H129" s="124"/>
      <c r="I129" s="126">
        <f t="shared" si="3"/>
        <v>0</v>
      </c>
      <c r="J129" s="145"/>
      <c r="K129" s="122"/>
      <c r="L129" s="122"/>
      <c r="M129" s="122"/>
      <c r="N129" s="122"/>
      <c r="O129" s="122"/>
      <c r="P129" s="122"/>
      <c r="Q129" s="138"/>
      <c r="R129" s="126">
        <f t="shared" si="4"/>
        <v>0</v>
      </c>
      <c r="S129" s="129"/>
      <c r="T129" s="122"/>
      <c r="U129" s="122"/>
      <c r="V129" s="122"/>
      <c r="W129" s="122"/>
      <c r="X129" s="122"/>
      <c r="Y129" s="122"/>
      <c r="Z129" s="138"/>
      <c r="AA129" s="126">
        <f t="shared" si="5"/>
        <v>0</v>
      </c>
    </row>
    <row r="130" spans="1:27" x14ac:dyDescent="0.25">
      <c r="A130" s="129"/>
      <c r="B130" s="122"/>
      <c r="C130" s="122"/>
      <c r="D130" s="122"/>
      <c r="E130" s="122"/>
      <c r="F130" s="122"/>
      <c r="G130" s="122"/>
      <c r="H130" s="124"/>
      <c r="I130" s="126">
        <f t="shared" si="3"/>
        <v>0</v>
      </c>
      <c r="J130" s="145"/>
      <c r="K130" s="122"/>
      <c r="L130" s="122"/>
      <c r="M130" s="122"/>
      <c r="N130" s="122"/>
      <c r="O130" s="122"/>
      <c r="P130" s="122"/>
      <c r="Q130" s="138"/>
      <c r="R130" s="126">
        <f t="shared" si="4"/>
        <v>0</v>
      </c>
      <c r="S130" s="129"/>
      <c r="T130" s="122"/>
      <c r="U130" s="122"/>
      <c r="V130" s="122"/>
      <c r="W130" s="122"/>
      <c r="X130" s="122"/>
      <c r="Y130" s="122"/>
      <c r="Z130" s="138"/>
      <c r="AA130" s="126">
        <f t="shared" si="5"/>
        <v>0</v>
      </c>
    </row>
    <row r="131" spans="1:27" x14ac:dyDescent="0.25">
      <c r="A131" s="129"/>
      <c r="B131" s="122"/>
      <c r="C131" s="122"/>
      <c r="D131" s="122"/>
      <c r="E131" s="122"/>
      <c r="F131" s="122"/>
      <c r="G131" s="122"/>
      <c r="H131" s="124"/>
      <c r="I131" s="126">
        <f t="shared" si="3"/>
        <v>0</v>
      </c>
      <c r="J131" s="145"/>
      <c r="K131" s="122"/>
      <c r="L131" s="122"/>
      <c r="M131" s="122"/>
      <c r="N131" s="122"/>
      <c r="O131" s="122"/>
      <c r="P131" s="122"/>
      <c r="Q131" s="138"/>
      <c r="R131" s="126">
        <f t="shared" si="4"/>
        <v>0</v>
      </c>
      <c r="S131" s="129"/>
      <c r="T131" s="122"/>
      <c r="U131" s="122"/>
      <c r="V131" s="122"/>
      <c r="W131" s="122"/>
      <c r="X131" s="122"/>
      <c r="Y131" s="122"/>
      <c r="Z131" s="138"/>
      <c r="AA131" s="126">
        <f t="shared" si="5"/>
        <v>0</v>
      </c>
    </row>
    <row r="132" spans="1:27" x14ac:dyDescent="0.25">
      <c r="A132" s="129"/>
      <c r="B132" s="122"/>
      <c r="C132" s="122"/>
      <c r="D132" s="122"/>
      <c r="E132" s="122"/>
      <c r="F132" s="122"/>
      <c r="G132" s="122"/>
      <c r="H132" s="124"/>
      <c r="I132" s="126">
        <f t="shared" si="3"/>
        <v>0</v>
      </c>
      <c r="J132" s="145"/>
      <c r="K132" s="122"/>
      <c r="L132" s="122"/>
      <c r="M132" s="122"/>
      <c r="N132" s="122"/>
      <c r="O132" s="122"/>
      <c r="P132" s="122"/>
      <c r="Q132" s="138"/>
      <c r="R132" s="126">
        <f t="shared" si="4"/>
        <v>0</v>
      </c>
      <c r="S132" s="129"/>
      <c r="T132" s="122"/>
      <c r="U132" s="122"/>
      <c r="V132" s="122"/>
      <c r="W132" s="122"/>
      <c r="X132" s="122"/>
      <c r="Y132" s="122"/>
      <c r="Z132" s="138"/>
      <c r="AA132" s="126">
        <f t="shared" si="5"/>
        <v>0</v>
      </c>
    </row>
    <row r="133" spans="1:27" x14ac:dyDescent="0.25">
      <c r="A133" s="129"/>
      <c r="B133" s="122"/>
      <c r="C133" s="122"/>
      <c r="D133" s="122"/>
      <c r="E133" s="122"/>
      <c r="F133" s="122"/>
      <c r="G133" s="122"/>
      <c r="H133" s="124"/>
      <c r="I133" s="126">
        <f t="shared" si="3"/>
        <v>0</v>
      </c>
      <c r="J133" s="145"/>
      <c r="K133" s="122"/>
      <c r="L133" s="122"/>
      <c r="M133" s="122"/>
      <c r="N133" s="122"/>
      <c r="O133" s="122"/>
      <c r="P133" s="122"/>
      <c r="Q133" s="138"/>
      <c r="R133" s="126">
        <f t="shared" si="4"/>
        <v>0</v>
      </c>
      <c r="S133" s="129"/>
      <c r="T133" s="122"/>
      <c r="U133" s="122"/>
      <c r="V133" s="122"/>
      <c r="W133" s="122"/>
      <c r="X133" s="122"/>
      <c r="Y133" s="122"/>
      <c r="Z133" s="138"/>
      <c r="AA133" s="126">
        <f t="shared" si="5"/>
        <v>0</v>
      </c>
    </row>
    <row r="134" spans="1:27" x14ac:dyDescent="0.25">
      <c r="A134" s="129"/>
      <c r="B134" s="122"/>
      <c r="C134" s="122"/>
      <c r="D134" s="122"/>
      <c r="E134" s="122"/>
      <c r="F134" s="122"/>
      <c r="G134" s="122"/>
      <c r="H134" s="124"/>
      <c r="I134" s="126">
        <f t="shared" si="3"/>
        <v>0</v>
      </c>
      <c r="J134" s="145"/>
      <c r="K134" s="122"/>
      <c r="L134" s="122"/>
      <c r="M134" s="122"/>
      <c r="N134" s="122"/>
      <c r="O134" s="122"/>
      <c r="P134" s="122"/>
      <c r="Q134" s="138"/>
      <c r="R134" s="126">
        <f t="shared" si="4"/>
        <v>0</v>
      </c>
      <c r="S134" s="129"/>
      <c r="T134" s="122"/>
      <c r="U134" s="122"/>
      <c r="V134" s="122"/>
      <c r="W134" s="122"/>
      <c r="X134" s="122"/>
      <c r="Y134" s="122"/>
      <c r="Z134" s="138"/>
      <c r="AA134" s="126">
        <f t="shared" si="5"/>
        <v>0</v>
      </c>
    </row>
    <row r="135" spans="1:27" x14ac:dyDescent="0.25">
      <c r="A135" s="129"/>
      <c r="B135" s="122"/>
      <c r="C135" s="122"/>
      <c r="D135" s="122"/>
      <c r="E135" s="122"/>
      <c r="F135" s="122"/>
      <c r="G135" s="122"/>
      <c r="H135" s="124"/>
      <c r="I135" s="126">
        <f t="shared" si="3"/>
        <v>0</v>
      </c>
      <c r="J135" s="145"/>
      <c r="K135" s="122"/>
      <c r="L135" s="122"/>
      <c r="M135" s="122"/>
      <c r="N135" s="122"/>
      <c r="O135" s="122"/>
      <c r="P135" s="122"/>
      <c r="Q135" s="138"/>
      <c r="R135" s="126">
        <f t="shared" si="4"/>
        <v>0</v>
      </c>
      <c r="S135" s="129"/>
      <c r="T135" s="122"/>
      <c r="U135" s="122"/>
      <c r="V135" s="122"/>
      <c r="W135" s="122"/>
      <c r="X135" s="122"/>
      <c r="Y135" s="122"/>
      <c r="Z135" s="138"/>
      <c r="AA135" s="126">
        <f t="shared" si="5"/>
        <v>0</v>
      </c>
    </row>
    <row r="136" spans="1:27" x14ac:dyDescent="0.25">
      <c r="A136" s="129"/>
      <c r="B136" s="122"/>
      <c r="C136" s="122"/>
      <c r="D136" s="122"/>
      <c r="E136" s="122"/>
      <c r="F136" s="122"/>
      <c r="G136" s="122"/>
      <c r="H136" s="124"/>
      <c r="I136" s="126">
        <f t="shared" ref="I136:I199" si="6">G136-H136</f>
        <v>0</v>
      </c>
      <c r="J136" s="145"/>
      <c r="K136" s="122"/>
      <c r="L136" s="122"/>
      <c r="M136" s="122"/>
      <c r="N136" s="122"/>
      <c r="O136" s="122"/>
      <c r="P136" s="122"/>
      <c r="Q136" s="138"/>
      <c r="R136" s="126">
        <f t="shared" ref="R136:R199" si="7">P136-Q136</f>
        <v>0</v>
      </c>
      <c r="S136" s="129"/>
      <c r="T136" s="122"/>
      <c r="U136" s="122"/>
      <c r="V136" s="122"/>
      <c r="W136" s="122"/>
      <c r="X136" s="122"/>
      <c r="Y136" s="122"/>
      <c r="Z136" s="138"/>
      <c r="AA136" s="126">
        <f t="shared" ref="AA136:AA199" si="8">Y136-Z136</f>
        <v>0</v>
      </c>
    </row>
    <row r="137" spans="1:27" x14ac:dyDescent="0.25">
      <c r="A137" s="129"/>
      <c r="B137" s="122"/>
      <c r="C137" s="122"/>
      <c r="D137" s="122"/>
      <c r="E137" s="122"/>
      <c r="F137" s="122"/>
      <c r="G137" s="122"/>
      <c r="H137" s="124"/>
      <c r="I137" s="126">
        <f t="shared" si="6"/>
        <v>0</v>
      </c>
      <c r="J137" s="145"/>
      <c r="K137" s="122"/>
      <c r="L137" s="122"/>
      <c r="M137" s="122"/>
      <c r="N137" s="122"/>
      <c r="O137" s="122"/>
      <c r="P137" s="122"/>
      <c r="Q137" s="138"/>
      <c r="R137" s="126">
        <f t="shared" si="7"/>
        <v>0</v>
      </c>
      <c r="S137" s="129"/>
      <c r="T137" s="122"/>
      <c r="U137" s="122"/>
      <c r="V137" s="122"/>
      <c r="W137" s="122"/>
      <c r="X137" s="122"/>
      <c r="Y137" s="122"/>
      <c r="Z137" s="138"/>
      <c r="AA137" s="126">
        <f t="shared" si="8"/>
        <v>0</v>
      </c>
    </row>
    <row r="138" spans="1:27" x14ac:dyDescent="0.25">
      <c r="A138" s="129"/>
      <c r="B138" s="122"/>
      <c r="C138" s="122"/>
      <c r="D138" s="122"/>
      <c r="E138" s="122"/>
      <c r="F138" s="122"/>
      <c r="G138" s="122"/>
      <c r="H138" s="124"/>
      <c r="I138" s="126">
        <f t="shared" si="6"/>
        <v>0</v>
      </c>
      <c r="J138" s="145"/>
      <c r="K138" s="122"/>
      <c r="L138" s="122"/>
      <c r="M138" s="122"/>
      <c r="N138" s="122"/>
      <c r="O138" s="122"/>
      <c r="P138" s="122"/>
      <c r="Q138" s="138"/>
      <c r="R138" s="126">
        <f t="shared" si="7"/>
        <v>0</v>
      </c>
      <c r="S138" s="129"/>
      <c r="T138" s="122"/>
      <c r="U138" s="122"/>
      <c r="V138" s="122"/>
      <c r="W138" s="122"/>
      <c r="X138" s="122"/>
      <c r="Y138" s="122"/>
      <c r="Z138" s="138"/>
      <c r="AA138" s="126">
        <f t="shared" si="8"/>
        <v>0</v>
      </c>
    </row>
    <row r="139" spans="1:27" x14ac:dyDescent="0.25">
      <c r="A139" s="129"/>
      <c r="B139" s="122"/>
      <c r="C139" s="122"/>
      <c r="D139" s="122"/>
      <c r="E139" s="122"/>
      <c r="F139" s="122"/>
      <c r="G139" s="122"/>
      <c r="H139" s="124"/>
      <c r="I139" s="126">
        <f t="shared" si="6"/>
        <v>0</v>
      </c>
      <c r="J139" s="145"/>
      <c r="K139" s="122"/>
      <c r="L139" s="122"/>
      <c r="M139" s="122"/>
      <c r="N139" s="122"/>
      <c r="O139" s="122"/>
      <c r="P139" s="122"/>
      <c r="Q139" s="138"/>
      <c r="R139" s="126">
        <f t="shared" si="7"/>
        <v>0</v>
      </c>
      <c r="S139" s="129"/>
      <c r="T139" s="122"/>
      <c r="U139" s="122"/>
      <c r="V139" s="122"/>
      <c r="W139" s="122"/>
      <c r="X139" s="122"/>
      <c r="Y139" s="122"/>
      <c r="Z139" s="138"/>
      <c r="AA139" s="126">
        <f t="shared" si="8"/>
        <v>0</v>
      </c>
    </row>
    <row r="140" spans="1:27" x14ac:dyDescent="0.25">
      <c r="A140" s="129"/>
      <c r="B140" s="122"/>
      <c r="C140" s="122"/>
      <c r="D140" s="122"/>
      <c r="E140" s="122"/>
      <c r="F140" s="122"/>
      <c r="G140" s="122"/>
      <c r="H140" s="124"/>
      <c r="I140" s="126">
        <f t="shared" si="6"/>
        <v>0</v>
      </c>
      <c r="J140" s="145"/>
      <c r="K140" s="122"/>
      <c r="L140" s="122"/>
      <c r="M140" s="122"/>
      <c r="N140" s="122"/>
      <c r="O140" s="122"/>
      <c r="P140" s="122"/>
      <c r="Q140" s="138"/>
      <c r="R140" s="126">
        <f t="shared" si="7"/>
        <v>0</v>
      </c>
      <c r="S140" s="129"/>
      <c r="T140" s="122"/>
      <c r="U140" s="122"/>
      <c r="V140" s="122"/>
      <c r="W140" s="122"/>
      <c r="X140" s="122"/>
      <c r="Y140" s="122"/>
      <c r="Z140" s="138"/>
      <c r="AA140" s="126">
        <f t="shared" si="8"/>
        <v>0</v>
      </c>
    </row>
    <row r="141" spans="1:27" x14ac:dyDescent="0.25">
      <c r="A141" s="129"/>
      <c r="B141" s="122"/>
      <c r="C141" s="122"/>
      <c r="D141" s="122"/>
      <c r="E141" s="122"/>
      <c r="F141" s="122"/>
      <c r="G141" s="122"/>
      <c r="H141" s="124"/>
      <c r="I141" s="126">
        <f t="shared" si="6"/>
        <v>0</v>
      </c>
      <c r="J141" s="145"/>
      <c r="K141" s="122"/>
      <c r="L141" s="122"/>
      <c r="M141" s="122"/>
      <c r="N141" s="122"/>
      <c r="O141" s="122"/>
      <c r="P141" s="122"/>
      <c r="Q141" s="138"/>
      <c r="R141" s="126">
        <f t="shared" si="7"/>
        <v>0</v>
      </c>
      <c r="S141" s="129"/>
      <c r="T141" s="122"/>
      <c r="U141" s="122"/>
      <c r="V141" s="122"/>
      <c r="W141" s="122"/>
      <c r="X141" s="122"/>
      <c r="Y141" s="122"/>
      <c r="Z141" s="138"/>
      <c r="AA141" s="126">
        <f t="shared" si="8"/>
        <v>0</v>
      </c>
    </row>
    <row r="142" spans="1:27" x14ac:dyDescent="0.25">
      <c r="A142" s="129"/>
      <c r="B142" s="122"/>
      <c r="C142" s="122"/>
      <c r="D142" s="122"/>
      <c r="E142" s="122"/>
      <c r="F142" s="122"/>
      <c r="G142" s="122"/>
      <c r="H142" s="124"/>
      <c r="I142" s="126">
        <f t="shared" si="6"/>
        <v>0</v>
      </c>
      <c r="J142" s="145"/>
      <c r="K142" s="122"/>
      <c r="L142" s="122"/>
      <c r="M142" s="122"/>
      <c r="N142" s="122"/>
      <c r="O142" s="122"/>
      <c r="P142" s="122"/>
      <c r="Q142" s="138"/>
      <c r="R142" s="126">
        <f t="shared" si="7"/>
        <v>0</v>
      </c>
      <c r="S142" s="129"/>
      <c r="T142" s="122"/>
      <c r="U142" s="122"/>
      <c r="V142" s="122"/>
      <c r="W142" s="122"/>
      <c r="X142" s="122"/>
      <c r="Y142" s="122"/>
      <c r="Z142" s="138"/>
      <c r="AA142" s="126">
        <f t="shared" si="8"/>
        <v>0</v>
      </c>
    </row>
    <row r="143" spans="1:27" x14ac:dyDescent="0.25">
      <c r="A143" s="129"/>
      <c r="B143" s="122"/>
      <c r="C143" s="122"/>
      <c r="D143" s="122"/>
      <c r="E143" s="122"/>
      <c r="F143" s="122"/>
      <c r="G143" s="122"/>
      <c r="H143" s="124"/>
      <c r="I143" s="126">
        <f t="shared" si="6"/>
        <v>0</v>
      </c>
      <c r="J143" s="145"/>
      <c r="K143" s="122"/>
      <c r="L143" s="122"/>
      <c r="M143" s="122"/>
      <c r="N143" s="122"/>
      <c r="O143" s="122"/>
      <c r="P143" s="122"/>
      <c r="Q143" s="138"/>
      <c r="R143" s="126">
        <f t="shared" si="7"/>
        <v>0</v>
      </c>
      <c r="S143" s="129"/>
      <c r="T143" s="122"/>
      <c r="U143" s="122"/>
      <c r="V143" s="122"/>
      <c r="W143" s="122"/>
      <c r="X143" s="122"/>
      <c r="Y143" s="122"/>
      <c r="Z143" s="138"/>
      <c r="AA143" s="126">
        <f t="shared" si="8"/>
        <v>0</v>
      </c>
    </row>
    <row r="144" spans="1:27" x14ac:dyDescent="0.25">
      <c r="A144" s="129"/>
      <c r="B144" s="122"/>
      <c r="C144" s="122"/>
      <c r="D144" s="122"/>
      <c r="E144" s="122"/>
      <c r="F144" s="122"/>
      <c r="G144" s="122"/>
      <c r="H144" s="124"/>
      <c r="I144" s="126">
        <f t="shared" si="6"/>
        <v>0</v>
      </c>
      <c r="J144" s="145"/>
      <c r="K144" s="122"/>
      <c r="L144" s="122"/>
      <c r="M144" s="122"/>
      <c r="N144" s="122"/>
      <c r="O144" s="122"/>
      <c r="P144" s="122"/>
      <c r="Q144" s="138"/>
      <c r="R144" s="126">
        <f t="shared" si="7"/>
        <v>0</v>
      </c>
      <c r="S144" s="129"/>
      <c r="T144" s="122"/>
      <c r="U144" s="122"/>
      <c r="V144" s="122"/>
      <c r="W144" s="122"/>
      <c r="X144" s="122"/>
      <c r="Y144" s="122"/>
      <c r="Z144" s="138"/>
      <c r="AA144" s="126">
        <f t="shared" si="8"/>
        <v>0</v>
      </c>
    </row>
    <row r="145" spans="1:27" x14ac:dyDescent="0.25">
      <c r="A145" s="129"/>
      <c r="B145" s="122"/>
      <c r="C145" s="122"/>
      <c r="D145" s="122"/>
      <c r="E145" s="122"/>
      <c r="F145" s="122"/>
      <c r="G145" s="122"/>
      <c r="H145" s="124"/>
      <c r="I145" s="126">
        <f t="shared" si="6"/>
        <v>0</v>
      </c>
      <c r="J145" s="145"/>
      <c r="K145" s="122"/>
      <c r="L145" s="122"/>
      <c r="M145" s="122"/>
      <c r="N145" s="122"/>
      <c r="O145" s="122"/>
      <c r="P145" s="122"/>
      <c r="Q145" s="138"/>
      <c r="R145" s="126">
        <f t="shared" si="7"/>
        <v>0</v>
      </c>
      <c r="S145" s="129"/>
      <c r="T145" s="122"/>
      <c r="U145" s="122"/>
      <c r="V145" s="122"/>
      <c r="W145" s="122"/>
      <c r="X145" s="122"/>
      <c r="Y145" s="122"/>
      <c r="Z145" s="138"/>
      <c r="AA145" s="126">
        <f t="shared" si="8"/>
        <v>0</v>
      </c>
    </row>
    <row r="146" spans="1:27" x14ac:dyDescent="0.25">
      <c r="A146" s="129"/>
      <c r="B146" s="122"/>
      <c r="C146" s="122"/>
      <c r="D146" s="122"/>
      <c r="E146" s="122"/>
      <c r="F146" s="122"/>
      <c r="G146" s="122"/>
      <c r="H146" s="124"/>
      <c r="I146" s="126">
        <f t="shared" si="6"/>
        <v>0</v>
      </c>
      <c r="J146" s="145"/>
      <c r="K146" s="122"/>
      <c r="L146" s="122"/>
      <c r="M146" s="122"/>
      <c r="N146" s="122"/>
      <c r="O146" s="122"/>
      <c r="P146" s="122"/>
      <c r="Q146" s="138"/>
      <c r="R146" s="126">
        <f t="shared" si="7"/>
        <v>0</v>
      </c>
      <c r="S146" s="129"/>
      <c r="T146" s="122"/>
      <c r="U146" s="122"/>
      <c r="V146" s="122"/>
      <c r="W146" s="122"/>
      <c r="X146" s="122"/>
      <c r="Y146" s="122"/>
      <c r="Z146" s="138"/>
      <c r="AA146" s="126">
        <f t="shared" si="8"/>
        <v>0</v>
      </c>
    </row>
    <row r="147" spans="1:27" x14ac:dyDescent="0.25">
      <c r="A147" s="129"/>
      <c r="B147" s="122"/>
      <c r="C147" s="122"/>
      <c r="D147" s="122"/>
      <c r="E147" s="122"/>
      <c r="F147" s="122"/>
      <c r="G147" s="122"/>
      <c r="H147" s="124"/>
      <c r="I147" s="126">
        <f t="shared" si="6"/>
        <v>0</v>
      </c>
      <c r="J147" s="145"/>
      <c r="K147" s="122"/>
      <c r="L147" s="122"/>
      <c r="M147" s="122"/>
      <c r="N147" s="122"/>
      <c r="O147" s="122"/>
      <c r="P147" s="122"/>
      <c r="Q147" s="138"/>
      <c r="R147" s="126">
        <f t="shared" si="7"/>
        <v>0</v>
      </c>
      <c r="S147" s="129"/>
      <c r="T147" s="122"/>
      <c r="U147" s="122"/>
      <c r="V147" s="122"/>
      <c r="W147" s="122"/>
      <c r="X147" s="122"/>
      <c r="Y147" s="122"/>
      <c r="Z147" s="138"/>
      <c r="AA147" s="126">
        <f t="shared" si="8"/>
        <v>0</v>
      </c>
    </row>
    <row r="148" spans="1:27" x14ac:dyDescent="0.25">
      <c r="A148" s="129"/>
      <c r="B148" s="122"/>
      <c r="C148" s="122"/>
      <c r="D148" s="122"/>
      <c r="E148" s="122"/>
      <c r="F148" s="122"/>
      <c r="G148" s="122"/>
      <c r="H148" s="124"/>
      <c r="I148" s="126">
        <f t="shared" si="6"/>
        <v>0</v>
      </c>
      <c r="J148" s="145"/>
      <c r="K148" s="122"/>
      <c r="L148" s="122"/>
      <c r="M148" s="122"/>
      <c r="N148" s="122"/>
      <c r="O148" s="122"/>
      <c r="P148" s="122"/>
      <c r="Q148" s="138"/>
      <c r="R148" s="126">
        <f t="shared" si="7"/>
        <v>0</v>
      </c>
      <c r="S148" s="129"/>
      <c r="T148" s="122"/>
      <c r="U148" s="122"/>
      <c r="V148" s="122"/>
      <c r="W148" s="122"/>
      <c r="X148" s="122"/>
      <c r="Y148" s="122"/>
      <c r="Z148" s="138"/>
      <c r="AA148" s="126">
        <f t="shared" si="8"/>
        <v>0</v>
      </c>
    </row>
    <row r="149" spans="1:27" x14ac:dyDescent="0.25">
      <c r="A149" s="129"/>
      <c r="B149" s="122"/>
      <c r="C149" s="122"/>
      <c r="D149" s="122"/>
      <c r="E149" s="122"/>
      <c r="F149" s="122"/>
      <c r="G149" s="122"/>
      <c r="H149" s="124"/>
      <c r="I149" s="126">
        <f t="shared" si="6"/>
        <v>0</v>
      </c>
      <c r="J149" s="145"/>
      <c r="K149" s="122"/>
      <c r="L149" s="122"/>
      <c r="M149" s="122"/>
      <c r="N149" s="122"/>
      <c r="O149" s="122"/>
      <c r="P149" s="122"/>
      <c r="Q149" s="138"/>
      <c r="R149" s="126">
        <f t="shared" si="7"/>
        <v>0</v>
      </c>
      <c r="S149" s="129"/>
      <c r="T149" s="122"/>
      <c r="U149" s="122"/>
      <c r="V149" s="122"/>
      <c r="W149" s="122"/>
      <c r="X149" s="122"/>
      <c r="Y149" s="122"/>
      <c r="Z149" s="138"/>
      <c r="AA149" s="126">
        <f t="shared" si="8"/>
        <v>0</v>
      </c>
    </row>
    <row r="150" spans="1:27" x14ac:dyDescent="0.25">
      <c r="A150" s="129"/>
      <c r="B150" s="122"/>
      <c r="C150" s="122"/>
      <c r="D150" s="122"/>
      <c r="E150" s="122"/>
      <c r="F150" s="122"/>
      <c r="G150" s="122"/>
      <c r="H150" s="124"/>
      <c r="I150" s="126">
        <f t="shared" si="6"/>
        <v>0</v>
      </c>
      <c r="J150" s="145"/>
      <c r="K150" s="122"/>
      <c r="L150" s="122"/>
      <c r="M150" s="122"/>
      <c r="N150" s="122"/>
      <c r="O150" s="122"/>
      <c r="P150" s="122"/>
      <c r="Q150" s="138"/>
      <c r="R150" s="126">
        <f t="shared" si="7"/>
        <v>0</v>
      </c>
      <c r="S150" s="129"/>
      <c r="T150" s="122"/>
      <c r="U150" s="122"/>
      <c r="V150" s="122"/>
      <c r="W150" s="122"/>
      <c r="X150" s="122"/>
      <c r="Y150" s="122"/>
      <c r="Z150" s="138"/>
      <c r="AA150" s="126">
        <f t="shared" si="8"/>
        <v>0</v>
      </c>
    </row>
    <row r="151" spans="1:27" x14ac:dyDescent="0.25">
      <c r="A151" s="129"/>
      <c r="B151" s="122"/>
      <c r="C151" s="122"/>
      <c r="D151" s="122"/>
      <c r="E151" s="122"/>
      <c r="F151" s="122"/>
      <c r="G151" s="122"/>
      <c r="H151" s="124"/>
      <c r="I151" s="126">
        <f t="shared" si="6"/>
        <v>0</v>
      </c>
      <c r="J151" s="145"/>
      <c r="K151" s="122"/>
      <c r="L151" s="122"/>
      <c r="M151" s="122"/>
      <c r="N151" s="122"/>
      <c r="O151" s="122"/>
      <c r="P151" s="122"/>
      <c r="Q151" s="138"/>
      <c r="R151" s="126">
        <f t="shared" si="7"/>
        <v>0</v>
      </c>
      <c r="S151" s="129"/>
      <c r="T151" s="122"/>
      <c r="U151" s="122"/>
      <c r="V151" s="122"/>
      <c r="W151" s="122"/>
      <c r="X151" s="122"/>
      <c r="Y151" s="122"/>
      <c r="Z151" s="138"/>
      <c r="AA151" s="126">
        <f t="shared" si="8"/>
        <v>0</v>
      </c>
    </row>
    <row r="152" spans="1:27" x14ac:dyDescent="0.25">
      <c r="A152" s="129"/>
      <c r="B152" s="122"/>
      <c r="C152" s="122"/>
      <c r="D152" s="122"/>
      <c r="E152" s="122"/>
      <c r="F152" s="122"/>
      <c r="G152" s="122"/>
      <c r="H152" s="124"/>
      <c r="I152" s="126">
        <f t="shared" si="6"/>
        <v>0</v>
      </c>
      <c r="J152" s="145"/>
      <c r="K152" s="122"/>
      <c r="L152" s="122"/>
      <c r="M152" s="122"/>
      <c r="N152" s="122"/>
      <c r="O152" s="122"/>
      <c r="P152" s="122"/>
      <c r="Q152" s="138"/>
      <c r="R152" s="126">
        <f t="shared" si="7"/>
        <v>0</v>
      </c>
      <c r="S152" s="129"/>
      <c r="T152" s="122"/>
      <c r="U152" s="122"/>
      <c r="V152" s="122"/>
      <c r="W152" s="122"/>
      <c r="X152" s="122"/>
      <c r="Y152" s="122"/>
      <c r="Z152" s="138"/>
      <c r="AA152" s="126">
        <f t="shared" si="8"/>
        <v>0</v>
      </c>
    </row>
    <row r="153" spans="1:27" x14ac:dyDescent="0.25">
      <c r="A153" s="129"/>
      <c r="B153" s="122"/>
      <c r="C153" s="122"/>
      <c r="D153" s="122"/>
      <c r="E153" s="122"/>
      <c r="F153" s="122"/>
      <c r="G153" s="122"/>
      <c r="H153" s="124"/>
      <c r="I153" s="126">
        <f t="shared" si="6"/>
        <v>0</v>
      </c>
      <c r="J153" s="145"/>
      <c r="K153" s="122"/>
      <c r="L153" s="122"/>
      <c r="M153" s="122"/>
      <c r="N153" s="122"/>
      <c r="O153" s="122"/>
      <c r="P153" s="122"/>
      <c r="Q153" s="138"/>
      <c r="R153" s="126">
        <f t="shared" si="7"/>
        <v>0</v>
      </c>
      <c r="S153" s="129"/>
      <c r="T153" s="122"/>
      <c r="U153" s="122"/>
      <c r="V153" s="122"/>
      <c r="W153" s="122"/>
      <c r="X153" s="122"/>
      <c r="Y153" s="122"/>
      <c r="Z153" s="138"/>
      <c r="AA153" s="126">
        <f t="shared" si="8"/>
        <v>0</v>
      </c>
    </row>
    <row r="154" spans="1:27" x14ac:dyDescent="0.25">
      <c r="A154" s="129"/>
      <c r="B154" s="122"/>
      <c r="C154" s="122"/>
      <c r="D154" s="122"/>
      <c r="E154" s="122"/>
      <c r="F154" s="122"/>
      <c r="G154" s="122"/>
      <c r="H154" s="124"/>
      <c r="I154" s="126">
        <f t="shared" si="6"/>
        <v>0</v>
      </c>
      <c r="J154" s="145"/>
      <c r="K154" s="122"/>
      <c r="L154" s="122"/>
      <c r="M154" s="122"/>
      <c r="N154" s="122"/>
      <c r="O154" s="122"/>
      <c r="P154" s="122"/>
      <c r="Q154" s="138"/>
      <c r="R154" s="126">
        <f t="shared" si="7"/>
        <v>0</v>
      </c>
      <c r="S154" s="129"/>
      <c r="T154" s="122"/>
      <c r="U154" s="122"/>
      <c r="V154" s="122"/>
      <c r="W154" s="122"/>
      <c r="X154" s="122"/>
      <c r="Y154" s="122"/>
      <c r="Z154" s="138"/>
      <c r="AA154" s="126">
        <f t="shared" si="8"/>
        <v>0</v>
      </c>
    </row>
    <row r="155" spans="1:27" x14ac:dyDescent="0.25">
      <c r="A155" s="129"/>
      <c r="B155" s="122"/>
      <c r="C155" s="122"/>
      <c r="D155" s="122"/>
      <c r="E155" s="122"/>
      <c r="F155" s="122"/>
      <c r="G155" s="122"/>
      <c r="H155" s="124"/>
      <c r="I155" s="126">
        <f t="shared" si="6"/>
        <v>0</v>
      </c>
      <c r="J155" s="145"/>
      <c r="K155" s="122"/>
      <c r="L155" s="122"/>
      <c r="M155" s="122"/>
      <c r="N155" s="122"/>
      <c r="O155" s="122"/>
      <c r="P155" s="122"/>
      <c r="Q155" s="138"/>
      <c r="R155" s="126">
        <f t="shared" si="7"/>
        <v>0</v>
      </c>
      <c r="S155" s="129"/>
      <c r="T155" s="122"/>
      <c r="U155" s="122"/>
      <c r="V155" s="122"/>
      <c r="W155" s="122"/>
      <c r="X155" s="122"/>
      <c r="Y155" s="122"/>
      <c r="Z155" s="138"/>
      <c r="AA155" s="126">
        <f t="shared" si="8"/>
        <v>0</v>
      </c>
    </row>
    <row r="156" spans="1:27" x14ac:dyDescent="0.25">
      <c r="A156" s="129"/>
      <c r="B156" s="122"/>
      <c r="C156" s="122"/>
      <c r="D156" s="122"/>
      <c r="E156" s="122"/>
      <c r="F156" s="122"/>
      <c r="G156" s="122"/>
      <c r="H156" s="124"/>
      <c r="I156" s="126">
        <f t="shared" si="6"/>
        <v>0</v>
      </c>
      <c r="J156" s="145"/>
      <c r="K156" s="122"/>
      <c r="L156" s="122"/>
      <c r="M156" s="122"/>
      <c r="N156" s="122"/>
      <c r="O156" s="122"/>
      <c r="P156" s="122"/>
      <c r="Q156" s="138"/>
      <c r="R156" s="126">
        <f t="shared" si="7"/>
        <v>0</v>
      </c>
      <c r="S156" s="129"/>
      <c r="T156" s="122"/>
      <c r="U156" s="122"/>
      <c r="V156" s="122"/>
      <c r="W156" s="122"/>
      <c r="X156" s="122"/>
      <c r="Y156" s="122"/>
      <c r="Z156" s="138"/>
      <c r="AA156" s="126">
        <f t="shared" si="8"/>
        <v>0</v>
      </c>
    </row>
    <row r="157" spans="1:27" x14ac:dyDescent="0.25">
      <c r="A157" s="129"/>
      <c r="B157" s="122"/>
      <c r="C157" s="122"/>
      <c r="D157" s="122"/>
      <c r="E157" s="122"/>
      <c r="F157" s="122"/>
      <c r="G157" s="122"/>
      <c r="H157" s="124"/>
      <c r="I157" s="126">
        <f t="shared" si="6"/>
        <v>0</v>
      </c>
      <c r="J157" s="145"/>
      <c r="K157" s="122"/>
      <c r="L157" s="122"/>
      <c r="M157" s="122"/>
      <c r="N157" s="122"/>
      <c r="O157" s="122"/>
      <c r="P157" s="122"/>
      <c r="Q157" s="138"/>
      <c r="R157" s="126">
        <f t="shared" si="7"/>
        <v>0</v>
      </c>
      <c r="S157" s="129"/>
      <c r="T157" s="122"/>
      <c r="U157" s="122"/>
      <c r="V157" s="122"/>
      <c r="W157" s="122"/>
      <c r="X157" s="122"/>
      <c r="Y157" s="122"/>
      <c r="Z157" s="138"/>
      <c r="AA157" s="126">
        <f t="shared" si="8"/>
        <v>0</v>
      </c>
    </row>
    <row r="158" spans="1:27" x14ac:dyDescent="0.25">
      <c r="A158" s="129"/>
      <c r="B158" s="122"/>
      <c r="C158" s="122"/>
      <c r="D158" s="122"/>
      <c r="E158" s="122"/>
      <c r="F158" s="122"/>
      <c r="G158" s="122"/>
      <c r="H158" s="124"/>
      <c r="I158" s="126">
        <f t="shared" si="6"/>
        <v>0</v>
      </c>
      <c r="J158" s="145"/>
      <c r="K158" s="122"/>
      <c r="L158" s="122"/>
      <c r="M158" s="122"/>
      <c r="N158" s="122"/>
      <c r="O158" s="122"/>
      <c r="P158" s="122"/>
      <c r="Q158" s="138"/>
      <c r="R158" s="126">
        <f t="shared" si="7"/>
        <v>0</v>
      </c>
      <c r="S158" s="129"/>
      <c r="T158" s="122"/>
      <c r="U158" s="122"/>
      <c r="V158" s="122"/>
      <c r="W158" s="122"/>
      <c r="X158" s="122"/>
      <c r="Y158" s="122"/>
      <c r="Z158" s="138"/>
      <c r="AA158" s="126">
        <f t="shared" si="8"/>
        <v>0</v>
      </c>
    </row>
    <row r="159" spans="1:27" x14ac:dyDescent="0.25">
      <c r="A159" s="129"/>
      <c r="B159" s="122"/>
      <c r="C159" s="122"/>
      <c r="D159" s="122"/>
      <c r="E159" s="122"/>
      <c r="F159" s="122"/>
      <c r="G159" s="122"/>
      <c r="H159" s="124"/>
      <c r="I159" s="126">
        <f t="shared" si="6"/>
        <v>0</v>
      </c>
      <c r="J159" s="145"/>
      <c r="K159" s="122"/>
      <c r="L159" s="122"/>
      <c r="M159" s="122"/>
      <c r="N159" s="122"/>
      <c r="O159" s="122"/>
      <c r="P159" s="122"/>
      <c r="Q159" s="138"/>
      <c r="R159" s="126">
        <f t="shared" si="7"/>
        <v>0</v>
      </c>
      <c r="S159" s="129"/>
      <c r="T159" s="122"/>
      <c r="U159" s="122"/>
      <c r="V159" s="122"/>
      <c r="W159" s="122"/>
      <c r="X159" s="122"/>
      <c r="Y159" s="122"/>
      <c r="Z159" s="138"/>
      <c r="AA159" s="126">
        <f t="shared" si="8"/>
        <v>0</v>
      </c>
    </row>
    <row r="160" spans="1:27" x14ac:dyDescent="0.25">
      <c r="A160" s="129"/>
      <c r="B160" s="122"/>
      <c r="C160" s="122"/>
      <c r="D160" s="122"/>
      <c r="E160" s="122"/>
      <c r="F160" s="122"/>
      <c r="G160" s="122"/>
      <c r="H160" s="124"/>
      <c r="I160" s="126">
        <f t="shared" si="6"/>
        <v>0</v>
      </c>
      <c r="J160" s="145"/>
      <c r="K160" s="122"/>
      <c r="L160" s="122"/>
      <c r="M160" s="122"/>
      <c r="N160" s="122"/>
      <c r="O160" s="122"/>
      <c r="P160" s="122"/>
      <c r="Q160" s="138"/>
      <c r="R160" s="126">
        <f t="shared" si="7"/>
        <v>0</v>
      </c>
      <c r="S160" s="129"/>
      <c r="T160" s="122"/>
      <c r="U160" s="122"/>
      <c r="V160" s="122"/>
      <c r="W160" s="122"/>
      <c r="X160" s="122"/>
      <c r="Y160" s="122"/>
      <c r="Z160" s="138"/>
      <c r="AA160" s="126">
        <f t="shared" si="8"/>
        <v>0</v>
      </c>
    </row>
    <row r="161" spans="1:27" x14ac:dyDescent="0.25">
      <c r="A161" s="129"/>
      <c r="B161" s="122"/>
      <c r="C161" s="122"/>
      <c r="D161" s="122"/>
      <c r="E161" s="122"/>
      <c r="F161" s="122"/>
      <c r="G161" s="122"/>
      <c r="H161" s="124"/>
      <c r="I161" s="126">
        <f t="shared" si="6"/>
        <v>0</v>
      </c>
      <c r="J161" s="145"/>
      <c r="K161" s="122"/>
      <c r="L161" s="122"/>
      <c r="M161" s="122"/>
      <c r="N161" s="122"/>
      <c r="O161" s="122"/>
      <c r="P161" s="122"/>
      <c r="Q161" s="138"/>
      <c r="R161" s="126">
        <f t="shared" si="7"/>
        <v>0</v>
      </c>
      <c r="S161" s="129"/>
      <c r="T161" s="122"/>
      <c r="U161" s="122"/>
      <c r="V161" s="122"/>
      <c r="W161" s="122"/>
      <c r="X161" s="122"/>
      <c r="Y161" s="122"/>
      <c r="Z161" s="138"/>
      <c r="AA161" s="126">
        <f t="shared" si="8"/>
        <v>0</v>
      </c>
    </row>
    <row r="162" spans="1:27" x14ac:dyDescent="0.25">
      <c r="A162" s="129"/>
      <c r="B162" s="122"/>
      <c r="C162" s="122"/>
      <c r="D162" s="122"/>
      <c r="E162" s="122"/>
      <c r="F162" s="122"/>
      <c r="G162" s="122"/>
      <c r="H162" s="124"/>
      <c r="I162" s="126">
        <f t="shared" si="6"/>
        <v>0</v>
      </c>
      <c r="J162" s="145"/>
      <c r="K162" s="122"/>
      <c r="L162" s="122"/>
      <c r="M162" s="122"/>
      <c r="N162" s="122"/>
      <c r="O162" s="122"/>
      <c r="P162" s="122"/>
      <c r="Q162" s="138"/>
      <c r="R162" s="126">
        <f t="shared" si="7"/>
        <v>0</v>
      </c>
      <c r="S162" s="129"/>
      <c r="T162" s="122"/>
      <c r="U162" s="122"/>
      <c r="V162" s="122"/>
      <c r="W162" s="122"/>
      <c r="X162" s="122"/>
      <c r="Y162" s="122"/>
      <c r="Z162" s="138"/>
      <c r="AA162" s="126">
        <f t="shared" si="8"/>
        <v>0</v>
      </c>
    </row>
    <row r="163" spans="1:27" x14ac:dyDescent="0.25">
      <c r="A163" s="129"/>
      <c r="B163" s="122"/>
      <c r="C163" s="122"/>
      <c r="D163" s="122"/>
      <c r="E163" s="122"/>
      <c r="F163" s="122"/>
      <c r="G163" s="122"/>
      <c r="H163" s="124"/>
      <c r="I163" s="126">
        <f t="shared" si="6"/>
        <v>0</v>
      </c>
      <c r="J163" s="145"/>
      <c r="K163" s="122"/>
      <c r="L163" s="122"/>
      <c r="M163" s="122"/>
      <c r="N163" s="122"/>
      <c r="O163" s="122"/>
      <c r="P163" s="122"/>
      <c r="Q163" s="138"/>
      <c r="R163" s="126">
        <f t="shared" si="7"/>
        <v>0</v>
      </c>
      <c r="S163" s="129"/>
      <c r="T163" s="122"/>
      <c r="U163" s="122"/>
      <c r="V163" s="122"/>
      <c r="W163" s="122"/>
      <c r="X163" s="122"/>
      <c r="Y163" s="122"/>
      <c r="Z163" s="138"/>
      <c r="AA163" s="126">
        <f t="shared" si="8"/>
        <v>0</v>
      </c>
    </row>
    <row r="164" spans="1:27" x14ac:dyDescent="0.25">
      <c r="A164" s="129"/>
      <c r="B164" s="122"/>
      <c r="C164" s="122"/>
      <c r="D164" s="122"/>
      <c r="E164" s="122"/>
      <c r="F164" s="122"/>
      <c r="G164" s="122"/>
      <c r="H164" s="124"/>
      <c r="I164" s="126">
        <f t="shared" si="6"/>
        <v>0</v>
      </c>
      <c r="J164" s="145"/>
      <c r="K164" s="122"/>
      <c r="L164" s="122"/>
      <c r="M164" s="122"/>
      <c r="N164" s="122"/>
      <c r="O164" s="122"/>
      <c r="P164" s="122"/>
      <c r="Q164" s="138"/>
      <c r="R164" s="126">
        <f t="shared" si="7"/>
        <v>0</v>
      </c>
      <c r="S164" s="129"/>
      <c r="T164" s="122"/>
      <c r="U164" s="122"/>
      <c r="V164" s="122"/>
      <c r="W164" s="122"/>
      <c r="X164" s="122"/>
      <c r="Y164" s="122"/>
      <c r="Z164" s="138"/>
      <c r="AA164" s="126">
        <f t="shared" si="8"/>
        <v>0</v>
      </c>
    </row>
    <row r="165" spans="1:27" x14ac:dyDescent="0.25">
      <c r="A165" s="129"/>
      <c r="B165" s="122"/>
      <c r="C165" s="122"/>
      <c r="D165" s="122"/>
      <c r="E165" s="122"/>
      <c r="F165" s="122"/>
      <c r="G165" s="122"/>
      <c r="H165" s="124"/>
      <c r="I165" s="126">
        <f t="shared" si="6"/>
        <v>0</v>
      </c>
      <c r="J165" s="145"/>
      <c r="K165" s="122"/>
      <c r="L165" s="122"/>
      <c r="M165" s="122"/>
      <c r="N165" s="122"/>
      <c r="O165" s="122"/>
      <c r="P165" s="122"/>
      <c r="Q165" s="138"/>
      <c r="R165" s="126">
        <f t="shared" si="7"/>
        <v>0</v>
      </c>
      <c r="S165" s="129"/>
      <c r="T165" s="122"/>
      <c r="U165" s="122"/>
      <c r="V165" s="122"/>
      <c r="W165" s="122"/>
      <c r="X165" s="122"/>
      <c r="Y165" s="122"/>
      <c r="Z165" s="138"/>
      <c r="AA165" s="126">
        <f t="shared" si="8"/>
        <v>0</v>
      </c>
    </row>
    <row r="166" spans="1:27" x14ac:dyDescent="0.25">
      <c r="A166" s="129"/>
      <c r="B166" s="122"/>
      <c r="C166" s="122"/>
      <c r="D166" s="122"/>
      <c r="E166" s="122"/>
      <c r="F166" s="122"/>
      <c r="G166" s="122"/>
      <c r="H166" s="124"/>
      <c r="I166" s="126">
        <f t="shared" si="6"/>
        <v>0</v>
      </c>
      <c r="J166" s="145"/>
      <c r="K166" s="122"/>
      <c r="L166" s="122"/>
      <c r="M166" s="122"/>
      <c r="N166" s="122"/>
      <c r="O166" s="122"/>
      <c r="P166" s="122"/>
      <c r="Q166" s="138"/>
      <c r="R166" s="126">
        <f t="shared" si="7"/>
        <v>0</v>
      </c>
      <c r="S166" s="129"/>
      <c r="T166" s="122"/>
      <c r="U166" s="122"/>
      <c r="V166" s="122"/>
      <c r="W166" s="122"/>
      <c r="X166" s="122"/>
      <c r="Y166" s="122"/>
      <c r="Z166" s="138"/>
      <c r="AA166" s="126">
        <f t="shared" si="8"/>
        <v>0</v>
      </c>
    </row>
    <row r="167" spans="1:27" x14ac:dyDescent="0.25">
      <c r="A167" s="129"/>
      <c r="B167" s="122"/>
      <c r="C167" s="122"/>
      <c r="D167" s="122"/>
      <c r="E167" s="122"/>
      <c r="F167" s="122"/>
      <c r="G167" s="122"/>
      <c r="H167" s="124"/>
      <c r="I167" s="126">
        <f t="shared" si="6"/>
        <v>0</v>
      </c>
      <c r="J167" s="145"/>
      <c r="K167" s="122"/>
      <c r="L167" s="122"/>
      <c r="M167" s="122"/>
      <c r="N167" s="122"/>
      <c r="O167" s="122"/>
      <c r="P167" s="122"/>
      <c r="Q167" s="138"/>
      <c r="R167" s="126">
        <f t="shared" si="7"/>
        <v>0</v>
      </c>
      <c r="S167" s="129"/>
      <c r="T167" s="122"/>
      <c r="U167" s="122"/>
      <c r="V167" s="122"/>
      <c r="W167" s="122"/>
      <c r="X167" s="122"/>
      <c r="Y167" s="122"/>
      <c r="Z167" s="138"/>
      <c r="AA167" s="126">
        <f t="shared" si="8"/>
        <v>0</v>
      </c>
    </row>
    <row r="168" spans="1:27" x14ac:dyDescent="0.25">
      <c r="A168" s="129"/>
      <c r="B168" s="122"/>
      <c r="C168" s="122"/>
      <c r="D168" s="122"/>
      <c r="E168" s="122"/>
      <c r="F168" s="122"/>
      <c r="G168" s="122"/>
      <c r="H168" s="124"/>
      <c r="I168" s="126">
        <f t="shared" si="6"/>
        <v>0</v>
      </c>
      <c r="J168" s="145"/>
      <c r="K168" s="122"/>
      <c r="L168" s="122"/>
      <c r="M168" s="122"/>
      <c r="N168" s="122"/>
      <c r="O168" s="122"/>
      <c r="P168" s="122"/>
      <c r="Q168" s="138"/>
      <c r="R168" s="126">
        <f t="shared" si="7"/>
        <v>0</v>
      </c>
      <c r="S168" s="129"/>
      <c r="T168" s="122"/>
      <c r="U168" s="122"/>
      <c r="V168" s="122"/>
      <c r="W168" s="122"/>
      <c r="X168" s="122"/>
      <c r="Y168" s="122"/>
      <c r="Z168" s="138"/>
      <c r="AA168" s="126">
        <f t="shared" si="8"/>
        <v>0</v>
      </c>
    </row>
    <row r="169" spans="1:27" x14ac:dyDescent="0.25">
      <c r="A169" s="129"/>
      <c r="B169" s="122"/>
      <c r="C169" s="122"/>
      <c r="D169" s="122"/>
      <c r="E169" s="122"/>
      <c r="F169" s="122"/>
      <c r="G169" s="122"/>
      <c r="H169" s="124"/>
      <c r="I169" s="126">
        <f t="shared" si="6"/>
        <v>0</v>
      </c>
      <c r="J169" s="145"/>
      <c r="K169" s="122"/>
      <c r="L169" s="122"/>
      <c r="M169" s="122"/>
      <c r="N169" s="122"/>
      <c r="O169" s="122"/>
      <c r="P169" s="122"/>
      <c r="Q169" s="138"/>
      <c r="R169" s="126">
        <f t="shared" si="7"/>
        <v>0</v>
      </c>
      <c r="S169" s="129"/>
      <c r="T169" s="122"/>
      <c r="U169" s="122"/>
      <c r="V169" s="122"/>
      <c r="W169" s="122"/>
      <c r="X169" s="122"/>
      <c r="Y169" s="122"/>
      <c r="Z169" s="138"/>
      <c r="AA169" s="126">
        <f t="shared" si="8"/>
        <v>0</v>
      </c>
    </row>
    <row r="170" spans="1:27" x14ac:dyDescent="0.25">
      <c r="A170" s="129"/>
      <c r="B170" s="122"/>
      <c r="C170" s="122"/>
      <c r="D170" s="122"/>
      <c r="E170" s="122"/>
      <c r="F170" s="122"/>
      <c r="G170" s="122"/>
      <c r="H170" s="124"/>
      <c r="I170" s="126">
        <f t="shared" si="6"/>
        <v>0</v>
      </c>
      <c r="J170" s="145"/>
      <c r="K170" s="122"/>
      <c r="L170" s="122"/>
      <c r="M170" s="122"/>
      <c r="N170" s="122"/>
      <c r="O170" s="122"/>
      <c r="P170" s="122"/>
      <c r="Q170" s="138"/>
      <c r="R170" s="126">
        <f t="shared" si="7"/>
        <v>0</v>
      </c>
      <c r="S170" s="129"/>
      <c r="T170" s="122"/>
      <c r="U170" s="122"/>
      <c r="V170" s="122"/>
      <c r="W170" s="122"/>
      <c r="X170" s="122"/>
      <c r="Y170" s="122"/>
      <c r="Z170" s="138"/>
      <c r="AA170" s="126">
        <f t="shared" si="8"/>
        <v>0</v>
      </c>
    </row>
    <row r="171" spans="1:27" x14ac:dyDescent="0.25">
      <c r="A171" s="129"/>
      <c r="B171" s="122"/>
      <c r="C171" s="122"/>
      <c r="D171" s="122"/>
      <c r="E171" s="122"/>
      <c r="F171" s="122"/>
      <c r="G171" s="122"/>
      <c r="H171" s="124"/>
      <c r="I171" s="126">
        <f t="shared" si="6"/>
        <v>0</v>
      </c>
      <c r="J171" s="145"/>
      <c r="K171" s="122"/>
      <c r="L171" s="122"/>
      <c r="M171" s="122"/>
      <c r="N171" s="122"/>
      <c r="O171" s="122"/>
      <c r="P171" s="122"/>
      <c r="Q171" s="138"/>
      <c r="R171" s="126">
        <f t="shared" si="7"/>
        <v>0</v>
      </c>
      <c r="S171" s="129"/>
      <c r="T171" s="122"/>
      <c r="U171" s="122"/>
      <c r="V171" s="122"/>
      <c r="W171" s="122"/>
      <c r="X171" s="122"/>
      <c r="Y171" s="122"/>
      <c r="Z171" s="138"/>
      <c r="AA171" s="126">
        <f t="shared" si="8"/>
        <v>0</v>
      </c>
    </row>
    <row r="172" spans="1:27" x14ac:dyDescent="0.25">
      <c r="A172" s="129"/>
      <c r="B172" s="122"/>
      <c r="C172" s="122"/>
      <c r="D172" s="122"/>
      <c r="E172" s="122"/>
      <c r="F172" s="122"/>
      <c r="G172" s="122"/>
      <c r="H172" s="124"/>
      <c r="I172" s="126">
        <f t="shared" si="6"/>
        <v>0</v>
      </c>
      <c r="J172" s="145"/>
      <c r="K172" s="122"/>
      <c r="L172" s="122"/>
      <c r="M172" s="122"/>
      <c r="N172" s="122"/>
      <c r="O172" s="122"/>
      <c r="P172" s="122"/>
      <c r="Q172" s="138"/>
      <c r="R172" s="126">
        <f t="shared" si="7"/>
        <v>0</v>
      </c>
      <c r="S172" s="129"/>
      <c r="T172" s="122"/>
      <c r="U172" s="122"/>
      <c r="V172" s="122"/>
      <c r="W172" s="122"/>
      <c r="X172" s="122"/>
      <c r="Y172" s="122"/>
      <c r="Z172" s="138"/>
      <c r="AA172" s="126">
        <f t="shared" si="8"/>
        <v>0</v>
      </c>
    </row>
    <row r="173" spans="1:27" x14ac:dyDescent="0.25">
      <c r="A173" s="129"/>
      <c r="B173" s="122"/>
      <c r="C173" s="122"/>
      <c r="D173" s="122"/>
      <c r="E173" s="122"/>
      <c r="F173" s="122"/>
      <c r="G173" s="122"/>
      <c r="H173" s="124"/>
      <c r="I173" s="126">
        <f t="shared" si="6"/>
        <v>0</v>
      </c>
      <c r="J173" s="145"/>
      <c r="K173" s="122"/>
      <c r="L173" s="122"/>
      <c r="M173" s="122"/>
      <c r="N173" s="122"/>
      <c r="O173" s="122"/>
      <c r="P173" s="122"/>
      <c r="Q173" s="138"/>
      <c r="R173" s="126">
        <f t="shared" si="7"/>
        <v>0</v>
      </c>
      <c r="S173" s="129"/>
      <c r="T173" s="122"/>
      <c r="U173" s="122"/>
      <c r="V173" s="122"/>
      <c r="W173" s="122"/>
      <c r="X173" s="122"/>
      <c r="Y173" s="122"/>
      <c r="Z173" s="138"/>
      <c r="AA173" s="126">
        <f t="shared" si="8"/>
        <v>0</v>
      </c>
    </row>
    <row r="174" spans="1:27" x14ac:dyDescent="0.25">
      <c r="A174" s="129"/>
      <c r="B174" s="122"/>
      <c r="C174" s="122"/>
      <c r="D174" s="122"/>
      <c r="E174" s="122"/>
      <c r="F174" s="122"/>
      <c r="G174" s="122"/>
      <c r="H174" s="124"/>
      <c r="I174" s="126">
        <f t="shared" si="6"/>
        <v>0</v>
      </c>
      <c r="J174" s="145"/>
      <c r="K174" s="122"/>
      <c r="L174" s="122"/>
      <c r="M174" s="122"/>
      <c r="N174" s="122"/>
      <c r="O174" s="122"/>
      <c r="P174" s="122"/>
      <c r="Q174" s="138"/>
      <c r="R174" s="126">
        <f t="shared" si="7"/>
        <v>0</v>
      </c>
      <c r="S174" s="129"/>
      <c r="T174" s="122"/>
      <c r="U174" s="122"/>
      <c r="V174" s="122"/>
      <c r="W174" s="122"/>
      <c r="X174" s="122"/>
      <c r="Y174" s="122"/>
      <c r="Z174" s="138"/>
      <c r="AA174" s="126">
        <f t="shared" si="8"/>
        <v>0</v>
      </c>
    </row>
    <row r="175" spans="1:27" x14ac:dyDescent="0.25">
      <c r="A175" s="129"/>
      <c r="B175" s="122"/>
      <c r="C175" s="122"/>
      <c r="D175" s="122"/>
      <c r="E175" s="122"/>
      <c r="F175" s="122"/>
      <c r="G175" s="122"/>
      <c r="H175" s="124"/>
      <c r="I175" s="126">
        <f t="shared" si="6"/>
        <v>0</v>
      </c>
      <c r="J175" s="145"/>
      <c r="K175" s="122"/>
      <c r="L175" s="122"/>
      <c r="M175" s="122"/>
      <c r="N175" s="122"/>
      <c r="O175" s="122"/>
      <c r="P175" s="122"/>
      <c r="Q175" s="138"/>
      <c r="R175" s="126">
        <f t="shared" si="7"/>
        <v>0</v>
      </c>
      <c r="S175" s="129"/>
      <c r="T175" s="122"/>
      <c r="U175" s="122"/>
      <c r="V175" s="122"/>
      <c r="W175" s="122"/>
      <c r="X175" s="122"/>
      <c r="Y175" s="122"/>
      <c r="Z175" s="138"/>
      <c r="AA175" s="126">
        <f t="shared" si="8"/>
        <v>0</v>
      </c>
    </row>
    <row r="176" spans="1:27" x14ac:dyDescent="0.25">
      <c r="A176" s="129"/>
      <c r="B176" s="122"/>
      <c r="C176" s="122"/>
      <c r="D176" s="122"/>
      <c r="E176" s="122"/>
      <c r="F176" s="122"/>
      <c r="G176" s="122"/>
      <c r="H176" s="124"/>
      <c r="I176" s="126">
        <f t="shared" si="6"/>
        <v>0</v>
      </c>
      <c r="J176" s="145"/>
      <c r="K176" s="122"/>
      <c r="L176" s="122"/>
      <c r="M176" s="122"/>
      <c r="N176" s="122"/>
      <c r="O176" s="122"/>
      <c r="P176" s="122"/>
      <c r="Q176" s="138"/>
      <c r="R176" s="126">
        <f t="shared" si="7"/>
        <v>0</v>
      </c>
      <c r="S176" s="129"/>
      <c r="T176" s="122"/>
      <c r="U176" s="122"/>
      <c r="V176" s="122"/>
      <c r="W176" s="122"/>
      <c r="X176" s="122"/>
      <c r="Y176" s="122"/>
      <c r="Z176" s="138"/>
      <c r="AA176" s="126">
        <f t="shared" si="8"/>
        <v>0</v>
      </c>
    </row>
    <row r="177" spans="1:27" x14ac:dyDescent="0.25">
      <c r="A177" s="129"/>
      <c r="B177" s="122"/>
      <c r="C177" s="122"/>
      <c r="D177" s="122"/>
      <c r="E177" s="122"/>
      <c r="F177" s="122"/>
      <c r="G177" s="122"/>
      <c r="H177" s="124"/>
      <c r="I177" s="126">
        <f t="shared" si="6"/>
        <v>0</v>
      </c>
      <c r="J177" s="145"/>
      <c r="K177" s="122"/>
      <c r="L177" s="122"/>
      <c r="M177" s="122"/>
      <c r="N177" s="122"/>
      <c r="O177" s="122"/>
      <c r="P177" s="122"/>
      <c r="Q177" s="138"/>
      <c r="R177" s="126">
        <f t="shared" si="7"/>
        <v>0</v>
      </c>
      <c r="S177" s="129"/>
      <c r="T177" s="122"/>
      <c r="U177" s="122"/>
      <c r="V177" s="122"/>
      <c r="W177" s="122"/>
      <c r="X177" s="122"/>
      <c r="Y177" s="122"/>
      <c r="Z177" s="138"/>
      <c r="AA177" s="126">
        <f t="shared" si="8"/>
        <v>0</v>
      </c>
    </row>
    <row r="178" spans="1:27" x14ac:dyDescent="0.25">
      <c r="A178" s="129"/>
      <c r="B178" s="122"/>
      <c r="C178" s="122"/>
      <c r="D178" s="122"/>
      <c r="E178" s="122"/>
      <c r="F178" s="122"/>
      <c r="G178" s="122"/>
      <c r="H178" s="124"/>
      <c r="I178" s="126">
        <f t="shared" si="6"/>
        <v>0</v>
      </c>
      <c r="J178" s="145"/>
      <c r="K178" s="122"/>
      <c r="L178" s="122"/>
      <c r="M178" s="122"/>
      <c r="N178" s="122"/>
      <c r="O178" s="122"/>
      <c r="P178" s="122"/>
      <c r="Q178" s="138"/>
      <c r="R178" s="126">
        <f t="shared" si="7"/>
        <v>0</v>
      </c>
      <c r="S178" s="129"/>
      <c r="T178" s="122"/>
      <c r="U178" s="122"/>
      <c r="V178" s="122"/>
      <c r="W178" s="122"/>
      <c r="X178" s="122"/>
      <c r="Y178" s="122"/>
      <c r="Z178" s="138"/>
      <c r="AA178" s="126">
        <f t="shared" si="8"/>
        <v>0</v>
      </c>
    </row>
    <row r="179" spans="1:27" x14ac:dyDescent="0.25">
      <c r="A179" s="129"/>
      <c r="B179" s="122"/>
      <c r="C179" s="122"/>
      <c r="D179" s="122"/>
      <c r="E179" s="122"/>
      <c r="F179" s="122"/>
      <c r="G179" s="122"/>
      <c r="H179" s="124"/>
      <c r="I179" s="126">
        <f t="shared" si="6"/>
        <v>0</v>
      </c>
      <c r="J179" s="145"/>
      <c r="K179" s="122"/>
      <c r="L179" s="122"/>
      <c r="M179" s="122"/>
      <c r="N179" s="122"/>
      <c r="O179" s="122"/>
      <c r="P179" s="122"/>
      <c r="Q179" s="138"/>
      <c r="R179" s="126">
        <f t="shared" si="7"/>
        <v>0</v>
      </c>
      <c r="S179" s="129"/>
      <c r="T179" s="122"/>
      <c r="U179" s="122"/>
      <c r="V179" s="122"/>
      <c r="W179" s="122"/>
      <c r="X179" s="122"/>
      <c r="Y179" s="122"/>
      <c r="Z179" s="138"/>
      <c r="AA179" s="126">
        <f t="shared" si="8"/>
        <v>0</v>
      </c>
    </row>
    <row r="180" spans="1:27" x14ac:dyDescent="0.25">
      <c r="A180" s="129"/>
      <c r="B180" s="122"/>
      <c r="C180" s="122"/>
      <c r="D180" s="122"/>
      <c r="E180" s="122"/>
      <c r="F180" s="122"/>
      <c r="G180" s="122"/>
      <c r="H180" s="124"/>
      <c r="I180" s="126">
        <f t="shared" si="6"/>
        <v>0</v>
      </c>
      <c r="J180" s="145"/>
      <c r="K180" s="122"/>
      <c r="L180" s="122"/>
      <c r="M180" s="122"/>
      <c r="N180" s="122"/>
      <c r="O180" s="122"/>
      <c r="P180" s="122"/>
      <c r="Q180" s="138"/>
      <c r="R180" s="126">
        <f t="shared" si="7"/>
        <v>0</v>
      </c>
      <c r="S180" s="129"/>
      <c r="T180" s="122"/>
      <c r="U180" s="122"/>
      <c r="V180" s="122"/>
      <c r="W180" s="122"/>
      <c r="X180" s="122"/>
      <c r="Y180" s="122"/>
      <c r="Z180" s="138"/>
      <c r="AA180" s="126">
        <f t="shared" si="8"/>
        <v>0</v>
      </c>
    </row>
    <row r="181" spans="1:27" x14ac:dyDescent="0.25">
      <c r="A181" s="129"/>
      <c r="B181" s="122"/>
      <c r="C181" s="122"/>
      <c r="D181" s="122"/>
      <c r="E181" s="122"/>
      <c r="F181" s="122"/>
      <c r="G181" s="122"/>
      <c r="H181" s="124"/>
      <c r="I181" s="126">
        <f t="shared" si="6"/>
        <v>0</v>
      </c>
      <c r="J181" s="145"/>
      <c r="K181" s="122"/>
      <c r="L181" s="122"/>
      <c r="M181" s="122"/>
      <c r="N181" s="122"/>
      <c r="O181" s="122"/>
      <c r="P181" s="122"/>
      <c r="Q181" s="138"/>
      <c r="R181" s="126">
        <f t="shared" si="7"/>
        <v>0</v>
      </c>
      <c r="S181" s="129"/>
      <c r="T181" s="122"/>
      <c r="U181" s="122"/>
      <c r="V181" s="122"/>
      <c r="W181" s="122"/>
      <c r="X181" s="122"/>
      <c r="Y181" s="122"/>
      <c r="Z181" s="138"/>
      <c r="AA181" s="126">
        <f t="shared" si="8"/>
        <v>0</v>
      </c>
    </row>
    <row r="182" spans="1:27" x14ac:dyDescent="0.25">
      <c r="A182" s="129"/>
      <c r="B182" s="122"/>
      <c r="C182" s="122"/>
      <c r="D182" s="122"/>
      <c r="E182" s="122"/>
      <c r="F182" s="122"/>
      <c r="G182" s="122"/>
      <c r="H182" s="124"/>
      <c r="I182" s="126">
        <f t="shared" si="6"/>
        <v>0</v>
      </c>
      <c r="J182" s="145"/>
      <c r="K182" s="122"/>
      <c r="L182" s="122"/>
      <c r="M182" s="122"/>
      <c r="N182" s="122"/>
      <c r="O182" s="122"/>
      <c r="P182" s="122"/>
      <c r="Q182" s="138"/>
      <c r="R182" s="126">
        <f t="shared" si="7"/>
        <v>0</v>
      </c>
      <c r="S182" s="129"/>
      <c r="T182" s="122"/>
      <c r="U182" s="122"/>
      <c r="V182" s="122"/>
      <c r="W182" s="122"/>
      <c r="X182" s="122"/>
      <c r="Y182" s="122"/>
      <c r="Z182" s="138"/>
      <c r="AA182" s="126">
        <f t="shared" si="8"/>
        <v>0</v>
      </c>
    </row>
    <row r="183" spans="1:27" x14ac:dyDescent="0.25">
      <c r="A183" s="129"/>
      <c r="B183" s="122"/>
      <c r="C183" s="122"/>
      <c r="D183" s="122"/>
      <c r="E183" s="122"/>
      <c r="F183" s="122"/>
      <c r="G183" s="122"/>
      <c r="H183" s="124"/>
      <c r="I183" s="126">
        <f t="shared" si="6"/>
        <v>0</v>
      </c>
      <c r="J183" s="145"/>
      <c r="K183" s="122"/>
      <c r="L183" s="122"/>
      <c r="M183" s="122"/>
      <c r="N183" s="122"/>
      <c r="O183" s="122"/>
      <c r="P183" s="122"/>
      <c r="Q183" s="138"/>
      <c r="R183" s="126">
        <f t="shared" si="7"/>
        <v>0</v>
      </c>
      <c r="S183" s="129"/>
      <c r="T183" s="122"/>
      <c r="U183" s="122"/>
      <c r="V183" s="122"/>
      <c r="W183" s="122"/>
      <c r="X183" s="122"/>
      <c r="Y183" s="122"/>
      <c r="Z183" s="138"/>
      <c r="AA183" s="126">
        <f t="shared" si="8"/>
        <v>0</v>
      </c>
    </row>
    <row r="184" spans="1:27" x14ac:dyDescent="0.25">
      <c r="A184" s="129"/>
      <c r="B184" s="122"/>
      <c r="C184" s="122"/>
      <c r="D184" s="122"/>
      <c r="E184" s="122"/>
      <c r="F184" s="122"/>
      <c r="G184" s="122"/>
      <c r="H184" s="124"/>
      <c r="I184" s="126">
        <f t="shared" si="6"/>
        <v>0</v>
      </c>
      <c r="J184" s="145"/>
      <c r="K184" s="122"/>
      <c r="L184" s="122"/>
      <c r="M184" s="122"/>
      <c r="N184" s="122"/>
      <c r="O184" s="122"/>
      <c r="P184" s="122"/>
      <c r="Q184" s="138"/>
      <c r="R184" s="126">
        <f t="shared" si="7"/>
        <v>0</v>
      </c>
      <c r="S184" s="129"/>
      <c r="T184" s="122"/>
      <c r="U184" s="122"/>
      <c r="V184" s="122"/>
      <c r="W184" s="122"/>
      <c r="X184" s="122"/>
      <c r="Y184" s="122"/>
      <c r="Z184" s="138"/>
      <c r="AA184" s="126">
        <f t="shared" si="8"/>
        <v>0</v>
      </c>
    </row>
    <row r="185" spans="1:27" x14ac:dyDescent="0.25">
      <c r="A185" s="129"/>
      <c r="B185" s="122"/>
      <c r="C185" s="122"/>
      <c r="D185" s="122"/>
      <c r="E185" s="122"/>
      <c r="F185" s="122"/>
      <c r="G185" s="122"/>
      <c r="H185" s="124"/>
      <c r="I185" s="126">
        <f t="shared" si="6"/>
        <v>0</v>
      </c>
      <c r="J185" s="145"/>
      <c r="K185" s="122"/>
      <c r="L185" s="122"/>
      <c r="M185" s="122"/>
      <c r="N185" s="122"/>
      <c r="O185" s="122"/>
      <c r="P185" s="122"/>
      <c r="Q185" s="138"/>
      <c r="R185" s="126">
        <f t="shared" si="7"/>
        <v>0</v>
      </c>
      <c r="S185" s="129"/>
      <c r="T185" s="122"/>
      <c r="U185" s="122"/>
      <c r="V185" s="122"/>
      <c r="W185" s="122"/>
      <c r="X185" s="122"/>
      <c r="Y185" s="122"/>
      <c r="Z185" s="138"/>
      <c r="AA185" s="126">
        <f t="shared" si="8"/>
        <v>0</v>
      </c>
    </row>
    <row r="186" spans="1:27" x14ac:dyDescent="0.25">
      <c r="A186" s="129"/>
      <c r="B186" s="122"/>
      <c r="C186" s="122"/>
      <c r="D186" s="122"/>
      <c r="E186" s="122"/>
      <c r="F186" s="122"/>
      <c r="G186" s="122"/>
      <c r="H186" s="124"/>
      <c r="I186" s="126">
        <f t="shared" si="6"/>
        <v>0</v>
      </c>
      <c r="J186" s="145"/>
      <c r="K186" s="122"/>
      <c r="L186" s="122"/>
      <c r="M186" s="122"/>
      <c r="N186" s="122"/>
      <c r="O186" s="122"/>
      <c r="P186" s="122"/>
      <c r="Q186" s="138"/>
      <c r="R186" s="126">
        <f t="shared" si="7"/>
        <v>0</v>
      </c>
      <c r="S186" s="129"/>
      <c r="T186" s="122"/>
      <c r="U186" s="122"/>
      <c r="V186" s="122"/>
      <c r="W186" s="122"/>
      <c r="X186" s="122"/>
      <c r="Y186" s="122"/>
      <c r="Z186" s="138"/>
      <c r="AA186" s="126">
        <f t="shared" si="8"/>
        <v>0</v>
      </c>
    </row>
    <row r="187" spans="1:27" x14ac:dyDescent="0.25">
      <c r="A187" s="129"/>
      <c r="B187" s="122"/>
      <c r="C187" s="122"/>
      <c r="D187" s="122"/>
      <c r="E187" s="122"/>
      <c r="F187" s="122"/>
      <c r="G187" s="122"/>
      <c r="H187" s="124"/>
      <c r="I187" s="126">
        <f t="shared" si="6"/>
        <v>0</v>
      </c>
      <c r="J187" s="145"/>
      <c r="K187" s="122"/>
      <c r="L187" s="122"/>
      <c r="M187" s="122"/>
      <c r="N187" s="122"/>
      <c r="O187" s="122"/>
      <c r="P187" s="122"/>
      <c r="Q187" s="138"/>
      <c r="R187" s="126">
        <f t="shared" si="7"/>
        <v>0</v>
      </c>
      <c r="S187" s="129"/>
      <c r="T187" s="122"/>
      <c r="U187" s="122"/>
      <c r="V187" s="122"/>
      <c r="W187" s="122"/>
      <c r="X187" s="122"/>
      <c r="Y187" s="122"/>
      <c r="Z187" s="138"/>
      <c r="AA187" s="126">
        <f t="shared" si="8"/>
        <v>0</v>
      </c>
    </row>
    <row r="188" spans="1:27" x14ac:dyDescent="0.25">
      <c r="A188" s="129"/>
      <c r="B188" s="122"/>
      <c r="C188" s="122"/>
      <c r="D188" s="122"/>
      <c r="E188" s="122"/>
      <c r="F188" s="122"/>
      <c r="G188" s="122"/>
      <c r="H188" s="124"/>
      <c r="I188" s="126">
        <f t="shared" si="6"/>
        <v>0</v>
      </c>
      <c r="J188" s="145"/>
      <c r="K188" s="122"/>
      <c r="L188" s="122"/>
      <c r="M188" s="122"/>
      <c r="N188" s="122"/>
      <c r="O188" s="122"/>
      <c r="P188" s="122"/>
      <c r="Q188" s="138"/>
      <c r="R188" s="126">
        <f t="shared" si="7"/>
        <v>0</v>
      </c>
      <c r="S188" s="129"/>
      <c r="T188" s="122"/>
      <c r="U188" s="122"/>
      <c r="V188" s="122"/>
      <c r="W188" s="122"/>
      <c r="X188" s="122"/>
      <c r="Y188" s="122"/>
      <c r="Z188" s="138"/>
      <c r="AA188" s="126">
        <f t="shared" si="8"/>
        <v>0</v>
      </c>
    </row>
    <row r="189" spans="1:27" x14ac:dyDescent="0.25">
      <c r="A189" s="129"/>
      <c r="B189" s="122"/>
      <c r="C189" s="122"/>
      <c r="D189" s="122"/>
      <c r="E189" s="122"/>
      <c r="F189" s="122"/>
      <c r="G189" s="122"/>
      <c r="H189" s="124"/>
      <c r="I189" s="126">
        <f t="shared" si="6"/>
        <v>0</v>
      </c>
      <c r="J189" s="145"/>
      <c r="K189" s="122"/>
      <c r="L189" s="122"/>
      <c r="M189" s="122"/>
      <c r="N189" s="122"/>
      <c r="O189" s="122"/>
      <c r="P189" s="122"/>
      <c r="Q189" s="138"/>
      <c r="R189" s="126">
        <f t="shared" si="7"/>
        <v>0</v>
      </c>
      <c r="S189" s="129"/>
      <c r="T189" s="122"/>
      <c r="U189" s="122"/>
      <c r="V189" s="122"/>
      <c r="W189" s="122"/>
      <c r="X189" s="122"/>
      <c r="Y189" s="122"/>
      <c r="Z189" s="138"/>
      <c r="AA189" s="126">
        <f t="shared" si="8"/>
        <v>0</v>
      </c>
    </row>
    <row r="190" spans="1:27" x14ac:dyDescent="0.25">
      <c r="A190" s="129"/>
      <c r="B190" s="122"/>
      <c r="C190" s="122"/>
      <c r="D190" s="122"/>
      <c r="E190" s="122"/>
      <c r="F190" s="122"/>
      <c r="G190" s="122"/>
      <c r="H190" s="124"/>
      <c r="I190" s="126">
        <f t="shared" si="6"/>
        <v>0</v>
      </c>
      <c r="J190" s="145"/>
      <c r="K190" s="122"/>
      <c r="L190" s="122"/>
      <c r="M190" s="122"/>
      <c r="N190" s="122"/>
      <c r="O190" s="122"/>
      <c r="P190" s="122"/>
      <c r="Q190" s="138"/>
      <c r="R190" s="126">
        <f t="shared" si="7"/>
        <v>0</v>
      </c>
      <c r="S190" s="129"/>
      <c r="T190" s="122"/>
      <c r="U190" s="122"/>
      <c r="V190" s="122"/>
      <c r="W190" s="122"/>
      <c r="X190" s="122"/>
      <c r="Y190" s="122"/>
      <c r="Z190" s="138"/>
      <c r="AA190" s="126">
        <f t="shared" si="8"/>
        <v>0</v>
      </c>
    </row>
    <row r="191" spans="1:27" x14ac:dyDescent="0.25">
      <c r="A191" s="129"/>
      <c r="B191" s="122"/>
      <c r="C191" s="122"/>
      <c r="D191" s="122"/>
      <c r="E191" s="122"/>
      <c r="F191" s="122"/>
      <c r="G191" s="122"/>
      <c r="H191" s="124"/>
      <c r="I191" s="126">
        <f t="shared" si="6"/>
        <v>0</v>
      </c>
      <c r="J191" s="145"/>
      <c r="K191" s="122"/>
      <c r="L191" s="122"/>
      <c r="M191" s="122"/>
      <c r="N191" s="122"/>
      <c r="O191" s="122"/>
      <c r="P191" s="122"/>
      <c r="Q191" s="138"/>
      <c r="R191" s="126">
        <f t="shared" si="7"/>
        <v>0</v>
      </c>
      <c r="S191" s="129"/>
      <c r="T191" s="122"/>
      <c r="U191" s="122"/>
      <c r="V191" s="122"/>
      <c r="W191" s="122"/>
      <c r="X191" s="122"/>
      <c r="Y191" s="122"/>
      <c r="Z191" s="138"/>
      <c r="AA191" s="126">
        <f t="shared" si="8"/>
        <v>0</v>
      </c>
    </row>
    <row r="192" spans="1:27" x14ac:dyDescent="0.25">
      <c r="A192" s="129"/>
      <c r="B192" s="122"/>
      <c r="C192" s="122"/>
      <c r="D192" s="122"/>
      <c r="E192" s="122"/>
      <c r="F192" s="122"/>
      <c r="G192" s="122"/>
      <c r="H192" s="124"/>
      <c r="I192" s="126">
        <f t="shared" si="6"/>
        <v>0</v>
      </c>
      <c r="J192" s="145"/>
      <c r="K192" s="122"/>
      <c r="L192" s="122"/>
      <c r="M192" s="122"/>
      <c r="N192" s="122"/>
      <c r="O192" s="122"/>
      <c r="P192" s="122"/>
      <c r="Q192" s="138"/>
      <c r="R192" s="126">
        <f t="shared" si="7"/>
        <v>0</v>
      </c>
      <c r="S192" s="129"/>
      <c r="T192" s="122"/>
      <c r="U192" s="122"/>
      <c r="V192" s="122"/>
      <c r="W192" s="122"/>
      <c r="X192" s="122"/>
      <c r="Y192" s="122"/>
      <c r="Z192" s="138"/>
      <c r="AA192" s="126">
        <f t="shared" si="8"/>
        <v>0</v>
      </c>
    </row>
    <row r="193" spans="1:27" x14ac:dyDescent="0.25">
      <c r="A193" s="129"/>
      <c r="B193" s="122"/>
      <c r="C193" s="122"/>
      <c r="D193" s="122"/>
      <c r="E193" s="122"/>
      <c r="F193" s="122"/>
      <c r="G193" s="122"/>
      <c r="H193" s="124"/>
      <c r="I193" s="126">
        <f t="shared" si="6"/>
        <v>0</v>
      </c>
      <c r="J193" s="145"/>
      <c r="K193" s="122"/>
      <c r="L193" s="122"/>
      <c r="M193" s="122"/>
      <c r="N193" s="122"/>
      <c r="O193" s="122"/>
      <c r="P193" s="122"/>
      <c r="Q193" s="138"/>
      <c r="R193" s="126">
        <f t="shared" si="7"/>
        <v>0</v>
      </c>
      <c r="S193" s="129"/>
      <c r="T193" s="122"/>
      <c r="U193" s="122"/>
      <c r="V193" s="122"/>
      <c r="W193" s="122"/>
      <c r="X193" s="122"/>
      <c r="Y193" s="122"/>
      <c r="Z193" s="138"/>
      <c r="AA193" s="126">
        <f t="shared" si="8"/>
        <v>0</v>
      </c>
    </row>
    <row r="194" spans="1:27" x14ac:dyDescent="0.25">
      <c r="A194" s="129"/>
      <c r="B194" s="122"/>
      <c r="C194" s="122"/>
      <c r="D194" s="122"/>
      <c r="E194" s="122"/>
      <c r="F194" s="122"/>
      <c r="G194" s="122"/>
      <c r="H194" s="124"/>
      <c r="I194" s="126">
        <f t="shared" si="6"/>
        <v>0</v>
      </c>
      <c r="J194" s="145"/>
      <c r="K194" s="122"/>
      <c r="L194" s="122"/>
      <c r="M194" s="122"/>
      <c r="N194" s="122"/>
      <c r="O194" s="122"/>
      <c r="P194" s="122"/>
      <c r="Q194" s="138"/>
      <c r="R194" s="126">
        <f t="shared" si="7"/>
        <v>0</v>
      </c>
      <c r="S194" s="129"/>
      <c r="T194" s="122"/>
      <c r="U194" s="122"/>
      <c r="V194" s="122"/>
      <c r="W194" s="122"/>
      <c r="X194" s="122"/>
      <c r="Y194" s="122"/>
      <c r="Z194" s="138"/>
      <c r="AA194" s="126">
        <f t="shared" si="8"/>
        <v>0</v>
      </c>
    </row>
    <row r="195" spans="1:27" x14ac:dyDescent="0.25">
      <c r="A195" s="129"/>
      <c r="B195" s="122"/>
      <c r="C195" s="122"/>
      <c r="D195" s="122"/>
      <c r="E195" s="122"/>
      <c r="F195" s="122"/>
      <c r="G195" s="122"/>
      <c r="H195" s="124"/>
      <c r="I195" s="126">
        <f t="shared" si="6"/>
        <v>0</v>
      </c>
      <c r="J195" s="145"/>
      <c r="K195" s="122"/>
      <c r="L195" s="122"/>
      <c r="M195" s="122"/>
      <c r="N195" s="122"/>
      <c r="O195" s="122"/>
      <c r="P195" s="122"/>
      <c r="Q195" s="138"/>
      <c r="R195" s="126">
        <f t="shared" si="7"/>
        <v>0</v>
      </c>
      <c r="S195" s="129"/>
      <c r="T195" s="122"/>
      <c r="U195" s="122"/>
      <c r="V195" s="122"/>
      <c r="W195" s="122"/>
      <c r="X195" s="122"/>
      <c r="Y195" s="122"/>
      <c r="Z195" s="138"/>
      <c r="AA195" s="126">
        <f t="shared" si="8"/>
        <v>0</v>
      </c>
    </row>
    <row r="196" spans="1:27" x14ac:dyDescent="0.25">
      <c r="A196" s="129"/>
      <c r="B196" s="122"/>
      <c r="C196" s="122"/>
      <c r="D196" s="122"/>
      <c r="E196" s="122"/>
      <c r="F196" s="122"/>
      <c r="G196" s="122"/>
      <c r="H196" s="124"/>
      <c r="I196" s="126">
        <f t="shared" si="6"/>
        <v>0</v>
      </c>
      <c r="J196" s="145"/>
      <c r="K196" s="122"/>
      <c r="L196" s="122"/>
      <c r="M196" s="122"/>
      <c r="N196" s="122"/>
      <c r="O196" s="122"/>
      <c r="P196" s="122"/>
      <c r="Q196" s="138"/>
      <c r="R196" s="126">
        <f t="shared" si="7"/>
        <v>0</v>
      </c>
      <c r="S196" s="129"/>
      <c r="T196" s="122"/>
      <c r="U196" s="122"/>
      <c r="V196" s="122"/>
      <c r="W196" s="122"/>
      <c r="X196" s="122"/>
      <c r="Y196" s="122"/>
      <c r="Z196" s="138"/>
      <c r="AA196" s="126">
        <f t="shared" si="8"/>
        <v>0</v>
      </c>
    </row>
    <row r="197" spans="1:27" x14ac:dyDescent="0.25">
      <c r="A197" s="129"/>
      <c r="B197" s="122"/>
      <c r="C197" s="122"/>
      <c r="D197" s="122"/>
      <c r="E197" s="122"/>
      <c r="F197" s="122"/>
      <c r="G197" s="122"/>
      <c r="H197" s="124"/>
      <c r="I197" s="126">
        <f t="shared" si="6"/>
        <v>0</v>
      </c>
      <c r="J197" s="145"/>
      <c r="K197" s="122"/>
      <c r="L197" s="122"/>
      <c r="M197" s="122"/>
      <c r="N197" s="122"/>
      <c r="O197" s="122"/>
      <c r="P197" s="122"/>
      <c r="Q197" s="138"/>
      <c r="R197" s="126">
        <f t="shared" si="7"/>
        <v>0</v>
      </c>
      <c r="S197" s="129"/>
      <c r="T197" s="122"/>
      <c r="U197" s="122"/>
      <c r="V197" s="122"/>
      <c r="W197" s="122"/>
      <c r="X197" s="122"/>
      <c r="Y197" s="122"/>
      <c r="Z197" s="138"/>
      <c r="AA197" s="126">
        <f t="shared" si="8"/>
        <v>0</v>
      </c>
    </row>
    <row r="198" spans="1:27" x14ac:dyDescent="0.25">
      <c r="A198" s="129"/>
      <c r="B198" s="122"/>
      <c r="C198" s="122"/>
      <c r="D198" s="122"/>
      <c r="E198" s="122"/>
      <c r="F198" s="122"/>
      <c r="G198" s="122"/>
      <c r="H198" s="124"/>
      <c r="I198" s="126">
        <f t="shared" si="6"/>
        <v>0</v>
      </c>
      <c r="J198" s="145"/>
      <c r="K198" s="122"/>
      <c r="L198" s="122"/>
      <c r="M198" s="122"/>
      <c r="N198" s="122"/>
      <c r="O198" s="122"/>
      <c r="P198" s="122"/>
      <c r="Q198" s="138"/>
      <c r="R198" s="126">
        <f t="shared" si="7"/>
        <v>0</v>
      </c>
      <c r="S198" s="129"/>
      <c r="T198" s="122"/>
      <c r="U198" s="122"/>
      <c r="V198" s="122"/>
      <c r="W198" s="122"/>
      <c r="X198" s="122"/>
      <c r="Y198" s="122"/>
      <c r="Z198" s="138"/>
      <c r="AA198" s="126">
        <f t="shared" si="8"/>
        <v>0</v>
      </c>
    </row>
    <row r="199" spans="1:27" x14ac:dyDescent="0.25">
      <c r="A199" s="129"/>
      <c r="B199" s="122"/>
      <c r="C199" s="122"/>
      <c r="D199" s="122"/>
      <c r="E199" s="122"/>
      <c r="F199" s="122"/>
      <c r="G199" s="122"/>
      <c r="H199" s="124"/>
      <c r="I199" s="126">
        <f t="shared" si="6"/>
        <v>0</v>
      </c>
      <c r="J199" s="145"/>
      <c r="K199" s="122"/>
      <c r="L199" s="122"/>
      <c r="M199" s="122"/>
      <c r="N199" s="122"/>
      <c r="O199" s="122"/>
      <c r="P199" s="122"/>
      <c r="Q199" s="138"/>
      <c r="R199" s="126">
        <f t="shared" si="7"/>
        <v>0</v>
      </c>
      <c r="S199" s="129"/>
      <c r="T199" s="122"/>
      <c r="U199" s="122"/>
      <c r="V199" s="122"/>
      <c r="W199" s="122"/>
      <c r="X199" s="122"/>
      <c r="Y199" s="122"/>
      <c r="Z199" s="138"/>
      <c r="AA199" s="126">
        <f t="shared" si="8"/>
        <v>0</v>
      </c>
    </row>
    <row r="200" spans="1:27" x14ac:dyDescent="0.25">
      <c r="A200" s="129"/>
      <c r="B200" s="122"/>
      <c r="C200" s="122"/>
      <c r="D200" s="122"/>
      <c r="E200" s="122"/>
      <c r="F200" s="122"/>
      <c r="G200" s="122"/>
      <c r="H200" s="124"/>
      <c r="I200" s="126">
        <f t="shared" ref="I200:I228" si="9">G200-H200</f>
        <v>0</v>
      </c>
      <c r="J200" s="145"/>
      <c r="K200" s="122"/>
      <c r="L200" s="122"/>
      <c r="M200" s="122"/>
      <c r="N200" s="122"/>
      <c r="O200" s="122"/>
      <c r="P200" s="122"/>
      <c r="Q200" s="138"/>
      <c r="R200" s="126">
        <f t="shared" ref="R200:R228" si="10">P200-Q200</f>
        <v>0</v>
      </c>
      <c r="S200" s="129"/>
      <c r="T200" s="122"/>
      <c r="U200" s="122"/>
      <c r="V200" s="122"/>
      <c r="W200" s="122"/>
      <c r="X200" s="122"/>
      <c r="Y200" s="122"/>
      <c r="Z200" s="138"/>
      <c r="AA200" s="126">
        <f t="shared" ref="AA200:AA228" si="11">Y200-Z200</f>
        <v>0</v>
      </c>
    </row>
    <row r="201" spans="1:27" x14ac:dyDescent="0.25">
      <c r="A201" s="129"/>
      <c r="B201" s="122"/>
      <c r="C201" s="122"/>
      <c r="D201" s="122"/>
      <c r="E201" s="122"/>
      <c r="F201" s="122"/>
      <c r="G201" s="122"/>
      <c r="H201" s="124"/>
      <c r="I201" s="126">
        <f t="shared" si="9"/>
        <v>0</v>
      </c>
      <c r="J201" s="145"/>
      <c r="K201" s="122"/>
      <c r="L201" s="122"/>
      <c r="M201" s="122"/>
      <c r="N201" s="122"/>
      <c r="O201" s="122"/>
      <c r="P201" s="122"/>
      <c r="Q201" s="138"/>
      <c r="R201" s="126">
        <f t="shared" si="10"/>
        <v>0</v>
      </c>
      <c r="S201" s="129"/>
      <c r="T201" s="122"/>
      <c r="U201" s="122"/>
      <c r="V201" s="122"/>
      <c r="W201" s="122"/>
      <c r="X201" s="122"/>
      <c r="Y201" s="122"/>
      <c r="Z201" s="138"/>
      <c r="AA201" s="126">
        <f t="shared" si="11"/>
        <v>0</v>
      </c>
    </row>
    <row r="202" spans="1:27" x14ac:dyDescent="0.25">
      <c r="A202" s="129"/>
      <c r="B202" s="122"/>
      <c r="C202" s="122"/>
      <c r="D202" s="122"/>
      <c r="E202" s="122"/>
      <c r="F202" s="122"/>
      <c r="G202" s="122"/>
      <c r="H202" s="124"/>
      <c r="I202" s="126">
        <f t="shared" si="9"/>
        <v>0</v>
      </c>
      <c r="J202" s="145"/>
      <c r="K202" s="122"/>
      <c r="L202" s="122"/>
      <c r="M202" s="122"/>
      <c r="N202" s="122"/>
      <c r="O202" s="122"/>
      <c r="P202" s="122"/>
      <c r="Q202" s="138"/>
      <c r="R202" s="126">
        <f t="shared" si="10"/>
        <v>0</v>
      </c>
      <c r="S202" s="129"/>
      <c r="T202" s="122"/>
      <c r="U202" s="122"/>
      <c r="V202" s="122"/>
      <c r="W202" s="122"/>
      <c r="X202" s="122"/>
      <c r="Y202" s="122"/>
      <c r="Z202" s="138"/>
      <c r="AA202" s="126">
        <f t="shared" si="11"/>
        <v>0</v>
      </c>
    </row>
    <row r="203" spans="1:27" x14ac:dyDescent="0.25">
      <c r="A203" s="129"/>
      <c r="B203" s="122"/>
      <c r="C203" s="122"/>
      <c r="D203" s="122"/>
      <c r="E203" s="122"/>
      <c r="F203" s="122"/>
      <c r="G203" s="122"/>
      <c r="H203" s="124"/>
      <c r="I203" s="126">
        <f t="shared" si="9"/>
        <v>0</v>
      </c>
      <c r="J203" s="145"/>
      <c r="K203" s="122"/>
      <c r="L203" s="122"/>
      <c r="M203" s="122"/>
      <c r="N203" s="122"/>
      <c r="O203" s="122"/>
      <c r="P203" s="122"/>
      <c r="Q203" s="138"/>
      <c r="R203" s="126">
        <f t="shared" si="10"/>
        <v>0</v>
      </c>
      <c r="S203" s="129"/>
      <c r="T203" s="122"/>
      <c r="U203" s="122"/>
      <c r="V203" s="122"/>
      <c r="W203" s="122"/>
      <c r="X203" s="122"/>
      <c r="Y203" s="122"/>
      <c r="Z203" s="138"/>
      <c r="AA203" s="126">
        <f t="shared" si="11"/>
        <v>0</v>
      </c>
    </row>
    <row r="204" spans="1:27" x14ac:dyDescent="0.25">
      <c r="A204" s="129"/>
      <c r="B204" s="122"/>
      <c r="C204" s="122"/>
      <c r="D204" s="122"/>
      <c r="E204" s="122"/>
      <c r="F204" s="122"/>
      <c r="G204" s="122"/>
      <c r="H204" s="124"/>
      <c r="I204" s="126">
        <f t="shared" si="9"/>
        <v>0</v>
      </c>
      <c r="J204" s="145"/>
      <c r="K204" s="122"/>
      <c r="L204" s="122"/>
      <c r="M204" s="122"/>
      <c r="N204" s="122"/>
      <c r="O204" s="122"/>
      <c r="P204" s="122"/>
      <c r="Q204" s="138"/>
      <c r="R204" s="126">
        <f t="shared" si="10"/>
        <v>0</v>
      </c>
      <c r="S204" s="129"/>
      <c r="T204" s="122"/>
      <c r="U204" s="122"/>
      <c r="V204" s="122"/>
      <c r="W204" s="122"/>
      <c r="X204" s="122"/>
      <c r="Y204" s="122"/>
      <c r="Z204" s="138"/>
      <c r="AA204" s="126">
        <f t="shared" si="11"/>
        <v>0</v>
      </c>
    </row>
    <row r="205" spans="1:27" x14ac:dyDescent="0.25">
      <c r="A205" s="129"/>
      <c r="B205" s="122"/>
      <c r="C205" s="122"/>
      <c r="D205" s="122"/>
      <c r="E205" s="122"/>
      <c r="F205" s="122"/>
      <c r="G205" s="122"/>
      <c r="H205" s="124"/>
      <c r="I205" s="126">
        <f t="shared" si="9"/>
        <v>0</v>
      </c>
      <c r="J205" s="145"/>
      <c r="K205" s="122"/>
      <c r="L205" s="122"/>
      <c r="M205" s="122"/>
      <c r="N205" s="122"/>
      <c r="O205" s="122"/>
      <c r="P205" s="122"/>
      <c r="Q205" s="138"/>
      <c r="R205" s="126">
        <f t="shared" si="10"/>
        <v>0</v>
      </c>
      <c r="S205" s="129"/>
      <c r="T205" s="122"/>
      <c r="U205" s="122"/>
      <c r="V205" s="122"/>
      <c r="W205" s="122"/>
      <c r="X205" s="122"/>
      <c r="Y205" s="122"/>
      <c r="Z205" s="138"/>
      <c r="AA205" s="126">
        <f t="shared" si="11"/>
        <v>0</v>
      </c>
    </row>
    <row r="206" spans="1:27" x14ac:dyDescent="0.25">
      <c r="A206" s="129"/>
      <c r="B206" s="122"/>
      <c r="C206" s="122"/>
      <c r="D206" s="122"/>
      <c r="E206" s="122"/>
      <c r="F206" s="122"/>
      <c r="G206" s="122"/>
      <c r="H206" s="124"/>
      <c r="I206" s="126">
        <f t="shared" si="9"/>
        <v>0</v>
      </c>
      <c r="J206" s="145"/>
      <c r="K206" s="122"/>
      <c r="L206" s="122"/>
      <c r="M206" s="122"/>
      <c r="N206" s="122"/>
      <c r="O206" s="122"/>
      <c r="P206" s="122"/>
      <c r="Q206" s="138"/>
      <c r="R206" s="126">
        <f t="shared" si="10"/>
        <v>0</v>
      </c>
      <c r="S206" s="129"/>
      <c r="T206" s="122"/>
      <c r="U206" s="122"/>
      <c r="V206" s="122"/>
      <c r="W206" s="122"/>
      <c r="X206" s="122"/>
      <c r="Y206" s="122"/>
      <c r="Z206" s="138"/>
      <c r="AA206" s="126">
        <f t="shared" si="11"/>
        <v>0</v>
      </c>
    </row>
    <row r="207" spans="1:27" x14ac:dyDescent="0.25">
      <c r="A207" s="129"/>
      <c r="B207" s="122"/>
      <c r="C207" s="122"/>
      <c r="D207" s="122"/>
      <c r="E207" s="122"/>
      <c r="F207" s="122"/>
      <c r="G207" s="122"/>
      <c r="H207" s="124"/>
      <c r="I207" s="126">
        <f t="shared" si="9"/>
        <v>0</v>
      </c>
      <c r="J207" s="145"/>
      <c r="K207" s="122"/>
      <c r="L207" s="122"/>
      <c r="M207" s="122"/>
      <c r="N207" s="122"/>
      <c r="O207" s="122"/>
      <c r="P207" s="122"/>
      <c r="Q207" s="138"/>
      <c r="R207" s="126">
        <f t="shared" si="10"/>
        <v>0</v>
      </c>
      <c r="S207" s="129"/>
      <c r="T207" s="122"/>
      <c r="U207" s="122"/>
      <c r="V207" s="122"/>
      <c r="W207" s="122"/>
      <c r="X207" s="122"/>
      <c r="Y207" s="122"/>
      <c r="Z207" s="138"/>
      <c r="AA207" s="126">
        <f t="shared" si="11"/>
        <v>0</v>
      </c>
    </row>
    <row r="208" spans="1:27" x14ac:dyDescent="0.25">
      <c r="A208" s="129"/>
      <c r="B208" s="122"/>
      <c r="C208" s="122"/>
      <c r="D208" s="122"/>
      <c r="E208" s="122"/>
      <c r="F208" s="122"/>
      <c r="G208" s="122"/>
      <c r="H208" s="124"/>
      <c r="I208" s="126">
        <f t="shared" si="9"/>
        <v>0</v>
      </c>
      <c r="J208" s="145"/>
      <c r="K208" s="122"/>
      <c r="L208" s="122"/>
      <c r="M208" s="122"/>
      <c r="N208" s="122"/>
      <c r="O208" s="122"/>
      <c r="P208" s="122"/>
      <c r="Q208" s="138"/>
      <c r="R208" s="126">
        <f t="shared" si="10"/>
        <v>0</v>
      </c>
      <c r="S208" s="129"/>
      <c r="T208" s="122"/>
      <c r="U208" s="122"/>
      <c r="V208" s="122"/>
      <c r="W208" s="122"/>
      <c r="X208" s="122"/>
      <c r="Y208" s="122"/>
      <c r="Z208" s="138"/>
      <c r="AA208" s="126">
        <f t="shared" si="11"/>
        <v>0</v>
      </c>
    </row>
    <row r="209" spans="1:27" x14ac:dyDescent="0.25">
      <c r="A209" s="129"/>
      <c r="B209" s="122"/>
      <c r="C209" s="122"/>
      <c r="D209" s="122"/>
      <c r="E209" s="122"/>
      <c r="F209" s="122"/>
      <c r="G209" s="122"/>
      <c r="H209" s="124"/>
      <c r="I209" s="126">
        <f t="shared" si="9"/>
        <v>0</v>
      </c>
      <c r="J209" s="145"/>
      <c r="K209" s="122"/>
      <c r="L209" s="122"/>
      <c r="M209" s="122"/>
      <c r="N209" s="122"/>
      <c r="O209" s="122"/>
      <c r="P209" s="122"/>
      <c r="Q209" s="138"/>
      <c r="R209" s="126">
        <f t="shared" si="10"/>
        <v>0</v>
      </c>
      <c r="S209" s="129"/>
      <c r="T209" s="122"/>
      <c r="U209" s="122"/>
      <c r="V209" s="122"/>
      <c r="W209" s="122"/>
      <c r="X209" s="122"/>
      <c r="Y209" s="122"/>
      <c r="Z209" s="138"/>
      <c r="AA209" s="126">
        <f t="shared" si="11"/>
        <v>0</v>
      </c>
    </row>
    <row r="210" spans="1:27" x14ac:dyDescent="0.25">
      <c r="A210" s="129"/>
      <c r="B210" s="122"/>
      <c r="C210" s="122"/>
      <c r="D210" s="122"/>
      <c r="E210" s="122"/>
      <c r="F210" s="122"/>
      <c r="G210" s="122"/>
      <c r="H210" s="124"/>
      <c r="I210" s="126">
        <f t="shared" si="9"/>
        <v>0</v>
      </c>
      <c r="J210" s="145"/>
      <c r="K210" s="122"/>
      <c r="L210" s="122"/>
      <c r="M210" s="122"/>
      <c r="N210" s="122"/>
      <c r="O210" s="122"/>
      <c r="P210" s="122"/>
      <c r="Q210" s="138"/>
      <c r="R210" s="126">
        <f t="shared" si="10"/>
        <v>0</v>
      </c>
      <c r="S210" s="129"/>
      <c r="T210" s="122"/>
      <c r="U210" s="122"/>
      <c r="V210" s="122"/>
      <c r="W210" s="122"/>
      <c r="X210" s="122"/>
      <c r="Y210" s="122"/>
      <c r="Z210" s="138"/>
      <c r="AA210" s="126">
        <f t="shared" si="11"/>
        <v>0</v>
      </c>
    </row>
    <row r="211" spans="1:27" x14ac:dyDescent="0.25">
      <c r="A211" s="129"/>
      <c r="B211" s="122"/>
      <c r="C211" s="122"/>
      <c r="D211" s="122"/>
      <c r="E211" s="122"/>
      <c r="F211" s="122"/>
      <c r="G211" s="122"/>
      <c r="H211" s="124"/>
      <c r="I211" s="126">
        <f t="shared" si="9"/>
        <v>0</v>
      </c>
      <c r="J211" s="145"/>
      <c r="K211" s="122"/>
      <c r="L211" s="122"/>
      <c r="M211" s="122"/>
      <c r="N211" s="122"/>
      <c r="O211" s="122"/>
      <c r="P211" s="122"/>
      <c r="Q211" s="138"/>
      <c r="R211" s="126">
        <f t="shared" si="10"/>
        <v>0</v>
      </c>
      <c r="S211" s="129"/>
      <c r="T211" s="122"/>
      <c r="U211" s="122"/>
      <c r="V211" s="122"/>
      <c r="W211" s="122"/>
      <c r="X211" s="122"/>
      <c r="Y211" s="122"/>
      <c r="Z211" s="138"/>
      <c r="AA211" s="126">
        <f t="shared" si="11"/>
        <v>0</v>
      </c>
    </row>
    <row r="212" spans="1:27" x14ac:dyDescent="0.25">
      <c r="A212" s="129"/>
      <c r="B212" s="122"/>
      <c r="C212" s="122"/>
      <c r="D212" s="122"/>
      <c r="E212" s="122"/>
      <c r="F212" s="122"/>
      <c r="G212" s="122"/>
      <c r="H212" s="124"/>
      <c r="I212" s="126">
        <f t="shared" si="9"/>
        <v>0</v>
      </c>
      <c r="J212" s="145"/>
      <c r="K212" s="122"/>
      <c r="L212" s="122"/>
      <c r="M212" s="122"/>
      <c r="N212" s="122"/>
      <c r="O212" s="122"/>
      <c r="P212" s="122"/>
      <c r="Q212" s="138"/>
      <c r="R212" s="126">
        <f t="shared" si="10"/>
        <v>0</v>
      </c>
      <c r="S212" s="129"/>
      <c r="T212" s="122"/>
      <c r="U212" s="122"/>
      <c r="V212" s="122"/>
      <c r="W212" s="122"/>
      <c r="X212" s="122"/>
      <c r="Y212" s="122"/>
      <c r="Z212" s="138"/>
      <c r="AA212" s="126">
        <f t="shared" si="11"/>
        <v>0</v>
      </c>
    </row>
    <row r="213" spans="1:27" x14ac:dyDescent="0.25">
      <c r="A213" s="129"/>
      <c r="B213" s="122"/>
      <c r="C213" s="122"/>
      <c r="D213" s="122"/>
      <c r="E213" s="122"/>
      <c r="F213" s="122"/>
      <c r="G213" s="122"/>
      <c r="H213" s="124"/>
      <c r="I213" s="126">
        <f t="shared" si="9"/>
        <v>0</v>
      </c>
      <c r="J213" s="145"/>
      <c r="K213" s="122"/>
      <c r="L213" s="122"/>
      <c r="M213" s="122"/>
      <c r="N213" s="122"/>
      <c r="O213" s="122"/>
      <c r="P213" s="122"/>
      <c r="Q213" s="138"/>
      <c r="R213" s="126">
        <f t="shared" si="10"/>
        <v>0</v>
      </c>
      <c r="S213" s="129"/>
      <c r="T213" s="122"/>
      <c r="U213" s="122"/>
      <c r="V213" s="122"/>
      <c r="W213" s="122"/>
      <c r="X213" s="122"/>
      <c r="Y213" s="122"/>
      <c r="Z213" s="138"/>
      <c r="AA213" s="126">
        <f t="shared" si="11"/>
        <v>0</v>
      </c>
    </row>
    <row r="214" spans="1:27" x14ac:dyDescent="0.25">
      <c r="A214" s="129"/>
      <c r="B214" s="122"/>
      <c r="C214" s="122"/>
      <c r="D214" s="122"/>
      <c r="E214" s="122"/>
      <c r="F214" s="122"/>
      <c r="G214" s="122"/>
      <c r="H214" s="124"/>
      <c r="I214" s="126">
        <f t="shared" si="9"/>
        <v>0</v>
      </c>
      <c r="J214" s="145"/>
      <c r="K214" s="122"/>
      <c r="L214" s="122"/>
      <c r="M214" s="122"/>
      <c r="N214" s="122"/>
      <c r="O214" s="122"/>
      <c r="P214" s="122"/>
      <c r="Q214" s="138"/>
      <c r="R214" s="126">
        <f t="shared" si="10"/>
        <v>0</v>
      </c>
      <c r="S214" s="129"/>
      <c r="T214" s="122"/>
      <c r="U214" s="122"/>
      <c r="V214" s="122"/>
      <c r="W214" s="122"/>
      <c r="X214" s="122"/>
      <c r="Y214" s="122"/>
      <c r="Z214" s="138"/>
      <c r="AA214" s="126">
        <f t="shared" si="11"/>
        <v>0</v>
      </c>
    </row>
    <row r="215" spans="1:27" x14ac:dyDescent="0.25">
      <c r="A215" s="129"/>
      <c r="B215" s="122"/>
      <c r="C215" s="122"/>
      <c r="D215" s="122"/>
      <c r="E215" s="122"/>
      <c r="F215" s="122"/>
      <c r="G215" s="122"/>
      <c r="H215" s="124"/>
      <c r="I215" s="126">
        <f t="shared" si="9"/>
        <v>0</v>
      </c>
      <c r="J215" s="145"/>
      <c r="K215" s="122"/>
      <c r="L215" s="122"/>
      <c r="M215" s="122"/>
      <c r="N215" s="122"/>
      <c r="O215" s="122"/>
      <c r="P215" s="122"/>
      <c r="Q215" s="138"/>
      <c r="R215" s="126">
        <f t="shared" si="10"/>
        <v>0</v>
      </c>
      <c r="S215" s="129"/>
      <c r="T215" s="122"/>
      <c r="U215" s="122"/>
      <c r="V215" s="122"/>
      <c r="W215" s="122"/>
      <c r="X215" s="122"/>
      <c r="Y215" s="122"/>
      <c r="Z215" s="138"/>
      <c r="AA215" s="126">
        <f t="shared" si="11"/>
        <v>0</v>
      </c>
    </row>
    <row r="216" spans="1:27" x14ac:dyDescent="0.25">
      <c r="A216" s="129"/>
      <c r="B216" s="122"/>
      <c r="C216" s="122"/>
      <c r="D216" s="122"/>
      <c r="E216" s="122"/>
      <c r="F216" s="122"/>
      <c r="G216" s="122"/>
      <c r="H216" s="124"/>
      <c r="I216" s="126">
        <f t="shared" si="9"/>
        <v>0</v>
      </c>
      <c r="J216" s="145"/>
      <c r="K216" s="122"/>
      <c r="L216" s="122"/>
      <c r="M216" s="122"/>
      <c r="N216" s="122"/>
      <c r="O216" s="122"/>
      <c r="P216" s="122"/>
      <c r="Q216" s="138"/>
      <c r="R216" s="126">
        <f t="shared" si="10"/>
        <v>0</v>
      </c>
      <c r="S216" s="129"/>
      <c r="T216" s="122"/>
      <c r="U216" s="122"/>
      <c r="V216" s="122"/>
      <c r="W216" s="122"/>
      <c r="X216" s="122"/>
      <c r="Y216" s="122"/>
      <c r="Z216" s="138"/>
      <c r="AA216" s="126">
        <f t="shared" si="11"/>
        <v>0</v>
      </c>
    </row>
    <row r="217" spans="1:27" x14ac:dyDescent="0.25">
      <c r="A217" s="129"/>
      <c r="B217" s="122"/>
      <c r="C217" s="122"/>
      <c r="D217" s="122"/>
      <c r="E217" s="122"/>
      <c r="F217" s="122"/>
      <c r="G217" s="122"/>
      <c r="H217" s="124"/>
      <c r="I217" s="126">
        <f t="shared" si="9"/>
        <v>0</v>
      </c>
      <c r="J217" s="145"/>
      <c r="K217" s="122"/>
      <c r="L217" s="122"/>
      <c r="M217" s="122"/>
      <c r="N217" s="122"/>
      <c r="O217" s="122"/>
      <c r="P217" s="122"/>
      <c r="Q217" s="138"/>
      <c r="R217" s="126">
        <f t="shared" si="10"/>
        <v>0</v>
      </c>
      <c r="S217" s="129"/>
      <c r="T217" s="122"/>
      <c r="U217" s="122"/>
      <c r="V217" s="122"/>
      <c r="W217" s="122"/>
      <c r="X217" s="122"/>
      <c r="Y217" s="122"/>
      <c r="Z217" s="138"/>
      <c r="AA217" s="126">
        <f t="shared" si="11"/>
        <v>0</v>
      </c>
    </row>
    <row r="218" spans="1:27" x14ac:dyDescent="0.25">
      <c r="A218" s="129"/>
      <c r="B218" s="122"/>
      <c r="C218" s="122"/>
      <c r="D218" s="122"/>
      <c r="E218" s="122"/>
      <c r="F218" s="122"/>
      <c r="G218" s="122"/>
      <c r="H218" s="124"/>
      <c r="I218" s="126">
        <f t="shared" si="9"/>
        <v>0</v>
      </c>
      <c r="J218" s="145"/>
      <c r="K218" s="122"/>
      <c r="L218" s="122"/>
      <c r="M218" s="122"/>
      <c r="N218" s="122"/>
      <c r="O218" s="122"/>
      <c r="P218" s="122"/>
      <c r="Q218" s="138"/>
      <c r="R218" s="126">
        <f t="shared" si="10"/>
        <v>0</v>
      </c>
      <c r="S218" s="129"/>
      <c r="T218" s="122"/>
      <c r="U218" s="122"/>
      <c r="V218" s="122"/>
      <c r="W218" s="122"/>
      <c r="X218" s="122"/>
      <c r="Y218" s="122"/>
      <c r="Z218" s="138"/>
      <c r="AA218" s="126">
        <f t="shared" si="11"/>
        <v>0</v>
      </c>
    </row>
    <row r="219" spans="1:27" x14ac:dyDescent="0.25">
      <c r="A219" s="129"/>
      <c r="B219" s="122"/>
      <c r="C219" s="122"/>
      <c r="D219" s="122"/>
      <c r="E219" s="122"/>
      <c r="F219" s="122"/>
      <c r="G219" s="122"/>
      <c r="H219" s="124"/>
      <c r="I219" s="126">
        <f t="shared" si="9"/>
        <v>0</v>
      </c>
      <c r="J219" s="145"/>
      <c r="K219" s="122"/>
      <c r="L219" s="122"/>
      <c r="M219" s="122"/>
      <c r="N219" s="122"/>
      <c r="O219" s="122"/>
      <c r="P219" s="122"/>
      <c r="Q219" s="138"/>
      <c r="R219" s="126">
        <f t="shared" si="10"/>
        <v>0</v>
      </c>
      <c r="S219" s="129"/>
      <c r="T219" s="122"/>
      <c r="U219" s="122"/>
      <c r="V219" s="122"/>
      <c r="W219" s="122"/>
      <c r="X219" s="122"/>
      <c r="Y219" s="122"/>
      <c r="Z219" s="138"/>
      <c r="AA219" s="126">
        <f t="shared" si="11"/>
        <v>0</v>
      </c>
    </row>
    <row r="220" spans="1:27" x14ac:dyDescent="0.25">
      <c r="A220" s="129"/>
      <c r="B220" s="122"/>
      <c r="C220" s="122"/>
      <c r="D220" s="122"/>
      <c r="E220" s="122"/>
      <c r="F220" s="122"/>
      <c r="G220" s="122"/>
      <c r="H220" s="124"/>
      <c r="I220" s="126">
        <f t="shared" si="9"/>
        <v>0</v>
      </c>
      <c r="J220" s="145"/>
      <c r="K220" s="122"/>
      <c r="L220" s="122"/>
      <c r="M220" s="122"/>
      <c r="N220" s="122"/>
      <c r="O220" s="122"/>
      <c r="P220" s="122"/>
      <c r="Q220" s="138"/>
      <c r="R220" s="126">
        <f t="shared" si="10"/>
        <v>0</v>
      </c>
      <c r="S220" s="129"/>
      <c r="T220" s="122"/>
      <c r="U220" s="122"/>
      <c r="V220" s="122"/>
      <c r="W220" s="122"/>
      <c r="X220" s="122"/>
      <c r="Y220" s="122"/>
      <c r="Z220" s="138"/>
      <c r="AA220" s="126">
        <f t="shared" si="11"/>
        <v>0</v>
      </c>
    </row>
    <row r="221" spans="1:27" x14ac:dyDescent="0.25">
      <c r="A221" s="129"/>
      <c r="B221" s="122"/>
      <c r="C221" s="122"/>
      <c r="D221" s="122"/>
      <c r="E221" s="122"/>
      <c r="F221" s="122"/>
      <c r="G221" s="122"/>
      <c r="H221" s="124"/>
      <c r="I221" s="126">
        <f t="shared" si="9"/>
        <v>0</v>
      </c>
      <c r="J221" s="145"/>
      <c r="K221" s="122"/>
      <c r="L221" s="122"/>
      <c r="M221" s="122"/>
      <c r="N221" s="122"/>
      <c r="O221" s="122"/>
      <c r="P221" s="122"/>
      <c r="Q221" s="138"/>
      <c r="R221" s="126">
        <f t="shared" si="10"/>
        <v>0</v>
      </c>
      <c r="S221" s="129"/>
      <c r="T221" s="122"/>
      <c r="U221" s="122"/>
      <c r="V221" s="122"/>
      <c r="W221" s="122"/>
      <c r="X221" s="122"/>
      <c r="Y221" s="122"/>
      <c r="Z221" s="138"/>
      <c r="AA221" s="126">
        <f t="shared" si="11"/>
        <v>0</v>
      </c>
    </row>
    <row r="222" spans="1:27" x14ac:dyDescent="0.25">
      <c r="A222" s="129"/>
      <c r="B222" s="122"/>
      <c r="C222" s="122"/>
      <c r="D222" s="122"/>
      <c r="E222" s="122"/>
      <c r="F222" s="122"/>
      <c r="G222" s="122"/>
      <c r="H222" s="124"/>
      <c r="I222" s="126">
        <f t="shared" si="9"/>
        <v>0</v>
      </c>
      <c r="J222" s="145"/>
      <c r="K222" s="122"/>
      <c r="L222" s="122"/>
      <c r="M222" s="122"/>
      <c r="N222" s="122"/>
      <c r="O222" s="122"/>
      <c r="P222" s="122"/>
      <c r="Q222" s="138"/>
      <c r="R222" s="126">
        <f t="shared" si="10"/>
        <v>0</v>
      </c>
      <c r="S222" s="129"/>
      <c r="T222" s="122"/>
      <c r="U222" s="122"/>
      <c r="V222" s="122"/>
      <c r="W222" s="122"/>
      <c r="X222" s="122"/>
      <c r="Y222" s="122"/>
      <c r="Z222" s="138"/>
      <c r="AA222" s="126">
        <f t="shared" si="11"/>
        <v>0</v>
      </c>
    </row>
    <row r="223" spans="1:27" x14ac:dyDescent="0.25">
      <c r="A223" s="129"/>
      <c r="B223" s="122"/>
      <c r="C223" s="122"/>
      <c r="D223" s="122"/>
      <c r="E223" s="122"/>
      <c r="F223" s="122"/>
      <c r="G223" s="122"/>
      <c r="H223" s="124"/>
      <c r="I223" s="126">
        <f t="shared" si="9"/>
        <v>0</v>
      </c>
      <c r="J223" s="145"/>
      <c r="K223" s="122"/>
      <c r="L223" s="122"/>
      <c r="M223" s="122"/>
      <c r="N223" s="122"/>
      <c r="O223" s="122"/>
      <c r="P223" s="122"/>
      <c r="Q223" s="138"/>
      <c r="R223" s="126">
        <f t="shared" si="10"/>
        <v>0</v>
      </c>
      <c r="S223" s="129"/>
      <c r="T223" s="122"/>
      <c r="U223" s="122"/>
      <c r="V223" s="122"/>
      <c r="W223" s="122"/>
      <c r="X223" s="122"/>
      <c r="Y223" s="122"/>
      <c r="Z223" s="138"/>
      <c r="AA223" s="126">
        <f t="shared" si="11"/>
        <v>0</v>
      </c>
    </row>
    <row r="224" spans="1:27" x14ac:dyDescent="0.25">
      <c r="A224" s="129"/>
      <c r="B224" s="122"/>
      <c r="C224" s="122"/>
      <c r="D224" s="122"/>
      <c r="E224" s="122"/>
      <c r="F224" s="122"/>
      <c r="G224" s="122"/>
      <c r="H224" s="124"/>
      <c r="I224" s="126">
        <f t="shared" si="9"/>
        <v>0</v>
      </c>
      <c r="J224" s="145"/>
      <c r="K224" s="122"/>
      <c r="L224" s="122"/>
      <c r="M224" s="122"/>
      <c r="N224" s="122"/>
      <c r="O224" s="122"/>
      <c r="P224" s="122"/>
      <c r="Q224" s="138"/>
      <c r="R224" s="126">
        <f t="shared" si="10"/>
        <v>0</v>
      </c>
      <c r="S224" s="129"/>
      <c r="T224" s="122"/>
      <c r="U224" s="122"/>
      <c r="V224" s="122"/>
      <c r="W224" s="122"/>
      <c r="X224" s="122"/>
      <c r="Y224" s="122"/>
      <c r="Z224" s="138"/>
      <c r="AA224" s="126">
        <f t="shared" si="11"/>
        <v>0</v>
      </c>
    </row>
    <row r="225" spans="1:27" x14ac:dyDescent="0.25">
      <c r="A225" s="129"/>
      <c r="B225" s="122"/>
      <c r="C225" s="122"/>
      <c r="D225" s="122"/>
      <c r="E225" s="122"/>
      <c r="F225" s="122"/>
      <c r="G225" s="122"/>
      <c r="H225" s="124"/>
      <c r="I225" s="126">
        <f t="shared" si="9"/>
        <v>0</v>
      </c>
      <c r="J225" s="145"/>
      <c r="K225" s="122"/>
      <c r="L225" s="122"/>
      <c r="M225" s="122"/>
      <c r="N225" s="122"/>
      <c r="O225" s="122"/>
      <c r="P225" s="122"/>
      <c r="Q225" s="138"/>
      <c r="R225" s="126">
        <f t="shared" si="10"/>
        <v>0</v>
      </c>
      <c r="S225" s="129"/>
      <c r="T225" s="122"/>
      <c r="U225" s="122"/>
      <c r="V225" s="122"/>
      <c r="W225" s="122"/>
      <c r="X225" s="122"/>
      <c r="Y225" s="122"/>
      <c r="Z225" s="138"/>
      <c r="AA225" s="126">
        <f t="shared" si="11"/>
        <v>0</v>
      </c>
    </row>
    <row r="226" spans="1:27" x14ac:dyDescent="0.25">
      <c r="A226" s="129"/>
      <c r="B226" s="122"/>
      <c r="C226" s="122"/>
      <c r="D226" s="122"/>
      <c r="E226" s="122"/>
      <c r="F226" s="122"/>
      <c r="G226" s="122"/>
      <c r="H226" s="124"/>
      <c r="I226" s="126">
        <f t="shared" si="9"/>
        <v>0</v>
      </c>
      <c r="J226" s="145"/>
      <c r="K226" s="122"/>
      <c r="L226" s="122"/>
      <c r="M226" s="122"/>
      <c r="N226" s="122"/>
      <c r="O226" s="122"/>
      <c r="P226" s="122"/>
      <c r="Q226" s="138"/>
      <c r="R226" s="126">
        <f t="shared" si="10"/>
        <v>0</v>
      </c>
      <c r="S226" s="129"/>
      <c r="T226" s="122"/>
      <c r="U226" s="122"/>
      <c r="V226" s="122"/>
      <c r="W226" s="122"/>
      <c r="X226" s="122"/>
      <c r="Y226" s="122"/>
      <c r="Z226" s="138"/>
      <c r="AA226" s="126">
        <f t="shared" si="11"/>
        <v>0</v>
      </c>
    </row>
    <row r="227" spans="1:27" x14ac:dyDescent="0.25">
      <c r="A227" s="129"/>
      <c r="B227" s="122"/>
      <c r="C227" s="122"/>
      <c r="D227" s="122"/>
      <c r="E227" s="122"/>
      <c r="F227" s="122"/>
      <c r="G227" s="122"/>
      <c r="H227" s="124"/>
      <c r="I227" s="126">
        <f t="shared" si="9"/>
        <v>0</v>
      </c>
      <c r="J227" s="145"/>
      <c r="K227" s="122"/>
      <c r="L227" s="122"/>
      <c r="M227" s="122"/>
      <c r="N227" s="122"/>
      <c r="O227" s="122"/>
      <c r="P227" s="122"/>
      <c r="Q227" s="138"/>
      <c r="R227" s="126">
        <f t="shared" si="10"/>
        <v>0</v>
      </c>
      <c r="S227" s="129"/>
      <c r="T227" s="122"/>
      <c r="U227" s="122"/>
      <c r="V227" s="122"/>
      <c r="W227" s="122"/>
      <c r="X227" s="122"/>
      <c r="Y227" s="122"/>
      <c r="Z227" s="138"/>
      <c r="AA227" s="126">
        <f t="shared" si="11"/>
        <v>0</v>
      </c>
    </row>
    <row r="228" spans="1:27" ht="15.75" thickBot="1" x14ac:dyDescent="0.3">
      <c r="A228" s="131"/>
      <c r="B228" s="132"/>
      <c r="C228" s="132"/>
      <c r="D228" s="132"/>
      <c r="E228" s="132"/>
      <c r="F228" s="132"/>
      <c r="G228" s="132"/>
      <c r="H228" s="124"/>
      <c r="I228" s="128">
        <f t="shared" si="9"/>
        <v>0</v>
      </c>
      <c r="J228" s="146"/>
      <c r="K228" s="132"/>
      <c r="L228" s="132"/>
      <c r="M228" s="132"/>
      <c r="N228" s="132"/>
      <c r="O228" s="132"/>
      <c r="P228" s="132"/>
      <c r="Q228" s="139"/>
      <c r="R228" s="128">
        <f t="shared" si="10"/>
        <v>0</v>
      </c>
      <c r="S228" s="131"/>
      <c r="T228" s="132"/>
      <c r="U228" s="132"/>
      <c r="V228" s="132"/>
      <c r="W228" s="132"/>
      <c r="X228" s="132"/>
      <c r="Y228" s="132"/>
      <c r="Z228" s="139"/>
      <c r="AA228" s="128">
        <f t="shared" si="11"/>
        <v>0</v>
      </c>
    </row>
  </sheetData>
  <mergeCells count="32">
    <mergeCell ref="I4:I5"/>
    <mergeCell ref="A3:I3"/>
    <mergeCell ref="R4:R5"/>
    <mergeCell ref="AA4:AA5"/>
    <mergeCell ref="U4:U5"/>
    <mergeCell ref="V4:V5"/>
    <mergeCell ref="W4:W5"/>
    <mergeCell ref="X4:X5"/>
    <mergeCell ref="Y4:Y5"/>
    <mergeCell ref="Z4:Z5"/>
    <mergeCell ref="O4:O5"/>
    <mergeCell ref="P4:P5"/>
    <mergeCell ref="Q4:Q5"/>
    <mergeCell ref="J3:Q3"/>
    <mergeCell ref="S4:S5"/>
    <mergeCell ref="T4:T5"/>
    <mergeCell ref="S3:Z3"/>
    <mergeCell ref="G4:G5"/>
    <mergeCell ref="H4:H5"/>
    <mergeCell ref="A1:T1"/>
    <mergeCell ref="A6:F6"/>
    <mergeCell ref="J4:J5"/>
    <mergeCell ref="K4:K5"/>
    <mergeCell ref="L4:L5"/>
    <mergeCell ref="M4:M5"/>
    <mergeCell ref="N4:N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2:F16"/>
  <sheetViews>
    <sheetView workbookViewId="0">
      <selection activeCell="H26" sqref="H26"/>
    </sheetView>
  </sheetViews>
  <sheetFormatPr defaultRowHeight="15" x14ac:dyDescent="0.25"/>
  <cols>
    <col min="2" max="2" width="25.85546875" customWidth="1"/>
    <col min="3" max="3" width="10.7109375" customWidth="1"/>
    <col min="4" max="4" width="11.42578125" customWidth="1"/>
    <col min="6" max="6" width="16.85546875" bestFit="1" customWidth="1"/>
  </cols>
  <sheetData>
    <row r="2" spans="1:6" ht="23.25" x14ac:dyDescent="0.35">
      <c r="A2" s="363" t="s">
        <v>108</v>
      </c>
      <c r="B2" s="363"/>
      <c r="C2" s="363"/>
      <c r="D2" s="363"/>
      <c r="E2" s="363"/>
      <c r="F2" s="363"/>
    </row>
    <row r="3" spans="1:6" ht="18.75" x14ac:dyDescent="0.3">
      <c r="A3" s="364" t="s">
        <v>109</v>
      </c>
      <c r="B3" s="364"/>
      <c r="C3" s="364"/>
      <c r="D3" s="364"/>
      <c r="E3" s="364"/>
      <c r="F3" s="364"/>
    </row>
    <row r="4" spans="1:6" ht="15.75" thickBot="1" x14ac:dyDescent="0.3"/>
    <row r="5" spans="1:6" ht="15.75" thickBot="1" x14ac:dyDescent="0.3">
      <c r="A5" s="113" t="s">
        <v>110</v>
      </c>
      <c r="B5" s="114" t="s">
        <v>111</v>
      </c>
      <c r="C5" s="114" t="s">
        <v>114</v>
      </c>
      <c r="D5" s="114" t="s">
        <v>112</v>
      </c>
      <c r="E5" s="114" t="s">
        <v>113</v>
      </c>
      <c r="F5" s="115" t="s">
        <v>19</v>
      </c>
    </row>
    <row r="6" spans="1:6" ht="15.75" x14ac:dyDescent="0.25">
      <c r="A6" s="108"/>
      <c r="B6" s="109" t="s">
        <v>27</v>
      </c>
      <c r="C6" s="110"/>
      <c r="D6" s="110"/>
      <c r="E6" s="111"/>
      <c r="F6" s="112">
        <f>SUM(F7:F11)</f>
        <v>875000</v>
      </c>
    </row>
    <row r="7" spans="1:6" ht="15.75" x14ac:dyDescent="0.25">
      <c r="A7" s="40"/>
      <c r="B7" s="58" t="s">
        <v>28</v>
      </c>
      <c r="C7" s="25" t="s">
        <v>29</v>
      </c>
      <c r="D7" s="25">
        <v>8270</v>
      </c>
      <c r="E7" s="72">
        <f>F7/D7</f>
        <v>35.26662636033857</v>
      </c>
      <c r="F7" s="27">
        <f>291660.57-5.57</f>
        <v>291655</v>
      </c>
    </row>
    <row r="8" spans="1:6" ht="15.75" x14ac:dyDescent="0.25">
      <c r="A8" s="40"/>
      <c r="B8" s="58" t="s">
        <v>30</v>
      </c>
      <c r="C8" s="25" t="s">
        <v>29</v>
      </c>
      <c r="D8" s="25">
        <v>3550</v>
      </c>
      <c r="E8" s="72">
        <v>31.7</v>
      </c>
      <c r="F8" s="27">
        <f>D8*E8</f>
        <v>112535</v>
      </c>
    </row>
    <row r="9" spans="1:6" ht="15.75" x14ac:dyDescent="0.25">
      <c r="A9" s="40"/>
      <c r="B9" s="58" t="s">
        <v>31</v>
      </c>
      <c r="C9" s="25" t="s">
        <v>29</v>
      </c>
      <c r="D9" s="25">
        <v>8780</v>
      </c>
      <c r="E9" s="72">
        <v>27.5</v>
      </c>
      <c r="F9" s="27">
        <f>D9*E9</f>
        <v>241450</v>
      </c>
    </row>
    <row r="10" spans="1:6" ht="15.75" x14ac:dyDescent="0.25">
      <c r="A10" s="40"/>
      <c r="B10" s="58" t="s">
        <v>32</v>
      </c>
      <c r="C10" s="25" t="s">
        <v>29</v>
      </c>
      <c r="D10" s="25">
        <v>8440</v>
      </c>
      <c r="E10" s="72">
        <v>25.9</v>
      </c>
      <c r="F10" s="27">
        <f>D10*E10</f>
        <v>218596</v>
      </c>
    </row>
    <row r="11" spans="1:6" ht="32.25" thickBot="1" x14ac:dyDescent="0.3">
      <c r="A11" s="52"/>
      <c r="B11" s="116" t="s">
        <v>33</v>
      </c>
      <c r="C11" s="54" t="s">
        <v>29</v>
      </c>
      <c r="D11" s="54">
        <v>180</v>
      </c>
      <c r="E11" s="117">
        <v>59.8</v>
      </c>
      <c r="F11" s="56">
        <f>D11*E11</f>
        <v>10764</v>
      </c>
    </row>
    <row r="12" spans="1:6" ht="23.25" thickBot="1" x14ac:dyDescent="0.35">
      <c r="A12" s="118"/>
      <c r="B12" s="120" t="s">
        <v>115</v>
      </c>
      <c r="C12" s="119"/>
      <c r="D12" s="119"/>
      <c r="E12" s="119"/>
      <c r="F12" s="121">
        <f>SUM(F7:F11)</f>
        <v>875000</v>
      </c>
    </row>
    <row r="16" spans="1:6" ht="15.75" x14ac:dyDescent="0.25">
      <c r="A16" s="4" t="s">
        <v>54</v>
      </c>
      <c r="B16" s="4"/>
      <c r="C16" s="4"/>
      <c r="D16" s="4"/>
      <c r="E16" s="98"/>
      <c r="F16" s="4" t="s">
        <v>55</v>
      </c>
    </row>
  </sheetData>
  <mergeCells count="2">
    <mergeCell ref="A2:F2"/>
    <mergeCell ref="A3:F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8"/>
  <sheetViews>
    <sheetView topLeftCell="A7" workbookViewId="0">
      <selection activeCell="E9" sqref="E9"/>
    </sheetView>
  </sheetViews>
  <sheetFormatPr defaultRowHeight="15" x14ac:dyDescent="0.25"/>
  <cols>
    <col min="1" max="1" width="32.7109375" customWidth="1"/>
    <col min="2" max="2" width="13.140625" customWidth="1"/>
    <col min="3" max="3" width="15.5703125" customWidth="1"/>
    <col min="4" max="4" width="17.85546875" customWidth="1"/>
    <col min="5" max="5" width="17" customWidth="1"/>
    <col min="6" max="6" width="17.85546875" customWidth="1"/>
    <col min="7" max="7" width="17.42578125" customWidth="1"/>
    <col min="8" max="8" width="17.71093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2" spans="1:13" ht="22.5" x14ac:dyDescent="0.25">
      <c r="A2" s="365" t="s">
        <v>381</v>
      </c>
      <c r="B2" s="365"/>
      <c r="C2" s="365"/>
      <c r="D2" s="365"/>
      <c r="E2" s="365"/>
      <c r="F2" s="365"/>
      <c r="G2" s="365"/>
      <c r="H2" s="365"/>
      <c r="I2" s="365"/>
      <c r="J2" s="173"/>
      <c r="K2" s="173"/>
      <c r="L2" s="173"/>
    </row>
    <row r="3" spans="1:13" ht="23.25" thickBot="1" x14ac:dyDescent="0.3">
      <c r="A3" s="366"/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</row>
    <row r="4" spans="1:13" ht="79.5" customHeight="1" x14ac:dyDescent="0.25">
      <c r="A4" s="177" t="s">
        <v>382</v>
      </c>
      <c r="B4" s="235" t="s">
        <v>383</v>
      </c>
      <c r="C4" s="174" t="s">
        <v>384</v>
      </c>
      <c r="D4" s="175" t="s">
        <v>428</v>
      </c>
      <c r="E4" s="175" t="s">
        <v>429</v>
      </c>
      <c r="F4" s="176" t="s">
        <v>430</v>
      </c>
      <c r="G4" s="174" t="s">
        <v>431</v>
      </c>
      <c r="H4" s="176" t="s">
        <v>432</v>
      </c>
      <c r="I4" s="230" t="s">
        <v>433</v>
      </c>
    </row>
    <row r="5" spans="1:13" ht="14.25" customHeight="1" thickBot="1" x14ac:dyDescent="0.3">
      <c r="A5" s="202"/>
      <c r="B5" s="6"/>
      <c r="C5" s="275"/>
      <c r="D5" s="276"/>
      <c r="E5" s="276"/>
      <c r="F5" s="277"/>
      <c r="G5" s="275"/>
      <c r="H5" s="277"/>
      <c r="I5" s="278"/>
    </row>
    <row r="6" spans="1:13" ht="32.25" thickBot="1" x14ac:dyDescent="0.3">
      <c r="A6" s="241" t="s">
        <v>422</v>
      </c>
      <c r="B6" s="279">
        <f>B7+B8+B9</f>
        <v>3</v>
      </c>
      <c r="C6" s="279">
        <f t="shared" ref="C6:I6" si="0">C7+C8+C9</f>
        <v>58850</v>
      </c>
      <c r="D6" s="279">
        <f t="shared" si="0"/>
        <v>58850</v>
      </c>
      <c r="E6" s="279">
        <f t="shared" si="0"/>
        <v>12888.149999999998</v>
      </c>
      <c r="F6" s="279">
        <f t="shared" si="0"/>
        <v>71738.149999999994</v>
      </c>
      <c r="G6" s="279">
        <f t="shared" si="0"/>
        <v>339254</v>
      </c>
      <c r="H6" s="279">
        <f t="shared" si="0"/>
        <v>74296.625999999989</v>
      </c>
      <c r="I6" s="279">
        <f t="shared" si="0"/>
        <v>413550.62599999993</v>
      </c>
      <c r="J6" s="182"/>
    </row>
    <row r="7" spans="1:13" ht="15.75" x14ac:dyDescent="0.25">
      <c r="A7" s="242" t="s">
        <v>416</v>
      </c>
      <c r="B7" s="268">
        <v>1</v>
      </c>
      <c r="C7" s="269">
        <v>20338</v>
      </c>
      <c r="D7" s="270">
        <f>C7*B7</f>
        <v>20338</v>
      </c>
      <c r="E7" s="270">
        <f t="shared" ref="E7:E23" si="1">D7/100*21.9</f>
        <v>4454.0219999999999</v>
      </c>
      <c r="F7" s="271">
        <f>D7+E7</f>
        <v>24792.022000000001</v>
      </c>
      <c r="G7" s="269">
        <f>D7*11</f>
        <v>223718</v>
      </c>
      <c r="H7" s="271">
        <f>G7*21.9%</f>
        <v>48994.241999999991</v>
      </c>
      <c r="I7" s="272">
        <f t="shared" ref="I7:I23" si="2">G7+H7</f>
        <v>272712.24199999997</v>
      </c>
      <c r="J7" s="182"/>
    </row>
    <row r="8" spans="1:13" ht="47.25" x14ac:dyDescent="0.25">
      <c r="A8" s="242" t="s">
        <v>417</v>
      </c>
      <c r="B8" s="236">
        <v>1</v>
      </c>
      <c r="C8" s="227">
        <v>19256</v>
      </c>
      <c r="D8" s="179">
        <f t="shared" ref="D8:D23" si="3">C8*B8</f>
        <v>19256</v>
      </c>
      <c r="E8" s="179">
        <f t="shared" si="1"/>
        <v>4217.0639999999994</v>
      </c>
      <c r="F8" s="180">
        <f>D8+E8</f>
        <v>23473.063999999998</v>
      </c>
      <c r="G8" s="227">
        <f>D8*3</f>
        <v>57768</v>
      </c>
      <c r="H8" s="180">
        <f>G8*21.9%</f>
        <v>12651.191999999999</v>
      </c>
      <c r="I8" s="231">
        <f t="shared" si="2"/>
        <v>70419.191999999995</v>
      </c>
      <c r="J8" s="182"/>
      <c r="M8" s="247"/>
    </row>
    <row r="9" spans="1:13" ht="16.5" thickBot="1" x14ac:dyDescent="0.3">
      <c r="A9" s="242" t="s">
        <v>418</v>
      </c>
      <c r="B9" s="265">
        <v>1</v>
      </c>
      <c r="C9" s="266">
        <v>19256</v>
      </c>
      <c r="D9" s="189">
        <f t="shared" si="3"/>
        <v>19256</v>
      </c>
      <c r="E9" s="189">
        <f>D9/100*21.9</f>
        <v>4217.0639999999994</v>
      </c>
      <c r="F9" s="190">
        <f t="shared" ref="F9:F23" si="4">D9+E9</f>
        <v>23473.063999999998</v>
      </c>
      <c r="G9" s="227">
        <f>D9*3</f>
        <v>57768</v>
      </c>
      <c r="H9" s="190">
        <f t="shared" ref="H9:H23" si="5">G9*21.9%</f>
        <v>12651.191999999999</v>
      </c>
      <c r="I9" s="267">
        <f>G9+H9</f>
        <v>70419.191999999995</v>
      </c>
      <c r="J9" s="182"/>
    </row>
    <row r="10" spans="1:13" ht="32.25" thickBot="1" x14ac:dyDescent="0.3">
      <c r="A10" s="264" t="s">
        <v>434</v>
      </c>
      <c r="B10" s="274">
        <f>B11+B12+B13+B14+B15+B16</f>
        <v>11</v>
      </c>
      <c r="C10" s="274">
        <f t="shared" ref="C10:I10" si="6">C11+C12+C13+C14+C15+C16</f>
        <v>84374</v>
      </c>
      <c r="D10" s="274">
        <f t="shared" si="6"/>
        <v>143374</v>
      </c>
      <c r="E10" s="274">
        <f t="shared" si="6"/>
        <v>31398.905999999999</v>
      </c>
      <c r="F10" s="274">
        <f t="shared" si="6"/>
        <v>174772.90600000002</v>
      </c>
      <c r="G10" s="274">
        <f t="shared" si="6"/>
        <v>430122</v>
      </c>
      <c r="H10" s="274">
        <f t="shared" si="6"/>
        <v>94196.717999999993</v>
      </c>
      <c r="I10" s="274">
        <f t="shared" si="6"/>
        <v>524318.71799999999</v>
      </c>
      <c r="J10" s="182"/>
    </row>
    <row r="11" spans="1:13" ht="15.75" x14ac:dyDescent="0.25">
      <c r="A11" s="242" t="s">
        <v>419</v>
      </c>
      <c r="B11" s="268">
        <v>1</v>
      </c>
      <c r="C11" s="269">
        <v>19074</v>
      </c>
      <c r="D11" s="270">
        <f t="shared" si="3"/>
        <v>19074</v>
      </c>
      <c r="E11" s="270">
        <f t="shared" si="1"/>
        <v>4177.2060000000001</v>
      </c>
      <c r="F11" s="271">
        <f t="shared" si="4"/>
        <v>23251.205999999998</v>
      </c>
      <c r="G11" s="269">
        <f>D11*3</f>
        <v>57222</v>
      </c>
      <c r="H11" s="271">
        <f t="shared" si="5"/>
        <v>12531.617999999999</v>
      </c>
      <c r="I11" s="272">
        <f t="shared" si="2"/>
        <v>69753.618000000002</v>
      </c>
      <c r="J11" s="182"/>
    </row>
    <row r="12" spans="1:13" ht="31.5" x14ac:dyDescent="0.25">
      <c r="A12" s="242" t="s">
        <v>420</v>
      </c>
      <c r="B12" s="237">
        <v>1</v>
      </c>
      <c r="C12" s="234">
        <v>18100</v>
      </c>
      <c r="D12" s="179">
        <f t="shared" si="3"/>
        <v>18100</v>
      </c>
      <c r="E12" s="179">
        <f>D12/100*21.9</f>
        <v>3963.8999999999996</v>
      </c>
      <c r="F12" s="180">
        <f t="shared" si="4"/>
        <v>22063.9</v>
      </c>
      <c r="G12" s="269">
        <f t="shared" ref="G12:G23" si="7">D12*3</f>
        <v>54300</v>
      </c>
      <c r="H12" s="180">
        <f t="shared" si="5"/>
        <v>11891.699999999999</v>
      </c>
      <c r="I12" s="231">
        <f t="shared" si="2"/>
        <v>66191.7</v>
      </c>
      <c r="J12" s="182"/>
      <c r="K12" s="182"/>
    </row>
    <row r="13" spans="1:13" ht="31.5" x14ac:dyDescent="0.25">
      <c r="A13" s="242" t="s">
        <v>435</v>
      </c>
      <c r="B13" s="237">
        <v>1</v>
      </c>
      <c r="C13" s="234">
        <v>11800</v>
      </c>
      <c r="D13" s="179">
        <f t="shared" si="3"/>
        <v>11800</v>
      </c>
      <c r="E13" s="179">
        <f>D13/100*21.9</f>
        <v>2584.1999999999998</v>
      </c>
      <c r="F13" s="180">
        <f t="shared" si="4"/>
        <v>14384.2</v>
      </c>
      <c r="G13" s="269">
        <f t="shared" si="7"/>
        <v>35400</v>
      </c>
      <c r="H13" s="180">
        <f t="shared" si="5"/>
        <v>7752.5999999999995</v>
      </c>
      <c r="I13" s="231">
        <f t="shared" si="2"/>
        <v>43152.6</v>
      </c>
      <c r="J13" s="182"/>
      <c r="K13" s="182"/>
    </row>
    <row r="14" spans="1:13" ht="15.75" x14ac:dyDescent="0.25">
      <c r="A14" s="242" t="s">
        <v>436</v>
      </c>
      <c r="B14" s="237">
        <v>1</v>
      </c>
      <c r="C14" s="234">
        <v>11800</v>
      </c>
      <c r="D14" s="179">
        <f t="shared" si="3"/>
        <v>11800</v>
      </c>
      <c r="E14" s="179">
        <f>D14/100*21.9</f>
        <v>2584.1999999999998</v>
      </c>
      <c r="F14" s="180">
        <f t="shared" si="4"/>
        <v>14384.2</v>
      </c>
      <c r="G14" s="269">
        <f t="shared" si="7"/>
        <v>35400</v>
      </c>
      <c r="H14" s="180">
        <f t="shared" si="5"/>
        <v>7752.5999999999995</v>
      </c>
      <c r="I14" s="231">
        <f t="shared" si="2"/>
        <v>43152.6</v>
      </c>
      <c r="J14" s="182"/>
      <c r="K14" s="182"/>
    </row>
    <row r="15" spans="1:13" ht="31.5" x14ac:dyDescent="0.25">
      <c r="A15" s="242" t="s">
        <v>437</v>
      </c>
      <c r="B15" s="237">
        <v>6</v>
      </c>
      <c r="C15" s="234">
        <v>11800</v>
      </c>
      <c r="D15" s="179">
        <f t="shared" si="3"/>
        <v>70800</v>
      </c>
      <c r="E15" s="179">
        <f>D15/100*21.9</f>
        <v>15505.199999999999</v>
      </c>
      <c r="F15" s="180">
        <f t="shared" si="4"/>
        <v>86305.2</v>
      </c>
      <c r="G15" s="269">
        <f t="shared" si="7"/>
        <v>212400</v>
      </c>
      <c r="H15" s="180">
        <f t="shared" si="5"/>
        <v>46515.599999999991</v>
      </c>
      <c r="I15" s="231">
        <f t="shared" si="2"/>
        <v>258915.59999999998</v>
      </c>
      <c r="J15" s="182"/>
      <c r="K15" s="182"/>
    </row>
    <row r="16" spans="1:13" ht="31.5" x14ac:dyDescent="0.25">
      <c r="A16" s="242" t="s">
        <v>438</v>
      </c>
      <c r="B16" s="237">
        <v>1</v>
      </c>
      <c r="C16" s="234">
        <v>11800</v>
      </c>
      <c r="D16" s="179">
        <f t="shared" si="3"/>
        <v>11800</v>
      </c>
      <c r="E16" s="179">
        <f>D16/100*21.9</f>
        <v>2584.1999999999998</v>
      </c>
      <c r="F16" s="180">
        <f t="shared" si="4"/>
        <v>14384.2</v>
      </c>
      <c r="G16" s="269">
        <f t="shared" si="7"/>
        <v>35400</v>
      </c>
      <c r="H16" s="180">
        <f t="shared" si="5"/>
        <v>7752.5999999999995</v>
      </c>
      <c r="I16" s="231">
        <f t="shared" si="2"/>
        <v>43152.6</v>
      </c>
      <c r="J16" s="182"/>
      <c r="K16" s="182"/>
    </row>
    <row r="17" spans="1:12" ht="15.75" x14ac:dyDescent="0.25">
      <c r="A17" s="264" t="s">
        <v>439</v>
      </c>
      <c r="B17" s="273">
        <f>B18+B19+B20+B21+B22+B23</f>
        <v>217.5</v>
      </c>
      <c r="C17" s="273">
        <f t="shared" ref="C17:I17" si="8">C18+C19+C20+C21+C22+C23</f>
        <v>48900</v>
      </c>
      <c r="D17" s="273">
        <f t="shared" si="8"/>
        <v>1059325</v>
      </c>
      <c r="E17" s="273">
        <f t="shared" si="8"/>
        <v>231992.17499999999</v>
      </c>
      <c r="F17" s="273">
        <f t="shared" si="8"/>
        <v>1291317.175</v>
      </c>
      <c r="G17" s="273">
        <f t="shared" si="8"/>
        <v>3177975</v>
      </c>
      <c r="H17" s="273">
        <f t="shared" si="8"/>
        <v>695976.52499999991</v>
      </c>
      <c r="I17" s="273">
        <f t="shared" si="8"/>
        <v>3873951.5249999999</v>
      </c>
      <c r="J17" s="182"/>
      <c r="K17" s="182"/>
    </row>
    <row r="18" spans="1:12" ht="15.75" x14ac:dyDescent="0.25">
      <c r="A18" s="242"/>
      <c r="B18" s="237">
        <v>41.75</v>
      </c>
      <c r="C18" s="234">
        <v>11800</v>
      </c>
      <c r="D18" s="179">
        <f t="shared" si="3"/>
        <v>492650</v>
      </c>
      <c r="E18" s="179">
        <f t="shared" si="1"/>
        <v>107890.34999999999</v>
      </c>
      <c r="F18" s="180">
        <f t="shared" si="4"/>
        <v>600540.35</v>
      </c>
      <c r="G18" s="269">
        <f t="shared" si="7"/>
        <v>1477950</v>
      </c>
      <c r="H18" s="180">
        <f t="shared" si="5"/>
        <v>323671.05</v>
      </c>
      <c r="I18" s="231">
        <f t="shared" si="2"/>
        <v>1801621.05</v>
      </c>
      <c r="J18" s="182"/>
      <c r="K18" s="182"/>
    </row>
    <row r="19" spans="1:12" ht="15.75" x14ac:dyDescent="0.25">
      <c r="A19" s="242"/>
      <c r="B19" s="237">
        <v>92</v>
      </c>
      <c r="C19" s="234">
        <v>5500</v>
      </c>
      <c r="D19" s="179">
        <f t="shared" si="3"/>
        <v>506000</v>
      </c>
      <c r="E19" s="179">
        <f t="shared" si="1"/>
        <v>110814</v>
      </c>
      <c r="F19" s="180">
        <f t="shared" si="4"/>
        <v>616814</v>
      </c>
      <c r="G19" s="269">
        <f t="shared" si="7"/>
        <v>1518000</v>
      </c>
      <c r="H19" s="180">
        <f t="shared" si="5"/>
        <v>332441.99999999994</v>
      </c>
      <c r="I19" s="231">
        <f t="shared" si="2"/>
        <v>1850442</v>
      </c>
      <c r="J19" s="182"/>
      <c r="K19" s="182"/>
    </row>
    <row r="20" spans="1:12" ht="15.75" x14ac:dyDescent="0.25">
      <c r="A20" s="242"/>
      <c r="B20" s="237">
        <v>81.75</v>
      </c>
      <c r="C20" s="234">
        <v>500</v>
      </c>
      <c r="D20" s="179">
        <f t="shared" si="3"/>
        <v>40875</v>
      </c>
      <c r="E20" s="179">
        <f t="shared" si="1"/>
        <v>8951.625</v>
      </c>
      <c r="F20" s="180">
        <f t="shared" si="4"/>
        <v>49826.625</v>
      </c>
      <c r="G20" s="269">
        <f t="shared" si="7"/>
        <v>122625</v>
      </c>
      <c r="H20" s="180">
        <f t="shared" si="5"/>
        <v>26854.874999999996</v>
      </c>
      <c r="I20" s="231">
        <f t="shared" si="2"/>
        <v>149479.875</v>
      </c>
      <c r="J20" s="182"/>
      <c r="K20" s="182"/>
    </row>
    <row r="21" spans="1:12" ht="15.75" x14ac:dyDescent="0.25">
      <c r="A21" s="242" t="s">
        <v>440</v>
      </c>
      <c r="B21" s="237">
        <v>1</v>
      </c>
      <c r="C21" s="234">
        <v>8500</v>
      </c>
      <c r="D21" s="179">
        <f t="shared" si="3"/>
        <v>8500</v>
      </c>
      <c r="E21" s="179">
        <f t="shared" si="1"/>
        <v>1861.4999999999998</v>
      </c>
      <c r="F21" s="180">
        <f t="shared" si="4"/>
        <v>10361.5</v>
      </c>
      <c r="G21" s="269">
        <f t="shared" si="7"/>
        <v>25500</v>
      </c>
      <c r="H21" s="180">
        <f t="shared" si="5"/>
        <v>5584.4999999999991</v>
      </c>
      <c r="I21" s="231">
        <f t="shared" si="2"/>
        <v>31084.5</v>
      </c>
      <c r="J21" s="182"/>
      <c r="K21" s="182"/>
    </row>
    <row r="22" spans="1:12" ht="15.75" x14ac:dyDescent="0.25">
      <c r="A22" s="242" t="s">
        <v>440</v>
      </c>
      <c r="B22" s="237">
        <v>0.5</v>
      </c>
      <c r="C22" s="234">
        <v>12100</v>
      </c>
      <c r="D22" s="179">
        <f t="shared" si="3"/>
        <v>6050</v>
      </c>
      <c r="E22" s="179">
        <f t="shared" si="1"/>
        <v>1324.9499999999998</v>
      </c>
      <c r="F22" s="180">
        <f t="shared" si="4"/>
        <v>7374.95</v>
      </c>
      <c r="G22" s="269">
        <f t="shared" si="7"/>
        <v>18150</v>
      </c>
      <c r="H22" s="180">
        <f t="shared" si="5"/>
        <v>3974.8499999999995</v>
      </c>
      <c r="I22" s="231">
        <f t="shared" si="2"/>
        <v>22124.85</v>
      </c>
      <c r="J22" s="182"/>
      <c r="K22" s="182"/>
    </row>
    <row r="23" spans="1:12" ht="15.75" x14ac:dyDescent="0.25">
      <c r="A23" s="242" t="s">
        <v>441</v>
      </c>
      <c r="B23" s="237">
        <v>0.5</v>
      </c>
      <c r="C23" s="234">
        <v>10500</v>
      </c>
      <c r="D23" s="179">
        <f t="shared" si="3"/>
        <v>5250</v>
      </c>
      <c r="E23" s="179">
        <f t="shared" si="1"/>
        <v>1149.75</v>
      </c>
      <c r="F23" s="180">
        <f t="shared" si="4"/>
        <v>6399.75</v>
      </c>
      <c r="G23" s="269">
        <f t="shared" si="7"/>
        <v>15750</v>
      </c>
      <c r="H23" s="180">
        <f t="shared" si="5"/>
        <v>3449.2499999999995</v>
      </c>
      <c r="I23" s="231">
        <f t="shared" si="2"/>
        <v>19199.25</v>
      </c>
      <c r="J23" s="182"/>
      <c r="K23" s="182"/>
    </row>
    <row r="24" spans="1:12" ht="16.5" thickBot="1" x14ac:dyDescent="0.3">
      <c r="A24" s="242"/>
      <c r="B24" s="237"/>
      <c r="C24" s="234"/>
      <c r="D24" s="179"/>
      <c r="E24" s="179"/>
      <c r="F24" s="180"/>
      <c r="G24" s="269"/>
      <c r="H24" s="180"/>
      <c r="I24" s="231"/>
      <c r="J24" s="182"/>
      <c r="K24" s="182"/>
    </row>
    <row r="25" spans="1:12" ht="19.5" thickBot="1" x14ac:dyDescent="0.3">
      <c r="A25" s="246" t="s">
        <v>115</v>
      </c>
      <c r="B25" s="240">
        <f>B6+B10+B17</f>
        <v>231.5</v>
      </c>
      <c r="C25" s="240">
        <f t="shared" ref="C25:I25" si="9">C6+C10+C17</f>
        <v>192124</v>
      </c>
      <c r="D25" s="240">
        <f t="shared" si="9"/>
        <v>1261549</v>
      </c>
      <c r="E25" s="240">
        <f t="shared" si="9"/>
        <v>276279.23099999997</v>
      </c>
      <c r="F25" s="240">
        <f t="shared" si="9"/>
        <v>1537828.2310000001</v>
      </c>
      <c r="G25" s="240">
        <f t="shared" si="9"/>
        <v>3947351</v>
      </c>
      <c r="H25" s="240">
        <f t="shared" si="9"/>
        <v>864469.86899999995</v>
      </c>
      <c r="I25" s="240">
        <f t="shared" si="9"/>
        <v>4811820.8689999999</v>
      </c>
      <c r="J25" s="182"/>
      <c r="K25" s="182"/>
      <c r="L25" s="182"/>
    </row>
    <row r="26" spans="1:12" ht="15.75" x14ac:dyDescent="0.25">
      <c r="D26" s="199"/>
      <c r="K26" s="182"/>
      <c r="L26" s="182"/>
    </row>
    <row r="27" spans="1:12" x14ac:dyDescent="0.25">
      <c r="K27" s="182"/>
      <c r="L27" s="182"/>
    </row>
    <row r="28" spans="1:12" ht="22.5" customHeight="1" x14ac:dyDescent="0.25">
      <c r="A28" s="4" t="s">
        <v>419</v>
      </c>
      <c r="B28" s="4"/>
      <c r="C28" s="4"/>
      <c r="D28" s="98"/>
      <c r="E28" s="4"/>
      <c r="F28" s="4" t="s">
        <v>442</v>
      </c>
    </row>
    <row r="29" spans="1:12" x14ac:dyDescent="0.25">
      <c r="J29" s="182"/>
      <c r="K29" s="182"/>
      <c r="L29" s="182"/>
    </row>
    <row r="30" spans="1:12" x14ac:dyDescent="0.25">
      <c r="J30" s="196"/>
      <c r="K30" s="182"/>
      <c r="L30" s="182"/>
    </row>
    <row r="31" spans="1:12" x14ac:dyDescent="0.25">
      <c r="K31" s="182"/>
      <c r="L31" s="182"/>
    </row>
    <row r="32" spans="1:12" x14ac:dyDescent="0.25">
      <c r="K32" s="182"/>
      <c r="L32" s="182"/>
    </row>
    <row r="33" spans="11:12" x14ac:dyDescent="0.25">
      <c r="K33" s="182"/>
      <c r="L33" s="182"/>
    </row>
    <row r="34" spans="11:12" x14ac:dyDescent="0.25">
      <c r="K34" s="182"/>
      <c r="L34" s="182"/>
    </row>
    <row r="35" spans="11:12" x14ac:dyDescent="0.25">
      <c r="K35" s="182"/>
      <c r="L35" s="182"/>
    </row>
    <row r="36" spans="11:12" x14ac:dyDescent="0.25">
      <c r="K36" s="182"/>
      <c r="L36" s="182"/>
    </row>
    <row r="37" spans="11:12" x14ac:dyDescent="0.25">
      <c r="K37" s="182"/>
      <c r="L37" s="182"/>
    </row>
    <row r="38" spans="11:12" x14ac:dyDescent="0.25">
      <c r="K38" s="182"/>
      <c r="L38" s="182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2:M27"/>
  <sheetViews>
    <sheetView workbookViewId="0">
      <selection activeCell="A19" sqref="A19"/>
    </sheetView>
  </sheetViews>
  <sheetFormatPr defaultRowHeight="15" x14ac:dyDescent="0.25"/>
  <cols>
    <col min="1" max="1" width="35" customWidth="1"/>
    <col min="2" max="3" width="13.140625" customWidth="1"/>
    <col min="4" max="4" width="17.85546875" customWidth="1"/>
    <col min="5" max="5" width="17" customWidth="1"/>
    <col min="6" max="6" width="17.85546875" customWidth="1"/>
    <col min="7" max="7" width="17.42578125" customWidth="1"/>
    <col min="8" max="8" width="17.71093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7" max="257" width="35" customWidth="1"/>
    <col min="258" max="259" width="13.140625" customWidth="1"/>
    <col min="260" max="260" width="17.85546875" customWidth="1"/>
    <col min="261" max="261" width="17" customWidth="1"/>
    <col min="262" max="262" width="17.85546875" customWidth="1"/>
    <col min="263" max="263" width="17.42578125" customWidth="1"/>
    <col min="264" max="264" width="17.7109375" customWidth="1"/>
    <col min="265" max="265" width="20.140625" bestFit="1" customWidth="1"/>
    <col min="266" max="266" width="18.28515625" customWidth="1"/>
    <col min="267" max="267" width="14.7109375" customWidth="1"/>
    <col min="268" max="268" width="18" customWidth="1"/>
    <col min="269" max="270" width="12.7109375" bestFit="1" customWidth="1"/>
    <col min="513" max="513" width="35" customWidth="1"/>
    <col min="514" max="515" width="13.140625" customWidth="1"/>
    <col min="516" max="516" width="17.85546875" customWidth="1"/>
    <col min="517" max="517" width="17" customWidth="1"/>
    <col min="518" max="518" width="17.85546875" customWidth="1"/>
    <col min="519" max="519" width="17.42578125" customWidth="1"/>
    <col min="520" max="520" width="17.7109375" customWidth="1"/>
    <col min="521" max="521" width="20.140625" bestFit="1" customWidth="1"/>
    <col min="522" max="522" width="18.28515625" customWidth="1"/>
    <col min="523" max="523" width="14.7109375" customWidth="1"/>
    <col min="524" max="524" width="18" customWidth="1"/>
    <col min="525" max="526" width="12.7109375" bestFit="1" customWidth="1"/>
    <col min="769" max="769" width="35" customWidth="1"/>
    <col min="770" max="771" width="13.140625" customWidth="1"/>
    <col min="772" max="772" width="17.85546875" customWidth="1"/>
    <col min="773" max="773" width="17" customWidth="1"/>
    <col min="774" max="774" width="17.85546875" customWidth="1"/>
    <col min="775" max="775" width="17.42578125" customWidth="1"/>
    <col min="776" max="776" width="17.7109375" customWidth="1"/>
    <col min="777" max="777" width="20.140625" bestFit="1" customWidth="1"/>
    <col min="778" max="778" width="18.28515625" customWidth="1"/>
    <col min="779" max="779" width="14.7109375" customWidth="1"/>
    <col min="780" max="780" width="18" customWidth="1"/>
    <col min="781" max="782" width="12.7109375" bestFit="1" customWidth="1"/>
    <col min="1025" max="1025" width="35" customWidth="1"/>
    <col min="1026" max="1027" width="13.140625" customWidth="1"/>
    <col min="1028" max="1028" width="17.85546875" customWidth="1"/>
    <col min="1029" max="1029" width="17" customWidth="1"/>
    <col min="1030" max="1030" width="17.85546875" customWidth="1"/>
    <col min="1031" max="1031" width="17.42578125" customWidth="1"/>
    <col min="1032" max="1032" width="17.7109375" customWidth="1"/>
    <col min="1033" max="1033" width="20.140625" bestFit="1" customWidth="1"/>
    <col min="1034" max="1034" width="18.28515625" customWidth="1"/>
    <col min="1035" max="1035" width="14.7109375" customWidth="1"/>
    <col min="1036" max="1036" width="18" customWidth="1"/>
    <col min="1037" max="1038" width="12.7109375" bestFit="1" customWidth="1"/>
    <col min="1281" max="1281" width="35" customWidth="1"/>
    <col min="1282" max="1283" width="13.140625" customWidth="1"/>
    <col min="1284" max="1284" width="17.85546875" customWidth="1"/>
    <col min="1285" max="1285" width="17" customWidth="1"/>
    <col min="1286" max="1286" width="17.85546875" customWidth="1"/>
    <col min="1287" max="1287" width="17.42578125" customWidth="1"/>
    <col min="1288" max="1288" width="17.7109375" customWidth="1"/>
    <col min="1289" max="1289" width="20.140625" bestFit="1" customWidth="1"/>
    <col min="1290" max="1290" width="18.28515625" customWidth="1"/>
    <col min="1291" max="1291" width="14.7109375" customWidth="1"/>
    <col min="1292" max="1292" width="18" customWidth="1"/>
    <col min="1293" max="1294" width="12.7109375" bestFit="1" customWidth="1"/>
    <col min="1537" max="1537" width="35" customWidth="1"/>
    <col min="1538" max="1539" width="13.140625" customWidth="1"/>
    <col min="1540" max="1540" width="17.85546875" customWidth="1"/>
    <col min="1541" max="1541" width="17" customWidth="1"/>
    <col min="1542" max="1542" width="17.85546875" customWidth="1"/>
    <col min="1543" max="1543" width="17.42578125" customWidth="1"/>
    <col min="1544" max="1544" width="17.7109375" customWidth="1"/>
    <col min="1545" max="1545" width="20.140625" bestFit="1" customWidth="1"/>
    <col min="1546" max="1546" width="18.28515625" customWidth="1"/>
    <col min="1547" max="1547" width="14.7109375" customWidth="1"/>
    <col min="1548" max="1548" width="18" customWidth="1"/>
    <col min="1549" max="1550" width="12.7109375" bestFit="1" customWidth="1"/>
    <col min="1793" max="1793" width="35" customWidth="1"/>
    <col min="1794" max="1795" width="13.140625" customWidth="1"/>
    <col min="1796" max="1796" width="17.85546875" customWidth="1"/>
    <col min="1797" max="1797" width="17" customWidth="1"/>
    <col min="1798" max="1798" width="17.85546875" customWidth="1"/>
    <col min="1799" max="1799" width="17.42578125" customWidth="1"/>
    <col min="1800" max="1800" width="17.7109375" customWidth="1"/>
    <col min="1801" max="1801" width="20.140625" bestFit="1" customWidth="1"/>
    <col min="1802" max="1802" width="18.28515625" customWidth="1"/>
    <col min="1803" max="1803" width="14.7109375" customWidth="1"/>
    <col min="1804" max="1804" width="18" customWidth="1"/>
    <col min="1805" max="1806" width="12.7109375" bestFit="1" customWidth="1"/>
    <col min="2049" max="2049" width="35" customWidth="1"/>
    <col min="2050" max="2051" width="13.140625" customWidth="1"/>
    <col min="2052" max="2052" width="17.85546875" customWidth="1"/>
    <col min="2053" max="2053" width="17" customWidth="1"/>
    <col min="2054" max="2054" width="17.85546875" customWidth="1"/>
    <col min="2055" max="2055" width="17.42578125" customWidth="1"/>
    <col min="2056" max="2056" width="17.7109375" customWidth="1"/>
    <col min="2057" max="2057" width="20.140625" bestFit="1" customWidth="1"/>
    <col min="2058" max="2058" width="18.28515625" customWidth="1"/>
    <col min="2059" max="2059" width="14.7109375" customWidth="1"/>
    <col min="2060" max="2060" width="18" customWidth="1"/>
    <col min="2061" max="2062" width="12.7109375" bestFit="1" customWidth="1"/>
    <col min="2305" max="2305" width="35" customWidth="1"/>
    <col min="2306" max="2307" width="13.140625" customWidth="1"/>
    <col min="2308" max="2308" width="17.85546875" customWidth="1"/>
    <col min="2309" max="2309" width="17" customWidth="1"/>
    <col min="2310" max="2310" width="17.85546875" customWidth="1"/>
    <col min="2311" max="2311" width="17.42578125" customWidth="1"/>
    <col min="2312" max="2312" width="17.7109375" customWidth="1"/>
    <col min="2313" max="2313" width="20.140625" bestFit="1" customWidth="1"/>
    <col min="2314" max="2314" width="18.28515625" customWidth="1"/>
    <col min="2315" max="2315" width="14.7109375" customWidth="1"/>
    <col min="2316" max="2316" width="18" customWidth="1"/>
    <col min="2317" max="2318" width="12.7109375" bestFit="1" customWidth="1"/>
    <col min="2561" max="2561" width="35" customWidth="1"/>
    <col min="2562" max="2563" width="13.140625" customWidth="1"/>
    <col min="2564" max="2564" width="17.85546875" customWidth="1"/>
    <col min="2565" max="2565" width="17" customWidth="1"/>
    <col min="2566" max="2566" width="17.85546875" customWidth="1"/>
    <col min="2567" max="2567" width="17.42578125" customWidth="1"/>
    <col min="2568" max="2568" width="17.7109375" customWidth="1"/>
    <col min="2569" max="2569" width="20.140625" bestFit="1" customWidth="1"/>
    <col min="2570" max="2570" width="18.28515625" customWidth="1"/>
    <col min="2571" max="2571" width="14.7109375" customWidth="1"/>
    <col min="2572" max="2572" width="18" customWidth="1"/>
    <col min="2573" max="2574" width="12.7109375" bestFit="1" customWidth="1"/>
    <col min="2817" max="2817" width="35" customWidth="1"/>
    <col min="2818" max="2819" width="13.140625" customWidth="1"/>
    <col min="2820" max="2820" width="17.85546875" customWidth="1"/>
    <col min="2821" max="2821" width="17" customWidth="1"/>
    <col min="2822" max="2822" width="17.85546875" customWidth="1"/>
    <col min="2823" max="2823" width="17.42578125" customWidth="1"/>
    <col min="2824" max="2824" width="17.7109375" customWidth="1"/>
    <col min="2825" max="2825" width="20.140625" bestFit="1" customWidth="1"/>
    <col min="2826" max="2826" width="18.28515625" customWidth="1"/>
    <col min="2827" max="2827" width="14.7109375" customWidth="1"/>
    <col min="2828" max="2828" width="18" customWidth="1"/>
    <col min="2829" max="2830" width="12.7109375" bestFit="1" customWidth="1"/>
    <col min="3073" max="3073" width="35" customWidth="1"/>
    <col min="3074" max="3075" width="13.140625" customWidth="1"/>
    <col min="3076" max="3076" width="17.85546875" customWidth="1"/>
    <col min="3077" max="3077" width="17" customWidth="1"/>
    <col min="3078" max="3078" width="17.85546875" customWidth="1"/>
    <col min="3079" max="3079" width="17.42578125" customWidth="1"/>
    <col min="3080" max="3080" width="17.7109375" customWidth="1"/>
    <col min="3081" max="3081" width="20.140625" bestFit="1" customWidth="1"/>
    <col min="3082" max="3082" width="18.28515625" customWidth="1"/>
    <col min="3083" max="3083" width="14.7109375" customWidth="1"/>
    <col min="3084" max="3084" width="18" customWidth="1"/>
    <col min="3085" max="3086" width="12.7109375" bestFit="1" customWidth="1"/>
    <col min="3329" max="3329" width="35" customWidth="1"/>
    <col min="3330" max="3331" width="13.140625" customWidth="1"/>
    <col min="3332" max="3332" width="17.85546875" customWidth="1"/>
    <col min="3333" max="3333" width="17" customWidth="1"/>
    <col min="3334" max="3334" width="17.85546875" customWidth="1"/>
    <col min="3335" max="3335" width="17.42578125" customWidth="1"/>
    <col min="3336" max="3336" width="17.7109375" customWidth="1"/>
    <col min="3337" max="3337" width="20.140625" bestFit="1" customWidth="1"/>
    <col min="3338" max="3338" width="18.28515625" customWidth="1"/>
    <col min="3339" max="3339" width="14.7109375" customWidth="1"/>
    <col min="3340" max="3340" width="18" customWidth="1"/>
    <col min="3341" max="3342" width="12.7109375" bestFit="1" customWidth="1"/>
    <col min="3585" max="3585" width="35" customWidth="1"/>
    <col min="3586" max="3587" width="13.140625" customWidth="1"/>
    <col min="3588" max="3588" width="17.85546875" customWidth="1"/>
    <col min="3589" max="3589" width="17" customWidth="1"/>
    <col min="3590" max="3590" width="17.85546875" customWidth="1"/>
    <col min="3591" max="3591" width="17.42578125" customWidth="1"/>
    <col min="3592" max="3592" width="17.7109375" customWidth="1"/>
    <col min="3593" max="3593" width="20.140625" bestFit="1" customWidth="1"/>
    <col min="3594" max="3594" width="18.28515625" customWidth="1"/>
    <col min="3595" max="3595" width="14.7109375" customWidth="1"/>
    <col min="3596" max="3596" width="18" customWidth="1"/>
    <col min="3597" max="3598" width="12.7109375" bestFit="1" customWidth="1"/>
    <col min="3841" max="3841" width="35" customWidth="1"/>
    <col min="3842" max="3843" width="13.140625" customWidth="1"/>
    <col min="3844" max="3844" width="17.85546875" customWidth="1"/>
    <col min="3845" max="3845" width="17" customWidth="1"/>
    <col min="3846" max="3846" width="17.85546875" customWidth="1"/>
    <col min="3847" max="3847" width="17.42578125" customWidth="1"/>
    <col min="3848" max="3848" width="17.7109375" customWidth="1"/>
    <col min="3849" max="3849" width="20.140625" bestFit="1" customWidth="1"/>
    <col min="3850" max="3850" width="18.28515625" customWidth="1"/>
    <col min="3851" max="3851" width="14.7109375" customWidth="1"/>
    <col min="3852" max="3852" width="18" customWidth="1"/>
    <col min="3853" max="3854" width="12.7109375" bestFit="1" customWidth="1"/>
    <col min="4097" max="4097" width="35" customWidth="1"/>
    <col min="4098" max="4099" width="13.140625" customWidth="1"/>
    <col min="4100" max="4100" width="17.85546875" customWidth="1"/>
    <col min="4101" max="4101" width="17" customWidth="1"/>
    <col min="4102" max="4102" width="17.85546875" customWidth="1"/>
    <col min="4103" max="4103" width="17.42578125" customWidth="1"/>
    <col min="4104" max="4104" width="17.7109375" customWidth="1"/>
    <col min="4105" max="4105" width="20.140625" bestFit="1" customWidth="1"/>
    <col min="4106" max="4106" width="18.28515625" customWidth="1"/>
    <col min="4107" max="4107" width="14.7109375" customWidth="1"/>
    <col min="4108" max="4108" width="18" customWidth="1"/>
    <col min="4109" max="4110" width="12.7109375" bestFit="1" customWidth="1"/>
    <col min="4353" max="4353" width="35" customWidth="1"/>
    <col min="4354" max="4355" width="13.140625" customWidth="1"/>
    <col min="4356" max="4356" width="17.85546875" customWidth="1"/>
    <col min="4357" max="4357" width="17" customWidth="1"/>
    <col min="4358" max="4358" width="17.85546875" customWidth="1"/>
    <col min="4359" max="4359" width="17.42578125" customWidth="1"/>
    <col min="4360" max="4360" width="17.7109375" customWidth="1"/>
    <col min="4361" max="4361" width="20.140625" bestFit="1" customWidth="1"/>
    <col min="4362" max="4362" width="18.28515625" customWidth="1"/>
    <col min="4363" max="4363" width="14.7109375" customWidth="1"/>
    <col min="4364" max="4364" width="18" customWidth="1"/>
    <col min="4365" max="4366" width="12.7109375" bestFit="1" customWidth="1"/>
    <col min="4609" max="4609" width="35" customWidth="1"/>
    <col min="4610" max="4611" width="13.140625" customWidth="1"/>
    <col min="4612" max="4612" width="17.85546875" customWidth="1"/>
    <col min="4613" max="4613" width="17" customWidth="1"/>
    <col min="4614" max="4614" width="17.85546875" customWidth="1"/>
    <col min="4615" max="4615" width="17.42578125" customWidth="1"/>
    <col min="4616" max="4616" width="17.7109375" customWidth="1"/>
    <col min="4617" max="4617" width="20.140625" bestFit="1" customWidth="1"/>
    <col min="4618" max="4618" width="18.28515625" customWidth="1"/>
    <col min="4619" max="4619" width="14.7109375" customWidth="1"/>
    <col min="4620" max="4620" width="18" customWidth="1"/>
    <col min="4621" max="4622" width="12.7109375" bestFit="1" customWidth="1"/>
    <col min="4865" max="4865" width="35" customWidth="1"/>
    <col min="4866" max="4867" width="13.140625" customWidth="1"/>
    <col min="4868" max="4868" width="17.85546875" customWidth="1"/>
    <col min="4869" max="4869" width="17" customWidth="1"/>
    <col min="4870" max="4870" width="17.85546875" customWidth="1"/>
    <col min="4871" max="4871" width="17.42578125" customWidth="1"/>
    <col min="4872" max="4872" width="17.7109375" customWidth="1"/>
    <col min="4873" max="4873" width="20.140625" bestFit="1" customWidth="1"/>
    <col min="4874" max="4874" width="18.28515625" customWidth="1"/>
    <col min="4875" max="4875" width="14.7109375" customWidth="1"/>
    <col min="4876" max="4876" width="18" customWidth="1"/>
    <col min="4877" max="4878" width="12.7109375" bestFit="1" customWidth="1"/>
    <col min="5121" max="5121" width="35" customWidth="1"/>
    <col min="5122" max="5123" width="13.140625" customWidth="1"/>
    <col min="5124" max="5124" width="17.85546875" customWidth="1"/>
    <col min="5125" max="5125" width="17" customWidth="1"/>
    <col min="5126" max="5126" width="17.85546875" customWidth="1"/>
    <col min="5127" max="5127" width="17.42578125" customWidth="1"/>
    <col min="5128" max="5128" width="17.7109375" customWidth="1"/>
    <col min="5129" max="5129" width="20.140625" bestFit="1" customWidth="1"/>
    <col min="5130" max="5130" width="18.28515625" customWidth="1"/>
    <col min="5131" max="5131" width="14.7109375" customWidth="1"/>
    <col min="5132" max="5132" width="18" customWidth="1"/>
    <col min="5133" max="5134" width="12.7109375" bestFit="1" customWidth="1"/>
    <col min="5377" max="5377" width="35" customWidth="1"/>
    <col min="5378" max="5379" width="13.140625" customWidth="1"/>
    <col min="5380" max="5380" width="17.85546875" customWidth="1"/>
    <col min="5381" max="5381" width="17" customWidth="1"/>
    <col min="5382" max="5382" width="17.85546875" customWidth="1"/>
    <col min="5383" max="5383" width="17.42578125" customWidth="1"/>
    <col min="5384" max="5384" width="17.7109375" customWidth="1"/>
    <col min="5385" max="5385" width="20.140625" bestFit="1" customWidth="1"/>
    <col min="5386" max="5386" width="18.28515625" customWidth="1"/>
    <col min="5387" max="5387" width="14.7109375" customWidth="1"/>
    <col min="5388" max="5388" width="18" customWidth="1"/>
    <col min="5389" max="5390" width="12.7109375" bestFit="1" customWidth="1"/>
    <col min="5633" max="5633" width="35" customWidth="1"/>
    <col min="5634" max="5635" width="13.140625" customWidth="1"/>
    <col min="5636" max="5636" width="17.85546875" customWidth="1"/>
    <col min="5637" max="5637" width="17" customWidth="1"/>
    <col min="5638" max="5638" width="17.85546875" customWidth="1"/>
    <col min="5639" max="5639" width="17.42578125" customWidth="1"/>
    <col min="5640" max="5640" width="17.7109375" customWidth="1"/>
    <col min="5641" max="5641" width="20.140625" bestFit="1" customWidth="1"/>
    <col min="5642" max="5642" width="18.28515625" customWidth="1"/>
    <col min="5643" max="5643" width="14.7109375" customWidth="1"/>
    <col min="5644" max="5644" width="18" customWidth="1"/>
    <col min="5645" max="5646" width="12.7109375" bestFit="1" customWidth="1"/>
    <col min="5889" max="5889" width="35" customWidth="1"/>
    <col min="5890" max="5891" width="13.140625" customWidth="1"/>
    <col min="5892" max="5892" width="17.85546875" customWidth="1"/>
    <col min="5893" max="5893" width="17" customWidth="1"/>
    <col min="5894" max="5894" width="17.85546875" customWidth="1"/>
    <col min="5895" max="5895" width="17.42578125" customWidth="1"/>
    <col min="5896" max="5896" width="17.7109375" customWidth="1"/>
    <col min="5897" max="5897" width="20.140625" bestFit="1" customWidth="1"/>
    <col min="5898" max="5898" width="18.28515625" customWidth="1"/>
    <col min="5899" max="5899" width="14.7109375" customWidth="1"/>
    <col min="5900" max="5900" width="18" customWidth="1"/>
    <col min="5901" max="5902" width="12.7109375" bestFit="1" customWidth="1"/>
    <col min="6145" max="6145" width="35" customWidth="1"/>
    <col min="6146" max="6147" width="13.140625" customWidth="1"/>
    <col min="6148" max="6148" width="17.85546875" customWidth="1"/>
    <col min="6149" max="6149" width="17" customWidth="1"/>
    <col min="6150" max="6150" width="17.85546875" customWidth="1"/>
    <col min="6151" max="6151" width="17.42578125" customWidth="1"/>
    <col min="6152" max="6152" width="17.7109375" customWidth="1"/>
    <col min="6153" max="6153" width="20.140625" bestFit="1" customWidth="1"/>
    <col min="6154" max="6154" width="18.28515625" customWidth="1"/>
    <col min="6155" max="6155" width="14.7109375" customWidth="1"/>
    <col min="6156" max="6156" width="18" customWidth="1"/>
    <col min="6157" max="6158" width="12.7109375" bestFit="1" customWidth="1"/>
    <col min="6401" max="6401" width="35" customWidth="1"/>
    <col min="6402" max="6403" width="13.140625" customWidth="1"/>
    <col min="6404" max="6404" width="17.85546875" customWidth="1"/>
    <col min="6405" max="6405" width="17" customWidth="1"/>
    <col min="6406" max="6406" width="17.85546875" customWidth="1"/>
    <col min="6407" max="6407" width="17.42578125" customWidth="1"/>
    <col min="6408" max="6408" width="17.7109375" customWidth="1"/>
    <col min="6409" max="6409" width="20.140625" bestFit="1" customWidth="1"/>
    <col min="6410" max="6410" width="18.28515625" customWidth="1"/>
    <col min="6411" max="6411" width="14.7109375" customWidth="1"/>
    <col min="6412" max="6412" width="18" customWidth="1"/>
    <col min="6413" max="6414" width="12.7109375" bestFit="1" customWidth="1"/>
    <col min="6657" max="6657" width="35" customWidth="1"/>
    <col min="6658" max="6659" width="13.140625" customWidth="1"/>
    <col min="6660" max="6660" width="17.85546875" customWidth="1"/>
    <col min="6661" max="6661" width="17" customWidth="1"/>
    <col min="6662" max="6662" width="17.85546875" customWidth="1"/>
    <col min="6663" max="6663" width="17.42578125" customWidth="1"/>
    <col min="6664" max="6664" width="17.7109375" customWidth="1"/>
    <col min="6665" max="6665" width="20.140625" bestFit="1" customWidth="1"/>
    <col min="6666" max="6666" width="18.28515625" customWidth="1"/>
    <col min="6667" max="6667" width="14.7109375" customWidth="1"/>
    <col min="6668" max="6668" width="18" customWidth="1"/>
    <col min="6669" max="6670" width="12.7109375" bestFit="1" customWidth="1"/>
    <col min="6913" max="6913" width="35" customWidth="1"/>
    <col min="6914" max="6915" width="13.140625" customWidth="1"/>
    <col min="6916" max="6916" width="17.85546875" customWidth="1"/>
    <col min="6917" max="6917" width="17" customWidth="1"/>
    <col min="6918" max="6918" width="17.85546875" customWidth="1"/>
    <col min="6919" max="6919" width="17.42578125" customWidth="1"/>
    <col min="6920" max="6920" width="17.7109375" customWidth="1"/>
    <col min="6921" max="6921" width="20.140625" bestFit="1" customWidth="1"/>
    <col min="6922" max="6922" width="18.28515625" customWidth="1"/>
    <col min="6923" max="6923" width="14.7109375" customWidth="1"/>
    <col min="6924" max="6924" width="18" customWidth="1"/>
    <col min="6925" max="6926" width="12.7109375" bestFit="1" customWidth="1"/>
    <col min="7169" max="7169" width="35" customWidth="1"/>
    <col min="7170" max="7171" width="13.140625" customWidth="1"/>
    <col min="7172" max="7172" width="17.85546875" customWidth="1"/>
    <col min="7173" max="7173" width="17" customWidth="1"/>
    <col min="7174" max="7174" width="17.85546875" customWidth="1"/>
    <col min="7175" max="7175" width="17.42578125" customWidth="1"/>
    <col min="7176" max="7176" width="17.7109375" customWidth="1"/>
    <col min="7177" max="7177" width="20.140625" bestFit="1" customWidth="1"/>
    <col min="7178" max="7178" width="18.28515625" customWidth="1"/>
    <col min="7179" max="7179" width="14.7109375" customWidth="1"/>
    <col min="7180" max="7180" width="18" customWidth="1"/>
    <col min="7181" max="7182" width="12.7109375" bestFit="1" customWidth="1"/>
    <col min="7425" max="7425" width="35" customWidth="1"/>
    <col min="7426" max="7427" width="13.140625" customWidth="1"/>
    <col min="7428" max="7428" width="17.85546875" customWidth="1"/>
    <col min="7429" max="7429" width="17" customWidth="1"/>
    <col min="7430" max="7430" width="17.85546875" customWidth="1"/>
    <col min="7431" max="7431" width="17.42578125" customWidth="1"/>
    <col min="7432" max="7432" width="17.7109375" customWidth="1"/>
    <col min="7433" max="7433" width="20.140625" bestFit="1" customWidth="1"/>
    <col min="7434" max="7434" width="18.28515625" customWidth="1"/>
    <col min="7435" max="7435" width="14.7109375" customWidth="1"/>
    <col min="7436" max="7436" width="18" customWidth="1"/>
    <col min="7437" max="7438" width="12.7109375" bestFit="1" customWidth="1"/>
    <col min="7681" max="7681" width="35" customWidth="1"/>
    <col min="7682" max="7683" width="13.140625" customWidth="1"/>
    <col min="7684" max="7684" width="17.85546875" customWidth="1"/>
    <col min="7685" max="7685" width="17" customWidth="1"/>
    <col min="7686" max="7686" width="17.85546875" customWidth="1"/>
    <col min="7687" max="7687" width="17.42578125" customWidth="1"/>
    <col min="7688" max="7688" width="17.7109375" customWidth="1"/>
    <col min="7689" max="7689" width="20.140625" bestFit="1" customWidth="1"/>
    <col min="7690" max="7690" width="18.28515625" customWidth="1"/>
    <col min="7691" max="7691" width="14.7109375" customWidth="1"/>
    <col min="7692" max="7692" width="18" customWidth="1"/>
    <col min="7693" max="7694" width="12.7109375" bestFit="1" customWidth="1"/>
    <col min="7937" max="7937" width="35" customWidth="1"/>
    <col min="7938" max="7939" width="13.140625" customWidth="1"/>
    <col min="7940" max="7940" width="17.85546875" customWidth="1"/>
    <col min="7941" max="7941" width="17" customWidth="1"/>
    <col min="7942" max="7942" width="17.85546875" customWidth="1"/>
    <col min="7943" max="7943" width="17.42578125" customWidth="1"/>
    <col min="7944" max="7944" width="17.7109375" customWidth="1"/>
    <col min="7945" max="7945" width="20.140625" bestFit="1" customWidth="1"/>
    <col min="7946" max="7946" width="18.28515625" customWidth="1"/>
    <col min="7947" max="7947" width="14.7109375" customWidth="1"/>
    <col min="7948" max="7948" width="18" customWidth="1"/>
    <col min="7949" max="7950" width="12.7109375" bestFit="1" customWidth="1"/>
    <col min="8193" max="8193" width="35" customWidth="1"/>
    <col min="8194" max="8195" width="13.140625" customWidth="1"/>
    <col min="8196" max="8196" width="17.85546875" customWidth="1"/>
    <col min="8197" max="8197" width="17" customWidth="1"/>
    <col min="8198" max="8198" width="17.85546875" customWidth="1"/>
    <col min="8199" max="8199" width="17.42578125" customWidth="1"/>
    <col min="8200" max="8200" width="17.7109375" customWidth="1"/>
    <col min="8201" max="8201" width="20.140625" bestFit="1" customWidth="1"/>
    <col min="8202" max="8202" width="18.28515625" customWidth="1"/>
    <col min="8203" max="8203" width="14.7109375" customWidth="1"/>
    <col min="8204" max="8204" width="18" customWidth="1"/>
    <col min="8205" max="8206" width="12.7109375" bestFit="1" customWidth="1"/>
    <col min="8449" max="8449" width="35" customWidth="1"/>
    <col min="8450" max="8451" width="13.140625" customWidth="1"/>
    <col min="8452" max="8452" width="17.85546875" customWidth="1"/>
    <col min="8453" max="8453" width="17" customWidth="1"/>
    <col min="8454" max="8454" width="17.85546875" customWidth="1"/>
    <col min="8455" max="8455" width="17.42578125" customWidth="1"/>
    <col min="8456" max="8456" width="17.7109375" customWidth="1"/>
    <col min="8457" max="8457" width="20.140625" bestFit="1" customWidth="1"/>
    <col min="8458" max="8458" width="18.28515625" customWidth="1"/>
    <col min="8459" max="8459" width="14.7109375" customWidth="1"/>
    <col min="8460" max="8460" width="18" customWidth="1"/>
    <col min="8461" max="8462" width="12.7109375" bestFit="1" customWidth="1"/>
    <col min="8705" max="8705" width="35" customWidth="1"/>
    <col min="8706" max="8707" width="13.140625" customWidth="1"/>
    <col min="8708" max="8708" width="17.85546875" customWidth="1"/>
    <col min="8709" max="8709" width="17" customWidth="1"/>
    <col min="8710" max="8710" width="17.85546875" customWidth="1"/>
    <col min="8711" max="8711" width="17.42578125" customWidth="1"/>
    <col min="8712" max="8712" width="17.7109375" customWidth="1"/>
    <col min="8713" max="8713" width="20.140625" bestFit="1" customWidth="1"/>
    <col min="8714" max="8714" width="18.28515625" customWidth="1"/>
    <col min="8715" max="8715" width="14.7109375" customWidth="1"/>
    <col min="8716" max="8716" width="18" customWidth="1"/>
    <col min="8717" max="8718" width="12.7109375" bestFit="1" customWidth="1"/>
    <col min="8961" max="8961" width="35" customWidth="1"/>
    <col min="8962" max="8963" width="13.140625" customWidth="1"/>
    <col min="8964" max="8964" width="17.85546875" customWidth="1"/>
    <col min="8965" max="8965" width="17" customWidth="1"/>
    <col min="8966" max="8966" width="17.85546875" customWidth="1"/>
    <col min="8967" max="8967" width="17.42578125" customWidth="1"/>
    <col min="8968" max="8968" width="17.7109375" customWidth="1"/>
    <col min="8969" max="8969" width="20.140625" bestFit="1" customWidth="1"/>
    <col min="8970" max="8970" width="18.28515625" customWidth="1"/>
    <col min="8971" max="8971" width="14.7109375" customWidth="1"/>
    <col min="8972" max="8972" width="18" customWidth="1"/>
    <col min="8973" max="8974" width="12.7109375" bestFit="1" customWidth="1"/>
    <col min="9217" max="9217" width="35" customWidth="1"/>
    <col min="9218" max="9219" width="13.140625" customWidth="1"/>
    <col min="9220" max="9220" width="17.85546875" customWidth="1"/>
    <col min="9221" max="9221" width="17" customWidth="1"/>
    <col min="9222" max="9222" width="17.85546875" customWidth="1"/>
    <col min="9223" max="9223" width="17.42578125" customWidth="1"/>
    <col min="9224" max="9224" width="17.7109375" customWidth="1"/>
    <col min="9225" max="9225" width="20.140625" bestFit="1" customWidth="1"/>
    <col min="9226" max="9226" width="18.28515625" customWidth="1"/>
    <col min="9227" max="9227" width="14.7109375" customWidth="1"/>
    <col min="9228" max="9228" width="18" customWidth="1"/>
    <col min="9229" max="9230" width="12.7109375" bestFit="1" customWidth="1"/>
    <col min="9473" max="9473" width="35" customWidth="1"/>
    <col min="9474" max="9475" width="13.140625" customWidth="1"/>
    <col min="9476" max="9476" width="17.85546875" customWidth="1"/>
    <col min="9477" max="9477" width="17" customWidth="1"/>
    <col min="9478" max="9478" width="17.85546875" customWidth="1"/>
    <col min="9479" max="9479" width="17.42578125" customWidth="1"/>
    <col min="9480" max="9480" width="17.7109375" customWidth="1"/>
    <col min="9481" max="9481" width="20.140625" bestFit="1" customWidth="1"/>
    <col min="9482" max="9482" width="18.28515625" customWidth="1"/>
    <col min="9483" max="9483" width="14.7109375" customWidth="1"/>
    <col min="9484" max="9484" width="18" customWidth="1"/>
    <col min="9485" max="9486" width="12.7109375" bestFit="1" customWidth="1"/>
    <col min="9729" max="9729" width="35" customWidth="1"/>
    <col min="9730" max="9731" width="13.140625" customWidth="1"/>
    <col min="9732" max="9732" width="17.85546875" customWidth="1"/>
    <col min="9733" max="9733" width="17" customWidth="1"/>
    <col min="9734" max="9734" width="17.85546875" customWidth="1"/>
    <col min="9735" max="9735" width="17.42578125" customWidth="1"/>
    <col min="9736" max="9736" width="17.7109375" customWidth="1"/>
    <col min="9737" max="9737" width="20.140625" bestFit="1" customWidth="1"/>
    <col min="9738" max="9738" width="18.28515625" customWidth="1"/>
    <col min="9739" max="9739" width="14.7109375" customWidth="1"/>
    <col min="9740" max="9740" width="18" customWidth="1"/>
    <col min="9741" max="9742" width="12.7109375" bestFit="1" customWidth="1"/>
    <col min="9985" max="9985" width="35" customWidth="1"/>
    <col min="9986" max="9987" width="13.140625" customWidth="1"/>
    <col min="9988" max="9988" width="17.85546875" customWidth="1"/>
    <col min="9989" max="9989" width="17" customWidth="1"/>
    <col min="9990" max="9990" width="17.85546875" customWidth="1"/>
    <col min="9991" max="9991" width="17.42578125" customWidth="1"/>
    <col min="9992" max="9992" width="17.7109375" customWidth="1"/>
    <col min="9993" max="9993" width="20.140625" bestFit="1" customWidth="1"/>
    <col min="9994" max="9994" width="18.28515625" customWidth="1"/>
    <col min="9995" max="9995" width="14.7109375" customWidth="1"/>
    <col min="9996" max="9996" width="18" customWidth="1"/>
    <col min="9997" max="9998" width="12.7109375" bestFit="1" customWidth="1"/>
    <col min="10241" max="10241" width="35" customWidth="1"/>
    <col min="10242" max="10243" width="13.140625" customWidth="1"/>
    <col min="10244" max="10244" width="17.85546875" customWidth="1"/>
    <col min="10245" max="10245" width="17" customWidth="1"/>
    <col min="10246" max="10246" width="17.85546875" customWidth="1"/>
    <col min="10247" max="10247" width="17.42578125" customWidth="1"/>
    <col min="10248" max="10248" width="17.7109375" customWidth="1"/>
    <col min="10249" max="10249" width="20.140625" bestFit="1" customWidth="1"/>
    <col min="10250" max="10250" width="18.28515625" customWidth="1"/>
    <col min="10251" max="10251" width="14.7109375" customWidth="1"/>
    <col min="10252" max="10252" width="18" customWidth="1"/>
    <col min="10253" max="10254" width="12.7109375" bestFit="1" customWidth="1"/>
    <col min="10497" max="10497" width="35" customWidth="1"/>
    <col min="10498" max="10499" width="13.140625" customWidth="1"/>
    <col min="10500" max="10500" width="17.85546875" customWidth="1"/>
    <col min="10501" max="10501" width="17" customWidth="1"/>
    <col min="10502" max="10502" width="17.85546875" customWidth="1"/>
    <col min="10503" max="10503" width="17.42578125" customWidth="1"/>
    <col min="10504" max="10504" width="17.7109375" customWidth="1"/>
    <col min="10505" max="10505" width="20.140625" bestFit="1" customWidth="1"/>
    <col min="10506" max="10506" width="18.28515625" customWidth="1"/>
    <col min="10507" max="10507" width="14.7109375" customWidth="1"/>
    <col min="10508" max="10508" width="18" customWidth="1"/>
    <col min="10509" max="10510" width="12.7109375" bestFit="1" customWidth="1"/>
    <col min="10753" max="10753" width="35" customWidth="1"/>
    <col min="10754" max="10755" width="13.140625" customWidth="1"/>
    <col min="10756" max="10756" width="17.85546875" customWidth="1"/>
    <col min="10757" max="10757" width="17" customWidth="1"/>
    <col min="10758" max="10758" width="17.85546875" customWidth="1"/>
    <col min="10759" max="10759" width="17.42578125" customWidth="1"/>
    <col min="10760" max="10760" width="17.7109375" customWidth="1"/>
    <col min="10761" max="10761" width="20.140625" bestFit="1" customWidth="1"/>
    <col min="10762" max="10762" width="18.28515625" customWidth="1"/>
    <col min="10763" max="10763" width="14.7109375" customWidth="1"/>
    <col min="10764" max="10764" width="18" customWidth="1"/>
    <col min="10765" max="10766" width="12.7109375" bestFit="1" customWidth="1"/>
    <col min="11009" max="11009" width="35" customWidth="1"/>
    <col min="11010" max="11011" width="13.140625" customWidth="1"/>
    <col min="11012" max="11012" width="17.85546875" customWidth="1"/>
    <col min="11013" max="11013" width="17" customWidth="1"/>
    <col min="11014" max="11014" width="17.85546875" customWidth="1"/>
    <col min="11015" max="11015" width="17.42578125" customWidth="1"/>
    <col min="11016" max="11016" width="17.7109375" customWidth="1"/>
    <col min="11017" max="11017" width="20.140625" bestFit="1" customWidth="1"/>
    <col min="11018" max="11018" width="18.28515625" customWidth="1"/>
    <col min="11019" max="11019" width="14.7109375" customWidth="1"/>
    <col min="11020" max="11020" width="18" customWidth="1"/>
    <col min="11021" max="11022" width="12.7109375" bestFit="1" customWidth="1"/>
    <col min="11265" max="11265" width="35" customWidth="1"/>
    <col min="11266" max="11267" width="13.140625" customWidth="1"/>
    <col min="11268" max="11268" width="17.85546875" customWidth="1"/>
    <col min="11269" max="11269" width="17" customWidth="1"/>
    <col min="11270" max="11270" width="17.85546875" customWidth="1"/>
    <col min="11271" max="11271" width="17.42578125" customWidth="1"/>
    <col min="11272" max="11272" width="17.7109375" customWidth="1"/>
    <col min="11273" max="11273" width="20.140625" bestFit="1" customWidth="1"/>
    <col min="11274" max="11274" width="18.28515625" customWidth="1"/>
    <col min="11275" max="11275" width="14.7109375" customWidth="1"/>
    <col min="11276" max="11276" width="18" customWidth="1"/>
    <col min="11277" max="11278" width="12.7109375" bestFit="1" customWidth="1"/>
    <col min="11521" max="11521" width="35" customWidth="1"/>
    <col min="11522" max="11523" width="13.140625" customWidth="1"/>
    <col min="11524" max="11524" width="17.85546875" customWidth="1"/>
    <col min="11525" max="11525" width="17" customWidth="1"/>
    <col min="11526" max="11526" width="17.85546875" customWidth="1"/>
    <col min="11527" max="11527" width="17.42578125" customWidth="1"/>
    <col min="11528" max="11528" width="17.7109375" customWidth="1"/>
    <col min="11529" max="11529" width="20.140625" bestFit="1" customWidth="1"/>
    <col min="11530" max="11530" width="18.28515625" customWidth="1"/>
    <col min="11531" max="11531" width="14.7109375" customWidth="1"/>
    <col min="11532" max="11532" width="18" customWidth="1"/>
    <col min="11533" max="11534" width="12.7109375" bestFit="1" customWidth="1"/>
    <col min="11777" max="11777" width="35" customWidth="1"/>
    <col min="11778" max="11779" width="13.140625" customWidth="1"/>
    <col min="11780" max="11780" width="17.85546875" customWidth="1"/>
    <col min="11781" max="11781" width="17" customWidth="1"/>
    <col min="11782" max="11782" width="17.85546875" customWidth="1"/>
    <col min="11783" max="11783" width="17.42578125" customWidth="1"/>
    <col min="11784" max="11784" width="17.7109375" customWidth="1"/>
    <col min="11785" max="11785" width="20.140625" bestFit="1" customWidth="1"/>
    <col min="11786" max="11786" width="18.28515625" customWidth="1"/>
    <col min="11787" max="11787" width="14.7109375" customWidth="1"/>
    <col min="11788" max="11788" width="18" customWidth="1"/>
    <col min="11789" max="11790" width="12.7109375" bestFit="1" customWidth="1"/>
    <col min="12033" max="12033" width="35" customWidth="1"/>
    <col min="12034" max="12035" width="13.140625" customWidth="1"/>
    <col min="12036" max="12036" width="17.85546875" customWidth="1"/>
    <col min="12037" max="12037" width="17" customWidth="1"/>
    <col min="12038" max="12038" width="17.85546875" customWidth="1"/>
    <col min="12039" max="12039" width="17.42578125" customWidth="1"/>
    <col min="12040" max="12040" width="17.7109375" customWidth="1"/>
    <col min="12041" max="12041" width="20.140625" bestFit="1" customWidth="1"/>
    <col min="12042" max="12042" width="18.28515625" customWidth="1"/>
    <col min="12043" max="12043" width="14.7109375" customWidth="1"/>
    <col min="12044" max="12044" width="18" customWidth="1"/>
    <col min="12045" max="12046" width="12.7109375" bestFit="1" customWidth="1"/>
    <col min="12289" max="12289" width="35" customWidth="1"/>
    <col min="12290" max="12291" width="13.140625" customWidth="1"/>
    <col min="12292" max="12292" width="17.85546875" customWidth="1"/>
    <col min="12293" max="12293" width="17" customWidth="1"/>
    <col min="12294" max="12294" width="17.85546875" customWidth="1"/>
    <col min="12295" max="12295" width="17.42578125" customWidth="1"/>
    <col min="12296" max="12296" width="17.7109375" customWidth="1"/>
    <col min="12297" max="12297" width="20.140625" bestFit="1" customWidth="1"/>
    <col min="12298" max="12298" width="18.28515625" customWidth="1"/>
    <col min="12299" max="12299" width="14.7109375" customWidth="1"/>
    <col min="12300" max="12300" width="18" customWidth="1"/>
    <col min="12301" max="12302" width="12.7109375" bestFit="1" customWidth="1"/>
    <col min="12545" max="12545" width="35" customWidth="1"/>
    <col min="12546" max="12547" width="13.140625" customWidth="1"/>
    <col min="12548" max="12548" width="17.85546875" customWidth="1"/>
    <col min="12549" max="12549" width="17" customWidth="1"/>
    <col min="12550" max="12550" width="17.85546875" customWidth="1"/>
    <col min="12551" max="12551" width="17.42578125" customWidth="1"/>
    <col min="12552" max="12552" width="17.7109375" customWidth="1"/>
    <col min="12553" max="12553" width="20.140625" bestFit="1" customWidth="1"/>
    <col min="12554" max="12554" width="18.28515625" customWidth="1"/>
    <col min="12555" max="12555" width="14.7109375" customWidth="1"/>
    <col min="12556" max="12556" width="18" customWidth="1"/>
    <col min="12557" max="12558" width="12.7109375" bestFit="1" customWidth="1"/>
    <col min="12801" max="12801" width="35" customWidth="1"/>
    <col min="12802" max="12803" width="13.140625" customWidth="1"/>
    <col min="12804" max="12804" width="17.85546875" customWidth="1"/>
    <col min="12805" max="12805" width="17" customWidth="1"/>
    <col min="12806" max="12806" width="17.85546875" customWidth="1"/>
    <col min="12807" max="12807" width="17.42578125" customWidth="1"/>
    <col min="12808" max="12808" width="17.7109375" customWidth="1"/>
    <col min="12809" max="12809" width="20.140625" bestFit="1" customWidth="1"/>
    <col min="12810" max="12810" width="18.28515625" customWidth="1"/>
    <col min="12811" max="12811" width="14.7109375" customWidth="1"/>
    <col min="12812" max="12812" width="18" customWidth="1"/>
    <col min="12813" max="12814" width="12.7109375" bestFit="1" customWidth="1"/>
    <col min="13057" max="13057" width="35" customWidth="1"/>
    <col min="13058" max="13059" width="13.140625" customWidth="1"/>
    <col min="13060" max="13060" width="17.85546875" customWidth="1"/>
    <col min="13061" max="13061" width="17" customWidth="1"/>
    <col min="13062" max="13062" width="17.85546875" customWidth="1"/>
    <col min="13063" max="13063" width="17.42578125" customWidth="1"/>
    <col min="13064" max="13064" width="17.7109375" customWidth="1"/>
    <col min="13065" max="13065" width="20.140625" bestFit="1" customWidth="1"/>
    <col min="13066" max="13066" width="18.28515625" customWidth="1"/>
    <col min="13067" max="13067" width="14.7109375" customWidth="1"/>
    <col min="13068" max="13068" width="18" customWidth="1"/>
    <col min="13069" max="13070" width="12.7109375" bestFit="1" customWidth="1"/>
    <col min="13313" max="13313" width="35" customWidth="1"/>
    <col min="13314" max="13315" width="13.140625" customWidth="1"/>
    <col min="13316" max="13316" width="17.85546875" customWidth="1"/>
    <col min="13317" max="13317" width="17" customWidth="1"/>
    <col min="13318" max="13318" width="17.85546875" customWidth="1"/>
    <col min="13319" max="13319" width="17.42578125" customWidth="1"/>
    <col min="13320" max="13320" width="17.7109375" customWidth="1"/>
    <col min="13321" max="13321" width="20.140625" bestFit="1" customWidth="1"/>
    <col min="13322" max="13322" width="18.28515625" customWidth="1"/>
    <col min="13323" max="13323" width="14.7109375" customWidth="1"/>
    <col min="13324" max="13324" width="18" customWidth="1"/>
    <col min="13325" max="13326" width="12.7109375" bestFit="1" customWidth="1"/>
    <col min="13569" max="13569" width="35" customWidth="1"/>
    <col min="13570" max="13571" width="13.140625" customWidth="1"/>
    <col min="13572" max="13572" width="17.85546875" customWidth="1"/>
    <col min="13573" max="13573" width="17" customWidth="1"/>
    <col min="13574" max="13574" width="17.85546875" customWidth="1"/>
    <col min="13575" max="13575" width="17.42578125" customWidth="1"/>
    <col min="13576" max="13576" width="17.7109375" customWidth="1"/>
    <col min="13577" max="13577" width="20.140625" bestFit="1" customWidth="1"/>
    <col min="13578" max="13578" width="18.28515625" customWidth="1"/>
    <col min="13579" max="13579" width="14.7109375" customWidth="1"/>
    <col min="13580" max="13580" width="18" customWidth="1"/>
    <col min="13581" max="13582" width="12.7109375" bestFit="1" customWidth="1"/>
    <col min="13825" max="13825" width="35" customWidth="1"/>
    <col min="13826" max="13827" width="13.140625" customWidth="1"/>
    <col min="13828" max="13828" width="17.85546875" customWidth="1"/>
    <col min="13829" max="13829" width="17" customWidth="1"/>
    <col min="13830" max="13830" width="17.85546875" customWidth="1"/>
    <col min="13831" max="13831" width="17.42578125" customWidth="1"/>
    <col min="13832" max="13832" width="17.7109375" customWidth="1"/>
    <col min="13833" max="13833" width="20.140625" bestFit="1" customWidth="1"/>
    <col min="13834" max="13834" width="18.28515625" customWidth="1"/>
    <col min="13835" max="13835" width="14.7109375" customWidth="1"/>
    <col min="13836" max="13836" width="18" customWidth="1"/>
    <col min="13837" max="13838" width="12.7109375" bestFit="1" customWidth="1"/>
    <col min="14081" max="14081" width="35" customWidth="1"/>
    <col min="14082" max="14083" width="13.140625" customWidth="1"/>
    <col min="14084" max="14084" width="17.85546875" customWidth="1"/>
    <col min="14085" max="14085" width="17" customWidth="1"/>
    <col min="14086" max="14086" width="17.85546875" customWidth="1"/>
    <col min="14087" max="14087" width="17.42578125" customWidth="1"/>
    <col min="14088" max="14088" width="17.7109375" customWidth="1"/>
    <col min="14089" max="14089" width="20.140625" bestFit="1" customWidth="1"/>
    <col min="14090" max="14090" width="18.28515625" customWidth="1"/>
    <col min="14091" max="14091" width="14.7109375" customWidth="1"/>
    <col min="14092" max="14092" width="18" customWidth="1"/>
    <col min="14093" max="14094" width="12.7109375" bestFit="1" customWidth="1"/>
    <col min="14337" max="14337" width="35" customWidth="1"/>
    <col min="14338" max="14339" width="13.140625" customWidth="1"/>
    <col min="14340" max="14340" width="17.85546875" customWidth="1"/>
    <col min="14341" max="14341" width="17" customWidth="1"/>
    <col min="14342" max="14342" width="17.85546875" customWidth="1"/>
    <col min="14343" max="14343" width="17.42578125" customWidth="1"/>
    <col min="14344" max="14344" width="17.7109375" customWidth="1"/>
    <col min="14345" max="14345" width="20.140625" bestFit="1" customWidth="1"/>
    <col min="14346" max="14346" width="18.28515625" customWidth="1"/>
    <col min="14347" max="14347" width="14.7109375" customWidth="1"/>
    <col min="14348" max="14348" width="18" customWidth="1"/>
    <col min="14349" max="14350" width="12.7109375" bestFit="1" customWidth="1"/>
    <col min="14593" max="14593" width="35" customWidth="1"/>
    <col min="14594" max="14595" width="13.140625" customWidth="1"/>
    <col min="14596" max="14596" width="17.85546875" customWidth="1"/>
    <col min="14597" max="14597" width="17" customWidth="1"/>
    <col min="14598" max="14598" width="17.85546875" customWidth="1"/>
    <col min="14599" max="14599" width="17.42578125" customWidth="1"/>
    <col min="14600" max="14600" width="17.7109375" customWidth="1"/>
    <col min="14601" max="14601" width="20.140625" bestFit="1" customWidth="1"/>
    <col min="14602" max="14602" width="18.28515625" customWidth="1"/>
    <col min="14603" max="14603" width="14.7109375" customWidth="1"/>
    <col min="14604" max="14604" width="18" customWidth="1"/>
    <col min="14605" max="14606" width="12.7109375" bestFit="1" customWidth="1"/>
    <col min="14849" max="14849" width="35" customWidth="1"/>
    <col min="14850" max="14851" width="13.140625" customWidth="1"/>
    <col min="14852" max="14852" width="17.85546875" customWidth="1"/>
    <col min="14853" max="14853" width="17" customWidth="1"/>
    <col min="14854" max="14854" width="17.85546875" customWidth="1"/>
    <col min="14855" max="14855" width="17.42578125" customWidth="1"/>
    <col min="14856" max="14856" width="17.7109375" customWidth="1"/>
    <col min="14857" max="14857" width="20.140625" bestFit="1" customWidth="1"/>
    <col min="14858" max="14858" width="18.28515625" customWidth="1"/>
    <col min="14859" max="14859" width="14.7109375" customWidth="1"/>
    <col min="14860" max="14860" width="18" customWidth="1"/>
    <col min="14861" max="14862" width="12.7109375" bestFit="1" customWidth="1"/>
    <col min="15105" max="15105" width="35" customWidth="1"/>
    <col min="15106" max="15107" width="13.140625" customWidth="1"/>
    <col min="15108" max="15108" width="17.85546875" customWidth="1"/>
    <col min="15109" max="15109" width="17" customWidth="1"/>
    <col min="15110" max="15110" width="17.85546875" customWidth="1"/>
    <col min="15111" max="15111" width="17.42578125" customWidth="1"/>
    <col min="15112" max="15112" width="17.7109375" customWidth="1"/>
    <col min="15113" max="15113" width="20.140625" bestFit="1" customWidth="1"/>
    <col min="15114" max="15114" width="18.28515625" customWidth="1"/>
    <col min="15115" max="15115" width="14.7109375" customWidth="1"/>
    <col min="15116" max="15116" width="18" customWidth="1"/>
    <col min="15117" max="15118" width="12.7109375" bestFit="1" customWidth="1"/>
    <col min="15361" max="15361" width="35" customWidth="1"/>
    <col min="15362" max="15363" width="13.140625" customWidth="1"/>
    <col min="15364" max="15364" width="17.85546875" customWidth="1"/>
    <col min="15365" max="15365" width="17" customWidth="1"/>
    <col min="15366" max="15366" width="17.85546875" customWidth="1"/>
    <col min="15367" max="15367" width="17.42578125" customWidth="1"/>
    <col min="15368" max="15368" width="17.7109375" customWidth="1"/>
    <col min="15369" max="15369" width="20.140625" bestFit="1" customWidth="1"/>
    <col min="15370" max="15370" width="18.28515625" customWidth="1"/>
    <col min="15371" max="15371" width="14.7109375" customWidth="1"/>
    <col min="15372" max="15372" width="18" customWidth="1"/>
    <col min="15373" max="15374" width="12.7109375" bestFit="1" customWidth="1"/>
    <col min="15617" max="15617" width="35" customWidth="1"/>
    <col min="15618" max="15619" width="13.140625" customWidth="1"/>
    <col min="15620" max="15620" width="17.85546875" customWidth="1"/>
    <col min="15621" max="15621" width="17" customWidth="1"/>
    <col min="15622" max="15622" width="17.85546875" customWidth="1"/>
    <col min="15623" max="15623" width="17.42578125" customWidth="1"/>
    <col min="15624" max="15624" width="17.7109375" customWidth="1"/>
    <col min="15625" max="15625" width="20.140625" bestFit="1" customWidth="1"/>
    <col min="15626" max="15626" width="18.28515625" customWidth="1"/>
    <col min="15627" max="15627" width="14.7109375" customWidth="1"/>
    <col min="15628" max="15628" width="18" customWidth="1"/>
    <col min="15629" max="15630" width="12.7109375" bestFit="1" customWidth="1"/>
    <col min="15873" max="15873" width="35" customWidth="1"/>
    <col min="15874" max="15875" width="13.140625" customWidth="1"/>
    <col min="15876" max="15876" width="17.85546875" customWidth="1"/>
    <col min="15877" max="15877" width="17" customWidth="1"/>
    <col min="15878" max="15878" width="17.85546875" customWidth="1"/>
    <col min="15879" max="15879" width="17.42578125" customWidth="1"/>
    <col min="15880" max="15880" width="17.7109375" customWidth="1"/>
    <col min="15881" max="15881" width="20.140625" bestFit="1" customWidth="1"/>
    <col min="15882" max="15882" width="18.28515625" customWidth="1"/>
    <col min="15883" max="15883" width="14.7109375" customWidth="1"/>
    <col min="15884" max="15884" width="18" customWidth="1"/>
    <col min="15885" max="15886" width="12.7109375" bestFit="1" customWidth="1"/>
    <col min="16129" max="16129" width="35" customWidth="1"/>
    <col min="16130" max="16131" width="13.140625" customWidth="1"/>
    <col min="16132" max="16132" width="17.85546875" customWidth="1"/>
    <col min="16133" max="16133" width="17" customWidth="1"/>
    <col min="16134" max="16134" width="17.85546875" customWidth="1"/>
    <col min="16135" max="16135" width="17.42578125" customWidth="1"/>
    <col min="16136" max="16136" width="17.7109375" customWidth="1"/>
    <col min="16137" max="16137" width="20.140625" bestFit="1" customWidth="1"/>
    <col min="16138" max="16138" width="18.28515625" customWidth="1"/>
    <col min="16139" max="16139" width="14.7109375" customWidth="1"/>
    <col min="16140" max="16140" width="18" customWidth="1"/>
    <col min="16141" max="16142" width="12.7109375" bestFit="1" customWidth="1"/>
  </cols>
  <sheetData>
    <row r="2" spans="1:13" ht="22.5" x14ac:dyDescent="0.25">
      <c r="A2" s="365" t="s">
        <v>381</v>
      </c>
      <c r="B2" s="365"/>
      <c r="C2" s="365"/>
      <c r="D2" s="365"/>
      <c r="E2" s="365"/>
      <c r="F2" s="365"/>
      <c r="G2" s="365"/>
      <c r="H2" s="365"/>
      <c r="I2" s="365"/>
      <c r="J2" s="173"/>
      <c r="K2" s="173"/>
      <c r="L2" s="173"/>
    </row>
    <row r="3" spans="1:13" ht="23.25" thickBot="1" x14ac:dyDescent="0.3">
      <c r="A3" s="366"/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</row>
    <row r="4" spans="1:13" ht="63" x14ac:dyDescent="0.25">
      <c r="A4" s="174" t="s">
        <v>382</v>
      </c>
      <c r="B4" s="175" t="s">
        <v>383</v>
      </c>
      <c r="C4" s="175" t="s">
        <v>384</v>
      </c>
      <c r="D4" s="175" t="s">
        <v>385</v>
      </c>
      <c r="E4" s="175" t="s">
        <v>386</v>
      </c>
      <c r="F4" s="176" t="s">
        <v>387</v>
      </c>
      <c r="G4" s="175" t="s">
        <v>397</v>
      </c>
      <c r="H4" s="175" t="s">
        <v>388</v>
      </c>
      <c r="I4" s="177" t="s">
        <v>389</v>
      </c>
    </row>
    <row r="5" spans="1:13" ht="47.25" x14ac:dyDescent="0.25">
      <c r="A5" s="178" t="s">
        <v>390</v>
      </c>
      <c r="B5" s="72">
        <v>7</v>
      </c>
      <c r="C5" s="179">
        <f>D5/B5</f>
        <v>18021</v>
      </c>
      <c r="D5" s="179">
        <f>D6+D7+D8</f>
        <v>126147</v>
      </c>
      <c r="E5" s="179">
        <f>D5/100*21.9</f>
        <v>27626.192999999999</v>
      </c>
      <c r="F5" s="180">
        <f>D5+E5</f>
        <v>153773.193</v>
      </c>
      <c r="G5" s="179">
        <f t="shared" ref="G5:G13" si="0">D5*11</f>
        <v>1387617</v>
      </c>
      <c r="H5" s="179">
        <f>G5/100*21.9</f>
        <v>303888.12299999996</v>
      </c>
      <c r="I5" s="181">
        <f>G5+H5</f>
        <v>1691505.1229999999</v>
      </c>
      <c r="J5" s="182"/>
    </row>
    <row r="6" spans="1:13" ht="15.75" x14ac:dyDescent="0.25">
      <c r="A6" s="183" t="s">
        <v>391</v>
      </c>
      <c r="B6" s="171">
        <v>2</v>
      </c>
      <c r="C6" s="184">
        <f>(21638+20546)/2</f>
        <v>21092</v>
      </c>
      <c r="D6" s="184">
        <f>B6*C6</f>
        <v>42184</v>
      </c>
      <c r="E6" s="179">
        <f t="shared" ref="E6:E13" si="1">D6/100*21.9</f>
        <v>9238.2959999999985</v>
      </c>
      <c r="F6" s="185">
        <f t="shared" ref="F6:F13" si="2">D6+E6</f>
        <v>51422.296000000002</v>
      </c>
      <c r="G6" s="179">
        <f t="shared" si="0"/>
        <v>464024</v>
      </c>
      <c r="H6" s="179">
        <f>G6/100*21.9</f>
        <v>101621.25599999999</v>
      </c>
      <c r="I6" s="181">
        <f>G6+H6</f>
        <v>565645.25600000005</v>
      </c>
      <c r="J6" s="182"/>
      <c r="K6" s="182"/>
    </row>
    <row r="7" spans="1:13" ht="15.75" x14ac:dyDescent="0.25">
      <c r="A7" s="183" t="s">
        <v>392</v>
      </c>
      <c r="B7" s="171">
        <v>4</v>
      </c>
      <c r="C7" s="184">
        <f>(20546+18471+12200+20546)/4</f>
        <v>17940.75</v>
      </c>
      <c r="D7" s="184">
        <f t="shared" ref="D7:D13" si="3">B7*C7</f>
        <v>71763</v>
      </c>
      <c r="E7" s="179">
        <f t="shared" si="1"/>
        <v>15716.097</v>
      </c>
      <c r="F7" s="185">
        <f>D7+E7</f>
        <v>87479.096999999994</v>
      </c>
      <c r="G7" s="179">
        <f t="shared" si="0"/>
        <v>789393</v>
      </c>
      <c r="H7" s="179">
        <f t="shared" ref="H7:H13" si="4">G7/100*21.9</f>
        <v>172877.06699999998</v>
      </c>
      <c r="I7" s="181">
        <f t="shared" ref="I7:I13" si="5">G7+H7</f>
        <v>962270.06700000004</v>
      </c>
      <c r="J7" s="182"/>
    </row>
    <row r="8" spans="1:13" ht="15.75" x14ac:dyDescent="0.25">
      <c r="A8" s="183" t="s">
        <v>393</v>
      </c>
      <c r="B8" s="171">
        <v>1</v>
      </c>
      <c r="C8" s="184">
        <v>12200</v>
      </c>
      <c r="D8" s="184">
        <f t="shared" si="3"/>
        <v>12200</v>
      </c>
      <c r="E8" s="179">
        <f t="shared" si="1"/>
        <v>2671.7999999999997</v>
      </c>
      <c r="F8" s="185">
        <f>D8+E8</f>
        <v>14871.8</v>
      </c>
      <c r="G8" s="179">
        <f t="shared" si="0"/>
        <v>134200</v>
      </c>
      <c r="H8" s="179">
        <f t="shared" si="4"/>
        <v>29389.8</v>
      </c>
      <c r="I8" s="181">
        <f t="shared" si="5"/>
        <v>163589.79999999999</v>
      </c>
      <c r="J8" s="182"/>
    </row>
    <row r="9" spans="1:13" ht="15.75" x14ac:dyDescent="0.25">
      <c r="A9" s="186" t="s">
        <v>391</v>
      </c>
      <c r="B9" s="72">
        <v>43.25</v>
      </c>
      <c r="C9" s="179">
        <v>12200</v>
      </c>
      <c r="D9" s="179">
        <f t="shared" si="3"/>
        <v>527650</v>
      </c>
      <c r="E9" s="179">
        <f t="shared" si="1"/>
        <v>115555.34999999999</v>
      </c>
      <c r="F9" s="180">
        <f t="shared" si="2"/>
        <v>643205.35</v>
      </c>
      <c r="G9" s="179">
        <f t="shared" si="0"/>
        <v>5804150</v>
      </c>
      <c r="H9" s="179">
        <f t="shared" si="4"/>
        <v>1271108.8499999999</v>
      </c>
      <c r="I9" s="181">
        <f t="shared" si="5"/>
        <v>7075258.8499999996</v>
      </c>
      <c r="J9" s="182"/>
      <c r="K9" s="182"/>
      <c r="L9" s="182"/>
    </row>
    <row r="10" spans="1:13" ht="15.75" x14ac:dyDescent="0.25">
      <c r="A10" s="186" t="s">
        <v>393</v>
      </c>
      <c r="B10" s="72">
        <v>74.25</v>
      </c>
      <c r="C10" s="179">
        <v>5900</v>
      </c>
      <c r="D10" s="179">
        <f t="shared" si="3"/>
        <v>438075</v>
      </c>
      <c r="E10" s="179">
        <f t="shared" si="1"/>
        <v>95938.424999999988</v>
      </c>
      <c r="F10" s="180">
        <f t="shared" si="2"/>
        <v>534013.42500000005</v>
      </c>
      <c r="G10" s="179">
        <f t="shared" si="0"/>
        <v>4818825</v>
      </c>
      <c r="H10" s="179">
        <f t="shared" si="4"/>
        <v>1055322.675</v>
      </c>
      <c r="I10" s="181">
        <f t="shared" si="5"/>
        <v>5874147.6749999998</v>
      </c>
      <c r="J10" s="182"/>
      <c r="K10" s="182"/>
      <c r="L10" s="182"/>
    </row>
    <row r="11" spans="1:13" ht="15.75" x14ac:dyDescent="0.25">
      <c r="A11" s="186" t="s">
        <v>394</v>
      </c>
      <c r="B11" s="72">
        <v>38</v>
      </c>
      <c r="C11" s="179">
        <v>900</v>
      </c>
      <c r="D11" s="179">
        <f t="shared" si="3"/>
        <v>34200</v>
      </c>
      <c r="E11" s="179">
        <f t="shared" si="1"/>
        <v>7489.7999999999993</v>
      </c>
      <c r="F11" s="180">
        <f t="shared" si="2"/>
        <v>41689.800000000003</v>
      </c>
      <c r="G11" s="179">
        <f t="shared" si="0"/>
        <v>376200</v>
      </c>
      <c r="H11" s="179">
        <f t="shared" si="4"/>
        <v>82387.799999999988</v>
      </c>
      <c r="I11" s="181">
        <f t="shared" si="5"/>
        <v>458587.8</v>
      </c>
      <c r="J11" s="182"/>
      <c r="K11" s="182"/>
      <c r="L11" s="182"/>
    </row>
    <row r="12" spans="1:13" ht="31.5" x14ac:dyDescent="0.25">
      <c r="A12" s="187" t="s">
        <v>395</v>
      </c>
      <c r="B12" s="72">
        <v>20.25</v>
      </c>
      <c r="C12" s="179">
        <v>5900</v>
      </c>
      <c r="D12" s="179">
        <f t="shared" si="3"/>
        <v>119475</v>
      </c>
      <c r="E12" s="179">
        <f t="shared" si="1"/>
        <v>26165.024999999998</v>
      </c>
      <c r="F12" s="180">
        <f t="shared" si="2"/>
        <v>145640.02499999999</v>
      </c>
      <c r="G12" s="179">
        <f t="shared" si="0"/>
        <v>1314225</v>
      </c>
      <c r="H12" s="179">
        <f t="shared" si="4"/>
        <v>287815.27499999997</v>
      </c>
      <c r="I12" s="181">
        <f t="shared" si="5"/>
        <v>1602040.2749999999</v>
      </c>
      <c r="J12" s="182"/>
      <c r="K12" s="182"/>
      <c r="L12" s="182"/>
    </row>
    <row r="13" spans="1:13" ht="16.5" thickBot="1" x14ac:dyDescent="0.3">
      <c r="A13" s="188" t="s">
        <v>396</v>
      </c>
      <c r="B13" s="117">
        <v>47</v>
      </c>
      <c r="C13" s="189">
        <v>900</v>
      </c>
      <c r="D13" s="179">
        <f t="shared" si="3"/>
        <v>42300</v>
      </c>
      <c r="E13" s="179">
        <f t="shared" si="1"/>
        <v>9263.6999999999989</v>
      </c>
      <c r="F13" s="190">
        <f t="shared" si="2"/>
        <v>51563.7</v>
      </c>
      <c r="G13" s="179">
        <f t="shared" si="0"/>
        <v>465300</v>
      </c>
      <c r="H13" s="179">
        <f t="shared" si="4"/>
        <v>101900.7</v>
      </c>
      <c r="I13" s="181">
        <f t="shared" si="5"/>
        <v>567200.69999999995</v>
      </c>
      <c r="J13" s="182"/>
      <c r="K13" s="191"/>
      <c r="L13" s="182"/>
      <c r="M13" s="192"/>
    </row>
    <row r="14" spans="1:13" ht="19.5" thickBot="1" x14ac:dyDescent="0.3">
      <c r="A14" s="193" t="s">
        <v>115</v>
      </c>
      <c r="B14" s="194">
        <f t="shared" ref="B14:I14" si="6">SUM(B5:B13)-B6-B7-B8</f>
        <v>229.75</v>
      </c>
      <c r="C14" s="195">
        <f t="shared" si="6"/>
        <v>43821</v>
      </c>
      <c r="D14" s="195">
        <f t="shared" si="6"/>
        <v>1287847</v>
      </c>
      <c r="E14" s="195">
        <f t="shared" si="6"/>
        <v>282038.49300000002</v>
      </c>
      <c r="F14" s="195">
        <f t="shared" si="6"/>
        <v>1569885.4929999998</v>
      </c>
      <c r="G14" s="195">
        <f>SUM(G5:G13)-G6-G7-G8</f>
        <v>14166317</v>
      </c>
      <c r="H14" s="195">
        <f t="shared" si="6"/>
        <v>3102423.423</v>
      </c>
      <c r="I14" s="200">
        <f t="shared" si="6"/>
        <v>17268740.422999993</v>
      </c>
      <c r="J14" s="182"/>
      <c r="K14" s="182"/>
      <c r="L14" s="182"/>
    </row>
    <row r="15" spans="1:13" ht="15.75" x14ac:dyDescent="0.25">
      <c r="D15" s="199"/>
      <c r="K15" s="182"/>
      <c r="L15" s="182"/>
    </row>
    <row r="16" spans="1:13" x14ac:dyDescent="0.25">
      <c r="K16" s="182"/>
      <c r="L16" s="182"/>
    </row>
    <row r="17" spans="1:12" ht="15.75" x14ac:dyDescent="0.25">
      <c r="A17" s="4" t="s">
        <v>54</v>
      </c>
      <c r="B17" s="4"/>
      <c r="C17" s="4"/>
      <c r="D17" s="98"/>
      <c r="E17" s="4"/>
      <c r="F17" s="4" t="s">
        <v>55</v>
      </c>
    </row>
    <row r="18" spans="1:12" x14ac:dyDescent="0.25">
      <c r="J18" s="182"/>
      <c r="K18" s="182"/>
      <c r="L18" s="182"/>
    </row>
    <row r="19" spans="1:12" x14ac:dyDescent="0.25">
      <c r="J19" s="196"/>
      <c r="K19" s="182"/>
      <c r="L19" s="182"/>
    </row>
    <row r="20" spans="1:12" x14ac:dyDescent="0.25">
      <c r="K20" s="182"/>
      <c r="L20" s="182"/>
    </row>
    <row r="21" spans="1:12" x14ac:dyDescent="0.25">
      <c r="K21" s="182"/>
      <c r="L21" s="182"/>
    </row>
    <row r="22" spans="1:12" x14ac:dyDescent="0.25">
      <c r="K22" s="182"/>
      <c r="L22" s="182"/>
    </row>
    <row r="23" spans="1:12" x14ac:dyDescent="0.25">
      <c r="K23" s="182"/>
      <c r="L23" s="182"/>
    </row>
    <row r="24" spans="1:12" x14ac:dyDescent="0.25">
      <c r="K24" s="182"/>
      <c r="L24" s="182"/>
    </row>
    <row r="25" spans="1:12" x14ac:dyDescent="0.25">
      <c r="K25" s="182"/>
      <c r="L25" s="182"/>
    </row>
    <row r="26" spans="1:12" x14ac:dyDescent="0.25">
      <c r="K26" s="182"/>
      <c r="L26" s="182"/>
    </row>
    <row r="27" spans="1:12" x14ac:dyDescent="0.25">
      <c r="K27" s="182"/>
      <c r="L27" s="182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M34"/>
  <sheetViews>
    <sheetView workbookViewId="0">
      <selection activeCell="B15" sqref="B15"/>
    </sheetView>
  </sheetViews>
  <sheetFormatPr defaultRowHeight="15" x14ac:dyDescent="0.25"/>
  <cols>
    <col min="1" max="1" width="38.28515625" customWidth="1"/>
    <col min="2" max="2" width="15.42578125" customWidth="1"/>
    <col min="3" max="3" width="17.140625" customWidth="1"/>
    <col min="4" max="4" width="18.5703125" customWidth="1"/>
    <col min="5" max="5" width="17" customWidth="1"/>
    <col min="6" max="6" width="18.7109375" customWidth="1"/>
    <col min="7" max="7" width="18.5703125" customWidth="1"/>
    <col min="8" max="8" width="18.855468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1" spans="1:13" ht="22.5" x14ac:dyDescent="0.25">
      <c r="A1" s="367" t="s">
        <v>454</v>
      </c>
      <c r="B1" s="367"/>
      <c r="C1" s="367"/>
      <c r="D1" s="367"/>
      <c r="E1" s="367"/>
      <c r="F1" s="367"/>
      <c r="G1" s="367"/>
      <c r="H1" s="367"/>
      <c r="I1" s="367"/>
      <c r="J1" s="173"/>
      <c r="K1" s="173"/>
      <c r="L1" s="173"/>
    </row>
    <row r="2" spans="1:13" ht="23.25" thickBot="1" x14ac:dyDescent="0.3">
      <c r="A2" s="368"/>
      <c r="B2" s="368"/>
      <c r="C2" s="368"/>
      <c r="D2" s="368"/>
      <c r="E2" s="368"/>
      <c r="F2" s="368"/>
      <c r="G2" s="368"/>
      <c r="H2" s="368"/>
      <c r="I2" s="368"/>
      <c r="J2" s="173"/>
      <c r="K2" s="173"/>
      <c r="L2" s="173"/>
    </row>
    <row r="3" spans="1:13" ht="72.75" customHeight="1" x14ac:dyDescent="0.25">
      <c r="A3" s="177" t="s">
        <v>382</v>
      </c>
      <c r="B3" s="235" t="s">
        <v>383</v>
      </c>
      <c r="C3" s="174" t="s">
        <v>384</v>
      </c>
      <c r="D3" s="175" t="s">
        <v>446</v>
      </c>
      <c r="E3" s="175" t="s">
        <v>447</v>
      </c>
      <c r="F3" s="176" t="s">
        <v>448</v>
      </c>
      <c r="G3" s="174" t="s">
        <v>449</v>
      </c>
      <c r="H3" s="176" t="s">
        <v>450</v>
      </c>
      <c r="I3" s="230" t="s">
        <v>451</v>
      </c>
    </row>
    <row r="4" spans="1:13" ht="14.25" customHeight="1" thickBot="1" x14ac:dyDescent="0.3">
      <c r="A4" s="290"/>
      <c r="B4" s="6"/>
      <c r="C4" s="275"/>
      <c r="D4" s="276"/>
      <c r="E4" s="276"/>
      <c r="F4" s="277"/>
      <c r="G4" s="275"/>
      <c r="H4" s="277"/>
      <c r="I4" s="278"/>
    </row>
    <row r="5" spans="1:13" ht="16.5" thickBot="1" x14ac:dyDescent="0.3">
      <c r="A5" s="287" t="s">
        <v>422</v>
      </c>
      <c r="B5" s="292">
        <f>SUM(B6:B12)</f>
        <v>7</v>
      </c>
      <c r="C5" s="293">
        <f t="shared" ref="C5:I5" si="0">SUM(C6:C12)</f>
        <v>111896</v>
      </c>
      <c r="D5" s="293">
        <f t="shared" si="0"/>
        <v>111896</v>
      </c>
      <c r="E5" s="293">
        <f t="shared" si="0"/>
        <v>24505.224000000002</v>
      </c>
      <c r="F5" s="293">
        <f t="shared" si="0"/>
        <v>136401.22400000002</v>
      </c>
      <c r="G5" s="293">
        <f t="shared" si="0"/>
        <v>1230856</v>
      </c>
      <c r="H5" s="293">
        <f t="shared" si="0"/>
        <v>269557.46399999998</v>
      </c>
      <c r="I5" s="293">
        <f t="shared" si="0"/>
        <v>1500413.4640000002</v>
      </c>
      <c r="J5" s="182"/>
    </row>
    <row r="6" spans="1:13" ht="15.75" x14ac:dyDescent="0.25">
      <c r="A6" s="291" t="s">
        <v>416</v>
      </c>
      <c r="B6" s="268">
        <v>1</v>
      </c>
      <c r="C6" s="269">
        <v>20338</v>
      </c>
      <c r="D6" s="270">
        <f>C6*B6</f>
        <v>20338</v>
      </c>
      <c r="E6" s="270">
        <f t="shared" ref="E6:E16" si="1">D6/100*21.9</f>
        <v>4454.0219999999999</v>
      </c>
      <c r="F6" s="271">
        <f>D6+E6</f>
        <v>24792.022000000001</v>
      </c>
      <c r="G6" s="269">
        <f>D6*11</f>
        <v>223718</v>
      </c>
      <c r="H6" s="271">
        <f>G6*21.9%</f>
        <v>48994.241999999991</v>
      </c>
      <c r="I6" s="272">
        <f t="shared" ref="I6:I12" si="2">G6+H6</f>
        <v>272712.24199999997</v>
      </c>
      <c r="J6" s="182"/>
    </row>
    <row r="7" spans="1:13" ht="31.5" x14ac:dyDescent="0.25">
      <c r="A7" s="242" t="s">
        <v>417</v>
      </c>
      <c r="B7" s="236">
        <v>1</v>
      </c>
      <c r="C7" s="227">
        <v>18568</v>
      </c>
      <c r="D7" s="179">
        <f t="shared" ref="D7:D12" si="3">C7*B7</f>
        <v>18568</v>
      </c>
      <c r="E7" s="179">
        <f t="shared" si="1"/>
        <v>4066.3919999999998</v>
      </c>
      <c r="F7" s="180">
        <f>D7+E7</f>
        <v>22634.392</v>
      </c>
      <c r="G7" s="227">
        <f t="shared" ref="G7:G20" si="4">D7*11</f>
        <v>204248</v>
      </c>
      <c r="H7" s="180">
        <f>G7*21.9%</f>
        <v>44730.311999999991</v>
      </c>
      <c r="I7" s="231">
        <f t="shared" si="2"/>
        <v>248978.31199999998</v>
      </c>
      <c r="J7" s="182"/>
      <c r="M7" s="247"/>
    </row>
    <row r="8" spans="1:13" ht="15.75" x14ac:dyDescent="0.25">
      <c r="A8" s="242" t="s">
        <v>418</v>
      </c>
      <c r="B8" s="236">
        <v>1</v>
      </c>
      <c r="C8" s="227">
        <v>18568</v>
      </c>
      <c r="D8" s="179">
        <f t="shared" si="3"/>
        <v>18568</v>
      </c>
      <c r="E8" s="179">
        <f>D8/100*21.9</f>
        <v>4066.3919999999998</v>
      </c>
      <c r="F8" s="180">
        <f t="shared" ref="F8:F12" si="5">D8+E8</f>
        <v>22634.392</v>
      </c>
      <c r="G8" s="227">
        <f t="shared" si="4"/>
        <v>204248</v>
      </c>
      <c r="H8" s="180">
        <f t="shared" ref="H8:H12" si="6">G8*21.9%</f>
        <v>44730.311999999991</v>
      </c>
      <c r="I8" s="231">
        <f>G8+H8</f>
        <v>248978.31199999998</v>
      </c>
      <c r="J8" s="182"/>
    </row>
    <row r="9" spans="1:13" ht="15.75" x14ac:dyDescent="0.25">
      <c r="A9" s="242" t="s">
        <v>419</v>
      </c>
      <c r="B9" s="236">
        <v>1</v>
      </c>
      <c r="C9" s="227">
        <v>17486</v>
      </c>
      <c r="D9" s="179">
        <f t="shared" si="3"/>
        <v>17486</v>
      </c>
      <c r="E9" s="179">
        <f t="shared" si="1"/>
        <v>3829.4340000000002</v>
      </c>
      <c r="F9" s="180">
        <f t="shared" si="5"/>
        <v>21315.434000000001</v>
      </c>
      <c r="G9" s="227">
        <f t="shared" si="4"/>
        <v>192346</v>
      </c>
      <c r="H9" s="180">
        <f t="shared" si="6"/>
        <v>42123.773999999998</v>
      </c>
      <c r="I9" s="231">
        <f t="shared" si="2"/>
        <v>234469.774</v>
      </c>
      <c r="J9" s="182"/>
    </row>
    <row r="10" spans="1:13" ht="15.75" x14ac:dyDescent="0.25">
      <c r="A10" s="242" t="s">
        <v>420</v>
      </c>
      <c r="B10" s="237">
        <v>1</v>
      </c>
      <c r="C10" s="234">
        <v>16512</v>
      </c>
      <c r="D10" s="179">
        <f t="shared" si="3"/>
        <v>16512</v>
      </c>
      <c r="E10" s="179">
        <f>D10/100*21.9</f>
        <v>3616.1279999999997</v>
      </c>
      <c r="F10" s="180">
        <f t="shared" si="5"/>
        <v>20128.128000000001</v>
      </c>
      <c r="G10" s="227">
        <f t="shared" si="4"/>
        <v>181632</v>
      </c>
      <c r="H10" s="180">
        <f t="shared" si="6"/>
        <v>39777.407999999996</v>
      </c>
      <c r="I10" s="231">
        <f t="shared" si="2"/>
        <v>221409.408</v>
      </c>
      <c r="J10" s="182"/>
      <c r="K10" s="182"/>
    </row>
    <row r="11" spans="1:13" ht="31.5" x14ac:dyDescent="0.25">
      <c r="A11" s="242" t="s">
        <v>421</v>
      </c>
      <c r="B11" s="237">
        <v>1</v>
      </c>
      <c r="C11" s="234">
        <v>10212</v>
      </c>
      <c r="D11" s="179">
        <f t="shared" si="3"/>
        <v>10212</v>
      </c>
      <c r="E11" s="179">
        <f t="shared" si="1"/>
        <v>2236.4279999999999</v>
      </c>
      <c r="F11" s="180">
        <f t="shared" si="5"/>
        <v>12448.428</v>
      </c>
      <c r="G11" s="227">
        <f t="shared" si="4"/>
        <v>112332</v>
      </c>
      <c r="H11" s="180">
        <f t="shared" si="6"/>
        <v>24600.707999999999</v>
      </c>
      <c r="I11" s="231">
        <f t="shared" si="2"/>
        <v>136932.70799999998</v>
      </c>
      <c r="J11" s="182"/>
      <c r="K11" s="182"/>
    </row>
    <row r="12" spans="1:13" ht="16.5" thickBot="1" x14ac:dyDescent="0.3">
      <c r="A12" s="283" t="s">
        <v>445</v>
      </c>
      <c r="B12" s="284">
        <v>1</v>
      </c>
      <c r="C12" s="285">
        <v>10212</v>
      </c>
      <c r="D12" s="189">
        <f t="shared" si="3"/>
        <v>10212</v>
      </c>
      <c r="E12" s="189">
        <f t="shared" si="1"/>
        <v>2236.4279999999999</v>
      </c>
      <c r="F12" s="190">
        <f t="shared" si="5"/>
        <v>12448.428</v>
      </c>
      <c r="G12" s="266">
        <f t="shared" si="4"/>
        <v>112332</v>
      </c>
      <c r="H12" s="190">
        <f t="shared" si="6"/>
        <v>24600.707999999999</v>
      </c>
      <c r="I12" s="267">
        <f t="shared" si="2"/>
        <v>136932.70799999998</v>
      </c>
      <c r="J12" s="182"/>
      <c r="K12" s="182"/>
    </row>
    <row r="13" spans="1:13" ht="26.25" customHeight="1" thickBot="1" x14ac:dyDescent="0.3">
      <c r="A13" s="287" t="s">
        <v>423</v>
      </c>
      <c r="B13" s="282">
        <f>SUM(B14:B17)</f>
        <v>190.75</v>
      </c>
      <c r="C13" s="282">
        <f t="shared" ref="C13:I13" si="7">SUM(C14:C17)</f>
        <v>14124</v>
      </c>
      <c r="D13" s="282">
        <f t="shared" si="7"/>
        <v>909498</v>
      </c>
      <c r="E13" s="282">
        <f t="shared" si="7"/>
        <v>199180.06199999998</v>
      </c>
      <c r="F13" s="282">
        <f t="shared" si="7"/>
        <v>1108678.0619999999</v>
      </c>
      <c r="G13" s="282">
        <f t="shared" si="7"/>
        <v>10004478</v>
      </c>
      <c r="H13" s="282">
        <f t="shared" si="7"/>
        <v>2190980.682</v>
      </c>
      <c r="I13" s="282">
        <f t="shared" si="7"/>
        <v>12195458.682</v>
      </c>
      <c r="J13" s="182"/>
      <c r="K13" s="182"/>
    </row>
    <row r="14" spans="1:13" ht="23.25" customHeight="1" x14ac:dyDescent="0.25">
      <c r="A14" s="286" t="s">
        <v>391</v>
      </c>
      <c r="B14" s="281">
        <v>56.5</v>
      </c>
      <c r="C14" s="269">
        <v>10212</v>
      </c>
      <c r="D14" s="270">
        <f t="shared" ref="D14:D20" si="8">B14*C14</f>
        <v>576978</v>
      </c>
      <c r="E14" s="270">
        <f t="shared" si="1"/>
        <v>126358.18199999999</v>
      </c>
      <c r="F14" s="271">
        <f>D14+E14</f>
        <v>703336.18200000003</v>
      </c>
      <c r="G14" s="269">
        <f t="shared" si="4"/>
        <v>6346758</v>
      </c>
      <c r="H14" s="271">
        <f t="shared" ref="H14:H20" si="9">G14/100*21.9</f>
        <v>1389940.0019999999</v>
      </c>
      <c r="I14" s="272">
        <f>G14+H14</f>
        <v>7736698.0020000003</v>
      </c>
      <c r="J14" s="182"/>
      <c r="K14" s="182"/>
      <c r="L14" s="182"/>
    </row>
    <row r="15" spans="1:13" ht="23.25" customHeight="1" x14ac:dyDescent="0.25">
      <c r="A15" s="243" t="s">
        <v>443</v>
      </c>
      <c r="B15" s="238">
        <v>7</v>
      </c>
      <c r="C15" s="227">
        <v>0</v>
      </c>
      <c r="D15" s="179">
        <f t="shared" si="8"/>
        <v>0</v>
      </c>
      <c r="E15" s="179">
        <f t="shared" si="1"/>
        <v>0</v>
      </c>
      <c r="F15" s="180">
        <f>D15+E15</f>
        <v>0</v>
      </c>
      <c r="G15" s="227">
        <f t="shared" si="4"/>
        <v>0</v>
      </c>
      <c r="H15" s="180">
        <f t="shared" si="9"/>
        <v>0</v>
      </c>
      <c r="I15" s="231">
        <f>G15+H15</f>
        <v>0</v>
      </c>
      <c r="J15" s="182"/>
      <c r="K15" s="182"/>
      <c r="L15" s="182"/>
    </row>
    <row r="16" spans="1:13" ht="22.5" customHeight="1" x14ac:dyDescent="0.25">
      <c r="A16" s="243" t="s">
        <v>393</v>
      </c>
      <c r="B16" s="238">
        <v>85</v>
      </c>
      <c r="C16" s="227">
        <v>3912</v>
      </c>
      <c r="D16" s="179">
        <f t="shared" si="8"/>
        <v>332520</v>
      </c>
      <c r="E16" s="179">
        <f t="shared" si="1"/>
        <v>72821.87999999999</v>
      </c>
      <c r="F16" s="180">
        <f>D16+E16</f>
        <v>405341.88</v>
      </c>
      <c r="G16" s="227">
        <f t="shared" si="4"/>
        <v>3657720</v>
      </c>
      <c r="H16" s="180">
        <f t="shared" si="9"/>
        <v>801040.67999999993</v>
      </c>
      <c r="I16" s="231">
        <f t="shared" ref="I16:I20" si="10">G16+H16</f>
        <v>4458760.68</v>
      </c>
      <c r="J16" s="182"/>
      <c r="K16" s="182"/>
      <c r="L16" s="182"/>
    </row>
    <row r="17" spans="1:13" ht="23.25" customHeight="1" thickBot="1" x14ac:dyDescent="0.3">
      <c r="A17" s="288" t="s">
        <v>394</v>
      </c>
      <c r="B17" s="280">
        <v>42.25</v>
      </c>
      <c r="C17" s="266">
        <v>0</v>
      </c>
      <c r="D17" s="189">
        <f t="shared" si="8"/>
        <v>0</v>
      </c>
      <c r="E17" s="189">
        <f>D17/100*21.9</f>
        <v>0</v>
      </c>
      <c r="F17" s="190">
        <f>D17+E17</f>
        <v>0</v>
      </c>
      <c r="G17" s="266">
        <f t="shared" si="4"/>
        <v>0</v>
      </c>
      <c r="H17" s="190">
        <f t="shared" si="9"/>
        <v>0</v>
      </c>
      <c r="I17" s="267">
        <f t="shared" si="10"/>
        <v>0</v>
      </c>
      <c r="J17" s="182"/>
      <c r="K17" s="182"/>
      <c r="L17" s="182"/>
    </row>
    <row r="18" spans="1:13" ht="25.5" customHeight="1" thickBot="1" x14ac:dyDescent="0.3">
      <c r="A18" s="289" t="s">
        <v>424</v>
      </c>
      <c r="B18" s="282">
        <f>B19+B20</f>
        <v>69.25</v>
      </c>
      <c r="C18" s="282">
        <f t="shared" ref="C18:I18" si="11">C19+C20</f>
        <v>3912</v>
      </c>
      <c r="D18" s="282">
        <f t="shared" si="11"/>
        <v>96822</v>
      </c>
      <c r="E18" s="282">
        <f t="shared" si="11"/>
        <v>21204.018</v>
      </c>
      <c r="F18" s="282">
        <f t="shared" si="11"/>
        <v>118026.018</v>
      </c>
      <c r="G18" s="282">
        <f t="shared" si="11"/>
        <v>1065042</v>
      </c>
      <c r="H18" s="282">
        <f t="shared" si="11"/>
        <v>233244.19799999997</v>
      </c>
      <c r="I18" s="282">
        <f t="shared" si="11"/>
        <v>1298286.1979999999</v>
      </c>
      <c r="J18" s="182"/>
      <c r="K18" s="182"/>
      <c r="L18" s="182"/>
    </row>
    <row r="19" spans="1:13" ht="30.75" customHeight="1" x14ac:dyDescent="0.25">
      <c r="A19" s="244" t="s">
        <v>444</v>
      </c>
      <c r="B19" s="238">
        <v>24.75</v>
      </c>
      <c r="C19" s="227">
        <v>3912</v>
      </c>
      <c r="D19" s="179">
        <f t="shared" si="8"/>
        <v>96822</v>
      </c>
      <c r="E19" s="179">
        <f>D19/100*21.9</f>
        <v>21204.018</v>
      </c>
      <c r="F19" s="180">
        <f t="shared" ref="F19:F20" si="12">D19+E19</f>
        <v>118026.018</v>
      </c>
      <c r="G19" s="227">
        <f t="shared" si="4"/>
        <v>1065042</v>
      </c>
      <c r="H19" s="180">
        <f t="shared" si="9"/>
        <v>233244.19799999997</v>
      </c>
      <c r="I19" s="231">
        <f t="shared" si="10"/>
        <v>1298286.1979999999</v>
      </c>
      <c r="J19" s="182"/>
      <c r="K19" s="182"/>
      <c r="L19" s="182"/>
    </row>
    <row r="20" spans="1:13" ht="23.25" customHeight="1" thickBot="1" x14ac:dyDescent="0.3">
      <c r="A20" s="245" t="s">
        <v>396</v>
      </c>
      <c r="B20" s="239">
        <v>44.5</v>
      </c>
      <c r="C20" s="228">
        <v>0</v>
      </c>
      <c r="D20" s="225">
        <f t="shared" si="8"/>
        <v>0</v>
      </c>
      <c r="E20" s="225">
        <f>D20/100*21.9</f>
        <v>0</v>
      </c>
      <c r="F20" s="226">
        <f t="shared" si="12"/>
        <v>0</v>
      </c>
      <c r="G20" s="228">
        <f t="shared" si="4"/>
        <v>0</v>
      </c>
      <c r="H20" s="226">
        <f t="shared" si="9"/>
        <v>0</v>
      </c>
      <c r="I20" s="232">
        <f t="shared" si="10"/>
        <v>0</v>
      </c>
      <c r="J20" s="182"/>
      <c r="K20" s="191"/>
      <c r="L20" s="182"/>
      <c r="M20" s="192"/>
    </row>
    <row r="21" spans="1:13" ht="27.75" customHeight="1" thickBot="1" x14ac:dyDescent="0.3">
      <c r="A21" s="246" t="s">
        <v>115</v>
      </c>
      <c r="B21" s="240">
        <f t="shared" ref="B21:I21" si="13">B5+B13+B18</f>
        <v>267</v>
      </c>
      <c r="C21" s="229">
        <f t="shared" si="13"/>
        <v>129932</v>
      </c>
      <c r="D21" s="195">
        <f t="shared" si="13"/>
        <v>1118216</v>
      </c>
      <c r="E21" s="195">
        <f t="shared" si="13"/>
        <v>244889.30399999997</v>
      </c>
      <c r="F21" s="200">
        <f t="shared" si="13"/>
        <v>1363105.3039999998</v>
      </c>
      <c r="G21" s="229">
        <f t="shared" si="13"/>
        <v>12300376</v>
      </c>
      <c r="H21" s="200">
        <f t="shared" si="13"/>
        <v>2693782.344</v>
      </c>
      <c r="I21" s="233">
        <f t="shared" si="13"/>
        <v>14994158.344000001</v>
      </c>
      <c r="J21" s="182"/>
      <c r="K21" s="182"/>
      <c r="L21" s="182"/>
    </row>
    <row r="22" spans="1:13" ht="15.75" x14ac:dyDescent="0.25">
      <c r="D22" s="199"/>
      <c r="K22" s="182"/>
      <c r="L22" s="182"/>
    </row>
    <row r="23" spans="1:13" ht="33.75" customHeight="1" x14ac:dyDescent="0.25">
      <c r="A23" s="295" t="s">
        <v>416</v>
      </c>
      <c r="D23" s="296"/>
      <c r="F23" s="294" t="s">
        <v>452</v>
      </c>
      <c r="K23" s="182"/>
      <c r="L23" s="182"/>
    </row>
    <row r="24" spans="1:13" ht="39" customHeight="1" x14ac:dyDescent="0.25">
      <c r="A24" s="4" t="s">
        <v>419</v>
      </c>
      <c r="B24" s="4"/>
      <c r="C24" s="4"/>
      <c r="D24" s="98"/>
      <c r="E24" s="4"/>
      <c r="F24" s="4" t="s">
        <v>453</v>
      </c>
    </row>
    <row r="25" spans="1:13" x14ac:dyDescent="0.25">
      <c r="J25" s="182"/>
      <c r="K25" s="182"/>
      <c r="L25" s="182"/>
    </row>
    <row r="26" spans="1:13" ht="42" customHeight="1" x14ac:dyDescent="0.25">
      <c r="A26" s="295"/>
      <c r="F26" s="295"/>
      <c r="J26" s="196"/>
      <c r="K26" s="182"/>
      <c r="L26" s="182"/>
    </row>
    <row r="27" spans="1:13" ht="36" customHeight="1" x14ac:dyDescent="0.25">
      <c r="A27" s="295"/>
      <c r="K27" s="182"/>
      <c r="L27" s="182"/>
    </row>
    <row r="28" spans="1:13" x14ac:dyDescent="0.25">
      <c r="K28" s="182"/>
      <c r="L28" s="182"/>
    </row>
    <row r="29" spans="1:13" x14ac:dyDescent="0.25">
      <c r="K29" s="182"/>
      <c r="L29" s="182"/>
    </row>
    <row r="30" spans="1:13" x14ac:dyDescent="0.25">
      <c r="K30" s="182"/>
      <c r="L30" s="182"/>
    </row>
    <row r="31" spans="1:13" x14ac:dyDescent="0.25">
      <c r="K31" s="182"/>
      <c r="L31" s="182"/>
    </row>
    <row r="32" spans="1:13" x14ac:dyDescent="0.25">
      <c r="K32" s="182"/>
      <c r="L32" s="182"/>
    </row>
    <row r="33" spans="11:12" x14ac:dyDescent="0.25">
      <c r="K33" s="182"/>
      <c r="L33" s="182"/>
    </row>
    <row r="34" spans="11:12" x14ac:dyDescent="0.25">
      <c r="K34" s="182"/>
      <c r="L34" s="182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4"/>
  <sheetViews>
    <sheetView workbookViewId="0">
      <selection activeCell="F14" sqref="F14"/>
    </sheetView>
  </sheetViews>
  <sheetFormatPr defaultRowHeight="15" x14ac:dyDescent="0.25"/>
  <cols>
    <col min="1" max="1" width="38.28515625" customWidth="1"/>
    <col min="2" max="2" width="15.42578125" customWidth="1"/>
    <col min="3" max="3" width="17.140625" customWidth="1"/>
    <col min="4" max="4" width="18.5703125" customWidth="1"/>
    <col min="5" max="5" width="17" customWidth="1"/>
    <col min="6" max="6" width="18.7109375" customWidth="1"/>
    <col min="7" max="7" width="18.5703125" customWidth="1"/>
    <col min="8" max="8" width="18.855468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1" spans="1:13" ht="22.5" x14ac:dyDescent="0.25">
      <c r="A1" s="367" t="s">
        <v>456</v>
      </c>
      <c r="B1" s="367"/>
      <c r="C1" s="367"/>
      <c r="D1" s="367"/>
      <c r="E1" s="367"/>
      <c r="F1" s="367"/>
      <c r="G1" s="367"/>
      <c r="H1" s="367"/>
      <c r="I1" s="367"/>
      <c r="J1" s="173"/>
      <c r="K1" s="173"/>
      <c r="L1" s="173"/>
    </row>
    <row r="2" spans="1:13" ht="23.25" thickBot="1" x14ac:dyDescent="0.3">
      <c r="A2" s="368"/>
      <c r="B2" s="368"/>
      <c r="C2" s="368"/>
      <c r="D2" s="368"/>
      <c r="E2" s="368"/>
      <c r="F2" s="368"/>
      <c r="G2" s="368"/>
      <c r="H2" s="368"/>
      <c r="I2" s="368"/>
      <c r="J2" s="173"/>
      <c r="K2" s="173"/>
      <c r="L2" s="173"/>
    </row>
    <row r="3" spans="1:13" ht="72.75" customHeight="1" x14ac:dyDescent="0.25">
      <c r="A3" s="177" t="s">
        <v>382</v>
      </c>
      <c r="B3" s="235" t="s">
        <v>383</v>
      </c>
      <c r="C3" s="174" t="s">
        <v>384</v>
      </c>
      <c r="D3" s="175" t="s">
        <v>457</v>
      </c>
      <c r="E3" s="175" t="s">
        <v>458</v>
      </c>
      <c r="F3" s="176" t="s">
        <v>459</v>
      </c>
      <c r="G3" s="174" t="s">
        <v>460</v>
      </c>
      <c r="H3" s="176" t="s">
        <v>461</v>
      </c>
      <c r="I3" s="230" t="s">
        <v>462</v>
      </c>
    </row>
    <row r="4" spans="1:13" ht="14.25" customHeight="1" thickBot="1" x14ac:dyDescent="0.3">
      <c r="A4" s="290"/>
      <c r="B4" s="6"/>
      <c r="C4" s="275"/>
      <c r="D4" s="276"/>
      <c r="E4" s="276"/>
      <c r="F4" s="277"/>
      <c r="G4" s="275"/>
      <c r="H4" s="277"/>
      <c r="I4" s="278"/>
    </row>
    <row r="5" spans="1:13" ht="16.5" thickBot="1" x14ac:dyDescent="0.3">
      <c r="A5" s="287" t="s">
        <v>422</v>
      </c>
      <c r="B5" s="292">
        <f>SUM(B6:B12)</f>
        <v>7</v>
      </c>
      <c r="C5" s="293">
        <f t="shared" ref="C5:I5" si="0">SUM(C6:C12)</f>
        <v>107780</v>
      </c>
      <c r="D5" s="293">
        <f t="shared" si="0"/>
        <v>107780</v>
      </c>
      <c r="E5" s="293">
        <f t="shared" si="0"/>
        <v>23603.82</v>
      </c>
      <c r="F5" s="293">
        <f t="shared" si="0"/>
        <v>131383.82</v>
      </c>
      <c r="G5" s="293">
        <f t="shared" si="0"/>
        <v>1185580</v>
      </c>
      <c r="H5" s="293">
        <f t="shared" si="0"/>
        <v>259642.02</v>
      </c>
      <c r="I5" s="293">
        <f t="shared" si="0"/>
        <v>1445222.0200000003</v>
      </c>
      <c r="J5" s="182"/>
    </row>
    <row r="6" spans="1:13" ht="15.75" x14ac:dyDescent="0.25">
      <c r="A6" s="291" t="s">
        <v>416</v>
      </c>
      <c r="B6" s="268">
        <v>1</v>
      </c>
      <c r="C6" s="269">
        <v>20338</v>
      </c>
      <c r="D6" s="270">
        <f>C6*B6</f>
        <v>20338</v>
      </c>
      <c r="E6" s="270">
        <f t="shared" ref="E6:E16" si="1">D6/100*21.9</f>
        <v>4454.0219999999999</v>
      </c>
      <c r="F6" s="271">
        <f>D6+E6</f>
        <v>24792.022000000001</v>
      </c>
      <c r="G6" s="269">
        <f>D6*11</f>
        <v>223718</v>
      </c>
      <c r="H6" s="271">
        <f>G6*21.9%</f>
        <v>48994.241999999991</v>
      </c>
      <c r="I6" s="272">
        <f t="shared" ref="I6:I12" si="2">G6+H6</f>
        <v>272712.24199999997</v>
      </c>
      <c r="J6" s="182"/>
    </row>
    <row r="7" spans="1:13" ht="31.5" x14ac:dyDescent="0.25">
      <c r="A7" s="242" t="s">
        <v>417</v>
      </c>
      <c r="B7" s="236">
        <v>1</v>
      </c>
      <c r="C7" s="227">
        <v>17882</v>
      </c>
      <c r="D7" s="179">
        <f t="shared" ref="D7:D12" si="3">C7*B7</f>
        <v>17882</v>
      </c>
      <c r="E7" s="179">
        <f t="shared" si="1"/>
        <v>3916.1579999999994</v>
      </c>
      <c r="F7" s="180">
        <f>D7+E7</f>
        <v>21798.157999999999</v>
      </c>
      <c r="G7" s="227">
        <f t="shared" ref="G7:G20" si="4">D7*11</f>
        <v>196702</v>
      </c>
      <c r="H7" s="180">
        <f>G7*21.9%</f>
        <v>43077.737999999998</v>
      </c>
      <c r="I7" s="231">
        <f t="shared" si="2"/>
        <v>239779.73800000001</v>
      </c>
      <c r="J7" s="182"/>
      <c r="M7" s="247"/>
    </row>
    <row r="8" spans="1:13" ht="15.75" x14ac:dyDescent="0.25">
      <c r="A8" s="242" t="s">
        <v>418</v>
      </c>
      <c r="B8" s="236">
        <v>1</v>
      </c>
      <c r="C8" s="227">
        <v>17882</v>
      </c>
      <c r="D8" s="179">
        <f t="shared" si="3"/>
        <v>17882</v>
      </c>
      <c r="E8" s="179">
        <f>D8/100*21.9</f>
        <v>3916.1579999999994</v>
      </c>
      <c r="F8" s="180">
        <f t="shared" ref="F8:F12" si="5">D8+E8</f>
        <v>21798.157999999999</v>
      </c>
      <c r="G8" s="227">
        <f t="shared" si="4"/>
        <v>196702</v>
      </c>
      <c r="H8" s="180">
        <f t="shared" ref="H8:H12" si="6">G8*21.9%</f>
        <v>43077.737999999998</v>
      </c>
      <c r="I8" s="231">
        <f>G8+H8</f>
        <v>239779.73800000001</v>
      </c>
      <c r="J8" s="182"/>
    </row>
    <row r="9" spans="1:13" ht="15.75" x14ac:dyDescent="0.25">
      <c r="A9" s="242" t="s">
        <v>419</v>
      </c>
      <c r="B9" s="236">
        <v>1</v>
      </c>
      <c r="C9" s="227">
        <v>16800</v>
      </c>
      <c r="D9" s="179">
        <f t="shared" si="3"/>
        <v>16800</v>
      </c>
      <c r="E9" s="179">
        <f t="shared" si="1"/>
        <v>3679.2</v>
      </c>
      <c r="F9" s="180">
        <f t="shared" si="5"/>
        <v>20479.2</v>
      </c>
      <c r="G9" s="227">
        <f t="shared" si="4"/>
        <v>184800</v>
      </c>
      <c r="H9" s="180">
        <f t="shared" si="6"/>
        <v>40471.199999999997</v>
      </c>
      <c r="I9" s="231">
        <f t="shared" si="2"/>
        <v>225271.2</v>
      </c>
      <c r="J9" s="182"/>
    </row>
    <row r="10" spans="1:13" ht="15.75" x14ac:dyDescent="0.25">
      <c r="A10" s="242" t="s">
        <v>420</v>
      </c>
      <c r="B10" s="237">
        <v>1</v>
      </c>
      <c r="C10" s="234">
        <v>15826</v>
      </c>
      <c r="D10" s="179">
        <f t="shared" si="3"/>
        <v>15826</v>
      </c>
      <c r="E10" s="179">
        <f>D10/100*21.9</f>
        <v>3465.8939999999998</v>
      </c>
      <c r="F10" s="180">
        <f t="shared" si="5"/>
        <v>19291.894</v>
      </c>
      <c r="G10" s="227">
        <f t="shared" si="4"/>
        <v>174086</v>
      </c>
      <c r="H10" s="180">
        <f t="shared" si="6"/>
        <v>38124.833999999995</v>
      </c>
      <c r="I10" s="231">
        <f t="shared" si="2"/>
        <v>212210.834</v>
      </c>
      <c r="J10" s="182"/>
      <c r="K10" s="182"/>
    </row>
    <row r="11" spans="1:13" ht="31.5" x14ac:dyDescent="0.25">
      <c r="A11" s="242" t="s">
        <v>421</v>
      </c>
      <c r="B11" s="237">
        <v>1</v>
      </c>
      <c r="C11" s="234">
        <v>9526</v>
      </c>
      <c r="D11" s="179">
        <f t="shared" si="3"/>
        <v>9526</v>
      </c>
      <c r="E11" s="179">
        <f t="shared" si="1"/>
        <v>2086.194</v>
      </c>
      <c r="F11" s="180">
        <f t="shared" si="5"/>
        <v>11612.194</v>
      </c>
      <c r="G11" s="227">
        <f t="shared" si="4"/>
        <v>104786</v>
      </c>
      <c r="H11" s="180">
        <f t="shared" si="6"/>
        <v>22948.133999999998</v>
      </c>
      <c r="I11" s="231">
        <f t="shared" si="2"/>
        <v>127734.13399999999</v>
      </c>
      <c r="J11" s="182"/>
      <c r="K11" s="182"/>
    </row>
    <row r="12" spans="1:13" ht="16.5" thickBot="1" x14ac:dyDescent="0.3">
      <c r="A12" s="283" t="s">
        <v>445</v>
      </c>
      <c r="B12" s="284">
        <v>1</v>
      </c>
      <c r="C12" s="285">
        <v>9526</v>
      </c>
      <c r="D12" s="189">
        <f t="shared" si="3"/>
        <v>9526</v>
      </c>
      <c r="E12" s="189">
        <f t="shared" si="1"/>
        <v>2086.194</v>
      </c>
      <c r="F12" s="190">
        <f t="shared" si="5"/>
        <v>11612.194</v>
      </c>
      <c r="G12" s="266">
        <f t="shared" si="4"/>
        <v>104786</v>
      </c>
      <c r="H12" s="190">
        <f t="shared" si="6"/>
        <v>22948.133999999998</v>
      </c>
      <c r="I12" s="267">
        <f t="shared" si="2"/>
        <v>127734.13399999999</v>
      </c>
      <c r="J12" s="182"/>
      <c r="K12" s="182"/>
    </row>
    <row r="13" spans="1:13" ht="26.25" customHeight="1" thickBot="1" x14ac:dyDescent="0.3">
      <c r="A13" s="287" t="s">
        <v>423</v>
      </c>
      <c r="B13" s="282">
        <f>SUM(B14:B17)</f>
        <v>190.75</v>
      </c>
      <c r="C13" s="282">
        <f t="shared" ref="C13:I13" si="7">SUM(C14:C17)</f>
        <v>12752</v>
      </c>
      <c r="D13" s="282">
        <f t="shared" si="7"/>
        <v>812429</v>
      </c>
      <c r="E13" s="282">
        <f t="shared" si="7"/>
        <v>177921.95099999997</v>
      </c>
      <c r="F13" s="282">
        <f t="shared" si="7"/>
        <v>990350.951</v>
      </c>
      <c r="G13" s="282">
        <f t="shared" si="7"/>
        <v>8936719</v>
      </c>
      <c r="H13" s="282">
        <f t="shared" si="7"/>
        <v>1957141.4609999997</v>
      </c>
      <c r="I13" s="282">
        <f t="shared" si="7"/>
        <v>10893860.460999999</v>
      </c>
      <c r="J13" s="182"/>
      <c r="K13" s="182"/>
    </row>
    <row r="14" spans="1:13" ht="23.25" customHeight="1" x14ac:dyDescent="0.25">
      <c r="A14" s="286" t="s">
        <v>391</v>
      </c>
      <c r="B14" s="281">
        <v>56.5</v>
      </c>
      <c r="C14" s="269">
        <v>9526</v>
      </c>
      <c r="D14" s="270">
        <f t="shared" ref="D14:D20" si="8">B14*C14</f>
        <v>538219</v>
      </c>
      <c r="E14" s="270">
        <f t="shared" si="1"/>
        <v>117869.96099999998</v>
      </c>
      <c r="F14" s="271">
        <f>D14+E14</f>
        <v>656088.96100000001</v>
      </c>
      <c r="G14" s="269">
        <f t="shared" si="4"/>
        <v>5920409</v>
      </c>
      <c r="H14" s="271">
        <f t="shared" ref="H14:H20" si="9">G14/100*21.9</f>
        <v>1296569.5709999998</v>
      </c>
      <c r="I14" s="272">
        <f>G14+H14</f>
        <v>7216978.5709999995</v>
      </c>
      <c r="J14" s="182"/>
      <c r="K14" s="182"/>
      <c r="L14" s="182"/>
    </row>
    <row r="15" spans="1:13" ht="23.25" customHeight="1" x14ac:dyDescent="0.25">
      <c r="A15" s="243" t="s">
        <v>443</v>
      </c>
      <c r="B15" s="238">
        <v>7</v>
      </c>
      <c r="C15" s="227">
        <v>0</v>
      </c>
      <c r="D15" s="179">
        <f t="shared" si="8"/>
        <v>0</v>
      </c>
      <c r="E15" s="179">
        <f t="shared" si="1"/>
        <v>0</v>
      </c>
      <c r="F15" s="180">
        <f>D15+E15</f>
        <v>0</v>
      </c>
      <c r="G15" s="227">
        <f t="shared" si="4"/>
        <v>0</v>
      </c>
      <c r="H15" s="180">
        <f t="shared" si="9"/>
        <v>0</v>
      </c>
      <c r="I15" s="231">
        <f>G15+H15</f>
        <v>0</v>
      </c>
      <c r="J15" s="182"/>
      <c r="K15" s="182"/>
      <c r="L15" s="182"/>
    </row>
    <row r="16" spans="1:13" ht="22.5" customHeight="1" x14ac:dyDescent="0.25">
      <c r="A16" s="243" t="s">
        <v>393</v>
      </c>
      <c r="B16" s="238">
        <v>85</v>
      </c>
      <c r="C16" s="227">
        <v>3226</v>
      </c>
      <c r="D16" s="179">
        <f t="shared" si="8"/>
        <v>274210</v>
      </c>
      <c r="E16" s="179">
        <f t="shared" si="1"/>
        <v>60051.989999999991</v>
      </c>
      <c r="F16" s="180">
        <f>D16+E16</f>
        <v>334261.99</v>
      </c>
      <c r="G16" s="227">
        <f t="shared" si="4"/>
        <v>3016310</v>
      </c>
      <c r="H16" s="180">
        <f t="shared" si="9"/>
        <v>660571.8899999999</v>
      </c>
      <c r="I16" s="231">
        <f t="shared" ref="I16:I20" si="10">G16+H16</f>
        <v>3676881.8899999997</v>
      </c>
      <c r="J16" s="182"/>
      <c r="K16" s="182"/>
      <c r="L16" s="182"/>
    </row>
    <row r="17" spans="1:13" ht="23.25" customHeight="1" thickBot="1" x14ac:dyDescent="0.3">
      <c r="A17" s="288" t="s">
        <v>394</v>
      </c>
      <c r="B17" s="280">
        <v>42.25</v>
      </c>
      <c r="C17" s="266">
        <v>0</v>
      </c>
      <c r="D17" s="189">
        <f t="shared" si="8"/>
        <v>0</v>
      </c>
      <c r="E17" s="189">
        <f>D17/100*21.9</f>
        <v>0</v>
      </c>
      <c r="F17" s="190">
        <f>D17+E17</f>
        <v>0</v>
      </c>
      <c r="G17" s="266">
        <f t="shared" si="4"/>
        <v>0</v>
      </c>
      <c r="H17" s="190">
        <f t="shared" si="9"/>
        <v>0</v>
      </c>
      <c r="I17" s="267">
        <f t="shared" si="10"/>
        <v>0</v>
      </c>
      <c r="J17" s="182"/>
      <c r="K17" s="182"/>
      <c r="L17" s="182"/>
    </row>
    <row r="18" spans="1:13" ht="25.5" customHeight="1" thickBot="1" x14ac:dyDescent="0.3">
      <c r="A18" s="289" t="s">
        <v>424</v>
      </c>
      <c r="B18" s="282">
        <f>B19+B20</f>
        <v>69.25</v>
      </c>
      <c r="C18" s="282">
        <f t="shared" ref="C18:I18" si="11">C19+C20</f>
        <v>3226</v>
      </c>
      <c r="D18" s="282">
        <f t="shared" si="11"/>
        <v>79843.5</v>
      </c>
      <c r="E18" s="282">
        <f t="shared" si="11"/>
        <v>17485.726499999997</v>
      </c>
      <c r="F18" s="282">
        <f t="shared" si="11"/>
        <v>97329.22649999999</v>
      </c>
      <c r="G18" s="282">
        <f t="shared" si="11"/>
        <v>878278.5</v>
      </c>
      <c r="H18" s="282">
        <f t="shared" si="11"/>
        <v>192342.99149999997</v>
      </c>
      <c r="I18" s="282">
        <f t="shared" si="11"/>
        <v>1070621.4915</v>
      </c>
      <c r="J18" s="182"/>
      <c r="K18" s="182"/>
      <c r="L18" s="182"/>
    </row>
    <row r="19" spans="1:13" ht="30.75" customHeight="1" x14ac:dyDescent="0.25">
      <c r="A19" s="244" t="s">
        <v>444</v>
      </c>
      <c r="B19" s="238">
        <v>24.75</v>
      </c>
      <c r="C19" s="227">
        <v>3226</v>
      </c>
      <c r="D19" s="179">
        <f t="shared" si="8"/>
        <v>79843.5</v>
      </c>
      <c r="E19" s="179">
        <f>D19/100*21.9</f>
        <v>17485.726499999997</v>
      </c>
      <c r="F19" s="180">
        <f t="shared" ref="F19:F20" si="12">D19+E19</f>
        <v>97329.22649999999</v>
      </c>
      <c r="G19" s="227">
        <f t="shared" si="4"/>
        <v>878278.5</v>
      </c>
      <c r="H19" s="180">
        <f t="shared" si="9"/>
        <v>192342.99149999997</v>
      </c>
      <c r="I19" s="231">
        <f t="shared" si="10"/>
        <v>1070621.4915</v>
      </c>
      <c r="J19" s="182"/>
      <c r="K19" s="182"/>
      <c r="L19" s="182"/>
    </row>
    <row r="20" spans="1:13" ht="23.25" customHeight="1" thickBot="1" x14ac:dyDescent="0.3">
      <c r="A20" s="245" t="s">
        <v>396</v>
      </c>
      <c r="B20" s="239">
        <v>44.5</v>
      </c>
      <c r="C20" s="228">
        <v>0</v>
      </c>
      <c r="D20" s="225">
        <f t="shared" si="8"/>
        <v>0</v>
      </c>
      <c r="E20" s="225">
        <f>D20/100*21.9</f>
        <v>0</v>
      </c>
      <c r="F20" s="226">
        <f t="shared" si="12"/>
        <v>0</v>
      </c>
      <c r="G20" s="228">
        <f t="shared" si="4"/>
        <v>0</v>
      </c>
      <c r="H20" s="226">
        <f t="shared" si="9"/>
        <v>0</v>
      </c>
      <c r="I20" s="232">
        <f t="shared" si="10"/>
        <v>0</v>
      </c>
      <c r="J20" s="182"/>
      <c r="K20" s="191"/>
      <c r="L20" s="182"/>
      <c r="M20" s="192"/>
    </row>
    <row r="21" spans="1:13" ht="27.75" customHeight="1" thickBot="1" x14ac:dyDescent="0.3">
      <c r="A21" s="246" t="s">
        <v>115</v>
      </c>
      <c r="B21" s="240">
        <f t="shared" ref="B21:I21" si="13">B5+B13+B18</f>
        <v>267</v>
      </c>
      <c r="C21" s="229">
        <f t="shared" si="13"/>
        <v>123758</v>
      </c>
      <c r="D21" s="195">
        <f t="shared" si="13"/>
        <v>1000052.5</v>
      </c>
      <c r="E21" s="195">
        <f t="shared" si="13"/>
        <v>219011.49749999997</v>
      </c>
      <c r="F21" s="200">
        <f t="shared" si="13"/>
        <v>1219063.9975000001</v>
      </c>
      <c r="G21" s="229">
        <f t="shared" si="13"/>
        <v>11000577.5</v>
      </c>
      <c r="H21" s="200">
        <f t="shared" si="13"/>
        <v>2409126.4724999997</v>
      </c>
      <c r="I21" s="233">
        <f t="shared" si="13"/>
        <v>13409703.972499998</v>
      </c>
      <c r="J21" s="182"/>
      <c r="K21" s="182"/>
      <c r="L21" s="182"/>
    </row>
    <row r="22" spans="1:13" ht="15.75" x14ac:dyDescent="0.25">
      <c r="D22" s="199"/>
      <c r="K22" s="182"/>
      <c r="L22" s="182"/>
    </row>
    <row r="23" spans="1:13" ht="33.75" customHeight="1" x14ac:dyDescent="0.25">
      <c r="A23" s="295" t="s">
        <v>416</v>
      </c>
      <c r="D23" s="296"/>
      <c r="F23" s="294" t="s">
        <v>452</v>
      </c>
      <c r="K23" s="182"/>
      <c r="L23" s="182"/>
    </row>
    <row r="24" spans="1:13" ht="39" customHeight="1" x14ac:dyDescent="0.25">
      <c r="A24" s="4" t="s">
        <v>419</v>
      </c>
      <c r="B24" s="4"/>
      <c r="C24" s="4"/>
      <c r="D24" s="98"/>
      <c r="E24" s="4"/>
      <c r="F24" s="4" t="s">
        <v>453</v>
      </c>
    </row>
    <row r="25" spans="1:13" x14ac:dyDescent="0.25">
      <c r="J25" s="182"/>
      <c r="K25" s="182"/>
      <c r="L25" s="182"/>
    </row>
    <row r="26" spans="1:13" ht="42" customHeight="1" x14ac:dyDescent="0.25">
      <c r="A26" s="295"/>
      <c r="F26" s="295"/>
      <c r="J26" s="196"/>
      <c r="K26" s="182"/>
      <c r="L26" s="182"/>
    </row>
    <row r="27" spans="1:13" ht="36" customHeight="1" x14ac:dyDescent="0.25">
      <c r="A27" s="295"/>
      <c r="K27" s="182"/>
      <c r="L27" s="182"/>
    </row>
    <row r="28" spans="1:13" x14ac:dyDescent="0.25">
      <c r="K28" s="182"/>
      <c r="L28" s="182"/>
    </row>
    <row r="29" spans="1:13" x14ac:dyDescent="0.25">
      <c r="K29" s="182"/>
      <c r="L29" s="182"/>
    </row>
    <row r="30" spans="1:13" x14ac:dyDescent="0.25">
      <c r="K30" s="182"/>
      <c r="L30" s="182"/>
    </row>
    <row r="31" spans="1:13" x14ac:dyDescent="0.25">
      <c r="K31" s="182"/>
      <c r="L31" s="182"/>
    </row>
    <row r="32" spans="1:13" x14ac:dyDescent="0.25">
      <c r="K32" s="182"/>
      <c r="L32" s="182"/>
    </row>
    <row r="33" spans="11:12" x14ac:dyDescent="0.25">
      <c r="K33" s="182"/>
      <c r="L33" s="182"/>
    </row>
    <row r="34" spans="11:12" x14ac:dyDescent="0.25">
      <c r="K34" s="182"/>
      <c r="L34" s="182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4"/>
  <sheetViews>
    <sheetView tabSelected="1" workbookViewId="0">
      <selection activeCell="E14" sqref="E14"/>
    </sheetView>
  </sheetViews>
  <sheetFormatPr defaultRowHeight="15" x14ac:dyDescent="0.25"/>
  <cols>
    <col min="1" max="1" width="38.28515625" customWidth="1"/>
    <col min="2" max="2" width="15.42578125" customWidth="1"/>
    <col min="3" max="3" width="17.140625" customWidth="1"/>
    <col min="4" max="4" width="18.5703125" customWidth="1"/>
    <col min="5" max="5" width="17" customWidth="1"/>
    <col min="6" max="6" width="18.7109375" customWidth="1"/>
    <col min="7" max="7" width="18.5703125" customWidth="1"/>
    <col min="8" max="8" width="18.855468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1" spans="1:13" ht="22.5" x14ac:dyDescent="0.25">
      <c r="A1" s="367" t="s">
        <v>455</v>
      </c>
      <c r="B1" s="367"/>
      <c r="C1" s="367"/>
      <c r="D1" s="367"/>
      <c r="E1" s="367"/>
      <c r="F1" s="367"/>
      <c r="G1" s="367"/>
      <c r="H1" s="367"/>
      <c r="I1" s="367"/>
      <c r="J1" s="173"/>
      <c r="K1" s="173"/>
      <c r="L1" s="173"/>
    </row>
    <row r="2" spans="1:13" ht="23.25" thickBot="1" x14ac:dyDescent="0.3">
      <c r="A2" s="368"/>
      <c r="B2" s="368"/>
      <c r="C2" s="368"/>
      <c r="D2" s="368"/>
      <c r="E2" s="368"/>
      <c r="F2" s="368"/>
      <c r="G2" s="368"/>
      <c r="H2" s="368"/>
      <c r="I2" s="368"/>
      <c r="J2" s="173"/>
      <c r="K2" s="173"/>
      <c r="L2" s="173"/>
    </row>
    <row r="3" spans="1:13" ht="72.75" customHeight="1" x14ac:dyDescent="0.25">
      <c r="A3" s="177" t="s">
        <v>382</v>
      </c>
      <c r="B3" s="235" t="s">
        <v>383</v>
      </c>
      <c r="C3" s="174" t="s">
        <v>384</v>
      </c>
      <c r="D3" s="175" t="s">
        <v>463</v>
      </c>
      <c r="E3" s="175" t="s">
        <v>464</v>
      </c>
      <c r="F3" s="176" t="s">
        <v>465</v>
      </c>
      <c r="G3" s="174" t="s">
        <v>466</v>
      </c>
      <c r="H3" s="176" t="s">
        <v>467</v>
      </c>
      <c r="I3" s="230" t="s">
        <v>468</v>
      </c>
    </row>
    <row r="4" spans="1:13" ht="14.25" customHeight="1" thickBot="1" x14ac:dyDescent="0.3">
      <c r="A4" s="290"/>
      <c r="B4" s="6"/>
      <c r="C4" s="275"/>
      <c r="D4" s="276"/>
      <c r="E4" s="276"/>
      <c r="F4" s="277"/>
      <c r="G4" s="275"/>
      <c r="H4" s="277"/>
      <c r="I4" s="278"/>
    </row>
    <row r="5" spans="1:13" ht="16.5" thickBot="1" x14ac:dyDescent="0.3">
      <c r="A5" s="287" t="s">
        <v>422</v>
      </c>
      <c r="B5" s="292">
        <f>SUM(B6:B12)</f>
        <v>7</v>
      </c>
      <c r="C5" s="293">
        <f t="shared" ref="C5:I5" si="0">SUM(C6:C12)</f>
        <v>103670</v>
      </c>
      <c r="D5" s="293">
        <f t="shared" si="0"/>
        <v>103670</v>
      </c>
      <c r="E5" s="293">
        <f t="shared" si="0"/>
        <v>22703.73</v>
      </c>
      <c r="F5" s="293">
        <f t="shared" si="0"/>
        <v>126373.73000000001</v>
      </c>
      <c r="G5" s="293">
        <f t="shared" si="0"/>
        <v>1140370</v>
      </c>
      <c r="H5" s="293">
        <f t="shared" si="0"/>
        <v>249741.02999999997</v>
      </c>
      <c r="I5" s="293">
        <f t="shared" si="0"/>
        <v>1390111.03</v>
      </c>
      <c r="J5" s="182"/>
    </row>
    <row r="6" spans="1:13" ht="15.75" x14ac:dyDescent="0.25">
      <c r="A6" s="291" t="s">
        <v>416</v>
      </c>
      <c r="B6" s="268">
        <v>1</v>
      </c>
      <c r="C6" s="269">
        <v>20338</v>
      </c>
      <c r="D6" s="270">
        <f>C6*B6</f>
        <v>20338</v>
      </c>
      <c r="E6" s="270">
        <f t="shared" ref="E6:E16" si="1">D6/100*21.9</f>
        <v>4454.0219999999999</v>
      </c>
      <c r="F6" s="271">
        <f>D6+E6</f>
        <v>24792.022000000001</v>
      </c>
      <c r="G6" s="269">
        <f>D6*11</f>
        <v>223718</v>
      </c>
      <c r="H6" s="271">
        <f>G6*21.9%</f>
        <v>48994.241999999991</v>
      </c>
      <c r="I6" s="272">
        <f t="shared" ref="I6:I12" si="2">G6+H6</f>
        <v>272712.24199999997</v>
      </c>
      <c r="J6" s="182"/>
    </row>
    <row r="7" spans="1:13" ht="31.5" x14ac:dyDescent="0.25">
      <c r="A7" s="242" t="s">
        <v>417</v>
      </c>
      <c r="B7" s="236">
        <v>1</v>
      </c>
      <c r="C7" s="227">
        <v>17197</v>
      </c>
      <c r="D7" s="179">
        <f t="shared" ref="D7:D12" si="3">C7*B7</f>
        <v>17197</v>
      </c>
      <c r="E7" s="179">
        <f t="shared" si="1"/>
        <v>3766.1429999999996</v>
      </c>
      <c r="F7" s="180">
        <f>D7+E7</f>
        <v>20963.143</v>
      </c>
      <c r="G7" s="227">
        <f t="shared" ref="G7:G20" si="4">D7*11</f>
        <v>189167</v>
      </c>
      <c r="H7" s="180">
        <f>G7*21.9%</f>
        <v>41427.572999999997</v>
      </c>
      <c r="I7" s="231">
        <f t="shared" si="2"/>
        <v>230594.573</v>
      </c>
      <c r="J7" s="182"/>
      <c r="M7" s="247"/>
    </row>
    <row r="8" spans="1:13" ht="15.75" x14ac:dyDescent="0.25">
      <c r="A8" s="242" t="s">
        <v>418</v>
      </c>
      <c r="B8" s="236">
        <v>1</v>
      </c>
      <c r="C8" s="227">
        <v>17197</v>
      </c>
      <c r="D8" s="179">
        <f t="shared" si="3"/>
        <v>17197</v>
      </c>
      <c r="E8" s="179">
        <f>D8/100*21.9</f>
        <v>3766.1429999999996</v>
      </c>
      <c r="F8" s="180">
        <f t="shared" ref="F8:F12" si="5">D8+E8</f>
        <v>20963.143</v>
      </c>
      <c r="G8" s="227">
        <f t="shared" si="4"/>
        <v>189167</v>
      </c>
      <c r="H8" s="180">
        <f t="shared" ref="H8:H12" si="6">G8*21.9%</f>
        <v>41427.572999999997</v>
      </c>
      <c r="I8" s="231">
        <f>G8+H8</f>
        <v>230594.573</v>
      </c>
      <c r="J8" s="182"/>
    </row>
    <row r="9" spans="1:13" ht="15.75" x14ac:dyDescent="0.25">
      <c r="A9" s="242" t="s">
        <v>419</v>
      </c>
      <c r="B9" s="236">
        <v>1</v>
      </c>
      <c r="C9" s="227">
        <v>16115</v>
      </c>
      <c r="D9" s="179">
        <f t="shared" si="3"/>
        <v>16115</v>
      </c>
      <c r="E9" s="179">
        <f t="shared" si="1"/>
        <v>3529.1849999999999</v>
      </c>
      <c r="F9" s="180">
        <f t="shared" si="5"/>
        <v>19644.185000000001</v>
      </c>
      <c r="G9" s="227">
        <f t="shared" si="4"/>
        <v>177265</v>
      </c>
      <c r="H9" s="180">
        <f t="shared" si="6"/>
        <v>38821.034999999996</v>
      </c>
      <c r="I9" s="231">
        <f t="shared" si="2"/>
        <v>216086.035</v>
      </c>
      <c r="J9" s="182"/>
    </row>
    <row r="10" spans="1:13" ht="15.75" x14ac:dyDescent="0.25">
      <c r="A10" s="242" t="s">
        <v>420</v>
      </c>
      <c r="B10" s="237">
        <v>1</v>
      </c>
      <c r="C10" s="234">
        <v>15141</v>
      </c>
      <c r="D10" s="179">
        <f t="shared" si="3"/>
        <v>15141</v>
      </c>
      <c r="E10" s="179">
        <f>D10/100*21.9</f>
        <v>3315.8789999999999</v>
      </c>
      <c r="F10" s="180">
        <f t="shared" si="5"/>
        <v>18456.879000000001</v>
      </c>
      <c r="G10" s="227">
        <f t="shared" si="4"/>
        <v>166551</v>
      </c>
      <c r="H10" s="180">
        <f t="shared" si="6"/>
        <v>36474.668999999994</v>
      </c>
      <c r="I10" s="231">
        <f t="shared" si="2"/>
        <v>203025.66899999999</v>
      </c>
      <c r="J10" s="182"/>
      <c r="K10" s="182"/>
    </row>
    <row r="11" spans="1:13" ht="31.5" x14ac:dyDescent="0.25">
      <c r="A11" s="242" t="s">
        <v>421</v>
      </c>
      <c r="B11" s="237">
        <v>1</v>
      </c>
      <c r="C11" s="234">
        <v>8841</v>
      </c>
      <c r="D11" s="179">
        <f t="shared" si="3"/>
        <v>8841</v>
      </c>
      <c r="E11" s="179">
        <f t="shared" si="1"/>
        <v>1936.1789999999999</v>
      </c>
      <c r="F11" s="180">
        <f t="shared" si="5"/>
        <v>10777.179</v>
      </c>
      <c r="G11" s="227">
        <f t="shared" si="4"/>
        <v>97251</v>
      </c>
      <c r="H11" s="180">
        <f t="shared" si="6"/>
        <v>21297.968999999997</v>
      </c>
      <c r="I11" s="231">
        <f t="shared" si="2"/>
        <v>118548.969</v>
      </c>
      <c r="J11" s="182"/>
      <c r="K11" s="182"/>
    </row>
    <row r="12" spans="1:13" ht="16.5" thickBot="1" x14ac:dyDescent="0.3">
      <c r="A12" s="283" t="s">
        <v>445</v>
      </c>
      <c r="B12" s="284">
        <v>1</v>
      </c>
      <c r="C12" s="285">
        <v>8841</v>
      </c>
      <c r="D12" s="189">
        <f t="shared" si="3"/>
        <v>8841</v>
      </c>
      <c r="E12" s="189">
        <f t="shared" si="1"/>
        <v>1936.1789999999999</v>
      </c>
      <c r="F12" s="190">
        <f t="shared" si="5"/>
        <v>10777.179</v>
      </c>
      <c r="G12" s="266">
        <f t="shared" si="4"/>
        <v>97251</v>
      </c>
      <c r="H12" s="190">
        <f t="shared" si="6"/>
        <v>21297.968999999997</v>
      </c>
      <c r="I12" s="267">
        <f t="shared" si="2"/>
        <v>118548.969</v>
      </c>
      <c r="J12" s="182"/>
      <c r="K12" s="182"/>
    </row>
    <row r="13" spans="1:13" ht="26.25" customHeight="1" thickBot="1" x14ac:dyDescent="0.3">
      <c r="A13" s="287" t="s">
        <v>423</v>
      </c>
      <c r="B13" s="282">
        <f>SUM(B14:B17)</f>
        <v>190.75</v>
      </c>
      <c r="C13" s="282">
        <f t="shared" ref="C13:I13" si="7">SUM(C14:C17)</f>
        <v>11382</v>
      </c>
      <c r="D13" s="282">
        <f t="shared" si="7"/>
        <v>715501.5</v>
      </c>
      <c r="E13" s="282">
        <f t="shared" si="7"/>
        <v>156694.8285</v>
      </c>
      <c r="F13" s="282">
        <f t="shared" si="7"/>
        <v>872196.32849999995</v>
      </c>
      <c r="G13" s="282">
        <f t="shared" si="7"/>
        <v>7870516.5</v>
      </c>
      <c r="H13" s="282">
        <f t="shared" si="7"/>
        <v>1723643.1135</v>
      </c>
      <c r="I13" s="282">
        <f t="shared" si="7"/>
        <v>9594159.613499999</v>
      </c>
      <c r="J13" s="182"/>
      <c r="K13" s="182"/>
    </row>
    <row r="14" spans="1:13" ht="23.25" customHeight="1" x14ac:dyDescent="0.25">
      <c r="A14" s="286" t="s">
        <v>391</v>
      </c>
      <c r="B14" s="281">
        <v>56.5</v>
      </c>
      <c r="C14" s="269">
        <v>8841</v>
      </c>
      <c r="D14" s="270">
        <f t="shared" ref="D14:D20" si="8">B14*C14</f>
        <v>499516.5</v>
      </c>
      <c r="E14" s="270">
        <f t="shared" si="1"/>
        <v>109394.11349999999</v>
      </c>
      <c r="F14" s="271">
        <f>D14+E14</f>
        <v>608910.61349999998</v>
      </c>
      <c r="G14" s="269">
        <f t="shared" si="4"/>
        <v>5494681.5</v>
      </c>
      <c r="H14" s="271">
        <f t="shared" ref="H14:H20" si="9">G14/100*21.9</f>
        <v>1203335.2485</v>
      </c>
      <c r="I14" s="272">
        <f>G14+H14</f>
        <v>6698016.7484999998</v>
      </c>
      <c r="J14" s="182"/>
      <c r="K14" s="182"/>
      <c r="L14" s="182"/>
    </row>
    <row r="15" spans="1:13" ht="23.25" customHeight="1" x14ac:dyDescent="0.25">
      <c r="A15" s="243" t="s">
        <v>443</v>
      </c>
      <c r="B15" s="238">
        <v>7</v>
      </c>
      <c r="C15" s="227">
        <v>0</v>
      </c>
      <c r="D15" s="179">
        <f t="shared" si="8"/>
        <v>0</v>
      </c>
      <c r="E15" s="179">
        <f t="shared" si="1"/>
        <v>0</v>
      </c>
      <c r="F15" s="180">
        <f>D15+E15</f>
        <v>0</v>
      </c>
      <c r="G15" s="227">
        <f t="shared" si="4"/>
        <v>0</v>
      </c>
      <c r="H15" s="180">
        <f t="shared" si="9"/>
        <v>0</v>
      </c>
      <c r="I15" s="231">
        <f>G15+H15</f>
        <v>0</v>
      </c>
      <c r="J15" s="182"/>
      <c r="K15" s="182"/>
      <c r="L15" s="182"/>
    </row>
    <row r="16" spans="1:13" ht="22.5" customHeight="1" x14ac:dyDescent="0.25">
      <c r="A16" s="243" t="s">
        <v>393</v>
      </c>
      <c r="B16" s="238">
        <v>85</v>
      </c>
      <c r="C16" s="227">
        <v>2541</v>
      </c>
      <c r="D16" s="179">
        <f t="shared" si="8"/>
        <v>215985</v>
      </c>
      <c r="E16" s="179">
        <f t="shared" si="1"/>
        <v>47300.714999999997</v>
      </c>
      <c r="F16" s="180">
        <f>D16+E16</f>
        <v>263285.71499999997</v>
      </c>
      <c r="G16" s="227">
        <f t="shared" si="4"/>
        <v>2375835</v>
      </c>
      <c r="H16" s="180">
        <f t="shared" si="9"/>
        <v>520307.86499999993</v>
      </c>
      <c r="I16" s="231">
        <f t="shared" ref="I16:I20" si="10">G16+H16</f>
        <v>2896142.8649999998</v>
      </c>
      <c r="J16" s="182"/>
      <c r="K16" s="182"/>
      <c r="L16" s="182"/>
    </row>
    <row r="17" spans="1:13" ht="23.25" customHeight="1" thickBot="1" x14ac:dyDescent="0.3">
      <c r="A17" s="288" t="s">
        <v>394</v>
      </c>
      <c r="B17" s="280">
        <v>42.25</v>
      </c>
      <c r="C17" s="266">
        <v>0</v>
      </c>
      <c r="D17" s="189">
        <f t="shared" si="8"/>
        <v>0</v>
      </c>
      <c r="E17" s="189">
        <f>D17/100*21.9</f>
        <v>0</v>
      </c>
      <c r="F17" s="190">
        <f>D17+E17</f>
        <v>0</v>
      </c>
      <c r="G17" s="266">
        <f t="shared" si="4"/>
        <v>0</v>
      </c>
      <c r="H17" s="190">
        <f t="shared" si="9"/>
        <v>0</v>
      </c>
      <c r="I17" s="267">
        <f t="shared" si="10"/>
        <v>0</v>
      </c>
      <c r="J17" s="182"/>
      <c r="K17" s="182"/>
      <c r="L17" s="182"/>
    </row>
    <row r="18" spans="1:13" ht="25.5" customHeight="1" thickBot="1" x14ac:dyDescent="0.3">
      <c r="A18" s="289" t="s">
        <v>424</v>
      </c>
      <c r="B18" s="282">
        <f>B19+B20</f>
        <v>69.25</v>
      </c>
      <c r="C18" s="282">
        <f t="shared" ref="C18:I18" si="11">C19+C20</f>
        <v>2541</v>
      </c>
      <c r="D18" s="282">
        <f t="shared" si="11"/>
        <v>62889.75</v>
      </c>
      <c r="E18" s="282">
        <f t="shared" si="11"/>
        <v>13772.855250000001</v>
      </c>
      <c r="F18" s="282">
        <f t="shared" si="11"/>
        <v>76662.605249999993</v>
      </c>
      <c r="G18" s="282">
        <f t="shared" si="11"/>
        <v>691787.25</v>
      </c>
      <c r="H18" s="282">
        <f t="shared" si="11"/>
        <v>151501.40775000001</v>
      </c>
      <c r="I18" s="282">
        <f t="shared" si="11"/>
        <v>843288.65775000001</v>
      </c>
      <c r="J18" s="182"/>
      <c r="K18" s="182"/>
      <c r="L18" s="182"/>
    </row>
    <row r="19" spans="1:13" ht="30.75" customHeight="1" x14ac:dyDescent="0.25">
      <c r="A19" s="244" t="s">
        <v>444</v>
      </c>
      <c r="B19" s="238">
        <v>24.75</v>
      </c>
      <c r="C19" s="227">
        <v>2541</v>
      </c>
      <c r="D19" s="179">
        <f t="shared" si="8"/>
        <v>62889.75</v>
      </c>
      <c r="E19" s="179">
        <f>D19/100*21.9</f>
        <v>13772.855250000001</v>
      </c>
      <c r="F19" s="180">
        <f t="shared" ref="F19:F20" si="12">D19+E19</f>
        <v>76662.605249999993</v>
      </c>
      <c r="G19" s="227">
        <f t="shared" si="4"/>
        <v>691787.25</v>
      </c>
      <c r="H19" s="180">
        <f t="shared" si="9"/>
        <v>151501.40775000001</v>
      </c>
      <c r="I19" s="231">
        <f t="shared" si="10"/>
        <v>843288.65775000001</v>
      </c>
      <c r="J19" s="182"/>
      <c r="K19" s="182"/>
      <c r="L19" s="182"/>
    </row>
    <row r="20" spans="1:13" ht="23.25" customHeight="1" thickBot="1" x14ac:dyDescent="0.3">
      <c r="A20" s="245" t="s">
        <v>396</v>
      </c>
      <c r="B20" s="239">
        <v>44.5</v>
      </c>
      <c r="C20" s="228">
        <v>0</v>
      </c>
      <c r="D20" s="225">
        <f t="shared" si="8"/>
        <v>0</v>
      </c>
      <c r="E20" s="225">
        <f>D20/100*21.9</f>
        <v>0</v>
      </c>
      <c r="F20" s="226">
        <f t="shared" si="12"/>
        <v>0</v>
      </c>
      <c r="G20" s="228">
        <f t="shared" si="4"/>
        <v>0</v>
      </c>
      <c r="H20" s="226">
        <f t="shared" si="9"/>
        <v>0</v>
      </c>
      <c r="I20" s="232">
        <f t="shared" si="10"/>
        <v>0</v>
      </c>
      <c r="J20" s="182"/>
      <c r="K20" s="191"/>
      <c r="L20" s="182"/>
      <c r="M20" s="192"/>
    </row>
    <row r="21" spans="1:13" ht="27.75" customHeight="1" thickBot="1" x14ac:dyDescent="0.3">
      <c r="A21" s="246" t="s">
        <v>115</v>
      </c>
      <c r="B21" s="240">
        <f t="shared" ref="B21:I21" si="13">B5+B13+B18</f>
        <v>267</v>
      </c>
      <c r="C21" s="229">
        <f t="shared" si="13"/>
        <v>117593</v>
      </c>
      <c r="D21" s="195">
        <f t="shared" si="13"/>
        <v>882061.25</v>
      </c>
      <c r="E21" s="195">
        <f t="shared" si="13"/>
        <v>193171.41375000001</v>
      </c>
      <c r="F21" s="200">
        <f t="shared" si="13"/>
        <v>1075232.6637499998</v>
      </c>
      <c r="G21" s="229">
        <f t="shared" si="13"/>
        <v>9702673.75</v>
      </c>
      <c r="H21" s="200">
        <f t="shared" si="13"/>
        <v>2124885.55125</v>
      </c>
      <c r="I21" s="233">
        <f t="shared" si="13"/>
        <v>11827559.301249998</v>
      </c>
      <c r="J21" s="182"/>
      <c r="K21" s="182"/>
      <c r="L21" s="182"/>
    </row>
    <row r="22" spans="1:13" ht="15.75" x14ac:dyDescent="0.25">
      <c r="D22" s="199"/>
      <c r="K22" s="182"/>
      <c r="L22" s="182"/>
    </row>
    <row r="23" spans="1:13" ht="33.75" customHeight="1" x14ac:dyDescent="0.25">
      <c r="A23" s="295" t="s">
        <v>416</v>
      </c>
      <c r="D23" s="296"/>
      <c r="F23" s="294" t="s">
        <v>452</v>
      </c>
      <c r="K23" s="182"/>
      <c r="L23" s="182"/>
    </row>
    <row r="24" spans="1:13" ht="39" customHeight="1" x14ac:dyDescent="0.25">
      <c r="A24" s="4" t="s">
        <v>419</v>
      </c>
      <c r="B24" s="4"/>
      <c r="C24" s="4"/>
      <c r="D24" s="98"/>
      <c r="E24" s="4"/>
      <c r="F24" s="4" t="s">
        <v>453</v>
      </c>
    </row>
    <row r="25" spans="1:13" x14ac:dyDescent="0.25">
      <c r="J25" s="182"/>
      <c r="K25" s="182"/>
      <c r="L25" s="182"/>
    </row>
    <row r="26" spans="1:13" ht="42" customHeight="1" x14ac:dyDescent="0.25">
      <c r="A26" s="295"/>
      <c r="F26" s="295"/>
      <c r="J26" s="196"/>
      <c r="K26" s="182"/>
      <c r="L26" s="182"/>
    </row>
    <row r="27" spans="1:13" ht="36" customHeight="1" x14ac:dyDescent="0.25">
      <c r="A27" s="295"/>
      <c r="K27" s="182"/>
      <c r="L27" s="182"/>
    </row>
    <row r="28" spans="1:13" x14ac:dyDescent="0.25">
      <c r="K28" s="182"/>
      <c r="L28" s="182"/>
    </row>
    <row r="29" spans="1:13" x14ac:dyDescent="0.25">
      <c r="K29" s="182"/>
      <c r="L29" s="182"/>
    </row>
    <row r="30" spans="1:13" x14ac:dyDescent="0.25">
      <c r="K30" s="182"/>
      <c r="L30" s="182"/>
    </row>
    <row r="31" spans="1:13" x14ac:dyDescent="0.25">
      <c r="K31" s="182"/>
      <c r="L31" s="182"/>
    </row>
    <row r="32" spans="1:13" x14ac:dyDescent="0.25">
      <c r="K32" s="182"/>
      <c r="L32" s="182"/>
    </row>
    <row r="33" spans="11:12" x14ac:dyDescent="0.25">
      <c r="K33" s="182"/>
      <c r="L33" s="182"/>
    </row>
    <row r="34" spans="11:12" x14ac:dyDescent="0.25">
      <c r="K34" s="182"/>
      <c r="L34" s="182"/>
    </row>
  </sheetData>
  <mergeCells count="1">
    <mergeCell ref="A1:I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M38"/>
  <sheetViews>
    <sheetView topLeftCell="A4" workbookViewId="0">
      <selection activeCell="G18" sqref="G18:G24"/>
    </sheetView>
  </sheetViews>
  <sheetFormatPr defaultRowHeight="15" x14ac:dyDescent="0.25"/>
  <cols>
    <col min="1" max="1" width="32.7109375" customWidth="1"/>
    <col min="2" max="2" width="13.140625" customWidth="1"/>
    <col min="3" max="3" width="15.5703125" customWidth="1"/>
    <col min="4" max="4" width="17.85546875" customWidth="1"/>
    <col min="5" max="5" width="17" customWidth="1"/>
    <col min="6" max="6" width="17.85546875" customWidth="1"/>
    <col min="7" max="7" width="17.42578125" customWidth="1"/>
    <col min="8" max="8" width="17.7109375" customWidth="1"/>
    <col min="9" max="9" width="24.42578125" customWidth="1"/>
    <col min="10" max="10" width="18.28515625" customWidth="1"/>
    <col min="11" max="11" width="14.7109375" customWidth="1"/>
    <col min="12" max="12" width="18" customWidth="1"/>
    <col min="13" max="14" width="12.7109375" bestFit="1" customWidth="1"/>
    <col min="256" max="256" width="35" customWidth="1"/>
    <col min="257" max="258" width="13.140625" customWidth="1"/>
    <col min="259" max="259" width="17.85546875" customWidth="1"/>
    <col min="260" max="260" width="17" customWidth="1"/>
    <col min="261" max="261" width="17.85546875" customWidth="1"/>
    <col min="262" max="262" width="17.42578125" customWidth="1"/>
    <col min="263" max="263" width="17.7109375" customWidth="1"/>
    <col min="264" max="264" width="20.140625" bestFit="1" customWidth="1"/>
    <col min="265" max="265" width="18.28515625" customWidth="1"/>
    <col min="266" max="266" width="14.7109375" customWidth="1"/>
    <col min="267" max="267" width="18" customWidth="1"/>
    <col min="268" max="269" width="12.7109375" bestFit="1" customWidth="1"/>
    <col min="512" max="512" width="35" customWidth="1"/>
    <col min="513" max="514" width="13.140625" customWidth="1"/>
    <col min="515" max="515" width="17.85546875" customWidth="1"/>
    <col min="516" max="516" width="17" customWidth="1"/>
    <col min="517" max="517" width="17.85546875" customWidth="1"/>
    <col min="518" max="518" width="17.42578125" customWidth="1"/>
    <col min="519" max="519" width="17.7109375" customWidth="1"/>
    <col min="520" max="520" width="20.140625" bestFit="1" customWidth="1"/>
    <col min="521" max="521" width="18.28515625" customWidth="1"/>
    <col min="522" max="522" width="14.7109375" customWidth="1"/>
    <col min="523" max="523" width="18" customWidth="1"/>
    <col min="524" max="525" width="12.7109375" bestFit="1" customWidth="1"/>
    <col min="768" max="768" width="35" customWidth="1"/>
    <col min="769" max="770" width="13.140625" customWidth="1"/>
    <col min="771" max="771" width="17.85546875" customWidth="1"/>
    <col min="772" max="772" width="17" customWidth="1"/>
    <col min="773" max="773" width="17.85546875" customWidth="1"/>
    <col min="774" max="774" width="17.42578125" customWidth="1"/>
    <col min="775" max="775" width="17.7109375" customWidth="1"/>
    <col min="776" max="776" width="20.140625" bestFit="1" customWidth="1"/>
    <col min="777" max="777" width="18.28515625" customWidth="1"/>
    <col min="778" max="778" width="14.7109375" customWidth="1"/>
    <col min="779" max="779" width="18" customWidth="1"/>
    <col min="780" max="781" width="12.7109375" bestFit="1" customWidth="1"/>
    <col min="1024" max="1024" width="35" customWidth="1"/>
    <col min="1025" max="1026" width="13.140625" customWidth="1"/>
    <col min="1027" max="1027" width="17.85546875" customWidth="1"/>
    <col min="1028" max="1028" width="17" customWidth="1"/>
    <col min="1029" max="1029" width="17.85546875" customWidth="1"/>
    <col min="1030" max="1030" width="17.42578125" customWidth="1"/>
    <col min="1031" max="1031" width="17.7109375" customWidth="1"/>
    <col min="1032" max="1032" width="20.140625" bestFit="1" customWidth="1"/>
    <col min="1033" max="1033" width="18.28515625" customWidth="1"/>
    <col min="1034" max="1034" width="14.7109375" customWidth="1"/>
    <col min="1035" max="1035" width="18" customWidth="1"/>
    <col min="1036" max="1037" width="12.7109375" bestFit="1" customWidth="1"/>
    <col min="1280" max="1280" width="35" customWidth="1"/>
    <col min="1281" max="1282" width="13.140625" customWidth="1"/>
    <col min="1283" max="1283" width="17.85546875" customWidth="1"/>
    <col min="1284" max="1284" width="17" customWidth="1"/>
    <col min="1285" max="1285" width="17.85546875" customWidth="1"/>
    <col min="1286" max="1286" width="17.42578125" customWidth="1"/>
    <col min="1287" max="1287" width="17.7109375" customWidth="1"/>
    <col min="1288" max="1288" width="20.140625" bestFit="1" customWidth="1"/>
    <col min="1289" max="1289" width="18.28515625" customWidth="1"/>
    <col min="1290" max="1290" width="14.7109375" customWidth="1"/>
    <col min="1291" max="1291" width="18" customWidth="1"/>
    <col min="1292" max="1293" width="12.7109375" bestFit="1" customWidth="1"/>
    <col min="1536" max="1536" width="35" customWidth="1"/>
    <col min="1537" max="1538" width="13.140625" customWidth="1"/>
    <col min="1539" max="1539" width="17.85546875" customWidth="1"/>
    <col min="1540" max="1540" width="17" customWidth="1"/>
    <col min="1541" max="1541" width="17.85546875" customWidth="1"/>
    <col min="1542" max="1542" width="17.42578125" customWidth="1"/>
    <col min="1543" max="1543" width="17.7109375" customWidth="1"/>
    <col min="1544" max="1544" width="20.140625" bestFit="1" customWidth="1"/>
    <col min="1545" max="1545" width="18.28515625" customWidth="1"/>
    <col min="1546" max="1546" width="14.7109375" customWidth="1"/>
    <col min="1547" max="1547" width="18" customWidth="1"/>
    <col min="1548" max="1549" width="12.7109375" bestFit="1" customWidth="1"/>
    <col min="1792" max="1792" width="35" customWidth="1"/>
    <col min="1793" max="1794" width="13.140625" customWidth="1"/>
    <col min="1795" max="1795" width="17.85546875" customWidth="1"/>
    <col min="1796" max="1796" width="17" customWidth="1"/>
    <col min="1797" max="1797" width="17.85546875" customWidth="1"/>
    <col min="1798" max="1798" width="17.42578125" customWidth="1"/>
    <col min="1799" max="1799" width="17.7109375" customWidth="1"/>
    <col min="1800" max="1800" width="20.140625" bestFit="1" customWidth="1"/>
    <col min="1801" max="1801" width="18.28515625" customWidth="1"/>
    <col min="1802" max="1802" width="14.7109375" customWidth="1"/>
    <col min="1803" max="1803" width="18" customWidth="1"/>
    <col min="1804" max="1805" width="12.7109375" bestFit="1" customWidth="1"/>
    <col min="2048" max="2048" width="35" customWidth="1"/>
    <col min="2049" max="2050" width="13.140625" customWidth="1"/>
    <col min="2051" max="2051" width="17.85546875" customWidth="1"/>
    <col min="2052" max="2052" width="17" customWidth="1"/>
    <col min="2053" max="2053" width="17.85546875" customWidth="1"/>
    <col min="2054" max="2054" width="17.42578125" customWidth="1"/>
    <col min="2055" max="2055" width="17.7109375" customWidth="1"/>
    <col min="2056" max="2056" width="20.140625" bestFit="1" customWidth="1"/>
    <col min="2057" max="2057" width="18.28515625" customWidth="1"/>
    <col min="2058" max="2058" width="14.7109375" customWidth="1"/>
    <col min="2059" max="2059" width="18" customWidth="1"/>
    <col min="2060" max="2061" width="12.7109375" bestFit="1" customWidth="1"/>
    <col min="2304" max="2304" width="35" customWidth="1"/>
    <col min="2305" max="2306" width="13.140625" customWidth="1"/>
    <col min="2307" max="2307" width="17.85546875" customWidth="1"/>
    <col min="2308" max="2308" width="17" customWidth="1"/>
    <col min="2309" max="2309" width="17.85546875" customWidth="1"/>
    <col min="2310" max="2310" width="17.42578125" customWidth="1"/>
    <col min="2311" max="2311" width="17.7109375" customWidth="1"/>
    <col min="2312" max="2312" width="20.140625" bestFit="1" customWidth="1"/>
    <col min="2313" max="2313" width="18.28515625" customWidth="1"/>
    <col min="2314" max="2314" width="14.7109375" customWidth="1"/>
    <col min="2315" max="2315" width="18" customWidth="1"/>
    <col min="2316" max="2317" width="12.7109375" bestFit="1" customWidth="1"/>
    <col min="2560" max="2560" width="35" customWidth="1"/>
    <col min="2561" max="2562" width="13.140625" customWidth="1"/>
    <col min="2563" max="2563" width="17.85546875" customWidth="1"/>
    <col min="2564" max="2564" width="17" customWidth="1"/>
    <col min="2565" max="2565" width="17.85546875" customWidth="1"/>
    <col min="2566" max="2566" width="17.42578125" customWidth="1"/>
    <col min="2567" max="2567" width="17.7109375" customWidth="1"/>
    <col min="2568" max="2568" width="20.140625" bestFit="1" customWidth="1"/>
    <col min="2569" max="2569" width="18.28515625" customWidth="1"/>
    <col min="2570" max="2570" width="14.7109375" customWidth="1"/>
    <col min="2571" max="2571" width="18" customWidth="1"/>
    <col min="2572" max="2573" width="12.7109375" bestFit="1" customWidth="1"/>
    <col min="2816" max="2816" width="35" customWidth="1"/>
    <col min="2817" max="2818" width="13.140625" customWidth="1"/>
    <col min="2819" max="2819" width="17.85546875" customWidth="1"/>
    <col min="2820" max="2820" width="17" customWidth="1"/>
    <col min="2821" max="2821" width="17.85546875" customWidth="1"/>
    <col min="2822" max="2822" width="17.42578125" customWidth="1"/>
    <col min="2823" max="2823" width="17.7109375" customWidth="1"/>
    <col min="2824" max="2824" width="20.140625" bestFit="1" customWidth="1"/>
    <col min="2825" max="2825" width="18.28515625" customWidth="1"/>
    <col min="2826" max="2826" width="14.7109375" customWidth="1"/>
    <col min="2827" max="2827" width="18" customWidth="1"/>
    <col min="2828" max="2829" width="12.7109375" bestFit="1" customWidth="1"/>
    <col min="3072" max="3072" width="35" customWidth="1"/>
    <col min="3073" max="3074" width="13.140625" customWidth="1"/>
    <col min="3075" max="3075" width="17.85546875" customWidth="1"/>
    <col min="3076" max="3076" width="17" customWidth="1"/>
    <col min="3077" max="3077" width="17.85546875" customWidth="1"/>
    <col min="3078" max="3078" width="17.42578125" customWidth="1"/>
    <col min="3079" max="3079" width="17.7109375" customWidth="1"/>
    <col min="3080" max="3080" width="20.140625" bestFit="1" customWidth="1"/>
    <col min="3081" max="3081" width="18.28515625" customWidth="1"/>
    <col min="3082" max="3082" width="14.7109375" customWidth="1"/>
    <col min="3083" max="3083" width="18" customWidth="1"/>
    <col min="3084" max="3085" width="12.7109375" bestFit="1" customWidth="1"/>
    <col min="3328" max="3328" width="35" customWidth="1"/>
    <col min="3329" max="3330" width="13.140625" customWidth="1"/>
    <col min="3331" max="3331" width="17.85546875" customWidth="1"/>
    <col min="3332" max="3332" width="17" customWidth="1"/>
    <col min="3333" max="3333" width="17.85546875" customWidth="1"/>
    <col min="3334" max="3334" width="17.42578125" customWidth="1"/>
    <col min="3335" max="3335" width="17.7109375" customWidth="1"/>
    <col min="3336" max="3336" width="20.140625" bestFit="1" customWidth="1"/>
    <col min="3337" max="3337" width="18.28515625" customWidth="1"/>
    <col min="3338" max="3338" width="14.7109375" customWidth="1"/>
    <col min="3339" max="3339" width="18" customWidth="1"/>
    <col min="3340" max="3341" width="12.7109375" bestFit="1" customWidth="1"/>
    <col min="3584" max="3584" width="35" customWidth="1"/>
    <col min="3585" max="3586" width="13.140625" customWidth="1"/>
    <col min="3587" max="3587" width="17.85546875" customWidth="1"/>
    <col min="3588" max="3588" width="17" customWidth="1"/>
    <col min="3589" max="3589" width="17.85546875" customWidth="1"/>
    <col min="3590" max="3590" width="17.42578125" customWidth="1"/>
    <col min="3591" max="3591" width="17.7109375" customWidth="1"/>
    <col min="3592" max="3592" width="20.140625" bestFit="1" customWidth="1"/>
    <col min="3593" max="3593" width="18.28515625" customWidth="1"/>
    <col min="3594" max="3594" width="14.7109375" customWidth="1"/>
    <col min="3595" max="3595" width="18" customWidth="1"/>
    <col min="3596" max="3597" width="12.7109375" bestFit="1" customWidth="1"/>
    <col min="3840" max="3840" width="35" customWidth="1"/>
    <col min="3841" max="3842" width="13.140625" customWidth="1"/>
    <col min="3843" max="3843" width="17.85546875" customWidth="1"/>
    <col min="3844" max="3844" width="17" customWidth="1"/>
    <col min="3845" max="3845" width="17.85546875" customWidth="1"/>
    <col min="3846" max="3846" width="17.42578125" customWidth="1"/>
    <col min="3847" max="3847" width="17.7109375" customWidth="1"/>
    <col min="3848" max="3848" width="20.140625" bestFit="1" customWidth="1"/>
    <col min="3849" max="3849" width="18.28515625" customWidth="1"/>
    <col min="3850" max="3850" width="14.7109375" customWidth="1"/>
    <col min="3851" max="3851" width="18" customWidth="1"/>
    <col min="3852" max="3853" width="12.7109375" bestFit="1" customWidth="1"/>
    <col min="4096" max="4096" width="35" customWidth="1"/>
    <col min="4097" max="4098" width="13.140625" customWidth="1"/>
    <col min="4099" max="4099" width="17.85546875" customWidth="1"/>
    <col min="4100" max="4100" width="17" customWidth="1"/>
    <col min="4101" max="4101" width="17.85546875" customWidth="1"/>
    <col min="4102" max="4102" width="17.42578125" customWidth="1"/>
    <col min="4103" max="4103" width="17.7109375" customWidth="1"/>
    <col min="4104" max="4104" width="20.140625" bestFit="1" customWidth="1"/>
    <col min="4105" max="4105" width="18.28515625" customWidth="1"/>
    <col min="4106" max="4106" width="14.7109375" customWidth="1"/>
    <col min="4107" max="4107" width="18" customWidth="1"/>
    <col min="4108" max="4109" width="12.7109375" bestFit="1" customWidth="1"/>
    <col min="4352" max="4352" width="35" customWidth="1"/>
    <col min="4353" max="4354" width="13.140625" customWidth="1"/>
    <col min="4355" max="4355" width="17.85546875" customWidth="1"/>
    <col min="4356" max="4356" width="17" customWidth="1"/>
    <col min="4357" max="4357" width="17.85546875" customWidth="1"/>
    <col min="4358" max="4358" width="17.42578125" customWidth="1"/>
    <col min="4359" max="4359" width="17.7109375" customWidth="1"/>
    <col min="4360" max="4360" width="20.140625" bestFit="1" customWidth="1"/>
    <col min="4361" max="4361" width="18.28515625" customWidth="1"/>
    <col min="4362" max="4362" width="14.7109375" customWidth="1"/>
    <col min="4363" max="4363" width="18" customWidth="1"/>
    <col min="4364" max="4365" width="12.7109375" bestFit="1" customWidth="1"/>
    <col min="4608" max="4608" width="35" customWidth="1"/>
    <col min="4609" max="4610" width="13.140625" customWidth="1"/>
    <col min="4611" max="4611" width="17.85546875" customWidth="1"/>
    <col min="4612" max="4612" width="17" customWidth="1"/>
    <col min="4613" max="4613" width="17.85546875" customWidth="1"/>
    <col min="4614" max="4614" width="17.42578125" customWidth="1"/>
    <col min="4615" max="4615" width="17.7109375" customWidth="1"/>
    <col min="4616" max="4616" width="20.140625" bestFit="1" customWidth="1"/>
    <col min="4617" max="4617" width="18.28515625" customWidth="1"/>
    <col min="4618" max="4618" width="14.7109375" customWidth="1"/>
    <col min="4619" max="4619" width="18" customWidth="1"/>
    <col min="4620" max="4621" width="12.7109375" bestFit="1" customWidth="1"/>
    <col min="4864" max="4864" width="35" customWidth="1"/>
    <col min="4865" max="4866" width="13.140625" customWidth="1"/>
    <col min="4867" max="4867" width="17.85546875" customWidth="1"/>
    <col min="4868" max="4868" width="17" customWidth="1"/>
    <col min="4869" max="4869" width="17.85546875" customWidth="1"/>
    <col min="4870" max="4870" width="17.42578125" customWidth="1"/>
    <col min="4871" max="4871" width="17.7109375" customWidth="1"/>
    <col min="4872" max="4872" width="20.140625" bestFit="1" customWidth="1"/>
    <col min="4873" max="4873" width="18.28515625" customWidth="1"/>
    <col min="4874" max="4874" width="14.7109375" customWidth="1"/>
    <col min="4875" max="4875" width="18" customWidth="1"/>
    <col min="4876" max="4877" width="12.7109375" bestFit="1" customWidth="1"/>
    <col min="5120" max="5120" width="35" customWidth="1"/>
    <col min="5121" max="5122" width="13.140625" customWidth="1"/>
    <col min="5123" max="5123" width="17.85546875" customWidth="1"/>
    <col min="5124" max="5124" width="17" customWidth="1"/>
    <col min="5125" max="5125" width="17.85546875" customWidth="1"/>
    <col min="5126" max="5126" width="17.42578125" customWidth="1"/>
    <col min="5127" max="5127" width="17.7109375" customWidth="1"/>
    <col min="5128" max="5128" width="20.140625" bestFit="1" customWidth="1"/>
    <col min="5129" max="5129" width="18.28515625" customWidth="1"/>
    <col min="5130" max="5130" width="14.7109375" customWidth="1"/>
    <col min="5131" max="5131" width="18" customWidth="1"/>
    <col min="5132" max="5133" width="12.7109375" bestFit="1" customWidth="1"/>
    <col min="5376" max="5376" width="35" customWidth="1"/>
    <col min="5377" max="5378" width="13.140625" customWidth="1"/>
    <col min="5379" max="5379" width="17.85546875" customWidth="1"/>
    <col min="5380" max="5380" width="17" customWidth="1"/>
    <col min="5381" max="5381" width="17.85546875" customWidth="1"/>
    <col min="5382" max="5382" width="17.42578125" customWidth="1"/>
    <col min="5383" max="5383" width="17.7109375" customWidth="1"/>
    <col min="5384" max="5384" width="20.140625" bestFit="1" customWidth="1"/>
    <col min="5385" max="5385" width="18.28515625" customWidth="1"/>
    <col min="5386" max="5386" width="14.7109375" customWidth="1"/>
    <col min="5387" max="5387" width="18" customWidth="1"/>
    <col min="5388" max="5389" width="12.7109375" bestFit="1" customWidth="1"/>
    <col min="5632" max="5632" width="35" customWidth="1"/>
    <col min="5633" max="5634" width="13.140625" customWidth="1"/>
    <col min="5635" max="5635" width="17.85546875" customWidth="1"/>
    <col min="5636" max="5636" width="17" customWidth="1"/>
    <col min="5637" max="5637" width="17.85546875" customWidth="1"/>
    <col min="5638" max="5638" width="17.42578125" customWidth="1"/>
    <col min="5639" max="5639" width="17.7109375" customWidth="1"/>
    <col min="5640" max="5640" width="20.140625" bestFit="1" customWidth="1"/>
    <col min="5641" max="5641" width="18.28515625" customWidth="1"/>
    <col min="5642" max="5642" width="14.7109375" customWidth="1"/>
    <col min="5643" max="5643" width="18" customWidth="1"/>
    <col min="5644" max="5645" width="12.7109375" bestFit="1" customWidth="1"/>
    <col min="5888" max="5888" width="35" customWidth="1"/>
    <col min="5889" max="5890" width="13.140625" customWidth="1"/>
    <col min="5891" max="5891" width="17.85546875" customWidth="1"/>
    <col min="5892" max="5892" width="17" customWidth="1"/>
    <col min="5893" max="5893" width="17.85546875" customWidth="1"/>
    <col min="5894" max="5894" width="17.42578125" customWidth="1"/>
    <col min="5895" max="5895" width="17.7109375" customWidth="1"/>
    <col min="5896" max="5896" width="20.140625" bestFit="1" customWidth="1"/>
    <col min="5897" max="5897" width="18.28515625" customWidth="1"/>
    <col min="5898" max="5898" width="14.7109375" customWidth="1"/>
    <col min="5899" max="5899" width="18" customWidth="1"/>
    <col min="5900" max="5901" width="12.7109375" bestFit="1" customWidth="1"/>
    <col min="6144" max="6144" width="35" customWidth="1"/>
    <col min="6145" max="6146" width="13.140625" customWidth="1"/>
    <col min="6147" max="6147" width="17.85546875" customWidth="1"/>
    <col min="6148" max="6148" width="17" customWidth="1"/>
    <col min="6149" max="6149" width="17.85546875" customWidth="1"/>
    <col min="6150" max="6150" width="17.42578125" customWidth="1"/>
    <col min="6151" max="6151" width="17.7109375" customWidth="1"/>
    <col min="6152" max="6152" width="20.140625" bestFit="1" customWidth="1"/>
    <col min="6153" max="6153" width="18.28515625" customWidth="1"/>
    <col min="6154" max="6154" width="14.7109375" customWidth="1"/>
    <col min="6155" max="6155" width="18" customWidth="1"/>
    <col min="6156" max="6157" width="12.7109375" bestFit="1" customWidth="1"/>
    <col min="6400" max="6400" width="35" customWidth="1"/>
    <col min="6401" max="6402" width="13.140625" customWidth="1"/>
    <col min="6403" max="6403" width="17.85546875" customWidth="1"/>
    <col min="6404" max="6404" width="17" customWidth="1"/>
    <col min="6405" max="6405" width="17.85546875" customWidth="1"/>
    <col min="6406" max="6406" width="17.42578125" customWidth="1"/>
    <col min="6407" max="6407" width="17.7109375" customWidth="1"/>
    <col min="6408" max="6408" width="20.140625" bestFit="1" customWidth="1"/>
    <col min="6409" max="6409" width="18.28515625" customWidth="1"/>
    <col min="6410" max="6410" width="14.7109375" customWidth="1"/>
    <col min="6411" max="6411" width="18" customWidth="1"/>
    <col min="6412" max="6413" width="12.7109375" bestFit="1" customWidth="1"/>
    <col min="6656" max="6656" width="35" customWidth="1"/>
    <col min="6657" max="6658" width="13.140625" customWidth="1"/>
    <col min="6659" max="6659" width="17.85546875" customWidth="1"/>
    <col min="6660" max="6660" width="17" customWidth="1"/>
    <col min="6661" max="6661" width="17.85546875" customWidth="1"/>
    <col min="6662" max="6662" width="17.42578125" customWidth="1"/>
    <col min="6663" max="6663" width="17.7109375" customWidth="1"/>
    <col min="6664" max="6664" width="20.140625" bestFit="1" customWidth="1"/>
    <col min="6665" max="6665" width="18.28515625" customWidth="1"/>
    <col min="6666" max="6666" width="14.7109375" customWidth="1"/>
    <col min="6667" max="6667" width="18" customWidth="1"/>
    <col min="6668" max="6669" width="12.7109375" bestFit="1" customWidth="1"/>
    <col min="6912" max="6912" width="35" customWidth="1"/>
    <col min="6913" max="6914" width="13.140625" customWidth="1"/>
    <col min="6915" max="6915" width="17.85546875" customWidth="1"/>
    <col min="6916" max="6916" width="17" customWidth="1"/>
    <col min="6917" max="6917" width="17.85546875" customWidth="1"/>
    <col min="6918" max="6918" width="17.42578125" customWidth="1"/>
    <col min="6919" max="6919" width="17.7109375" customWidth="1"/>
    <col min="6920" max="6920" width="20.140625" bestFit="1" customWidth="1"/>
    <col min="6921" max="6921" width="18.28515625" customWidth="1"/>
    <col min="6922" max="6922" width="14.7109375" customWidth="1"/>
    <col min="6923" max="6923" width="18" customWidth="1"/>
    <col min="6924" max="6925" width="12.7109375" bestFit="1" customWidth="1"/>
    <col min="7168" max="7168" width="35" customWidth="1"/>
    <col min="7169" max="7170" width="13.140625" customWidth="1"/>
    <col min="7171" max="7171" width="17.85546875" customWidth="1"/>
    <col min="7172" max="7172" width="17" customWidth="1"/>
    <col min="7173" max="7173" width="17.85546875" customWidth="1"/>
    <col min="7174" max="7174" width="17.42578125" customWidth="1"/>
    <col min="7175" max="7175" width="17.7109375" customWidth="1"/>
    <col min="7176" max="7176" width="20.140625" bestFit="1" customWidth="1"/>
    <col min="7177" max="7177" width="18.28515625" customWidth="1"/>
    <col min="7178" max="7178" width="14.7109375" customWidth="1"/>
    <col min="7179" max="7179" width="18" customWidth="1"/>
    <col min="7180" max="7181" width="12.7109375" bestFit="1" customWidth="1"/>
    <col min="7424" max="7424" width="35" customWidth="1"/>
    <col min="7425" max="7426" width="13.140625" customWidth="1"/>
    <col min="7427" max="7427" width="17.85546875" customWidth="1"/>
    <col min="7428" max="7428" width="17" customWidth="1"/>
    <col min="7429" max="7429" width="17.85546875" customWidth="1"/>
    <col min="7430" max="7430" width="17.42578125" customWidth="1"/>
    <col min="7431" max="7431" width="17.7109375" customWidth="1"/>
    <col min="7432" max="7432" width="20.140625" bestFit="1" customWidth="1"/>
    <col min="7433" max="7433" width="18.28515625" customWidth="1"/>
    <col min="7434" max="7434" width="14.7109375" customWidth="1"/>
    <col min="7435" max="7435" width="18" customWidth="1"/>
    <col min="7436" max="7437" width="12.7109375" bestFit="1" customWidth="1"/>
    <col min="7680" max="7680" width="35" customWidth="1"/>
    <col min="7681" max="7682" width="13.140625" customWidth="1"/>
    <col min="7683" max="7683" width="17.85546875" customWidth="1"/>
    <col min="7684" max="7684" width="17" customWidth="1"/>
    <col min="7685" max="7685" width="17.85546875" customWidth="1"/>
    <col min="7686" max="7686" width="17.42578125" customWidth="1"/>
    <col min="7687" max="7687" width="17.7109375" customWidth="1"/>
    <col min="7688" max="7688" width="20.140625" bestFit="1" customWidth="1"/>
    <col min="7689" max="7689" width="18.28515625" customWidth="1"/>
    <col min="7690" max="7690" width="14.7109375" customWidth="1"/>
    <col min="7691" max="7691" width="18" customWidth="1"/>
    <col min="7692" max="7693" width="12.7109375" bestFit="1" customWidth="1"/>
    <col min="7936" max="7936" width="35" customWidth="1"/>
    <col min="7937" max="7938" width="13.140625" customWidth="1"/>
    <col min="7939" max="7939" width="17.85546875" customWidth="1"/>
    <col min="7940" max="7940" width="17" customWidth="1"/>
    <col min="7941" max="7941" width="17.85546875" customWidth="1"/>
    <col min="7942" max="7942" width="17.42578125" customWidth="1"/>
    <col min="7943" max="7943" width="17.7109375" customWidth="1"/>
    <col min="7944" max="7944" width="20.140625" bestFit="1" customWidth="1"/>
    <col min="7945" max="7945" width="18.28515625" customWidth="1"/>
    <col min="7946" max="7946" width="14.7109375" customWidth="1"/>
    <col min="7947" max="7947" width="18" customWidth="1"/>
    <col min="7948" max="7949" width="12.7109375" bestFit="1" customWidth="1"/>
    <col min="8192" max="8192" width="35" customWidth="1"/>
    <col min="8193" max="8194" width="13.140625" customWidth="1"/>
    <col min="8195" max="8195" width="17.85546875" customWidth="1"/>
    <col min="8196" max="8196" width="17" customWidth="1"/>
    <col min="8197" max="8197" width="17.85546875" customWidth="1"/>
    <col min="8198" max="8198" width="17.42578125" customWidth="1"/>
    <col min="8199" max="8199" width="17.7109375" customWidth="1"/>
    <col min="8200" max="8200" width="20.140625" bestFit="1" customWidth="1"/>
    <col min="8201" max="8201" width="18.28515625" customWidth="1"/>
    <col min="8202" max="8202" width="14.7109375" customWidth="1"/>
    <col min="8203" max="8203" width="18" customWidth="1"/>
    <col min="8204" max="8205" width="12.7109375" bestFit="1" customWidth="1"/>
    <col min="8448" max="8448" width="35" customWidth="1"/>
    <col min="8449" max="8450" width="13.140625" customWidth="1"/>
    <col min="8451" max="8451" width="17.85546875" customWidth="1"/>
    <col min="8452" max="8452" width="17" customWidth="1"/>
    <col min="8453" max="8453" width="17.85546875" customWidth="1"/>
    <col min="8454" max="8454" width="17.42578125" customWidth="1"/>
    <col min="8455" max="8455" width="17.7109375" customWidth="1"/>
    <col min="8456" max="8456" width="20.140625" bestFit="1" customWidth="1"/>
    <col min="8457" max="8457" width="18.28515625" customWidth="1"/>
    <col min="8458" max="8458" width="14.7109375" customWidth="1"/>
    <col min="8459" max="8459" width="18" customWidth="1"/>
    <col min="8460" max="8461" width="12.7109375" bestFit="1" customWidth="1"/>
    <col min="8704" max="8704" width="35" customWidth="1"/>
    <col min="8705" max="8706" width="13.140625" customWidth="1"/>
    <col min="8707" max="8707" width="17.85546875" customWidth="1"/>
    <col min="8708" max="8708" width="17" customWidth="1"/>
    <col min="8709" max="8709" width="17.85546875" customWidth="1"/>
    <col min="8710" max="8710" width="17.42578125" customWidth="1"/>
    <col min="8711" max="8711" width="17.7109375" customWidth="1"/>
    <col min="8712" max="8712" width="20.140625" bestFit="1" customWidth="1"/>
    <col min="8713" max="8713" width="18.28515625" customWidth="1"/>
    <col min="8714" max="8714" width="14.7109375" customWidth="1"/>
    <col min="8715" max="8715" width="18" customWidth="1"/>
    <col min="8716" max="8717" width="12.7109375" bestFit="1" customWidth="1"/>
    <col min="8960" max="8960" width="35" customWidth="1"/>
    <col min="8961" max="8962" width="13.140625" customWidth="1"/>
    <col min="8963" max="8963" width="17.85546875" customWidth="1"/>
    <col min="8964" max="8964" width="17" customWidth="1"/>
    <col min="8965" max="8965" width="17.85546875" customWidth="1"/>
    <col min="8966" max="8966" width="17.42578125" customWidth="1"/>
    <col min="8967" max="8967" width="17.7109375" customWidth="1"/>
    <col min="8968" max="8968" width="20.140625" bestFit="1" customWidth="1"/>
    <col min="8969" max="8969" width="18.28515625" customWidth="1"/>
    <col min="8970" max="8970" width="14.7109375" customWidth="1"/>
    <col min="8971" max="8971" width="18" customWidth="1"/>
    <col min="8972" max="8973" width="12.7109375" bestFit="1" customWidth="1"/>
    <col min="9216" max="9216" width="35" customWidth="1"/>
    <col min="9217" max="9218" width="13.140625" customWidth="1"/>
    <col min="9219" max="9219" width="17.85546875" customWidth="1"/>
    <col min="9220" max="9220" width="17" customWidth="1"/>
    <col min="9221" max="9221" width="17.85546875" customWidth="1"/>
    <col min="9222" max="9222" width="17.42578125" customWidth="1"/>
    <col min="9223" max="9223" width="17.7109375" customWidth="1"/>
    <col min="9224" max="9224" width="20.140625" bestFit="1" customWidth="1"/>
    <col min="9225" max="9225" width="18.28515625" customWidth="1"/>
    <col min="9226" max="9226" width="14.7109375" customWidth="1"/>
    <col min="9227" max="9227" width="18" customWidth="1"/>
    <col min="9228" max="9229" width="12.7109375" bestFit="1" customWidth="1"/>
    <col min="9472" max="9472" width="35" customWidth="1"/>
    <col min="9473" max="9474" width="13.140625" customWidth="1"/>
    <col min="9475" max="9475" width="17.85546875" customWidth="1"/>
    <col min="9476" max="9476" width="17" customWidth="1"/>
    <col min="9477" max="9477" width="17.85546875" customWidth="1"/>
    <col min="9478" max="9478" width="17.42578125" customWidth="1"/>
    <col min="9479" max="9479" width="17.7109375" customWidth="1"/>
    <col min="9480" max="9480" width="20.140625" bestFit="1" customWidth="1"/>
    <col min="9481" max="9481" width="18.28515625" customWidth="1"/>
    <col min="9482" max="9482" width="14.7109375" customWidth="1"/>
    <col min="9483" max="9483" width="18" customWidth="1"/>
    <col min="9484" max="9485" width="12.7109375" bestFit="1" customWidth="1"/>
    <col min="9728" max="9728" width="35" customWidth="1"/>
    <col min="9729" max="9730" width="13.140625" customWidth="1"/>
    <col min="9731" max="9731" width="17.85546875" customWidth="1"/>
    <col min="9732" max="9732" width="17" customWidth="1"/>
    <col min="9733" max="9733" width="17.85546875" customWidth="1"/>
    <col min="9734" max="9734" width="17.42578125" customWidth="1"/>
    <col min="9735" max="9735" width="17.7109375" customWidth="1"/>
    <col min="9736" max="9736" width="20.140625" bestFit="1" customWidth="1"/>
    <col min="9737" max="9737" width="18.28515625" customWidth="1"/>
    <col min="9738" max="9738" width="14.7109375" customWidth="1"/>
    <col min="9739" max="9739" width="18" customWidth="1"/>
    <col min="9740" max="9741" width="12.7109375" bestFit="1" customWidth="1"/>
    <col min="9984" max="9984" width="35" customWidth="1"/>
    <col min="9985" max="9986" width="13.140625" customWidth="1"/>
    <col min="9987" max="9987" width="17.85546875" customWidth="1"/>
    <col min="9988" max="9988" width="17" customWidth="1"/>
    <col min="9989" max="9989" width="17.85546875" customWidth="1"/>
    <col min="9990" max="9990" width="17.42578125" customWidth="1"/>
    <col min="9991" max="9991" width="17.7109375" customWidth="1"/>
    <col min="9992" max="9992" width="20.140625" bestFit="1" customWidth="1"/>
    <col min="9993" max="9993" width="18.28515625" customWidth="1"/>
    <col min="9994" max="9994" width="14.7109375" customWidth="1"/>
    <col min="9995" max="9995" width="18" customWidth="1"/>
    <col min="9996" max="9997" width="12.7109375" bestFit="1" customWidth="1"/>
    <col min="10240" max="10240" width="35" customWidth="1"/>
    <col min="10241" max="10242" width="13.140625" customWidth="1"/>
    <col min="10243" max="10243" width="17.85546875" customWidth="1"/>
    <col min="10244" max="10244" width="17" customWidth="1"/>
    <col min="10245" max="10245" width="17.85546875" customWidth="1"/>
    <col min="10246" max="10246" width="17.42578125" customWidth="1"/>
    <col min="10247" max="10247" width="17.7109375" customWidth="1"/>
    <col min="10248" max="10248" width="20.140625" bestFit="1" customWidth="1"/>
    <col min="10249" max="10249" width="18.28515625" customWidth="1"/>
    <col min="10250" max="10250" width="14.7109375" customWidth="1"/>
    <col min="10251" max="10251" width="18" customWidth="1"/>
    <col min="10252" max="10253" width="12.7109375" bestFit="1" customWidth="1"/>
    <col min="10496" max="10496" width="35" customWidth="1"/>
    <col min="10497" max="10498" width="13.140625" customWidth="1"/>
    <col min="10499" max="10499" width="17.85546875" customWidth="1"/>
    <col min="10500" max="10500" width="17" customWidth="1"/>
    <col min="10501" max="10501" width="17.85546875" customWidth="1"/>
    <col min="10502" max="10502" width="17.42578125" customWidth="1"/>
    <col min="10503" max="10503" width="17.7109375" customWidth="1"/>
    <col min="10504" max="10504" width="20.140625" bestFit="1" customWidth="1"/>
    <col min="10505" max="10505" width="18.28515625" customWidth="1"/>
    <col min="10506" max="10506" width="14.7109375" customWidth="1"/>
    <col min="10507" max="10507" width="18" customWidth="1"/>
    <col min="10508" max="10509" width="12.7109375" bestFit="1" customWidth="1"/>
    <col min="10752" max="10752" width="35" customWidth="1"/>
    <col min="10753" max="10754" width="13.140625" customWidth="1"/>
    <col min="10755" max="10755" width="17.85546875" customWidth="1"/>
    <col min="10756" max="10756" width="17" customWidth="1"/>
    <col min="10757" max="10757" width="17.85546875" customWidth="1"/>
    <col min="10758" max="10758" width="17.42578125" customWidth="1"/>
    <col min="10759" max="10759" width="17.7109375" customWidth="1"/>
    <col min="10760" max="10760" width="20.140625" bestFit="1" customWidth="1"/>
    <col min="10761" max="10761" width="18.28515625" customWidth="1"/>
    <col min="10762" max="10762" width="14.7109375" customWidth="1"/>
    <col min="10763" max="10763" width="18" customWidth="1"/>
    <col min="10764" max="10765" width="12.7109375" bestFit="1" customWidth="1"/>
    <col min="11008" max="11008" width="35" customWidth="1"/>
    <col min="11009" max="11010" width="13.140625" customWidth="1"/>
    <col min="11011" max="11011" width="17.85546875" customWidth="1"/>
    <col min="11012" max="11012" width="17" customWidth="1"/>
    <col min="11013" max="11013" width="17.85546875" customWidth="1"/>
    <col min="11014" max="11014" width="17.42578125" customWidth="1"/>
    <col min="11015" max="11015" width="17.7109375" customWidth="1"/>
    <col min="11016" max="11016" width="20.140625" bestFit="1" customWidth="1"/>
    <col min="11017" max="11017" width="18.28515625" customWidth="1"/>
    <col min="11018" max="11018" width="14.7109375" customWidth="1"/>
    <col min="11019" max="11019" width="18" customWidth="1"/>
    <col min="11020" max="11021" width="12.7109375" bestFit="1" customWidth="1"/>
    <col min="11264" max="11264" width="35" customWidth="1"/>
    <col min="11265" max="11266" width="13.140625" customWidth="1"/>
    <col min="11267" max="11267" width="17.85546875" customWidth="1"/>
    <col min="11268" max="11268" width="17" customWidth="1"/>
    <col min="11269" max="11269" width="17.85546875" customWidth="1"/>
    <col min="11270" max="11270" width="17.42578125" customWidth="1"/>
    <col min="11271" max="11271" width="17.7109375" customWidth="1"/>
    <col min="11272" max="11272" width="20.140625" bestFit="1" customWidth="1"/>
    <col min="11273" max="11273" width="18.28515625" customWidth="1"/>
    <col min="11274" max="11274" width="14.7109375" customWidth="1"/>
    <col min="11275" max="11275" width="18" customWidth="1"/>
    <col min="11276" max="11277" width="12.7109375" bestFit="1" customWidth="1"/>
    <col min="11520" max="11520" width="35" customWidth="1"/>
    <col min="11521" max="11522" width="13.140625" customWidth="1"/>
    <col min="11523" max="11523" width="17.85546875" customWidth="1"/>
    <col min="11524" max="11524" width="17" customWidth="1"/>
    <col min="11525" max="11525" width="17.85546875" customWidth="1"/>
    <col min="11526" max="11526" width="17.42578125" customWidth="1"/>
    <col min="11527" max="11527" width="17.7109375" customWidth="1"/>
    <col min="11528" max="11528" width="20.140625" bestFit="1" customWidth="1"/>
    <col min="11529" max="11529" width="18.28515625" customWidth="1"/>
    <col min="11530" max="11530" width="14.7109375" customWidth="1"/>
    <col min="11531" max="11531" width="18" customWidth="1"/>
    <col min="11532" max="11533" width="12.7109375" bestFit="1" customWidth="1"/>
    <col min="11776" max="11776" width="35" customWidth="1"/>
    <col min="11777" max="11778" width="13.140625" customWidth="1"/>
    <col min="11779" max="11779" width="17.85546875" customWidth="1"/>
    <col min="11780" max="11780" width="17" customWidth="1"/>
    <col min="11781" max="11781" width="17.85546875" customWidth="1"/>
    <col min="11782" max="11782" width="17.42578125" customWidth="1"/>
    <col min="11783" max="11783" width="17.7109375" customWidth="1"/>
    <col min="11784" max="11784" width="20.140625" bestFit="1" customWidth="1"/>
    <col min="11785" max="11785" width="18.28515625" customWidth="1"/>
    <col min="11786" max="11786" width="14.7109375" customWidth="1"/>
    <col min="11787" max="11787" width="18" customWidth="1"/>
    <col min="11788" max="11789" width="12.7109375" bestFit="1" customWidth="1"/>
    <col min="12032" max="12032" width="35" customWidth="1"/>
    <col min="12033" max="12034" width="13.140625" customWidth="1"/>
    <col min="12035" max="12035" width="17.85546875" customWidth="1"/>
    <col min="12036" max="12036" width="17" customWidth="1"/>
    <col min="12037" max="12037" width="17.85546875" customWidth="1"/>
    <col min="12038" max="12038" width="17.42578125" customWidth="1"/>
    <col min="12039" max="12039" width="17.7109375" customWidth="1"/>
    <col min="12040" max="12040" width="20.140625" bestFit="1" customWidth="1"/>
    <col min="12041" max="12041" width="18.28515625" customWidth="1"/>
    <col min="12042" max="12042" width="14.7109375" customWidth="1"/>
    <col min="12043" max="12043" width="18" customWidth="1"/>
    <col min="12044" max="12045" width="12.7109375" bestFit="1" customWidth="1"/>
    <col min="12288" max="12288" width="35" customWidth="1"/>
    <col min="12289" max="12290" width="13.140625" customWidth="1"/>
    <col min="12291" max="12291" width="17.85546875" customWidth="1"/>
    <col min="12292" max="12292" width="17" customWidth="1"/>
    <col min="12293" max="12293" width="17.85546875" customWidth="1"/>
    <col min="12294" max="12294" width="17.42578125" customWidth="1"/>
    <col min="12295" max="12295" width="17.7109375" customWidth="1"/>
    <col min="12296" max="12296" width="20.140625" bestFit="1" customWidth="1"/>
    <col min="12297" max="12297" width="18.28515625" customWidth="1"/>
    <col min="12298" max="12298" width="14.7109375" customWidth="1"/>
    <col min="12299" max="12299" width="18" customWidth="1"/>
    <col min="12300" max="12301" width="12.7109375" bestFit="1" customWidth="1"/>
    <col min="12544" max="12544" width="35" customWidth="1"/>
    <col min="12545" max="12546" width="13.140625" customWidth="1"/>
    <col min="12547" max="12547" width="17.85546875" customWidth="1"/>
    <col min="12548" max="12548" width="17" customWidth="1"/>
    <col min="12549" max="12549" width="17.85546875" customWidth="1"/>
    <col min="12550" max="12550" width="17.42578125" customWidth="1"/>
    <col min="12551" max="12551" width="17.7109375" customWidth="1"/>
    <col min="12552" max="12552" width="20.140625" bestFit="1" customWidth="1"/>
    <col min="12553" max="12553" width="18.28515625" customWidth="1"/>
    <col min="12554" max="12554" width="14.7109375" customWidth="1"/>
    <col min="12555" max="12555" width="18" customWidth="1"/>
    <col min="12556" max="12557" width="12.7109375" bestFit="1" customWidth="1"/>
    <col min="12800" max="12800" width="35" customWidth="1"/>
    <col min="12801" max="12802" width="13.140625" customWidth="1"/>
    <col min="12803" max="12803" width="17.85546875" customWidth="1"/>
    <col min="12804" max="12804" width="17" customWidth="1"/>
    <col min="12805" max="12805" width="17.85546875" customWidth="1"/>
    <col min="12806" max="12806" width="17.42578125" customWidth="1"/>
    <col min="12807" max="12807" width="17.7109375" customWidth="1"/>
    <col min="12808" max="12808" width="20.140625" bestFit="1" customWidth="1"/>
    <col min="12809" max="12809" width="18.28515625" customWidth="1"/>
    <col min="12810" max="12810" width="14.7109375" customWidth="1"/>
    <col min="12811" max="12811" width="18" customWidth="1"/>
    <col min="12812" max="12813" width="12.7109375" bestFit="1" customWidth="1"/>
    <col min="13056" max="13056" width="35" customWidth="1"/>
    <col min="13057" max="13058" width="13.140625" customWidth="1"/>
    <col min="13059" max="13059" width="17.85546875" customWidth="1"/>
    <col min="13060" max="13060" width="17" customWidth="1"/>
    <col min="13061" max="13061" width="17.85546875" customWidth="1"/>
    <col min="13062" max="13062" width="17.42578125" customWidth="1"/>
    <col min="13063" max="13063" width="17.7109375" customWidth="1"/>
    <col min="13064" max="13064" width="20.140625" bestFit="1" customWidth="1"/>
    <col min="13065" max="13065" width="18.28515625" customWidth="1"/>
    <col min="13066" max="13066" width="14.7109375" customWidth="1"/>
    <col min="13067" max="13067" width="18" customWidth="1"/>
    <col min="13068" max="13069" width="12.7109375" bestFit="1" customWidth="1"/>
    <col min="13312" max="13312" width="35" customWidth="1"/>
    <col min="13313" max="13314" width="13.140625" customWidth="1"/>
    <col min="13315" max="13315" width="17.85546875" customWidth="1"/>
    <col min="13316" max="13316" width="17" customWidth="1"/>
    <col min="13317" max="13317" width="17.85546875" customWidth="1"/>
    <col min="13318" max="13318" width="17.42578125" customWidth="1"/>
    <col min="13319" max="13319" width="17.7109375" customWidth="1"/>
    <col min="13320" max="13320" width="20.140625" bestFit="1" customWidth="1"/>
    <col min="13321" max="13321" width="18.28515625" customWidth="1"/>
    <col min="13322" max="13322" width="14.7109375" customWidth="1"/>
    <col min="13323" max="13323" width="18" customWidth="1"/>
    <col min="13324" max="13325" width="12.7109375" bestFit="1" customWidth="1"/>
    <col min="13568" max="13568" width="35" customWidth="1"/>
    <col min="13569" max="13570" width="13.140625" customWidth="1"/>
    <col min="13571" max="13571" width="17.85546875" customWidth="1"/>
    <col min="13572" max="13572" width="17" customWidth="1"/>
    <col min="13573" max="13573" width="17.85546875" customWidth="1"/>
    <col min="13574" max="13574" width="17.42578125" customWidth="1"/>
    <col min="13575" max="13575" width="17.7109375" customWidth="1"/>
    <col min="13576" max="13576" width="20.140625" bestFit="1" customWidth="1"/>
    <col min="13577" max="13577" width="18.28515625" customWidth="1"/>
    <col min="13578" max="13578" width="14.7109375" customWidth="1"/>
    <col min="13579" max="13579" width="18" customWidth="1"/>
    <col min="13580" max="13581" width="12.7109375" bestFit="1" customWidth="1"/>
    <col min="13824" max="13824" width="35" customWidth="1"/>
    <col min="13825" max="13826" width="13.140625" customWidth="1"/>
    <col min="13827" max="13827" width="17.85546875" customWidth="1"/>
    <col min="13828" max="13828" width="17" customWidth="1"/>
    <col min="13829" max="13829" width="17.85546875" customWidth="1"/>
    <col min="13830" max="13830" width="17.42578125" customWidth="1"/>
    <col min="13831" max="13831" width="17.7109375" customWidth="1"/>
    <col min="13832" max="13832" width="20.140625" bestFit="1" customWidth="1"/>
    <col min="13833" max="13833" width="18.28515625" customWidth="1"/>
    <col min="13834" max="13834" width="14.7109375" customWidth="1"/>
    <col min="13835" max="13835" width="18" customWidth="1"/>
    <col min="13836" max="13837" width="12.7109375" bestFit="1" customWidth="1"/>
    <col min="14080" max="14080" width="35" customWidth="1"/>
    <col min="14081" max="14082" width="13.140625" customWidth="1"/>
    <col min="14083" max="14083" width="17.85546875" customWidth="1"/>
    <col min="14084" max="14084" width="17" customWidth="1"/>
    <col min="14085" max="14085" width="17.85546875" customWidth="1"/>
    <col min="14086" max="14086" width="17.42578125" customWidth="1"/>
    <col min="14087" max="14087" width="17.7109375" customWidth="1"/>
    <col min="14088" max="14088" width="20.140625" bestFit="1" customWidth="1"/>
    <col min="14089" max="14089" width="18.28515625" customWidth="1"/>
    <col min="14090" max="14090" width="14.7109375" customWidth="1"/>
    <col min="14091" max="14091" width="18" customWidth="1"/>
    <col min="14092" max="14093" width="12.7109375" bestFit="1" customWidth="1"/>
    <col min="14336" max="14336" width="35" customWidth="1"/>
    <col min="14337" max="14338" width="13.140625" customWidth="1"/>
    <col min="14339" max="14339" width="17.85546875" customWidth="1"/>
    <col min="14340" max="14340" width="17" customWidth="1"/>
    <col min="14341" max="14341" width="17.85546875" customWidth="1"/>
    <col min="14342" max="14342" width="17.42578125" customWidth="1"/>
    <col min="14343" max="14343" width="17.7109375" customWidth="1"/>
    <col min="14344" max="14344" width="20.140625" bestFit="1" customWidth="1"/>
    <col min="14345" max="14345" width="18.28515625" customWidth="1"/>
    <col min="14346" max="14346" width="14.7109375" customWidth="1"/>
    <col min="14347" max="14347" width="18" customWidth="1"/>
    <col min="14348" max="14349" width="12.7109375" bestFit="1" customWidth="1"/>
    <col min="14592" max="14592" width="35" customWidth="1"/>
    <col min="14593" max="14594" width="13.140625" customWidth="1"/>
    <col min="14595" max="14595" width="17.85546875" customWidth="1"/>
    <col min="14596" max="14596" width="17" customWidth="1"/>
    <col min="14597" max="14597" width="17.85546875" customWidth="1"/>
    <col min="14598" max="14598" width="17.42578125" customWidth="1"/>
    <col min="14599" max="14599" width="17.7109375" customWidth="1"/>
    <col min="14600" max="14600" width="20.140625" bestFit="1" customWidth="1"/>
    <col min="14601" max="14601" width="18.28515625" customWidth="1"/>
    <col min="14602" max="14602" width="14.7109375" customWidth="1"/>
    <col min="14603" max="14603" width="18" customWidth="1"/>
    <col min="14604" max="14605" width="12.7109375" bestFit="1" customWidth="1"/>
    <col min="14848" max="14848" width="35" customWidth="1"/>
    <col min="14849" max="14850" width="13.140625" customWidth="1"/>
    <col min="14851" max="14851" width="17.85546875" customWidth="1"/>
    <col min="14852" max="14852" width="17" customWidth="1"/>
    <col min="14853" max="14853" width="17.85546875" customWidth="1"/>
    <col min="14854" max="14854" width="17.42578125" customWidth="1"/>
    <col min="14855" max="14855" width="17.7109375" customWidth="1"/>
    <col min="14856" max="14856" width="20.140625" bestFit="1" customWidth="1"/>
    <col min="14857" max="14857" width="18.28515625" customWidth="1"/>
    <col min="14858" max="14858" width="14.7109375" customWidth="1"/>
    <col min="14859" max="14859" width="18" customWidth="1"/>
    <col min="14860" max="14861" width="12.7109375" bestFit="1" customWidth="1"/>
    <col min="15104" max="15104" width="35" customWidth="1"/>
    <col min="15105" max="15106" width="13.140625" customWidth="1"/>
    <col min="15107" max="15107" width="17.85546875" customWidth="1"/>
    <col min="15108" max="15108" width="17" customWidth="1"/>
    <col min="15109" max="15109" width="17.85546875" customWidth="1"/>
    <col min="15110" max="15110" width="17.42578125" customWidth="1"/>
    <col min="15111" max="15111" width="17.7109375" customWidth="1"/>
    <col min="15112" max="15112" width="20.140625" bestFit="1" customWidth="1"/>
    <col min="15113" max="15113" width="18.28515625" customWidth="1"/>
    <col min="15114" max="15114" width="14.7109375" customWidth="1"/>
    <col min="15115" max="15115" width="18" customWidth="1"/>
    <col min="15116" max="15117" width="12.7109375" bestFit="1" customWidth="1"/>
    <col min="15360" max="15360" width="35" customWidth="1"/>
    <col min="15361" max="15362" width="13.140625" customWidth="1"/>
    <col min="15363" max="15363" width="17.85546875" customWidth="1"/>
    <col min="15364" max="15364" width="17" customWidth="1"/>
    <col min="15365" max="15365" width="17.85546875" customWidth="1"/>
    <col min="15366" max="15366" width="17.42578125" customWidth="1"/>
    <col min="15367" max="15367" width="17.7109375" customWidth="1"/>
    <col min="15368" max="15368" width="20.140625" bestFit="1" customWidth="1"/>
    <col min="15369" max="15369" width="18.28515625" customWidth="1"/>
    <col min="15370" max="15370" width="14.7109375" customWidth="1"/>
    <col min="15371" max="15371" width="18" customWidth="1"/>
    <col min="15372" max="15373" width="12.7109375" bestFit="1" customWidth="1"/>
    <col min="15616" max="15616" width="35" customWidth="1"/>
    <col min="15617" max="15618" width="13.140625" customWidth="1"/>
    <col min="15619" max="15619" width="17.85546875" customWidth="1"/>
    <col min="15620" max="15620" width="17" customWidth="1"/>
    <col min="15621" max="15621" width="17.85546875" customWidth="1"/>
    <col min="15622" max="15622" width="17.42578125" customWidth="1"/>
    <col min="15623" max="15623" width="17.7109375" customWidth="1"/>
    <col min="15624" max="15624" width="20.140625" bestFit="1" customWidth="1"/>
    <col min="15625" max="15625" width="18.28515625" customWidth="1"/>
    <col min="15626" max="15626" width="14.7109375" customWidth="1"/>
    <col min="15627" max="15627" width="18" customWidth="1"/>
    <col min="15628" max="15629" width="12.7109375" bestFit="1" customWidth="1"/>
    <col min="15872" max="15872" width="35" customWidth="1"/>
    <col min="15873" max="15874" width="13.140625" customWidth="1"/>
    <col min="15875" max="15875" width="17.85546875" customWidth="1"/>
    <col min="15876" max="15876" width="17" customWidth="1"/>
    <col min="15877" max="15877" width="17.85546875" customWidth="1"/>
    <col min="15878" max="15878" width="17.42578125" customWidth="1"/>
    <col min="15879" max="15879" width="17.7109375" customWidth="1"/>
    <col min="15880" max="15880" width="20.140625" bestFit="1" customWidth="1"/>
    <col min="15881" max="15881" width="18.28515625" customWidth="1"/>
    <col min="15882" max="15882" width="14.7109375" customWidth="1"/>
    <col min="15883" max="15883" width="18" customWidth="1"/>
    <col min="15884" max="15885" width="12.7109375" bestFit="1" customWidth="1"/>
    <col min="16128" max="16128" width="35" customWidth="1"/>
    <col min="16129" max="16130" width="13.140625" customWidth="1"/>
    <col min="16131" max="16131" width="17.85546875" customWidth="1"/>
    <col min="16132" max="16132" width="17" customWidth="1"/>
    <col min="16133" max="16133" width="17.85546875" customWidth="1"/>
    <col min="16134" max="16134" width="17.42578125" customWidth="1"/>
    <col min="16135" max="16135" width="17.7109375" customWidth="1"/>
    <col min="16136" max="16136" width="20.140625" bestFit="1" customWidth="1"/>
    <col min="16137" max="16137" width="18.28515625" customWidth="1"/>
    <col min="16138" max="16138" width="14.7109375" customWidth="1"/>
    <col min="16139" max="16139" width="18" customWidth="1"/>
    <col min="16140" max="16141" width="12.7109375" bestFit="1" customWidth="1"/>
  </cols>
  <sheetData>
    <row r="2" spans="1:13" ht="22.5" x14ac:dyDescent="0.25">
      <c r="A2" s="365" t="s">
        <v>381</v>
      </c>
      <c r="B2" s="365"/>
      <c r="C2" s="365"/>
      <c r="D2" s="365"/>
      <c r="E2" s="365"/>
      <c r="F2" s="365"/>
      <c r="G2" s="365"/>
      <c r="H2" s="365"/>
      <c r="I2" s="365"/>
      <c r="J2" s="173"/>
      <c r="K2" s="173"/>
      <c r="L2" s="173"/>
    </row>
    <row r="3" spans="1:13" ht="23.25" thickBot="1" x14ac:dyDescent="0.3">
      <c r="A3" s="366"/>
      <c r="B3" s="366"/>
      <c r="C3" s="366"/>
      <c r="D3" s="366"/>
      <c r="E3" s="366"/>
      <c r="F3" s="366"/>
      <c r="G3" s="366"/>
      <c r="H3" s="366"/>
      <c r="I3" s="366"/>
      <c r="J3" s="173"/>
      <c r="K3" s="173"/>
      <c r="L3" s="173"/>
    </row>
    <row r="4" spans="1:13" ht="79.5" customHeight="1" x14ac:dyDescent="0.25">
      <c r="A4" s="177" t="s">
        <v>382</v>
      </c>
      <c r="B4" s="235" t="s">
        <v>383</v>
      </c>
      <c r="C4" s="174" t="s">
        <v>384</v>
      </c>
      <c r="D4" s="175" t="s">
        <v>428</v>
      </c>
      <c r="E4" s="175" t="s">
        <v>429</v>
      </c>
      <c r="F4" s="176" t="s">
        <v>430</v>
      </c>
      <c r="G4" s="174" t="s">
        <v>431</v>
      </c>
      <c r="H4" s="176" t="s">
        <v>432</v>
      </c>
      <c r="I4" s="230" t="s">
        <v>433</v>
      </c>
    </row>
    <row r="5" spans="1:13" ht="14.25" customHeight="1" thickBot="1" x14ac:dyDescent="0.3">
      <c r="A5" s="202"/>
      <c r="B5" s="6"/>
      <c r="C5" s="275"/>
      <c r="D5" s="276"/>
      <c r="E5" s="276"/>
      <c r="F5" s="277"/>
      <c r="G5" s="275"/>
      <c r="H5" s="277"/>
      <c r="I5" s="278"/>
    </row>
    <row r="6" spans="1:13" ht="32.25" thickBot="1" x14ac:dyDescent="0.3">
      <c r="A6" s="241" t="s">
        <v>422</v>
      </c>
      <c r="B6" s="279">
        <f>B7+B8+B9</f>
        <v>2</v>
      </c>
      <c r="C6" s="279">
        <f t="shared" ref="C6:I6" si="0">C7+C8+C9</f>
        <v>38512</v>
      </c>
      <c r="D6" s="279">
        <f t="shared" si="0"/>
        <v>38512</v>
      </c>
      <c r="E6" s="279">
        <f t="shared" si="0"/>
        <v>8434.1279999999988</v>
      </c>
      <c r="F6" s="279">
        <f t="shared" si="0"/>
        <v>46946.127999999997</v>
      </c>
      <c r="G6" s="279">
        <f t="shared" si="0"/>
        <v>308096</v>
      </c>
      <c r="H6" s="279">
        <f t="shared" si="0"/>
        <v>67473.02399999999</v>
      </c>
      <c r="I6" s="279">
        <f t="shared" si="0"/>
        <v>375569.02399999998</v>
      </c>
      <c r="J6" s="182"/>
    </row>
    <row r="7" spans="1:13" ht="15.75" x14ac:dyDescent="0.25">
      <c r="A7" s="242" t="s">
        <v>416</v>
      </c>
      <c r="B7" s="268">
        <v>0</v>
      </c>
      <c r="C7" s="269">
        <v>0</v>
      </c>
      <c r="D7" s="270">
        <f>C7*B7</f>
        <v>0</v>
      </c>
      <c r="E7" s="270">
        <f t="shared" ref="E7:E23" si="1">D7/100*21.9</f>
        <v>0</v>
      </c>
      <c r="F7" s="271">
        <f>D7+E7</f>
        <v>0</v>
      </c>
      <c r="G7" s="269">
        <f>D7*11</f>
        <v>0</v>
      </c>
      <c r="H7" s="271">
        <f>G7*21.9%</f>
        <v>0</v>
      </c>
      <c r="I7" s="272">
        <f t="shared" ref="I7:I23" si="2">G7+H7</f>
        <v>0</v>
      </c>
      <c r="J7" s="182"/>
    </row>
    <row r="8" spans="1:13" ht="47.25" x14ac:dyDescent="0.25">
      <c r="A8" s="242" t="s">
        <v>417</v>
      </c>
      <c r="B8" s="236">
        <v>1</v>
      </c>
      <c r="C8" s="227">
        <v>19256</v>
      </c>
      <c r="D8" s="179">
        <f t="shared" ref="D8:D23" si="3">C8*B8</f>
        <v>19256</v>
      </c>
      <c r="E8" s="179">
        <f t="shared" si="1"/>
        <v>4217.0639999999994</v>
      </c>
      <c r="F8" s="180">
        <f>D8+E8</f>
        <v>23473.063999999998</v>
      </c>
      <c r="G8" s="227">
        <f>D8*8</f>
        <v>154048</v>
      </c>
      <c r="H8" s="180">
        <f>G8*21.9%</f>
        <v>33736.511999999995</v>
      </c>
      <c r="I8" s="231">
        <f t="shared" si="2"/>
        <v>187784.51199999999</v>
      </c>
      <c r="J8" s="182"/>
      <c r="M8" s="247"/>
    </row>
    <row r="9" spans="1:13" ht="16.5" thickBot="1" x14ac:dyDescent="0.3">
      <c r="A9" s="242" t="s">
        <v>418</v>
      </c>
      <c r="B9" s="265">
        <v>1</v>
      </c>
      <c r="C9" s="266">
        <v>19256</v>
      </c>
      <c r="D9" s="189">
        <f t="shared" si="3"/>
        <v>19256</v>
      </c>
      <c r="E9" s="189">
        <f>D9/100*21.9</f>
        <v>4217.0639999999994</v>
      </c>
      <c r="F9" s="190">
        <f t="shared" ref="F9:F23" si="4">D9+E9</f>
        <v>23473.063999999998</v>
      </c>
      <c r="G9" s="227">
        <f>D9*8</f>
        <v>154048</v>
      </c>
      <c r="H9" s="190">
        <f t="shared" ref="H9:H23" si="5">G9*21.9%</f>
        <v>33736.511999999995</v>
      </c>
      <c r="I9" s="267">
        <f>G9+H9</f>
        <v>187784.51199999999</v>
      </c>
      <c r="J9" s="182"/>
    </row>
    <row r="10" spans="1:13" ht="32.25" thickBot="1" x14ac:dyDescent="0.3">
      <c r="A10" s="264" t="s">
        <v>434</v>
      </c>
      <c r="B10" s="274">
        <f>B11+B12+B13+B14+B15+B16</f>
        <v>11</v>
      </c>
      <c r="C10" s="274">
        <f t="shared" ref="C10:I10" si="6">C11+C12+C13+C14+C15+C16</f>
        <v>78974</v>
      </c>
      <c r="D10" s="274">
        <f t="shared" si="6"/>
        <v>133474</v>
      </c>
      <c r="E10" s="274">
        <f t="shared" si="6"/>
        <v>29230.805999999997</v>
      </c>
      <c r="F10" s="274">
        <f t="shared" si="6"/>
        <v>162704.80600000001</v>
      </c>
      <c r="G10" s="274">
        <f t="shared" si="6"/>
        <v>1067792</v>
      </c>
      <c r="H10" s="274">
        <f t="shared" si="6"/>
        <v>233846.44799999997</v>
      </c>
      <c r="I10" s="274">
        <f t="shared" si="6"/>
        <v>1301638.4480000001</v>
      </c>
      <c r="J10" s="182"/>
    </row>
    <row r="11" spans="1:13" ht="15.75" x14ac:dyDescent="0.25">
      <c r="A11" s="242" t="s">
        <v>419</v>
      </c>
      <c r="B11" s="268">
        <v>1</v>
      </c>
      <c r="C11" s="269">
        <v>18174</v>
      </c>
      <c r="D11" s="270">
        <f t="shared" si="3"/>
        <v>18174</v>
      </c>
      <c r="E11" s="270">
        <f t="shared" si="1"/>
        <v>3980.1059999999998</v>
      </c>
      <c r="F11" s="271">
        <f t="shared" si="4"/>
        <v>22154.106</v>
      </c>
      <c r="G11" s="269">
        <f>D11*8</f>
        <v>145392</v>
      </c>
      <c r="H11" s="271">
        <f t="shared" si="5"/>
        <v>31840.847999999994</v>
      </c>
      <c r="I11" s="272">
        <f t="shared" si="2"/>
        <v>177232.848</v>
      </c>
      <c r="J11" s="182"/>
    </row>
    <row r="12" spans="1:13" ht="31.5" x14ac:dyDescent="0.25">
      <c r="A12" s="242" t="s">
        <v>420</v>
      </c>
      <c r="B12" s="237">
        <v>1</v>
      </c>
      <c r="C12" s="234">
        <v>17200</v>
      </c>
      <c r="D12" s="179">
        <f t="shared" si="3"/>
        <v>17200</v>
      </c>
      <c r="E12" s="179">
        <f>D12/100*21.9</f>
        <v>3766.7999999999997</v>
      </c>
      <c r="F12" s="180">
        <f t="shared" si="4"/>
        <v>20966.8</v>
      </c>
      <c r="G12" s="269">
        <f t="shared" ref="G12:G16" si="7">D12*8</f>
        <v>137600</v>
      </c>
      <c r="H12" s="180">
        <f t="shared" si="5"/>
        <v>30134.399999999998</v>
      </c>
      <c r="I12" s="231">
        <f t="shared" si="2"/>
        <v>167734.39999999999</v>
      </c>
      <c r="J12" s="182"/>
      <c r="K12" s="182"/>
    </row>
    <row r="13" spans="1:13" ht="31.5" x14ac:dyDescent="0.25">
      <c r="A13" s="242" t="s">
        <v>435</v>
      </c>
      <c r="B13" s="237">
        <v>1</v>
      </c>
      <c r="C13" s="234">
        <v>10900</v>
      </c>
      <c r="D13" s="179">
        <f t="shared" si="3"/>
        <v>10900</v>
      </c>
      <c r="E13" s="179">
        <f>D13/100*21.9</f>
        <v>2387.1</v>
      </c>
      <c r="F13" s="180">
        <f t="shared" si="4"/>
        <v>13287.1</v>
      </c>
      <c r="G13" s="269">
        <f t="shared" si="7"/>
        <v>87200</v>
      </c>
      <c r="H13" s="180">
        <f t="shared" si="5"/>
        <v>19096.8</v>
      </c>
      <c r="I13" s="231">
        <f t="shared" si="2"/>
        <v>106296.8</v>
      </c>
      <c r="J13" s="182"/>
      <c r="K13" s="182"/>
    </row>
    <row r="14" spans="1:13" ht="15.75" x14ac:dyDescent="0.25">
      <c r="A14" s="242" t="s">
        <v>436</v>
      </c>
      <c r="B14" s="237">
        <v>1</v>
      </c>
      <c r="C14" s="234">
        <v>10900</v>
      </c>
      <c r="D14" s="179">
        <f t="shared" si="3"/>
        <v>10900</v>
      </c>
      <c r="E14" s="179">
        <f>D14/100*21.9</f>
        <v>2387.1</v>
      </c>
      <c r="F14" s="180">
        <f t="shared" si="4"/>
        <v>13287.1</v>
      </c>
      <c r="G14" s="269">
        <f t="shared" si="7"/>
        <v>87200</v>
      </c>
      <c r="H14" s="180">
        <f t="shared" si="5"/>
        <v>19096.8</v>
      </c>
      <c r="I14" s="231">
        <f t="shared" si="2"/>
        <v>106296.8</v>
      </c>
      <c r="J14" s="182"/>
      <c r="K14" s="182"/>
    </row>
    <row r="15" spans="1:13" ht="31.5" x14ac:dyDescent="0.25">
      <c r="A15" s="242" t="s">
        <v>437</v>
      </c>
      <c r="B15" s="237">
        <v>6</v>
      </c>
      <c r="C15" s="234">
        <v>10900</v>
      </c>
      <c r="D15" s="179">
        <f t="shared" si="3"/>
        <v>65400</v>
      </c>
      <c r="E15" s="179">
        <f>D15/100*21.9</f>
        <v>14322.599999999999</v>
      </c>
      <c r="F15" s="180">
        <f t="shared" si="4"/>
        <v>79722.600000000006</v>
      </c>
      <c r="G15" s="269">
        <f t="shared" si="7"/>
        <v>523200</v>
      </c>
      <c r="H15" s="180">
        <f t="shared" si="5"/>
        <v>114580.79999999999</v>
      </c>
      <c r="I15" s="231">
        <f t="shared" si="2"/>
        <v>637780.80000000005</v>
      </c>
      <c r="J15" s="182"/>
      <c r="K15" s="182"/>
    </row>
    <row r="16" spans="1:13" ht="31.5" x14ac:dyDescent="0.25">
      <c r="A16" s="242" t="s">
        <v>438</v>
      </c>
      <c r="B16" s="237">
        <v>1</v>
      </c>
      <c r="C16" s="234">
        <v>10900</v>
      </c>
      <c r="D16" s="179">
        <f t="shared" si="3"/>
        <v>10900</v>
      </c>
      <c r="E16" s="179">
        <f>D16/100*21.9</f>
        <v>2387.1</v>
      </c>
      <c r="F16" s="180">
        <f t="shared" si="4"/>
        <v>13287.1</v>
      </c>
      <c r="G16" s="269">
        <f t="shared" si="7"/>
        <v>87200</v>
      </c>
      <c r="H16" s="180">
        <f t="shared" si="5"/>
        <v>19096.8</v>
      </c>
      <c r="I16" s="231">
        <f t="shared" si="2"/>
        <v>106296.8</v>
      </c>
      <c r="J16" s="182"/>
      <c r="K16" s="182"/>
    </row>
    <row r="17" spans="1:12" ht="15.75" x14ac:dyDescent="0.25">
      <c r="A17" s="264" t="s">
        <v>439</v>
      </c>
      <c r="B17" s="273">
        <f>B18+B19+B20+B21+B22+B23</f>
        <v>217.5</v>
      </c>
      <c r="C17" s="273">
        <f t="shared" ref="C17:I17" si="8">C18+C19+C20+C21+C22+C23</f>
        <v>43900</v>
      </c>
      <c r="D17" s="273">
        <f t="shared" si="8"/>
        <v>896275</v>
      </c>
      <c r="E17" s="273">
        <f t="shared" si="8"/>
        <v>196284.22499999998</v>
      </c>
      <c r="F17" s="273">
        <f t="shared" si="8"/>
        <v>1092559.2249999999</v>
      </c>
      <c r="G17" s="273">
        <f t="shared" si="8"/>
        <v>7170200</v>
      </c>
      <c r="H17" s="273">
        <f t="shared" si="8"/>
        <v>1570273.7999999998</v>
      </c>
      <c r="I17" s="273">
        <f t="shared" si="8"/>
        <v>8740473.7999999989</v>
      </c>
      <c r="J17" s="182"/>
      <c r="K17" s="182"/>
    </row>
    <row r="18" spans="1:12" ht="15.75" x14ac:dyDescent="0.25">
      <c r="A18" s="242"/>
      <c r="B18" s="237">
        <v>41.75</v>
      </c>
      <c r="C18" s="234">
        <v>10900</v>
      </c>
      <c r="D18" s="179">
        <f t="shared" si="3"/>
        <v>455075</v>
      </c>
      <c r="E18" s="179">
        <f t="shared" si="1"/>
        <v>99661.424999999988</v>
      </c>
      <c r="F18" s="180">
        <f t="shared" si="4"/>
        <v>554736.42500000005</v>
      </c>
      <c r="G18" s="269">
        <f>D18*8</f>
        <v>3640600</v>
      </c>
      <c r="H18" s="180">
        <f t="shared" si="5"/>
        <v>797291.39999999991</v>
      </c>
      <c r="I18" s="231">
        <f t="shared" si="2"/>
        <v>4437891.4000000004</v>
      </c>
      <c r="J18" s="182"/>
      <c r="K18" s="182"/>
    </row>
    <row r="19" spans="1:12" ht="15.75" x14ac:dyDescent="0.25">
      <c r="A19" s="242"/>
      <c r="B19" s="237">
        <v>92</v>
      </c>
      <c r="C19" s="234">
        <v>4600</v>
      </c>
      <c r="D19" s="179">
        <f t="shared" si="3"/>
        <v>423200</v>
      </c>
      <c r="E19" s="179">
        <f t="shared" si="1"/>
        <v>92680.799999999988</v>
      </c>
      <c r="F19" s="180">
        <f t="shared" si="4"/>
        <v>515880.8</v>
      </c>
      <c r="G19" s="269">
        <f t="shared" ref="G19:G24" si="9">D19*8</f>
        <v>3385600</v>
      </c>
      <c r="H19" s="180">
        <f t="shared" si="5"/>
        <v>741446.39999999991</v>
      </c>
      <c r="I19" s="231">
        <f t="shared" si="2"/>
        <v>4127046.4</v>
      </c>
      <c r="J19" s="182"/>
      <c r="K19" s="182"/>
    </row>
    <row r="20" spans="1:12" ht="15.75" x14ac:dyDescent="0.25">
      <c r="A20" s="242"/>
      <c r="B20" s="237">
        <v>81.75</v>
      </c>
      <c r="C20" s="234">
        <v>0</v>
      </c>
      <c r="D20" s="179">
        <f t="shared" si="3"/>
        <v>0</v>
      </c>
      <c r="E20" s="179">
        <f t="shared" si="1"/>
        <v>0</v>
      </c>
      <c r="F20" s="180">
        <f t="shared" si="4"/>
        <v>0</v>
      </c>
      <c r="G20" s="269">
        <f t="shared" si="9"/>
        <v>0</v>
      </c>
      <c r="H20" s="180">
        <f t="shared" si="5"/>
        <v>0</v>
      </c>
      <c r="I20" s="231">
        <f t="shared" si="2"/>
        <v>0</v>
      </c>
      <c r="J20" s="182"/>
      <c r="K20" s="182"/>
    </row>
    <row r="21" spans="1:12" ht="15.75" x14ac:dyDescent="0.25">
      <c r="A21" s="242" t="s">
        <v>440</v>
      </c>
      <c r="B21" s="237">
        <v>1</v>
      </c>
      <c r="C21" s="234">
        <v>7600</v>
      </c>
      <c r="D21" s="179">
        <f t="shared" si="3"/>
        <v>7600</v>
      </c>
      <c r="E21" s="179">
        <f t="shared" si="1"/>
        <v>1664.3999999999999</v>
      </c>
      <c r="F21" s="180">
        <f t="shared" si="4"/>
        <v>9264.4</v>
      </c>
      <c r="G21" s="269">
        <f t="shared" si="9"/>
        <v>60800</v>
      </c>
      <c r="H21" s="180">
        <f t="shared" si="5"/>
        <v>13315.199999999999</v>
      </c>
      <c r="I21" s="231">
        <f t="shared" si="2"/>
        <v>74115.199999999997</v>
      </c>
      <c r="J21" s="182"/>
      <c r="K21" s="182"/>
    </row>
    <row r="22" spans="1:12" ht="15.75" x14ac:dyDescent="0.25">
      <c r="A22" s="242" t="s">
        <v>440</v>
      </c>
      <c r="B22" s="237">
        <v>0.5</v>
      </c>
      <c r="C22" s="234">
        <v>11200</v>
      </c>
      <c r="D22" s="179">
        <f t="shared" si="3"/>
        <v>5600</v>
      </c>
      <c r="E22" s="179">
        <f t="shared" si="1"/>
        <v>1226.3999999999999</v>
      </c>
      <c r="F22" s="180">
        <f t="shared" si="4"/>
        <v>6826.4</v>
      </c>
      <c r="G22" s="269">
        <f t="shared" si="9"/>
        <v>44800</v>
      </c>
      <c r="H22" s="180">
        <f t="shared" si="5"/>
        <v>9811.1999999999989</v>
      </c>
      <c r="I22" s="231">
        <f t="shared" si="2"/>
        <v>54611.199999999997</v>
      </c>
      <c r="J22" s="182"/>
      <c r="K22" s="182"/>
    </row>
    <row r="23" spans="1:12" ht="15.75" x14ac:dyDescent="0.25">
      <c r="A23" s="242" t="s">
        <v>441</v>
      </c>
      <c r="B23" s="237">
        <v>0.5</v>
      </c>
      <c r="C23" s="234">
        <v>9600</v>
      </c>
      <c r="D23" s="179">
        <f t="shared" si="3"/>
        <v>4800</v>
      </c>
      <c r="E23" s="179">
        <f t="shared" si="1"/>
        <v>1051.1999999999998</v>
      </c>
      <c r="F23" s="180">
        <f t="shared" si="4"/>
        <v>5851.2</v>
      </c>
      <c r="G23" s="269">
        <f t="shared" si="9"/>
        <v>38400</v>
      </c>
      <c r="H23" s="180">
        <f t="shared" si="5"/>
        <v>8409.5999999999985</v>
      </c>
      <c r="I23" s="231">
        <f t="shared" si="2"/>
        <v>46809.599999999999</v>
      </c>
      <c r="J23" s="182"/>
      <c r="K23" s="182"/>
    </row>
    <row r="24" spans="1:12" ht="16.5" thickBot="1" x14ac:dyDescent="0.3">
      <c r="A24" s="242"/>
      <c r="B24" s="237"/>
      <c r="C24" s="234"/>
      <c r="D24" s="179"/>
      <c r="E24" s="179"/>
      <c r="F24" s="180"/>
      <c r="G24" s="269">
        <f t="shared" si="9"/>
        <v>0</v>
      </c>
      <c r="H24" s="180"/>
      <c r="I24" s="231"/>
      <c r="J24" s="182"/>
      <c r="K24" s="182"/>
    </row>
    <row r="25" spans="1:12" ht="19.5" thickBot="1" x14ac:dyDescent="0.3">
      <c r="A25" s="246" t="s">
        <v>115</v>
      </c>
      <c r="B25" s="240">
        <f>B6+B10+B17</f>
        <v>230.5</v>
      </c>
      <c r="C25" s="240">
        <f t="shared" ref="C25:I25" si="10">C6+C10+C17</f>
        <v>161386</v>
      </c>
      <c r="D25" s="240">
        <f t="shared" si="10"/>
        <v>1068261</v>
      </c>
      <c r="E25" s="240">
        <f t="shared" si="10"/>
        <v>233949.15899999999</v>
      </c>
      <c r="F25" s="240">
        <f t="shared" si="10"/>
        <v>1302210.159</v>
      </c>
      <c r="G25" s="240">
        <f t="shared" si="10"/>
        <v>8546088</v>
      </c>
      <c r="H25" s="240">
        <f t="shared" si="10"/>
        <v>1871593.2719999999</v>
      </c>
      <c r="I25" s="240">
        <f t="shared" si="10"/>
        <v>10417681.272</v>
      </c>
      <c r="J25" s="182"/>
      <c r="K25" s="182"/>
      <c r="L25" s="182"/>
    </row>
    <row r="26" spans="1:12" ht="15.75" x14ac:dyDescent="0.25">
      <c r="D26" s="199"/>
      <c r="K26" s="182"/>
      <c r="L26" s="182"/>
    </row>
    <row r="27" spans="1:12" x14ac:dyDescent="0.25">
      <c r="K27" s="182"/>
      <c r="L27" s="182"/>
    </row>
    <row r="28" spans="1:12" ht="22.5" customHeight="1" x14ac:dyDescent="0.25">
      <c r="A28" s="4" t="s">
        <v>54</v>
      </c>
      <c r="B28" s="4"/>
      <c r="C28" s="4"/>
      <c r="D28" s="98"/>
      <c r="E28" s="4"/>
      <c r="F28" s="4" t="s">
        <v>55</v>
      </c>
    </row>
    <row r="29" spans="1:12" x14ac:dyDescent="0.25">
      <c r="J29" s="182"/>
      <c r="K29" s="182"/>
      <c r="L29" s="182"/>
    </row>
    <row r="30" spans="1:12" x14ac:dyDescent="0.25">
      <c r="J30" s="196"/>
      <c r="K30" s="182"/>
      <c r="L30" s="182"/>
    </row>
    <row r="31" spans="1:12" x14ac:dyDescent="0.25">
      <c r="K31" s="182"/>
      <c r="L31" s="182"/>
    </row>
    <row r="32" spans="1:12" x14ac:dyDescent="0.25">
      <c r="K32" s="182"/>
      <c r="L32" s="182"/>
    </row>
    <row r="33" spans="11:12" x14ac:dyDescent="0.25">
      <c r="K33" s="182"/>
      <c r="L33" s="182"/>
    </row>
    <row r="34" spans="11:12" x14ac:dyDescent="0.25">
      <c r="K34" s="182"/>
      <c r="L34" s="182"/>
    </row>
    <row r="35" spans="11:12" x14ac:dyDescent="0.25">
      <c r="K35" s="182"/>
      <c r="L35" s="182"/>
    </row>
    <row r="36" spans="11:12" x14ac:dyDescent="0.25">
      <c r="K36" s="182"/>
      <c r="L36" s="182"/>
    </row>
    <row r="37" spans="11:12" x14ac:dyDescent="0.25">
      <c r="K37" s="182"/>
      <c r="L37" s="182"/>
    </row>
    <row r="38" spans="11:12" x14ac:dyDescent="0.25">
      <c r="K38" s="182"/>
      <c r="L38" s="182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</vt:i4>
      </vt:variant>
    </vt:vector>
  </HeadingPairs>
  <TitlesOfParts>
    <vt:vector size="10" baseType="lpstr">
      <vt:lpstr>2023</vt:lpstr>
      <vt:lpstr>СВОД додаткові кошти</vt:lpstr>
      <vt:lpstr>Лист1</vt:lpstr>
      <vt:lpstr>ЗП +админ (2)</vt:lpstr>
      <vt:lpstr>11.2023</vt:lpstr>
      <vt:lpstr>по штату 2026</vt:lpstr>
      <vt:lpstr>по штату 2027</vt:lpstr>
      <vt:lpstr>по штату 2028</vt:lpstr>
      <vt:lpstr>ЗП +админ (3)</vt:lpstr>
      <vt:lpstr>'2023'!Область_друку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Зілінська Вікторія Олександрівна</dc:creator>
  <cp:lastModifiedBy>glav-bukhg</cp:lastModifiedBy>
  <cp:lastPrinted>2025-07-14T11:16:14Z</cp:lastPrinted>
  <dcterms:created xsi:type="dcterms:W3CDTF">2015-06-05T18:19:34Z</dcterms:created>
  <dcterms:modified xsi:type="dcterms:W3CDTF">2025-07-21T07:43:18Z</dcterms:modified>
</cp:coreProperties>
</file>