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_12_зміни_2025_2025-2027_реф\Сесія\"/>
    </mc:Choice>
  </mc:AlternateContent>
  <xr:revisionPtr revIDLastSave="0" documentId="13_ncr:1_{DC1417F6-46FD-450E-8152-170AD55F42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даток 2 2025-2027" sheetId="10" r:id="rId1"/>
    <sheet name="Додаток 1 2025-2027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1" i="9" l="1"/>
  <c r="H423" i="10"/>
  <c r="F423" i="10"/>
  <c r="G916" i="10"/>
  <c r="C914" i="10"/>
  <c r="G907" i="10"/>
  <c r="G423" i="10" s="1"/>
  <c r="G920" i="10"/>
  <c r="C905" i="10"/>
  <c r="H131" i="9"/>
  <c r="I131" i="9"/>
  <c r="L130" i="9"/>
  <c r="C129" i="9"/>
  <c r="C128" i="9"/>
  <c r="J129" i="9"/>
  <c r="J128" i="9"/>
  <c r="J131" i="9" s="1"/>
  <c r="G911" i="10" l="1"/>
  <c r="N39" i="9"/>
  <c r="H174" i="9"/>
  <c r="I174" i="9"/>
  <c r="G174" i="9"/>
  <c r="G68" i="9" l="1"/>
  <c r="H70" i="9"/>
  <c r="I70" i="9"/>
  <c r="G741" i="10" l="1"/>
  <c r="G745" i="10" s="1"/>
  <c r="G108" i="9"/>
  <c r="K131" i="9"/>
  <c r="G269" i="10"/>
  <c r="G273" i="10" s="1"/>
  <c r="G235" i="10"/>
  <c r="G239" i="10" s="1"/>
  <c r="C215" i="10"/>
  <c r="G208" i="10"/>
  <c r="G212" i="10" s="1"/>
  <c r="I40" i="9"/>
  <c r="I41" i="9"/>
  <c r="G38" i="9"/>
  <c r="H38" i="9" s="1"/>
  <c r="H41" i="9" s="1"/>
  <c r="H40" i="9" s="1"/>
  <c r="G127" i="10"/>
  <c r="G131" i="10" s="1"/>
  <c r="G88" i="9" l="1"/>
  <c r="G660" i="10"/>
  <c r="G664" i="10" s="1"/>
  <c r="G597" i="10"/>
  <c r="G601" i="10" s="1"/>
  <c r="G588" i="10"/>
  <c r="G592" i="10" s="1"/>
  <c r="G570" i="10"/>
  <c r="G574" i="10" s="1"/>
  <c r="G561" i="10"/>
  <c r="G565" i="10" s="1"/>
  <c r="G93" i="9"/>
  <c r="G92" i="9"/>
  <c r="G87" i="9" l="1"/>
  <c r="H141" i="9" l="1"/>
  <c r="I141" i="9"/>
  <c r="G141" i="9"/>
  <c r="H651" i="10" l="1"/>
  <c r="G651" i="10"/>
  <c r="G655" i="10" s="1"/>
  <c r="J38" i="9"/>
  <c r="N38" i="9" l="1"/>
  <c r="G260" i="10"/>
  <c r="H148" i="9"/>
  <c r="G264" i="10" l="1"/>
  <c r="F245" i="10"/>
  <c r="K41" i="9"/>
  <c r="F1180" i="10"/>
  <c r="J39" i="9"/>
  <c r="G1202" i="10" l="1"/>
  <c r="C1200" i="10"/>
  <c r="G1206" i="10"/>
  <c r="J172" i="9"/>
  <c r="C172" i="9" s="1"/>
  <c r="G732" i="10"/>
  <c r="G736" i="10" s="1"/>
  <c r="F244" i="10" l="1"/>
  <c r="G894" i="10"/>
  <c r="G900" i="10" s="1"/>
  <c r="G895" i="10"/>
  <c r="G901" i="10" s="1"/>
  <c r="F895" i="10"/>
  <c r="F901" i="10" s="1"/>
  <c r="J127" i="9"/>
  <c r="G126" i="9"/>
  <c r="J126" i="9" s="1"/>
  <c r="C126" i="9" s="1"/>
  <c r="F247" i="10" l="1"/>
  <c r="F894" i="10"/>
  <c r="H885" i="10"/>
  <c r="H889" i="10" s="1"/>
  <c r="C883" i="10"/>
  <c r="J125" i="9"/>
  <c r="C125" i="9" s="1"/>
  <c r="H561" i="10"/>
  <c r="H565" i="10" s="1"/>
  <c r="H570" i="10"/>
  <c r="H574" i="10" s="1"/>
  <c r="H831" i="10"/>
  <c r="H835" i="10" s="1"/>
  <c r="H822" i="10"/>
  <c r="H826" i="10" s="1"/>
  <c r="G1193" i="10" l="1"/>
  <c r="G1197" i="10" s="1"/>
  <c r="C1191" i="10"/>
  <c r="J171" i="9"/>
  <c r="C171" i="9" s="1"/>
  <c r="H1024" i="10" l="1"/>
  <c r="H1034" i="10" s="1"/>
  <c r="H1023" i="10"/>
  <c r="H1033" i="10" s="1"/>
  <c r="G1022" i="10"/>
  <c r="G1032" i="10" s="1"/>
  <c r="G36" i="9"/>
  <c r="G41" i="9" s="1"/>
  <c r="G37" i="10"/>
  <c r="G41" i="10" s="1"/>
  <c r="G55" i="10"/>
  <c r="G59" i="10" s="1"/>
  <c r="G40" i="9" l="1"/>
  <c r="L41" i="9"/>
  <c r="G876" i="10"/>
  <c r="F876" i="10"/>
  <c r="F880" i="10" s="1"/>
  <c r="C874" i="10"/>
  <c r="J124" i="9"/>
  <c r="G867" i="10"/>
  <c r="G871" i="10" s="1"/>
  <c r="C865" i="10"/>
  <c r="J123" i="9"/>
  <c r="C123" i="9" s="1"/>
  <c r="G858" i="10"/>
  <c r="G862" i="10" s="1"/>
  <c r="C856" i="10"/>
  <c r="J122" i="9"/>
  <c r="C122" i="9" s="1"/>
  <c r="G849" i="10"/>
  <c r="G853" i="10" s="1"/>
  <c r="C847" i="10"/>
  <c r="J121" i="9"/>
  <c r="C121" i="9" s="1"/>
  <c r="G777" i="10"/>
  <c r="G781" i="10" s="1"/>
  <c r="G804" i="10"/>
  <c r="G808" i="10" s="1"/>
  <c r="G768" i="10"/>
  <c r="G772" i="10" s="1"/>
  <c r="G759" i="10"/>
  <c r="G763" i="10" s="1"/>
  <c r="G750" i="10"/>
  <c r="G754" i="10" s="1"/>
  <c r="G840" i="10"/>
  <c r="G844" i="10" s="1"/>
  <c r="C838" i="10"/>
  <c r="G831" i="10"/>
  <c r="G835" i="10" s="1"/>
  <c r="C829" i="10"/>
  <c r="G822" i="10"/>
  <c r="G826" i="10" s="1"/>
  <c r="C820" i="10"/>
  <c r="J118" i="9"/>
  <c r="C118" i="9" s="1"/>
  <c r="J119" i="9"/>
  <c r="C119" i="9" s="1"/>
  <c r="J120" i="9"/>
  <c r="C120" i="9" s="1"/>
  <c r="G880" i="10" l="1"/>
  <c r="C124" i="9"/>
  <c r="C1094" i="10"/>
  <c r="F1114" i="10"/>
  <c r="F1118" i="10" s="1"/>
  <c r="C1112" i="10"/>
  <c r="F1105" i="10"/>
  <c r="F1109" i="10" s="1"/>
  <c r="C1103" i="10"/>
  <c r="F1096" i="10"/>
  <c r="F1100" i="10" s="1"/>
  <c r="F1087" i="10"/>
  <c r="F1091" i="10" s="1"/>
  <c r="C1085" i="10"/>
  <c r="F1078" i="10"/>
  <c r="F1082" i="10" s="1"/>
  <c r="C1076" i="10"/>
  <c r="F1069" i="10"/>
  <c r="C1067" i="10"/>
  <c r="F1060" i="10"/>
  <c r="C1058" i="10"/>
  <c r="F1051" i="10"/>
  <c r="C1049" i="10"/>
  <c r="F1042" i="10"/>
  <c r="C1040" i="10"/>
  <c r="F1046" i="10" l="1"/>
  <c r="F1073" i="10"/>
  <c r="F1055" i="10"/>
  <c r="F1064" i="10"/>
  <c r="J151" i="9" l="1"/>
  <c r="C151" i="9" s="1"/>
  <c r="J152" i="9"/>
  <c r="C152" i="9" s="1"/>
  <c r="J153" i="9"/>
  <c r="C153" i="9" s="1"/>
  <c r="J154" i="9"/>
  <c r="C154" i="9" s="1"/>
  <c r="J155" i="9"/>
  <c r="C155" i="9" s="1"/>
  <c r="J156" i="9"/>
  <c r="C156" i="9" s="1"/>
  <c r="J157" i="9"/>
  <c r="C157" i="9" s="1"/>
  <c r="J158" i="9"/>
  <c r="C158" i="9" s="1"/>
  <c r="J159" i="9"/>
  <c r="C159" i="9" s="1"/>
  <c r="G1171" i="10" l="1"/>
  <c r="G1175" i="10" s="1"/>
  <c r="C1169" i="10"/>
  <c r="G1162" i="10"/>
  <c r="G1166" i="10" s="1"/>
  <c r="C1160" i="10"/>
  <c r="G1153" i="10"/>
  <c r="G1157" i="10" s="1"/>
  <c r="C1151" i="10"/>
  <c r="J166" i="9"/>
  <c r="C166" i="9" s="1"/>
  <c r="J167" i="9"/>
  <c r="C167" i="9" s="1"/>
  <c r="J168" i="9"/>
  <c r="C168" i="9" s="1"/>
  <c r="G813" i="10"/>
  <c r="G817" i="10" s="1"/>
  <c r="C811" i="10"/>
  <c r="J117" i="9"/>
  <c r="C117" i="9" s="1"/>
  <c r="H67" i="9" l="1"/>
  <c r="I67" i="9"/>
  <c r="H69" i="9"/>
  <c r="H9" i="9" s="1"/>
  <c r="I69" i="9"/>
  <c r="I9" i="9" s="1"/>
  <c r="G69" i="9"/>
  <c r="G9" i="9" s="1"/>
  <c r="G63" i="9" l="1"/>
  <c r="J65" i="9"/>
  <c r="J69" i="9" s="1"/>
  <c r="J9" i="9" s="1"/>
  <c r="G1180" i="10"/>
  <c r="G1186" i="10" s="1"/>
  <c r="F251" i="10"/>
  <c r="G244" i="10"/>
  <c r="G247" i="10" l="1"/>
  <c r="J63" i="9"/>
  <c r="C63" i="9"/>
  <c r="F413" i="10"/>
  <c r="H1126" i="10"/>
  <c r="H1123" i="10" s="1"/>
  <c r="H1130" i="10" l="1"/>
  <c r="C134" i="10" l="1"/>
  <c r="F1181" i="10" l="1"/>
  <c r="F1187" i="10" s="1"/>
  <c r="J169" i="9"/>
  <c r="H146" i="9" l="1"/>
  <c r="I146" i="9"/>
  <c r="J170" i="9"/>
  <c r="I161" i="9" l="1"/>
  <c r="H1020" i="10"/>
  <c r="G1020" i="10"/>
  <c r="H161" i="9"/>
  <c r="H160" i="9" s="1"/>
  <c r="F1144" i="10" l="1"/>
  <c r="F1148" i="10" s="1"/>
  <c r="C1142" i="10"/>
  <c r="J165" i="9"/>
  <c r="H804" i="10"/>
  <c r="H808" i="10" s="1"/>
  <c r="C802" i="10"/>
  <c r="H795" i="10"/>
  <c r="H799" i="10" s="1"/>
  <c r="C793" i="10"/>
  <c r="H786" i="10"/>
  <c r="H790" i="10" s="1"/>
  <c r="C784" i="10"/>
  <c r="H777" i="10"/>
  <c r="H781" i="10" s="1"/>
  <c r="C775" i="10"/>
  <c r="H768" i="10"/>
  <c r="H772" i="10" s="1"/>
  <c r="C766" i="10"/>
  <c r="H759" i="10"/>
  <c r="H763" i="10" s="1"/>
  <c r="C757" i="10"/>
  <c r="H750" i="10"/>
  <c r="H754" i="10" s="1"/>
  <c r="C748" i="10"/>
  <c r="J116" i="9"/>
  <c r="C116" i="9" s="1"/>
  <c r="J110" i="9"/>
  <c r="J111" i="9"/>
  <c r="C111" i="9" s="1"/>
  <c r="J112" i="9"/>
  <c r="C112" i="9" s="1"/>
  <c r="J113" i="9"/>
  <c r="C113" i="9" s="1"/>
  <c r="J114" i="9"/>
  <c r="C114" i="9" s="1"/>
  <c r="J115" i="9"/>
  <c r="C115" i="9" s="1"/>
  <c r="C110" i="9" l="1"/>
  <c r="C165" i="9"/>
  <c r="G226" i="10"/>
  <c r="G230" i="10" s="1"/>
  <c r="G217" i="10"/>
  <c r="G221" i="10" s="1"/>
  <c r="G1135" i="10" l="1"/>
  <c r="G1139" i="10" s="1"/>
  <c r="F741" i="10" l="1"/>
  <c r="F745" i="10" l="1"/>
  <c r="J109" i="9" l="1"/>
  <c r="J108" i="9"/>
  <c r="G91" i="10" l="1"/>
  <c r="G95" i="10" s="1"/>
  <c r="G73" i="10" l="1"/>
  <c r="G77" i="10" s="1"/>
  <c r="F414" i="10" l="1"/>
  <c r="F418" i="10"/>
  <c r="C66" i="9" l="1"/>
  <c r="J64" i="9"/>
  <c r="J66" i="9"/>
  <c r="F118" i="10"/>
  <c r="C685" i="10"/>
  <c r="C730" i="10"/>
  <c r="J107" i="9"/>
  <c r="C107" i="9" l="1"/>
  <c r="F981" i="10"/>
  <c r="F985" i="10" s="1"/>
  <c r="C979" i="10"/>
  <c r="F972" i="10"/>
  <c r="F976" i="10" s="1"/>
  <c r="C970" i="10"/>
  <c r="F963" i="10"/>
  <c r="F967" i="10" s="1"/>
  <c r="C961" i="10"/>
  <c r="F954" i="10"/>
  <c r="C952" i="10"/>
  <c r="F945" i="10"/>
  <c r="F949" i="10" s="1"/>
  <c r="C943" i="10"/>
  <c r="C136" i="9"/>
  <c r="C137" i="9"/>
  <c r="C138" i="9"/>
  <c r="C139" i="9"/>
  <c r="C135" i="9"/>
  <c r="J135" i="9"/>
  <c r="J136" i="9"/>
  <c r="J137" i="9"/>
  <c r="J138" i="9"/>
  <c r="J139" i="9"/>
  <c r="H68" i="9" l="1"/>
  <c r="H8" i="9" s="1"/>
  <c r="I68" i="9"/>
  <c r="I8" i="9" s="1"/>
  <c r="G8" i="9"/>
  <c r="G58" i="9"/>
  <c r="G57" i="9" l="1"/>
  <c r="F386" i="10" l="1"/>
  <c r="F958" i="10"/>
  <c r="H140" i="9"/>
  <c r="I140" i="9"/>
  <c r="G140" i="9"/>
  <c r="G147" i="9" l="1"/>
  <c r="J59" i="9"/>
  <c r="G62" i="9"/>
  <c r="G70" i="9" s="1"/>
  <c r="G67" i="9" l="1"/>
  <c r="J68" i="9"/>
  <c r="J8" i="9" s="1"/>
  <c r="J61" i="9"/>
  <c r="F723" i="10"/>
  <c r="F727" i="10" s="1"/>
  <c r="C721" i="10"/>
  <c r="J106" i="9"/>
  <c r="G104" i="9"/>
  <c r="J105" i="9"/>
  <c r="C233" i="10"/>
  <c r="J37" i="9"/>
  <c r="J62" i="9"/>
  <c r="F404" i="10"/>
  <c r="F408" i="10" s="1"/>
  <c r="C402" i="10"/>
  <c r="F395" i="10"/>
  <c r="F399" i="10" s="1"/>
  <c r="J60" i="9"/>
  <c r="J104" i="9" l="1"/>
  <c r="F714" i="10"/>
  <c r="F718" i="10" s="1"/>
  <c r="F705" i="10"/>
  <c r="F709" i="10" s="1"/>
  <c r="C703" i="10"/>
  <c r="J103" i="9"/>
  <c r="C103" i="9" s="1"/>
  <c r="F696" i="10"/>
  <c r="F700" i="10" s="1"/>
  <c r="C694" i="10"/>
  <c r="J102" i="9"/>
  <c r="C102" i="9" s="1"/>
  <c r="F687" i="10"/>
  <c r="F691" i="10" s="1"/>
  <c r="J101" i="9"/>
  <c r="C101" i="9" s="1"/>
  <c r="F678" i="10"/>
  <c r="F682" i="10" s="1"/>
  <c r="C676" i="10"/>
  <c r="F669" i="10"/>
  <c r="F673" i="10" s="1"/>
  <c r="C667" i="10"/>
  <c r="J100" i="9"/>
  <c r="C100" i="9" s="1"/>
  <c r="J99" i="9"/>
  <c r="C99" i="9" l="1"/>
  <c r="F1135" i="10" l="1"/>
  <c r="C1133" i="10"/>
  <c r="J164" i="9"/>
  <c r="C658" i="10"/>
  <c r="J98" i="9"/>
  <c r="C98" i="9" s="1"/>
  <c r="C649" i="10"/>
  <c r="J97" i="9"/>
  <c r="C97" i="9" s="1"/>
  <c r="F1021" i="10"/>
  <c r="F1031" i="10" s="1"/>
  <c r="G146" i="9"/>
  <c r="G161" i="9" s="1"/>
  <c r="G10" i="9" s="1"/>
  <c r="G7" i="9" l="1"/>
  <c r="C164" i="9"/>
  <c r="F1139" i="10"/>
  <c r="F1020" i="10"/>
  <c r="C1018" i="10"/>
  <c r="J147" i="9"/>
  <c r="J148" i="9"/>
  <c r="J149" i="9"/>
  <c r="J150" i="9"/>
  <c r="J146" i="9"/>
  <c r="C384" i="10"/>
  <c r="J58" i="9" l="1"/>
  <c r="J57" i="9" l="1"/>
  <c r="F390" i="10"/>
  <c r="F642" i="10"/>
  <c r="F646" i="10" s="1"/>
  <c r="C640" i="10"/>
  <c r="J96" i="9"/>
  <c r="C96" i="9" s="1"/>
  <c r="F633" i="10" l="1"/>
  <c r="F637" i="10" s="1"/>
  <c r="C631" i="10"/>
  <c r="J95" i="9"/>
  <c r="C95" i="9" s="1"/>
  <c r="F377" i="10" l="1"/>
  <c r="F381" i="10" s="1"/>
  <c r="C375" i="10"/>
  <c r="J56" i="9"/>
  <c r="C56" i="9" l="1"/>
  <c r="F624" i="10"/>
  <c r="F628" i="10" s="1"/>
  <c r="C622" i="10"/>
  <c r="G130" i="9"/>
  <c r="H130" i="9"/>
  <c r="I130" i="9"/>
  <c r="J94" i="9"/>
  <c r="C94" i="9" s="1"/>
  <c r="J130" i="9" l="1"/>
  <c r="C179" i="10"/>
  <c r="J81" i="9"/>
  <c r="C81" i="9" s="1"/>
  <c r="J82" i="9"/>
  <c r="C82" i="9" s="1"/>
  <c r="J83" i="9"/>
  <c r="C83" i="9" s="1"/>
  <c r="J84" i="9"/>
  <c r="C84" i="9" s="1"/>
  <c r="J85" i="9"/>
  <c r="C85" i="9" s="1"/>
  <c r="J86" i="9"/>
  <c r="C86" i="9" s="1"/>
  <c r="J87" i="9"/>
  <c r="J88" i="9"/>
  <c r="C88" i="9" s="1"/>
  <c r="J89" i="9"/>
  <c r="C89" i="9" s="1"/>
  <c r="J90" i="9"/>
  <c r="C90" i="9" s="1"/>
  <c r="J91" i="9"/>
  <c r="C91" i="9" s="1"/>
  <c r="J92" i="9"/>
  <c r="C92" i="9" s="1"/>
  <c r="J93" i="9"/>
  <c r="C93" i="9" s="1"/>
  <c r="C87" i="9" l="1"/>
  <c r="J54" i="9"/>
  <c r="C54" i="9" s="1"/>
  <c r="J53" i="9"/>
  <c r="C53" i="9" s="1"/>
  <c r="J52" i="9"/>
  <c r="C52" i="9" s="1"/>
  <c r="G993" i="10"/>
  <c r="G990" i="10" s="1"/>
  <c r="H993" i="10"/>
  <c r="H990" i="10" s="1"/>
  <c r="C991" i="10"/>
  <c r="C934" i="10"/>
  <c r="C925" i="10"/>
  <c r="C487" i="10"/>
  <c r="C478" i="10"/>
  <c r="C469" i="10"/>
  <c r="C451" i="10"/>
  <c r="C442" i="10"/>
  <c r="C433" i="10"/>
  <c r="C424" i="10"/>
  <c r="G46" i="10"/>
  <c r="G50" i="10" s="1"/>
  <c r="C26" i="10"/>
  <c r="C496" i="10"/>
  <c r="C17" i="10"/>
  <c r="G10" i="10"/>
  <c r="H10" i="10"/>
  <c r="F10" i="10"/>
  <c r="C8" i="10"/>
  <c r="C613" i="10"/>
  <c r="C604" i="10"/>
  <c r="C595" i="10"/>
  <c r="F588" i="10"/>
  <c r="F592" i="10" s="1"/>
  <c r="C586" i="10"/>
  <c r="C577" i="10"/>
  <c r="C568" i="10"/>
  <c r="C559" i="10"/>
  <c r="F552" i="10"/>
  <c r="F556" i="10" s="1"/>
  <c r="C550" i="10"/>
  <c r="F543" i="10"/>
  <c r="F547" i="10" s="1"/>
  <c r="C541" i="10"/>
  <c r="F534" i="10"/>
  <c r="F538" i="10" s="1"/>
  <c r="C532" i="10"/>
  <c r="F525" i="10"/>
  <c r="F529" i="10" s="1"/>
  <c r="C523" i="10"/>
  <c r="H172" i="10"/>
  <c r="H176" i="10" s="1"/>
  <c r="H163" i="10"/>
  <c r="H167" i="10" s="1"/>
  <c r="C161" i="10"/>
  <c r="C152" i="10"/>
  <c r="H154" i="10"/>
  <c r="H158" i="10" s="1"/>
  <c r="G199" i="10"/>
  <c r="G203" i="10" s="1"/>
  <c r="H145" i="10"/>
  <c r="H149" i="10" s="1"/>
  <c r="H136" i="10"/>
  <c r="H140" i="10" s="1"/>
  <c r="G190" i="10"/>
  <c r="G194" i="10" s="1"/>
  <c r="G181" i="10"/>
  <c r="H181" i="10"/>
  <c r="F181" i="10"/>
  <c r="G109" i="10"/>
  <c r="G113" i="10" s="1"/>
  <c r="G287" i="10" l="1"/>
  <c r="G291" i="10" s="1"/>
  <c r="G278" i="10"/>
  <c r="G368" i="10"/>
  <c r="H368" i="10"/>
  <c r="F368" i="10"/>
  <c r="F257" i="10" s="1"/>
  <c r="C366" i="10"/>
  <c r="H359" i="10"/>
  <c r="H363" i="10" s="1"/>
  <c r="H350" i="10"/>
  <c r="H354" i="10" s="1"/>
  <c r="C357" i="10"/>
  <c r="C348" i="10"/>
  <c r="H341" i="10"/>
  <c r="H345" i="10" s="1"/>
  <c r="C339" i="10"/>
  <c r="H332" i="10"/>
  <c r="C321" i="10"/>
  <c r="C330" i="10"/>
  <c r="H323" i="10"/>
  <c r="H327" i="10" s="1"/>
  <c r="H314" i="10"/>
  <c r="H305" i="10"/>
  <c r="H309" i="10" s="1"/>
  <c r="C312" i="10"/>
  <c r="C303" i="10"/>
  <c r="H296" i="10"/>
  <c r="C294" i="10"/>
  <c r="C285" i="10"/>
  <c r="C276" i="10"/>
  <c r="C267" i="10"/>
  <c r="C258" i="10"/>
  <c r="J36" i="9"/>
  <c r="C36" i="9" s="1"/>
  <c r="H257" i="10" l="1"/>
  <c r="G257" i="10"/>
  <c r="H300" i="10"/>
  <c r="G282" i="10"/>
  <c r="G1126" i="10"/>
  <c r="G1123" i="10" s="1"/>
  <c r="F1126" i="10"/>
  <c r="F1123" i="10" s="1"/>
  <c r="C1124" i="10"/>
  <c r="J145" i="9"/>
  <c r="C145" i="9" s="1"/>
  <c r="I173" i="9"/>
  <c r="G173" i="9"/>
  <c r="G372" i="10"/>
  <c r="H372" i="10"/>
  <c r="F372" i="10"/>
  <c r="H336" i="10"/>
  <c r="J50" i="9"/>
  <c r="C50" i="9" s="1"/>
  <c r="J51" i="9"/>
  <c r="C51" i="9" s="1"/>
  <c r="J49" i="9"/>
  <c r="C49" i="9" s="1"/>
  <c r="H318" i="10"/>
  <c r="G1130" i="10" l="1"/>
  <c r="F1130" i="10"/>
  <c r="J43" i="9" l="1"/>
  <c r="J44" i="9"/>
  <c r="C44" i="9" s="1"/>
  <c r="J45" i="9"/>
  <c r="C45" i="9" s="1"/>
  <c r="J46" i="9"/>
  <c r="C46" i="9" s="1"/>
  <c r="J47" i="9"/>
  <c r="C47" i="9" s="1"/>
  <c r="J48" i="9"/>
  <c r="C48" i="9" s="1"/>
  <c r="J55" i="9"/>
  <c r="C55" i="9" s="1"/>
  <c r="C206" i="10"/>
  <c r="J35" i="9"/>
  <c r="C35" i="9" s="1"/>
  <c r="J34" i="9"/>
  <c r="C197" i="10"/>
  <c r="C188" i="10"/>
  <c r="H185" i="10"/>
  <c r="J31" i="9"/>
  <c r="C31" i="9" s="1"/>
  <c r="J32" i="9"/>
  <c r="C32" i="9" s="1"/>
  <c r="J33" i="9"/>
  <c r="C33" i="9" s="1"/>
  <c r="C170" i="10"/>
  <c r="J30" i="9"/>
  <c r="C30" i="9" s="1"/>
  <c r="C143" i="10"/>
  <c r="J26" i="9"/>
  <c r="C26" i="9" s="1"/>
  <c r="J27" i="9"/>
  <c r="C27" i="9" s="1"/>
  <c r="J28" i="9"/>
  <c r="C28" i="9" s="1"/>
  <c r="J29" i="9"/>
  <c r="C29" i="9" s="1"/>
  <c r="C125" i="10"/>
  <c r="J25" i="9"/>
  <c r="F122" i="10"/>
  <c r="C116" i="10"/>
  <c r="J24" i="9"/>
  <c r="C107" i="10"/>
  <c r="J23" i="9"/>
  <c r="C23" i="9" s="1"/>
  <c r="F226" i="10"/>
  <c r="F230" i="10" s="1"/>
  <c r="F217" i="10"/>
  <c r="F221" i="10" s="1"/>
  <c r="C224" i="10"/>
  <c r="F100" i="10"/>
  <c r="F104" i="10" s="1"/>
  <c r="J22" i="9"/>
  <c r="C22" i="9" s="1"/>
  <c r="C98" i="10"/>
  <c r="C89" i="10"/>
  <c r="J21" i="9"/>
  <c r="C21" i="9" s="1"/>
  <c r="F82" i="10"/>
  <c r="F86" i="10" s="1"/>
  <c r="C80" i="10"/>
  <c r="J20" i="9"/>
  <c r="C20" i="9" s="1"/>
  <c r="C71" i="10"/>
  <c r="J19" i="9"/>
  <c r="C19" i="9" s="1"/>
  <c r="F64" i="10"/>
  <c r="F68" i="10" s="1"/>
  <c r="C62" i="10"/>
  <c r="C53" i="10"/>
  <c r="C44" i="10"/>
  <c r="C35" i="10"/>
  <c r="F516" i="10"/>
  <c r="F520" i="10" s="1"/>
  <c r="C514" i="10"/>
  <c r="F507" i="10"/>
  <c r="F511" i="10" s="1"/>
  <c r="C505" i="10"/>
  <c r="F615" i="10"/>
  <c r="F619" i="10" s="1"/>
  <c r="F606" i="10"/>
  <c r="F610" i="10" s="1"/>
  <c r="F579" i="10"/>
  <c r="F583" i="10" s="1"/>
  <c r="F570" i="10"/>
  <c r="F574" i="10" s="1"/>
  <c r="F561" i="10"/>
  <c r="F565" i="10" s="1"/>
  <c r="G462" i="10"/>
  <c r="G466" i="10" s="1"/>
  <c r="H462" i="10"/>
  <c r="H466" i="10" s="1"/>
  <c r="F462" i="10"/>
  <c r="F466" i="10" s="1"/>
  <c r="C460" i="10"/>
  <c r="L67" i="9" l="1"/>
  <c r="J70" i="9"/>
  <c r="C34" i="9"/>
  <c r="C25" i="9"/>
  <c r="J67" i="9"/>
  <c r="F1011" i="10"/>
  <c r="F1015" i="10" s="1"/>
  <c r="C1009" i="10"/>
  <c r="F1002" i="10"/>
  <c r="F1006" i="10" s="1"/>
  <c r="C1000" i="10"/>
  <c r="B1000" i="10"/>
  <c r="B1009" i="10" s="1"/>
  <c r="B1018" i="10" s="1"/>
  <c r="J143" i="9" l="1"/>
  <c r="F993" i="10"/>
  <c r="F990" i="10" s="1"/>
  <c r="G936" i="10"/>
  <c r="G940" i="10" s="1"/>
  <c r="H936" i="10"/>
  <c r="H940" i="10" s="1"/>
  <c r="F936" i="10"/>
  <c r="F940" i="10" s="1"/>
  <c r="G927" i="10"/>
  <c r="H927" i="10"/>
  <c r="F927" i="10"/>
  <c r="G498" i="10"/>
  <c r="G502" i="10" s="1"/>
  <c r="H498" i="10"/>
  <c r="H502" i="10" s="1"/>
  <c r="F498" i="10"/>
  <c r="F502" i="10" s="1"/>
  <c r="G489" i="10"/>
  <c r="H489" i="10"/>
  <c r="F489" i="10"/>
  <c r="F493" i="10" s="1"/>
  <c r="G480" i="10"/>
  <c r="G484" i="10" s="1"/>
  <c r="H480" i="10"/>
  <c r="H484" i="10" s="1"/>
  <c r="F480" i="10"/>
  <c r="F484" i="10" s="1"/>
  <c r="G471" i="10"/>
  <c r="H471" i="10"/>
  <c r="H475" i="10" s="1"/>
  <c r="F471" i="10"/>
  <c r="F475" i="10" s="1"/>
  <c r="G453" i="10"/>
  <c r="H453" i="10"/>
  <c r="G444" i="10"/>
  <c r="G448" i="10" s="1"/>
  <c r="H444" i="10"/>
  <c r="H448" i="10" s="1"/>
  <c r="G435" i="10"/>
  <c r="G439" i="10" s="1"/>
  <c r="H435" i="10"/>
  <c r="H439" i="10" s="1"/>
  <c r="F435" i="10"/>
  <c r="F439" i="10" s="1"/>
  <c r="G426" i="10"/>
  <c r="H426" i="10"/>
  <c r="F426" i="10"/>
  <c r="G28" i="10"/>
  <c r="G32" i="10" s="1"/>
  <c r="H28" i="10"/>
  <c r="H32" i="10" s="1"/>
  <c r="F28" i="10"/>
  <c r="F32" i="10" s="1"/>
  <c r="G19" i="10"/>
  <c r="H19" i="10"/>
  <c r="F19" i="10"/>
  <c r="I160" i="9"/>
  <c r="J144" i="9"/>
  <c r="C144" i="9" s="1"/>
  <c r="J134" i="9"/>
  <c r="C134" i="9" s="1"/>
  <c r="J133" i="9"/>
  <c r="J141" i="9" s="1"/>
  <c r="J15" i="9"/>
  <c r="C15" i="9" s="1"/>
  <c r="J16" i="9"/>
  <c r="C16" i="9" s="1"/>
  <c r="J17" i="9"/>
  <c r="C17" i="9" s="1"/>
  <c r="J18" i="9"/>
  <c r="C18" i="9" s="1"/>
  <c r="J75" i="9"/>
  <c r="J76" i="9"/>
  <c r="C76" i="9" s="1"/>
  <c r="J77" i="9"/>
  <c r="C77" i="9" s="1"/>
  <c r="J78" i="9"/>
  <c r="C78" i="9" s="1"/>
  <c r="J79" i="9"/>
  <c r="J80" i="9"/>
  <c r="J73" i="9"/>
  <c r="C73" i="9" s="1"/>
  <c r="J74" i="9"/>
  <c r="J72" i="9"/>
  <c r="J13" i="9"/>
  <c r="C13" i="9" s="1"/>
  <c r="J14" i="9"/>
  <c r="C14" i="9" s="1"/>
  <c r="J12" i="9"/>
  <c r="G924" i="10" l="1"/>
  <c r="F7" i="10"/>
  <c r="L40" i="9"/>
  <c r="J41" i="9"/>
  <c r="J40" i="9" s="1"/>
  <c r="F924" i="10"/>
  <c r="H924" i="10"/>
  <c r="G7" i="10"/>
  <c r="H7" i="10"/>
  <c r="L160" i="9"/>
  <c r="J161" i="9"/>
  <c r="J160" i="9" s="1"/>
  <c r="C74" i="9"/>
  <c r="C80" i="9"/>
  <c r="C72" i="9"/>
  <c r="H457" i="10"/>
  <c r="G457" i="10"/>
  <c r="C75" i="9"/>
  <c r="H493" i="10"/>
  <c r="C79" i="9"/>
  <c r="G493" i="10"/>
  <c r="C133" i="9"/>
  <c r="J140" i="9"/>
  <c r="F931" i="10"/>
  <c r="H931" i="10"/>
  <c r="G931" i="10"/>
  <c r="C12" i="9"/>
  <c r="C143" i="9"/>
  <c r="H23" i="10"/>
  <c r="F23" i="10"/>
  <c r="G23" i="10"/>
  <c r="I10" i="9"/>
  <c r="I7" i="9" s="1"/>
  <c r="G997" i="10"/>
  <c r="G14" i="10"/>
  <c r="F14" i="10"/>
  <c r="H14" i="10"/>
  <c r="H430" i="10"/>
  <c r="G430" i="10"/>
  <c r="F430" i="10"/>
  <c r="H997" i="10"/>
  <c r="F997" i="10"/>
  <c r="G160" i="9"/>
  <c r="F5" i="10" l="1"/>
  <c r="H5" i="10"/>
  <c r="G5" i="10"/>
  <c r="J163" i="9" l="1"/>
  <c r="L173" i="9" s="1"/>
  <c r="J174" i="9" l="1"/>
  <c r="C163" i="9"/>
  <c r="H173" i="9"/>
  <c r="J173" i="9" s="1"/>
  <c r="H10" i="9"/>
  <c r="H7" i="9" s="1"/>
  <c r="J10" i="9" l="1"/>
  <c r="J7" i="9" s="1"/>
</calcChain>
</file>

<file path=xl/sharedStrings.xml><?xml version="1.0" encoding="utf-8"?>
<sst xmlns="http://schemas.openxmlformats.org/spreadsheetml/2006/main" count="2929" uniqueCount="741">
  <si>
    <t>Результативні показники, що характеризують виконання Програми</t>
  </si>
  <si>
    <t>Заходи</t>
  </si>
  <si>
    <t>Показники</t>
  </si>
  <si>
    <t>Джерело інформації</t>
  </si>
  <si>
    <t>Одиниця виміру</t>
  </si>
  <si>
    <t>Загальний обсяг видатків на виконання заходів</t>
  </si>
  <si>
    <t>Показники затрат:</t>
  </si>
  <si>
    <t>Показники продукту:</t>
  </si>
  <si>
    <t>Показники ефективності:</t>
  </si>
  <si>
    <t>Показники якості:</t>
  </si>
  <si>
    <t>кошторис</t>
  </si>
  <si>
    <t>од.</t>
  </si>
  <si>
    <t>Всього</t>
  </si>
  <si>
    <t>РАЗОМ ЗА ПРОГРАМОЮ</t>
  </si>
  <si>
    <t>№ з/п</t>
  </si>
  <si>
    <t>Виконавці</t>
  </si>
  <si>
    <t>Місцевий бюджет</t>
  </si>
  <si>
    <t>1</t>
  </si>
  <si>
    <t>розрахункові дані</t>
  </si>
  <si>
    <t>%</t>
  </si>
  <si>
    <t>прогнозні дані</t>
  </si>
  <si>
    <t>І. Водопровідно-каналізаційне господарство</t>
  </si>
  <si>
    <t>ІІ. Теплове господарство</t>
  </si>
  <si>
    <t>ІІІ. Санітарна очистка і благоустрій</t>
  </si>
  <si>
    <t>га</t>
  </si>
  <si>
    <t>V. Дорожнє господарство</t>
  </si>
  <si>
    <t>Організація належного утримання міських доріг</t>
  </si>
  <si>
    <t xml:space="preserve">Поточне утримання міських доріг </t>
  </si>
  <si>
    <t>площа міських доріг, яка підлягає поточному утриманню</t>
  </si>
  <si>
    <t>рівень забезпечення належного утримання та санітарного очищення міських доріг</t>
  </si>
  <si>
    <t>Всього за розділом :</t>
  </si>
  <si>
    <t>комерційні пропозиції</t>
  </si>
  <si>
    <t>Забезпечення функціонування теплових мереж</t>
  </si>
  <si>
    <t>ІV. Зовнішнє освітлення</t>
  </si>
  <si>
    <t xml:space="preserve">Поточне утримання мереж зовнішнього освітлення </t>
  </si>
  <si>
    <t xml:space="preserve">Оплата зовнішнього освітлення </t>
  </si>
  <si>
    <t>кількість електроенергії зовнішнього освітлення, що підлягає використанню</t>
  </si>
  <si>
    <t>середня сума витрат на оплату зовнішнього освітлення міста на 1 кВт</t>
  </si>
  <si>
    <t>тис.кВт</t>
  </si>
  <si>
    <t xml:space="preserve">рівень безперебійного освітлення території міста </t>
  </si>
  <si>
    <t>Забезпечення функціонування мереж зовнішнього освітлення</t>
  </si>
  <si>
    <t xml:space="preserve">Поточне утримання мереж зливової каналізації </t>
  </si>
  <si>
    <t>Проведення моніторингу якості зливових вод</t>
  </si>
  <si>
    <t xml:space="preserve">Сплата екологічного податку </t>
  </si>
  <si>
    <t xml:space="preserve">Забезпечення належної та безперебійної роботи водопровідно-каналізаційного господарства  </t>
  </si>
  <si>
    <t>тис.м</t>
  </si>
  <si>
    <t>протяжність мереж  зливової каналізації, яка підлягає поточному утриманню</t>
  </si>
  <si>
    <t>рівень забезпечення належного утримання та санітарного очищення зливової каналізації</t>
  </si>
  <si>
    <t xml:space="preserve">середня сума витрат на проведення 1 заходу з моніторингу якості зливових вод </t>
  </si>
  <si>
    <t>рівень забезпечення функціонування зливової каналізації</t>
  </si>
  <si>
    <t>Поточне утримання міських територій</t>
  </si>
  <si>
    <t>Організація громадських та інших робіт тимчасового характеру</t>
  </si>
  <si>
    <t xml:space="preserve">Відлов бродячих тварин </t>
  </si>
  <si>
    <t xml:space="preserve">Придбання мотокос </t>
  </si>
  <si>
    <t>площа міських територій, яка підлягає поточному утриманню</t>
  </si>
  <si>
    <t xml:space="preserve">середня сума витрат на організацію  належного утримання та санітарного очищення 1м² міських територій </t>
  </si>
  <si>
    <t>тис. м²</t>
  </si>
  <si>
    <t>рівень забезпечення проведення громадських робіт</t>
  </si>
  <si>
    <t xml:space="preserve">Підвищення рівня благоустрою міста
Організація  належного утримання та санітарного очищення об’єктів благоустрою
</t>
  </si>
  <si>
    <t>Підвищення рівня благоустрою міста
Організація  належного утримання та санітарного очищення об’єктів благоустрою</t>
  </si>
  <si>
    <t xml:space="preserve">Забезпечення сприятливих умов для співіснування людей та тварин
</t>
  </si>
  <si>
    <t>кількість газонокосарок, що підлягають придбанню</t>
  </si>
  <si>
    <t>середня сума витрат на придбання 1 газонокосарки</t>
  </si>
  <si>
    <t>кількість мотокос, що підлягають придбанню</t>
  </si>
  <si>
    <t>середня сума витрат на придбання 1 мотокоси</t>
  </si>
  <si>
    <t>Організація належного утримання та санітарного очищення зливової каналізації</t>
  </si>
  <si>
    <t>Забезпечення функціонування зливової каналізації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</si>
  <si>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</si>
  <si>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</si>
  <si>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</si>
  <si>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</si>
  <si>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</si>
  <si>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</si>
  <si>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</si>
  <si>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</si>
  <si>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</si>
  <si>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</si>
  <si>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</si>
  <si>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</si>
  <si>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</si>
  <si>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</si>
  <si>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</si>
  <si>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</si>
  <si>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</si>
  <si>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2.1</t>
  </si>
  <si>
    <t>2.2</t>
  </si>
  <si>
    <t>2.3</t>
  </si>
  <si>
    <t>2.4</t>
  </si>
  <si>
    <t>2.5</t>
  </si>
  <si>
    <t>2.6</t>
  </si>
  <si>
    <t>2.7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</si>
  <si>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</si>
  <si>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</si>
  <si>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</si>
  <si>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</si>
  <si>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</si>
  <si>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</si>
  <si>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</si>
  <si>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</si>
  <si>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</si>
  <si>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</si>
  <si>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</si>
  <si>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</si>
  <si>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</si>
  <si>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</si>
  <si>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</si>
  <si>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</si>
  <si>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</si>
  <si>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</si>
  <si>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</si>
  <si>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</si>
  <si>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</si>
  <si>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</si>
  <si>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</si>
  <si>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дефектний акт</t>
  </si>
  <si>
    <t>кількість фонтанів, на яких планується використовувати хімічні реагенти</t>
  </si>
  <si>
    <t>2.8</t>
  </si>
  <si>
    <t>4.1</t>
  </si>
  <si>
    <t>4.2</t>
  </si>
  <si>
    <t xml:space="preserve">акт прийому-передачі </t>
  </si>
  <si>
    <t>протяжність зовнішньої мережі зливової каналізації, яка підлягає поточному ремонту</t>
  </si>
  <si>
    <t>середня сума витрат на поточний ремонт 1 м  зовнішньої мережі зливової каналізації</t>
  </si>
  <si>
    <t>тис. м</t>
  </si>
  <si>
    <t>1.18</t>
  </si>
  <si>
    <t>1.19</t>
  </si>
  <si>
    <t>1.20</t>
  </si>
  <si>
    <t>5.1</t>
  </si>
  <si>
    <t>5.2</t>
  </si>
  <si>
    <t>5.3</t>
  </si>
  <si>
    <t>середня сума витрат на утримання 1 м² міських доріг</t>
  </si>
  <si>
    <t>рівень готовності об'єктів реконструкції</t>
  </si>
  <si>
    <t xml:space="preserve">рівень готовності об'єктів капітального ремонту </t>
  </si>
  <si>
    <t>рівень забезпечення підприємств житлово-комунального  господарства технічним та спеціальним обладнанням, відповідно до запланованого</t>
  </si>
  <si>
    <t xml:space="preserve">рівень забезпечення виконання заходів належного утримання та санітарного очищення об’єктів благоустрою </t>
  </si>
  <si>
    <t>рівень забезпечення виконання заходів належного утримання об'єктів благоустрою</t>
  </si>
  <si>
    <t>тис. грн</t>
  </si>
  <si>
    <t>кількість заходів, які плануються провести</t>
  </si>
  <si>
    <t>кількість податків, які планується сплатити</t>
  </si>
  <si>
    <t>середня сума витрат на сплату 1 податку</t>
  </si>
  <si>
    <t xml:space="preserve">кількість фонтанів, які підлягають поточному утриманню </t>
  </si>
  <si>
    <t>середня сума витрат на організацію належного поточного утримання 1 фонтану</t>
  </si>
  <si>
    <t>кількість безробітних, які беруть участь у проведенні громадських робіт</t>
  </si>
  <si>
    <t>середня сума витрат на оплату праці 1 безробітного</t>
  </si>
  <si>
    <t xml:space="preserve">Забезпечення належної та безперебійної роботи водопровідно-каналізаційного господарства   </t>
  </si>
  <si>
    <t>Забезпечення належної та безперебійної роботи водопровідно-каналізаційного господарства</t>
  </si>
  <si>
    <t>1.21</t>
  </si>
  <si>
    <t>1.22</t>
  </si>
  <si>
    <t>1.23</t>
  </si>
  <si>
    <t>1.24</t>
  </si>
  <si>
    <t>1.25</t>
  </si>
  <si>
    <t>2.9</t>
  </si>
  <si>
    <t>2.10</t>
  </si>
  <si>
    <t>2.11</t>
  </si>
  <si>
    <t>протяжність водопровідного колектору, що потребує реконструкції</t>
  </si>
  <si>
    <t>середня сума витрат на проведення реконструкції 1 м  водопровідного колектору</t>
  </si>
  <si>
    <t xml:space="preserve">Підвищення рівня благоустрою міста
</t>
  </si>
  <si>
    <t>комерційна пропозиція</t>
  </si>
  <si>
    <t>2.12</t>
  </si>
  <si>
    <t>обсяг видатків, пов'язаний з проведенням технічної інвентаризації  та виготовленням технічного паспорту</t>
  </si>
  <si>
    <t xml:space="preserve">Підвищення рівня благоустрою міста
</t>
  </si>
  <si>
    <t xml:space="preserve">Підвищення рівня благоустрою міста
                           </t>
  </si>
  <si>
    <t>Організація  належного утримання  об’єктів благоустрою</t>
  </si>
  <si>
    <t>Забезпечення функціонування водопровідних мереж</t>
  </si>
  <si>
    <t>2.14</t>
  </si>
  <si>
    <t>Проведення технічної інвентаризації, виготовлення технічного паспорту водопровідних мереж с. Булдинка Южненської міської територіальної громади Одеського району Одеської області</t>
  </si>
  <si>
    <t xml:space="preserve">Придбання технічного та спеціального обладнання, основних засобів спеціального призначення для підприємств 
задіяних у сфері санітарного очищення  та благоустрою 
</t>
  </si>
  <si>
    <t xml:space="preserve">Забезпечення функціонування мереж зовнішнього освітлення
Організація належного утримання мереж зовнішнього освітлення </t>
  </si>
  <si>
    <t>обсяг видатків, пов'язаний з проведенням технічної інвентаризації, виготовленням технічного паспорту</t>
  </si>
  <si>
    <t>середня сума витрат на проведення 1 заходу з технічної інвентаризації, виготовлення технічного паспорту</t>
  </si>
  <si>
    <t>Проведення технічної інвентаризації, виготовлення технічного паспорту водопровідних мереж с. Сичавка Южненської міської територіальної громади Одеського району Одеської області</t>
  </si>
  <si>
    <t>Проведення технічної інвентаризації, виготовлення технічного паспорту водопровідних мереж с. Кошари Южненської міської територіальної громади Одеського району Одеської області</t>
  </si>
  <si>
    <t>кількість заходів з технічної інвентаризації, виготовлення технічного паспорту, які планується провести</t>
  </si>
  <si>
    <t>рівень готовності проведення технічної інвентаризації, виготовлення технічного паспорту</t>
  </si>
  <si>
    <t>обсяг видатків, пов'язаний з проведенням поточного ремонту зовнішньої мережі зливової каналізації</t>
  </si>
  <si>
    <t>Капітальний ремонт ділянки теплових мереж від ТК-24 до ТК-25 м. Южного Одеської області</t>
  </si>
  <si>
    <t>2.13</t>
  </si>
  <si>
    <t>Утримання територій загального користування</t>
  </si>
  <si>
    <t>площа територій загального користування, яка підлягає утриманню</t>
  </si>
  <si>
    <t>протяжність діялянки мереж зливової каналізації, яка підлягає поточному ремонту</t>
  </si>
  <si>
    <t>середня сума витрат на поточний ремонт 1 м  ділянки мережі зливової каналізації</t>
  </si>
  <si>
    <t>Відлов бродячих тварин</t>
  </si>
  <si>
    <t>кількість бензопил, що підлягають придбанню</t>
  </si>
  <si>
    <t>середня сума витрат на придбання 1 бензопили</t>
  </si>
  <si>
    <t>кількість висоторізів, що підлягають придбанню</t>
  </si>
  <si>
    <t>середня сума витрат на придбання 1 висоторізу</t>
  </si>
  <si>
    <t xml:space="preserve">кількість запірної арматури, що планується придбати </t>
  </si>
  <si>
    <t>рівень забезпечення комунальних підприємтсв технічним обладнанням</t>
  </si>
  <si>
    <t>Забезпечення функціонування котельні</t>
  </si>
  <si>
    <t>площа покрівлі, що потребує капітального ремонту</t>
  </si>
  <si>
    <t>Капітальний ремонт ділянки магістрального водопроводу від колодязя В 13  до колодязя В 26 по вул. Хіміків м. Южного Одеського району Одеської області</t>
  </si>
  <si>
    <t>загальна протяжність ділянки магістрального водопроводу, що потребує капітального ремонту</t>
  </si>
  <si>
    <t xml:space="preserve">кількість резервуарів, що потребує реконструкції </t>
  </si>
  <si>
    <t>середня сума витрат на проведення реконструкції 1 резервуара води</t>
  </si>
  <si>
    <t>протяжність теплових мереж, що потребує проведення капітального ремонту</t>
  </si>
  <si>
    <t xml:space="preserve">Забезпечення належної та безперебійної роботи водопровідного  господарства  </t>
  </si>
  <si>
    <t xml:space="preserve">УЖКГ ЮМР/КП "Южводоканал" </t>
  </si>
  <si>
    <t>Забезпечення безперебійного проходження опалювального сезону</t>
  </si>
  <si>
    <t>обсяг видатків, пов'язаний з проведенням незалежної оцінки</t>
  </si>
  <si>
    <t>кількість заходів з проведення незалежної оцінки, які планується провести</t>
  </si>
  <si>
    <t>середня сума витрат на проведення 1 заходу з незалежної оцінки</t>
  </si>
  <si>
    <t>рівень готовності проведення незалежної оцінки</t>
  </si>
  <si>
    <t>Забезпечення беззбиткової діяльності підприємства</t>
  </si>
  <si>
    <t>забезпечення заходів з відлову бродячих тварин на інших територіях громади</t>
  </si>
  <si>
    <t>кількість заходів з відлову, що планується провести у місті</t>
  </si>
  <si>
    <t>забезпечення заходів з відлову бродячих тварин у місті</t>
  </si>
  <si>
    <t>кількість заходів з відлову, що планується провести на інших територіях громади</t>
  </si>
  <si>
    <t xml:space="preserve">Реконструкція водопровідного колектору від ВНС до вул. Хіміків м. Южного Одеської області </t>
  </si>
  <si>
    <t>Поточне утримання кладовищ</t>
  </si>
  <si>
    <t xml:space="preserve">площа кладовищ, яка підлягає поточному утриманню </t>
  </si>
  <si>
    <t>рівень готовності проєктної документації</t>
  </si>
  <si>
    <t>Капітальний ремонт покрівлі будівлі АБК і РММ на котельні за адресою: вул. Старомиколаївське шосе, 8, м. Южного Одеського району Одеської області</t>
  </si>
  <si>
    <t>Фінансова підтримка шляхом компенсації обгрунтованих витрат КОМУНАЛЬНОМУ ПІДПРИЄМСТВУ ТЕПЛОВИХ МЕРЕЖ «ЮЖТЕПЛОКОМУНЕНЕРГО» на виробництво, транспортування та постачання теплової енергії, послуг з постачання теплової енергії, як послуг, що становлять загальний економічний інтерес</t>
  </si>
  <si>
    <t>кількість підприємств теплового господарства, яким планується надання фінансової підтримки</t>
  </si>
  <si>
    <t xml:space="preserve">планові обсяги реалізації </t>
  </si>
  <si>
    <t>рівень забезпечення сталого і безперебійного надання послуг з централізованого водопостачання для населення</t>
  </si>
  <si>
    <t>середня сума витрат на відшкодування різниці між  затвердженим та економічно обгрунтованим тарифом на послуги з централізованого водовідведення для населення</t>
  </si>
  <si>
    <t>рівень забезпечення сталого і безперебійного надання послуг з централізованого водовідведення для населення</t>
  </si>
  <si>
    <t>середня сума витрат на відшкодування різниці між  затвердженим та економічно обгрунтованим тарифом на послуги з централізованого водопостачання для населення</t>
  </si>
  <si>
    <t>кількість дверей, що планується обслуговувати</t>
  </si>
  <si>
    <t>середня сума витрат на проведення технічного обслуговування 1 двері</t>
  </si>
  <si>
    <t>рівень здійснення технічного обслуговування</t>
  </si>
  <si>
    <t>ЗАВДАННЯ І ЗАХОДИ РЕАЛІЗАЦІЇ ПРОГРАМИ</t>
  </si>
  <si>
    <t>Перелік заходів Програми</t>
  </si>
  <si>
    <t>Термін виконання заходу</t>
  </si>
  <si>
    <t>За роками</t>
  </si>
  <si>
    <t>Очікуваний результат</t>
  </si>
  <si>
    <t>2025-2027</t>
  </si>
  <si>
    <t>Всього, в т.ч.:</t>
  </si>
  <si>
    <t>місцевий бюджет:</t>
  </si>
  <si>
    <t>2025</t>
  </si>
  <si>
    <t>2026</t>
  </si>
  <si>
    <t>2027</t>
  </si>
  <si>
    <t xml:space="preserve">рівень забезпечення належного утримання та якісного освітлення території </t>
  </si>
  <si>
    <t>протяжність мереж зовнішнього освітлення, яка підлягає поточному утриманню</t>
  </si>
  <si>
    <t>Внесення змін до технічних паспортів доріг мікрорайону індивідуальної забудови (МІЗ) Одеського району Одеської області  та реєстрація у ЄДЕССБ</t>
  </si>
  <si>
    <t>Проведення технічної інвентаризації,  виготовлення технічного паспорту дороги в'їзду на автостанцію та виїзду м. Южного Одеського району Одеської області  та реєстрація у ЄДЕССБ</t>
  </si>
  <si>
    <t>обсяг видатків, пов'язаний з внесенням змін до технічних паспортів доріг та реєстрацією у ЄДЕССБ</t>
  </si>
  <si>
    <t>кількість заходів з внесення змін до технічних паспортів доріг, реєстрації у ЄДЕССБ, які планується провести</t>
  </si>
  <si>
    <t>обсяг видатків, пов'язаний з проведенням технічної інвентаризації, виготовленням технічного паспорту дороги та реєстрації у ЄДЕССБ</t>
  </si>
  <si>
    <t>кількість заходів з технічної інвентаризації, виготовлення технічного паспорту, реєстрації у ЄДЕССБ, які планується провести</t>
  </si>
  <si>
    <t>середня сума витрат на проведення 1 заходу з технічної інвентаризації, виготовлення технічного паспорту та реєстрації у ЄДЕССБ</t>
  </si>
  <si>
    <t>рівень готовності проведення технічної інвентаризації, виготовлення технічного паспорту та реєстрації у ЄДЕССБ</t>
  </si>
  <si>
    <t>кількість вбиралень, що підлягає поточному утриманню</t>
  </si>
  <si>
    <t>Придбання висоторізів</t>
  </si>
  <si>
    <t>Придбання мотоножиць</t>
  </si>
  <si>
    <t>кількість мотоножиць, що підлягають придбанню</t>
  </si>
  <si>
    <t>кількість заходів з реєстрації у ЄДЕССБ вулиць, які планується провести</t>
  </si>
  <si>
    <t>середня сума витрат на проведення 1 заходу з реєстрації у ЄДЕССБ вулиць</t>
  </si>
  <si>
    <t>обсяг видатків, пов'язаний з реєстрацією у ЄДЕССБ вулиць с. Нові Білярі</t>
  </si>
  <si>
    <t>обсяг видатків, пов'язаний з реєстрацією у ЄДЕССБ вулиць с. Булдинка</t>
  </si>
  <si>
    <t>рівень готовності реєстрації у ЄДЕССБ вулиць</t>
  </si>
  <si>
    <t>обсяг видатків, пов'язаний з поточним ремонтом ділянки мереж зливової каналізації</t>
  </si>
  <si>
    <t>цінова пропозиція</t>
  </si>
  <si>
    <t>кількість заходів з технічної інвентаризації та виготовлення технічного паспорту, які планується провести</t>
  </si>
  <si>
    <t>середня сума витрат на проведення 1 заходу з технічної інвентаризації та виготовлення технічного паспорту</t>
  </si>
  <si>
    <t>грн/м</t>
  </si>
  <si>
    <t>тис. грн/од.</t>
  </si>
  <si>
    <t>тис.грн/од.</t>
  </si>
  <si>
    <t>тис.грн</t>
  </si>
  <si>
    <t>проєктна документація, що потребує коригування</t>
  </si>
  <si>
    <t>середня сума витрат на коригування проєктної документації</t>
  </si>
  <si>
    <t>рівень готовності коригування проєктної документації</t>
  </si>
  <si>
    <t>грн/м²</t>
  </si>
  <si>
    <t xml:space="preserve">середня сума витрат на проведення капітального ремонту 1м² площі покрівлі </t>
  </si>
  <si>
    <t xml:space="preserve">Коригування проєктної документації "Капітальний ремонт ділянки теплових мереж від ТК-24 до ТК-25 м. Южного Одеської області" </t>
  </si>
  <si>
    <t>середня сума витрат на здійснення коригування проєктної документації з капітального ремонту ділянки теплових мереж</t>
  </si>
  <si>
    <t>тис.грн/ од.</t>
  </si>
  <si>
    <t>Придбання запірної арматури для встановлення в теплових камерах м. Южного Одеського району Одеської області</t>
  </si>
  <si>
    <t>Реєстрація у ЄДЕССБ вулиць с. Булдинка Южненської міської територіальної громади Одеського району Одеської області</t>
  </si>
  <si>
    <t>Придбання газонокосарки повнопривідної</t>
  </si>
  <si>
    <t>Придбання газонокосарок з варіатором приводу коліс</t>
  </si>
  <si>
    <t>VI. Об'єкти соціальної інфраструктури</t>
  </si>
  <si>
    <t>Всього за розділом, в т.ч.:</t>
  </si>
  <si>
    <t>грн/од.</t>
  </si>
  <si>
    <r>
      <t>тис. м</t>
    </r>
    <r>
      <rPr>
        <vertAlign val="superscript"/>
        <sz val="11"/>
        <rFont val="Times New Roman"/>
        <family val="1"/>
        <charset val="204"/>
      </rPr>
      <t>3</t>
    </r>
  </si>
  <si>
    <r>
      <t>грн/м</t>
    </r>
    <r>
      <rPr>
        <vertAlign val="superscript"/>
        <sz val="11"/>
        <rFont val="Times New Roman"/>
        <family val="1"/>
        <charset val="204"/>
      </rPr>
      <t>3</t>
    </r>
  </si>
  <si>
    <t>шт. од.</t>
  </si>
  <si>
    <t xml:space="preserve"> тис. грн</t>
  </si>
  <si>
    <t>грн/кВт</t>
  </si>
  <si>
    <t>Реконструкція резервуара води № 1 м. Южного Одеської області</t>
  </si>
  <si>
    <t>середня сума витрат на проведення 1 заходу з внесення змін до технічних паспортів доріг та реєстрації у ЄДЕССБ</t>
  </si>
  <si>
    <t>Коригування проєкту "Капітальний ремонт ділянки теплових мереж від ТК-17 до ЦТП № 24 м. Южного Одеської області"</t>
  </si>
  <si>
    <t>Проєктні роботи "Капітальний ремонт ділянки теплових мереж від ТК-6 до ТК-15 м. Южного Одеського району Одеської області"</t>
  </si>
  <si>
    <t>Проєктні роботи "Капітальний ремонт ділянки теплових мереж від ЦТП № 31 до ТК-31/4 м. Южного Одеського району Одеської області"</t>
  </si>
  <si>
    <t>Проєктні роботи "Капітальний ремонт ділянки теплових мереж від ТК-1 до ТК-17 м. Южного Одеського району Одеської області"</t>
  </si>
  <si>
    <t>Проєктні роботи "Капітальний ремонт ділянки теплових мереж від ТК-17 до ЦТП № 31 м. Южного Одеського району Одеської області"</t>
  </si>
  <si>
    <t>Проєктні роботи "Капітальний ремонт ділянки теплових мереж від ЦТП № 21 до вводу у житлові будинки по вул. Новобілярська 24,26 вул. Т.Г. Шевченка 1,5 м. Южного Одеського району Одеської області"</t>
  </si>
  <si>
    <t>Всього за розділом</t>
  </si>
  <si>
    <t>проєктні роботи, що планується виконати</t>
  </si>
  <si>
    <t xml:space="preserve">середня сума витрат на виконання проєктних робіт </t>
  </si>
  <si>
    <t>рівень готовності  проєктних робіт</t>
  </si>
  <si>
    <t xml:space="preserve">рішення ЮМР про передачу </t>
  </si>
  <si>
    <t>технічні паспорти</t>
  </si>
  <si>
    <t>Реєстрація у ЄДЕССБ вулиць с. Нові Білярі Южненської міської територіальної громади Одеського району Одеської області</t>
  </si>
  <si>
    <t>Проведення незалежної оцінки доріг с. Булдинка Южненської міської територіальної громади Одеського району Одеської області</t>
  </si>
  <si>
    <t>Проведення незалежної оцінки доріг с. Сичавка Южненської міської територіальної громади Одеського району Одеської області</t>
  </si>
  <si>
    <t>Проведення незалежної оцінки доріг с. Кошари Южненської міської територіальної громади Одеського району Одеської області</t>
  </si>
  <si>
    <t>Проведення незалежної оцінки доріг с. Нові Білярі Южненської міської територіальної громади Одеського району Одеської області</t>
  </si>
  <si>
    <t>середня сума витрат на організацію належного утримання та санітарного очищення 1  м² територій загального користування</t>
  </si>
  <si>
    <t>середня сума витрат на надання фінансової підтримки</t>
  </si>
  <si>
    <t>рівень забезпечення фінансовою підтримкою суб'єктів господарювання</t>
  </si>
  <si>
    <t>середня сума витрат пов'язана з відловом бродячих тварин</t>
  </si>
  <si>
    <r>
      <t xml:space="preserve">Проєктні роботи "Капітальний ремонт ділянки теплових мереж від ЦТП № 26 до вводу у житлові будинки по вул. Будівельників, 9, просп. Миру, 22, 26, </t>
    </r>
    <r>
      <rPr>
        <sz val="11"/>
        <color theme="1"/>
        <rFont val="Times New Roman"/>
        <family val="1"/>
        <charset val="204"/>
      </rPr>
      <t>опорного закладу "Ліцей № 2", ЗДО № 1</t>
    </r>
    <r>
      <rPr>
        <sz val="11"/>
        <rFont val="Times New Roman"/>
        <family val="1"/>
        <charset val="204"/>
      </rPr>
      <t xml:space="preserve"> м. Южного Одеського району Одеської області"</t>
    </r>
  </si>
  <si>
    <t>Проєктні роботи "Капітальний ремонт ділянки мереж внутрішньоквартального водопроводу від колодязя В 7 по вул. Т.Г. Шевченка, 6 до колодязя В 81 по вул. Т.Г. Шевченка, 7 м. Южного  Одеського району Одеської області"</t>
  </si>
  <si>
    <t>Коригування проєктної документації "Реконструкція  мереж вуличного водопроводу від камери В 6 розташованої біля торговельного центру "Плаза" до камери В 0 по просп. Григорівського десанту та від камери В 0 вздовж вул. Приморської до колодязя В 27 по вул. Іванова м. Южного Одеської області"</t>
  </si>
  <si>
    <t>Проєктні роботи «Капітальний ремонт ділянки мереж трубопроводу холодного водопостачання від колодязя В 74 по вул. Приморській, 19 до колодязя В 33 по просп. Григорівського десанту, 8 м. Южного Одеського району Одеської області»</t>
  </si>
  <si>
    <t>Проєктні роботи "Капітальний ремонт ділянки мереж трубопроводу холодного водопостачання від колодязя В 20 по вул. Хіміків, 8 до колодязя В 81 по вул. Т.Г. Шевченка, 7 м. Южного Одеського району Одеської області"</t>
  </si>
  <si>
    <t>Коригування проєктної документації "Капітальний ремонт ділянки магістрального водопроводу від колодязя В 75 по вул. Приморській до камери В 0 по просп. Григорівського десанту м. Южного Одеського району Одеської області"</t>
  </si>
  <si>
    <t>Коригування проєктної документації "Будівництво мереж водопостачання у мікрорайоні 1.7 м. Южного Одеської області"</t>
  </si>
  <si>
    <t>Коригування проєктної документації "Будівництво мереж господарсько-побутової каналізації у мікрорайоні 1.7 м. Южного Одеської області"</t>
  </si>
  <si>
    <t>Коригування проєктної  документації "Будівництво мереж зливової каналізації у мікрорайоні 1.7 м. Южного Одеської області"</t>
  </si>
  <si>
    <t>Додаток 1</t>
  </si>
  <si>
    <t>Додаток 2</t>
  </si>
  <si>
    <t>3.24</t>
  </si>
  <si>
    <t>Придбання напівпричепа тракторного</t>
  </si>
  <si>
    <t>2.15</t>
  </si>
  <si>
    <t>6.1</t>
  </si>
  <si>
    <t xml:space="preserve">середня сума витрат на виконання проєктних робіт з капітального ремонту ділянки мереж трубопроводу холодного водопостачання </t>
  </si>
  <si>
    <t>середня сума витрат на виготовлення проєктних робіт з капітального ремонту ділянки мереж внутрішньоквартального водопроводу</t>
  </si>
  <si>
    <t>Підвищення рівня благоустрою міста</t>
  </si>
  <si>
    <t>Поточний ремонт пішохідних доріжок на загальноміській території біля автостанції міста Південного Одеського району Одеської області</t>
  </si>
  <si>
    <t>3.25</t>
  </si>
  <si>
    <t>обсяг видатків, пов'язаний з поточним ремонтом пішохідних доріжок</t>
  </si>
  <si>
    <t>площа пішохідних доріжок, яка підлягає поточному ремонту</t>
  </si>
  <si>
    <r>
      <t>тис. м</t>
    </r>
    <r>
      <rPr>
        <vertAlign val="superscript"/>
        <sz val="11"/>
        <rFont val="Times New Roman"/>
        <family val="1"/>
        <charset val="204"/>
      </rPr>
      <t>2</t>
    </r>
  </si>
  <si>
    <r>
      <t>середня сума витрат на проведення поточного ремонту 1 м</t>
    </r>
    <r>
      <rPr>
        <vertAlign val="superscript"/>
        <sz val="11"/>
        <rFont val="Times New Roman"/>
        <family val="1"/>
        <charset val="204"/>
      </rPr>
      <t xml:space="preserve">2  </t>
    </r>
    <r>
      <rPr>
        <sz val="11"/>
        <rFont val="Times New Roman"/>
        <family val="1"/>
        <charset val="204"/>
      </rPr>
      <t>пішохідних доріжок</t>
    </r>
  </si>
  <si>
    <t>рівень готовності  поточного ремонту пішохідних доріжок</t>
  </si>
  <si>
    <r>
      <t>грн/ м</t>
    </r>
    <r>
      <rPr>
        <vertAlign val="superscript"/>
        <sz val="11"/>
        <rFont val="Times New Roman"/>
        <family val="1"/>
        <charset val="204"/>
      </rPr>
      <t>2</t>
    </r>
  </si>
  <si>
    <t>середня сума витрат на придбання хімічних реагентів, розрахованих на обслуговування 1 фонтану</t>
  </si>
  <si>
    <t>обсяг видатків,  пов'язаний з придбанням бензопил</t>
  </si>
  <si>
    <t>обсяг видатків,  пов'язаний з придбанням бензопили</t>
  </si>
  <si>
    <t>обсяг видатків,  пов'язаний з придбанням газонокосарок</t>
  </si>
  <si>
    <t>обсяг видатків,  пов'язаний з придбанням газонокосарки</t>
  </si>
  <si>
    <t>обсяг видатків, пов'язаний з придбанням напівпричепу тракторного</t>
  </si>
  <si>
    <t>кількість напівпричепів тракторних, що підлягають придбанню</t>
  </si>
  <si>
    <t>середня сума витрат на придбання 1 напівпричепу</t>
  </si>
  <si>
    <t>обсяг видатків, пов'язаний з виконанням проєктних робіт з реконструкції благоустрою загальноміських територій з влаштуванням дитячого майданчику</t>
  </si>
  <si>
    <t>обсяг видатків, пов'язаний з поточним утриманням міських територій</t>
  </si>
  <si>
    <t>рішення ВК ЮМР</t>
  </si>
  <si>
    <t>обсяг видатків, пов'язаний з поточним утриманням мереж  зливової каналізації</t>
  </si>
  <si>
    <t xml:space="preserve">обсяг видатків, пов'язаний з проведенням моніторингу якості зливових вод </t>
  </si>
  <si>
    <t>обсяг видатків, пов'язаний зі сплатою екологічного податку</t>
  </si>
  <si>
    <t>обсяг видатків, пов'язаний з поточним ремонтом зовнішньої мережі зливової каналізації</t>
  </si>
  <si>
    <t xml:space="preserve">обсяг видатків, пов'язаний з коригуванням проєктної документації з реконструкції мереж вуличного водопроводу </t>
  </si>
  <si>
    <t>обсяг видатків, пов'язаний з проведенням робіт з реконструкції водопровідного колектору</t>
  </si>
  <si>
    <t>обсяг видатків, пов'язаний з проведенням робіт з реконструкції резервуара води</t>
  </si>
  <si>
    <t xml:space="preserve">обсяг видатків, пов'язаний з виконанням проєктних робіт з капітального ремонту ділянки мереж трубопроводу холодного водопостачання </t>
  </si>
  <si>
    <t>обсяг видатків, пов'язаний з виконанням проєктних робіт з капітального ремонту ділянки мереж внутрішньоквартального водопроводу</t>
  </si>
  <si>
    <t xml:space="preserve">обсяг видатків, пов'язаний з коригуванням проєктної документації </t>
  </si>
  <si>
    <t>обсяг видатків, пов'язаний з проведенням капітального ремонту  ділянки магістрального водопроводу</t>
  </si>
  <si>
    <t>обсяг видатків, пов'язаний з відшкодуванням різниці між затвердженим та економічно обгрунтованим тарифом на послуги з централізованого водопостачання для населення</t>
  </si>
  <si>
    <t>обсяг видатків, пов'язаний з відшкодуванням різниці між затвердженим та економічно обгрунтованим тарифом на послуги з централізованого водовідведення для населення</t>
  </si>
  <si>
    <t>обсяг видатків, пов'язаний з проведенням капітального ремонту ділянки теплових мереж</t>
  </si>
  <si>
    <t xml:space="preserve">обсяг видатків, пов'язаний з проведенням капітального ремонту покрівлі будівлі </t>
  </si>
  <si>
    <t>обсяг видатків, пов'язаний з коригуванням проєктної  документації з капітального ремонту ділянки теплових мереж</t>
  </si>
  <si>
    <t>грн /м</t>
  </si>
  <si>
    <t>середня сума витрат на проведення капітального ремонту 1 м ділянки теплових мереж</t>
  </si>
  <si>
    <t>обсяг видатків, пов'язаний з виконанням проєктних робіт з капітального ремонту покрівлі будівлі котельної</t>
  </si>
  <si>
    <t>обсяг видатків, пов'язаний з виконанням проєктних робіт з капітального ремонту ділянки теплових мереж</t>
  </si>
  <si>
    <t>обсяг видатків, пов'язаний з придбанням запірної арматури для встановлення в теплових камерах</t>
  </si>
  <si>
    <t>середня сума витрат на придбання 1 од. запірної арматури</t>
  </si>
  <si>
    <t>обсяг видатків, пов'язний з наданням фінансової підтримки</t>
  </si>
  <si>
    <t xml:space="preserve">обсяг видатків, пов'язаний з організацією проведення громадських робіт </t>
  </si>
  <si>
    <t>обсяг видатків, пов'язаний з поточним утриманням фонтанів</t>
  </si>
  <si>
    <t>обсяг видатків,  пов'язаний з придбанням хімічних реагентів для обслуговування фонтанів</t>
  </si>
  <si>
    <t>середня сума витрат на організацію належного утримання 1 громадської вбиральні</t>
  </si>
  <si>
    <t>обсяг видатків, пов'язаний з поточним утриманням громадських вбиралень</t>
  </si>
  <si>
    <t>середня сума витрат, пов'язана з відловом бродячих тварин</t>
  </si>
  <si>
    <t>обсяг видатків, пов'язаний з утриманням територій загального користування</t>
  </si>
  <si>
    <t>обсяг видатків, пов'язаний з поточним утриманням кладовищ</t>
  </si>
  <si>
    <t>тис.грн /га</t>
  </si>
  <si>
    <t>обсяг видатків, пов'язаний з проведенням незалежної оцінки доріг</t>
  </si>
  <si>
    <t>обсяг видатків,  пов'язаний з придбанням мотоножиць</t>
  </si>
  <si>
    <t>середня сума витрат на придбання 1 од. мотоножиць</t>
  </si>
  <si>
    <t>обсяг видатків,  пов'язаний з придбанням висоторізів</t>
  </si>
  <si>
    <t>обсяг видатків,  пов'язаний з придбанням мотокос</t>
  </si>
  <si>
    <t xml:space="preserve">обсяг видатків, пов'язаний з поточним утриманням мереж зовнішнього освітлення </t>
  </si>
  <si>
    <t xml:space="preserve">обсяг видатків, пов'язаний з оплатою зовнішнього освітлення </t>
  </si>
  <si>
    <t>обсяг видатків, пов'язний з поточним утриманням міських доріг</t>
  </si>
  <si>
    <t>рівень готовності технічних паспортів доріг та реєстрації у ЄДЕССБ</t>
  </si>
  <si>
    <t>обсяг видатків, пов'язаний з технічним обслуговуванням</t>
  </si>
  <si>
    <t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8.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</si>
  <si>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області, в т.ч.: </t>
  </si>
  <si>
    <t>Капітальний ремонт проїжджої частини вул. Приморської від вул. Будівельників до просп. Григорівського десанту м. Южного Одеської області (І черга. Пішохідні доріжки)</t>
  </si>
  <si>
    <t>Капітальний ремонт проїжджої частини вул. Приморської від вул. Будівельників до просп. Григорівського десанту м. Южного Одеської області (ІІ черга. Зовнішнє освітлення)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</si>
  <si>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 (ІІІ черга. Велосипедні доріжки) 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</si>
  <si>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 (ІV черга. Проїжджа частина) </t>
  </si>
  <si>
    <t>5.4</t>
  </si>
  <si>
    <t>обсяг видатків, пов'язаний з проведенням реконструкції котельні</t>
  </si>
  <si>
    <t>кількість когенераційних установок які необхідно встановити</t>
  </si>
  <si>
    <t>середня сума витрат на проведення робіт з реконструкції  котельні</t>
  </si>
  <si>
    <t>розрахунок</t>
  </si>
  <si>
    <t>обсяг видатків, пов'язаних з проведенням капітального ремонту проїжджої частини вулиці у.т.ч.:</t>
  </si>
  <si>
    <t>обсяг видатків, пов'язаних з проведенням капітального ремонту  (І черга. Пішохідні доріжки)</t>
  </si>
  <si>
    <t>обсяг видатків, пов'язаних з проведенням капітального ремонту  (ІІ черга. Зовнішнє освітлення)</t>
  </si>
  <si>
    <t xml:space="preserve">обсяг видатків, пов'язаних з проведенням капітального ремонту (ІІІ черга. Велосипедні доріжки) </t>
  </si>
  <si>
    <t xml:space="preserve">обсяг видатків, пов'язаних з проведенням капітального ремонту (ІV черга. Проїжджа частина) </t>
  </si>
  <si>
    <t>площа пішохідних доріжок, яка підлягає капітальному ремонту (І черга)</t>
  </si>
  <si>
    <t>площа проїжджої частини, яка підлягає капітальному ремонту (ІV черга)</t>
  </si>
  <si>
    <t>тис.м²</t>
  </si>
  <si>
    <t>середня сума витрат на проведення капітального ремонту 1 м² площі пішохідних доріжок</t>
  </si>
  <si>
    <t>середня сума витрат на проведення капітального ремонту 1 м² проїжджої частини</t>
  </si>
  <si>
    <t>рівень виконання робіт з капітального ремонту (І черга. Пішохідні доріжки)</t>
  </si>
  <si>
    <t>рівень виконання робіт з капітального ремонту (ІІ черга. Зовнішне освітлення)</t>
  </si>
  <si>
    <t>рівень виконання робіт з капітального ремонту (ІII черга. Велосипедні доріжки)</t>
  </si>
  <si>
    <t>рівень виконання робіт з капітального ремонту (VІ черга. Проїжджа частина)</t>
  </si>
  <si>
    <t>Проведення технічного обстеження та оцінки технічного стану конструкцій споруди безнапірної дамби, розташованої в с. Сичавка Одеського району Одеської області по вул. Сергія Сузанського (вул. Цвєтаєва)</t>
  </si>
  <si>
    <t>Підвищення рівня благоустрою громади</t>
  </si>
  <si>
    <t>3.26</t>
  </si>
  <si>
    <t xml:space="preserve">обсяг видатків, пов'язаний з проведенням технічного обстеження та оцінкою технічного стану конструкцій споруди </t>
  </si>
  <si>
    <t>кількість заходів з проведення технічного обстеження та оцінки технічного стану, які планується провести</t>
  </si>
  <si>
    <t>середня сума витрат на проведення 1 заходу з проведення технічного обстеження та оцінки технічного стану</t>
  </si>
  <si>
    <t>рівень готовності проведення технічного обстеження та оцінки технічного стану</t>
  </si>
  <si>
    <t>3.27</t>
  </si>
  <si>
    <t>2</t>
  </si>
  <si>
    <t>рішення ЮМР</t>
  </si>
  <si>
    <t>обсяг видатків, пов'язаний з розробленням проекту землеустрою</t>
  </si>
  <si>
    <t>кількість проектів землеустрою, що планується розробити</t>
  </si>
  <si>
    <t>середня сума витрат на виконання 1 проекту</t>
  </si>
  <si>
    <t>рівень готовності  проекту землеустрою</t>
  </si>
  <si>
    <t xml:space="preserve">Забезпечення оплати житлово-комунальних послуг за тимчасове розміщення внутрішньо переміщених осіб, у період воєнного стану </t>
  </si>
  <si>
    <t>6.2</t>
  </si>
  <si>
    <t>обсяг видатків, пов'язаний з забезпеченням оплати житлово-комунальних послуг</t>
  </si>
  <si>
    <t>кількість внутрішньо переміщених осіб, яким планується оплата житлово-комунальних послуг</t>
  </si>
  <si>
    <t>середня сума витрат на оплату житлово-комунальних послуг на 1внутрішньо переміщену особу</t>
  </si>
  <si>
    <t>Розрахунок</t>
  </si>
  <si>
    <t>Забезпечення оплати витрат за житлово-комунальні послуги внутрішньо переміщенним особам у період воєнного стану</t>
  </si>
  <si>
    <t>рівень забезпечення оплати житлово-комунальних послуг внутрішньо переміщеним особам у період  воєнного стану</t>
  </si>
  <si>
    <t>осіб</t>
  </si>
  <si>
    <t>тис.грн/ос.</t>
  </si>
  <si>
    <t>Всього вартість робіт, тис. грн</t>
  </si>
  <si>
    <t>2024-2025</t>
  </si>
  <si>
    <t>3.28</t>
  </si>
  <si>
    <t>3.29</t>
  </si>
  <si>
    <t>3.30</t>
  </si>
  <si>
    <t>3.31</t>
  </si>
  <si>
    <t>3.32</t>
  </si>
  <si>
    <t>планові графіки робіт</t>
  </si>
  <si>
    <t>Проєктні роботи "Реконструкція благоустрою загальноміських територій з влаштуванням дитячого майданчику біля житлового будинку по вул. Хіміків, 18 м. Південного Одеського району Одеської області</t>
  </si>
  <si>
    <t>3.33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</si>
  <si>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0,3500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Южненська міська територіальна громада Одеського району Одеської області, с.Булдинка</t>
  </si>
  <si>
    <t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2,3420 га, землі рекреаційного призначення, 07.09-земельні ділянки загального користування відведені під місця поховання (для розміщення кладовища), що розташована за адресою: Одеська область, Одеський район, Южненська міська територіальна громада, с.Сичавка, вздовж вулиці Цвєтаєва</t>
  </si>
  <si>
    <t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1,4000 га, землі рекреаційного призначення, 07.09-земельні ділянки загального користування відведені під місця поховання (для розміщення кладовища), за межами населеного пункту, що розташована за адресою: Южненська міська територіальна громада Одеського району Одеської області, с.Сичавка, вулиця Цвєтаєва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</si>
  <si>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0,6942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с.Кошари, Одеського району Одеської області</t>
  </si>
  <si>
    <t>2.16</t>
  </si>
  <si>
    <t>2020,                        2023-2025</t>
  </si>
  <si>
    <t>2.17</t>
  </si>
  <si>
    <t>Капітальний ремонт ділянки теплових мереж від ТК-15 до вводів у будівлі Ліцею №1 та ЗДО №3 м. Южного Одеського району Одеської області</t>
  </si>
  <si>
    <t>протяжність ділянки теплових мереж, що потребує капітального ремонту</t>
  </si>
  <si>
    <t xml:space="preserve"> м</t>
  </si>
  <si>
    <t>рівень готовності об'єкту реконструкції</t>
  </si>
  <si>
    <t>Коригування проєктної документації: "Капітальний ремонт ділянки магістрального водопроводу від колодязя В 13 до колодязя В 26 по вул. Хіміків м. Южного Одеського району Одеської області"</t>
  </si>
  <si>
    <t>1.26</t>
  </si>
  <si>
    <t>1.27</t>
  </si>
  <si>
    <t>Капітальний ремонт твердого покриття (пішохідна доріжка) вздовж житлових будинків по просп. Миру, 15,17,25 м. Южного Одеської області, в т.ч.:</t>
  </si>
  <si>
    <t>2021-2025</t>
  </si>
  <si>
    <t>3.34</t>
  </si>
  <si>
    <t>Коригування проєктної документації: "Нове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кладовище"</t>
  </si>
  <si>
    <t>обсяг видатків, пов'язаний з коригуванням проєктної документації з нового будівництва колумбарію</t>
  </si>
  <si>
    <t>рівень готовності відкоригованої проєктної документації</t>
  </si>
  <si>
    <t>послуги, що планується виконати</t>
  </si>
  <si>
    <t xml:space="preserve">середня сума витрат на виконання послуг, пов'язаних  із підготовкою до виконання робіт, їх здійсненням та введенням об'єктів будівництва в експлуатацію </t>
  </si>
  <si>
    <t xml:space="preserve">обсяг видатків, пов'язаний із підготовкою до виконання робіт, їх здійсненням та введенням об'єктів будівництва в експлуатацію </t>
  </si>
  <si>
    <t>рівень готовності об'єкту</t>
  </si>
  <si>
    <t xml:space="preserve">кошти на оплату послуг, пов'язаних із підготовкою до виконання робіт, їх здійсненням та введенням об'єктів будівництва в експлуатацію </t>
  </si>
  <si>
    <t xml:space="preserve">рівень готовності відкоригованої проєктної документації </t>
  </si>
  <si>
    <t>Обласний бюджет</t>
  </si>
  <si>
    <t xml:space="preserve">середня сума витрат на здійснення коригування проєктної документації </t>
  </si>
  <si>
    <t>4.3</t>
  </si>
  <si>
    <t>Обласний бюджет:</t>
  </si>
  <si>
    <t>Місцевий бюджет:</t>
  </si>
  <si>
    <t>Всього у т.ч.:</t>
  </si>
  <si>
    <t>Джерела фінансування</t>
  </si>
  <si>
    <t>посл.</t>
  </si>
  <si>
    <t>тис.грн/посл.</t>
  </si>
  <si>
    <t>середня сума витрат на 1 послугу з приєднання</t>
  </si>
  <si>
    <t>4.4</t>
  </si>
  <si>
    <t>4.5</t>
  </si>
  <si>
    <t>4.6</t>
  </si>
  <si>
    <t>4.7</t>
  </si>
  <si>
    <t>Стандартне приєднання електроустановок до електричних мереж ТП 951 (Одеська область, Одеський район, с. Сичавка, вул. Садова та вул. Шкільна)</t>
  </si>
  <si>
    <t>Стандартне приєднання електроустановок до електричних мереж ТП 241 (Одеська область, Одеський район, с. Сичавка, вул. Набережна та вул. Чорноморська)</t>
  </si>
  <si>
    <t>Стандартне приєднання електроустановок до електричних мереж ТП 557 (Одеська область, Одеський район, с. Сичавка, вул. Прикордонна)</t>
  </si>
  <si>
    <t>Стандартне приєднання електроустановок до електричних мереж ТП 235 (Одеська область, Одеський район, с. Сичавка, вул. Каштанова)</t>
  </si>
  <si>
    <t>Стандартне приєднання електроустановок до електричних мереж ТП 230  (Одеська область, Одеський район, с. Сичавка, вул. Хуторська)</t>
  </si>
  <si>
    <t xml:space="preserve">обсяг видатків, пов'язаний з стандартним приєднанням електроустановок </t>
  </si>
  <si>
    <t>обсяг видатків, пов'язаний з стандартним приєднанням електроустановок</t>
  </si>
  <si>
    <t>обсяг видатків, пов'язаний з стандартним приєднанням електроустановок д</t>
  </si>
  <si>
    <t>рівень забезпечення обліку електроенергії</t>
  </si>
  <si>
    <t>кількість послуг з приєднання електроустановок, які планується зробити</t>
  </si>
  <si>
    <t>3.35</t>
  </si>
  <si>
    <t>Проєктні роботи "Реконструкція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області"</t>
  </si>
  <si>
    <t xml:space="preserve">обсяг видатків, пов'язаний з виконанням проєктних робіт з реконструкції благоустрою </t>
  </si>
  <si>
    <t xml:space="preserve">
Організація  належного утримання та санітарного очищення об’єктів благоустрою
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</si>
  <si>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1,5047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смт. Нові Білярі, Одеського району Одеської області</t>
  </si>
  <si>
    <t>кількість опор освітлення, що підлягає капітальному ремонту (ІІ черга)</t>
  </si>
  <si>
    <t>середня сума витрат на проведення капітального ремонту 1 опори зовнішнього освітлення</t>
  </si>
  <si>
    <t>площа покриття велосипедних доріжок, яка підлягає капітальному ремонту (ІІІ черга)</t>
  </si>
  <si>
    <t>середня сума витрат на проведення капітального ремонту покриття 1 м² велосипедних доріжок</t>
  </si>
  <si>
    <t>ФКМ ПМР</t>
  </si>
  <si>
    <t>УКБ ПМР</t>
  </si>
  <si>
    <t>проєктні роботи</t>
  </si>
  <si>
    <t>2.18</t>
  </si>
  <si>
    <t>площа віконних блоків, яка потребує заміни</t>
  </si>
  <si>
    <t>обсяг видатків, пов'язаний з проведенням капітального ремонту зі заміни віконних блоків у т.ч.</t>
  </si>
  <si>
    <t>м²</t>
  </si>
  <si>
    <t>Орієнтовні обсяги фінансування (вартість), тис.грн, у тому числі</t>
  </si>
  <si>
    <t>Віра ОСАДЧУК</t>
  </si>
  <si>
    <t>Капітальний ремонт (заміна віконних блоків) пошкоджених внаслідок збройної агресії об'єктів критичної інфраструктури: будівлі котельні та будівлі АПК і РММ комплексу "КОТЕЛЬНА", за адресою: Одеська область, Одеський район, Южненська територіальна громада, м. Південне, вул. Старомиколаївське шосе, будинок 8, у т.ч.:</t>
  </si>
  <si>
    <t xml:space="preserve">УЖКГ ПМР/КП "Южводоканал" </t>
  </si>
  <si>
    <t>УЖКГ ПМР/КП тм "ЮТКЕ"</t>
  </si>
  <si>
    <t xml:space="preserve">УЖКГ ПМР/КП "Екосервіс" </t>
  </si>
  <si>
    <t xml:space="preserve">УЖКГ ПМР/КП «Узбережжя»  </t>
  </si>
  <si>
    <t>УЖКГ ПМР/КП "Ритуальні послуги"</t>
  </si>
  <si>
    <t>УЖКГ ПМР/КП "Спецтранс"</t>
  </si>
  <si>
    <t>Поточний ремонт зовнішньої мережі зливової каналізації від колодязя Кл 132 до колодязя Кл 133 біля житлового будинку № 18 по вул. Хіміків м. Південного Одеського району Одеської області</t>
  </si>
  <si>
    <t>Проведення технічної інвентаризації, виготовлення технічного паспорту водопровідних мереж селища Нові Білярі Южненської міської територіальної громади Одеського району Одеської області</t>
  </si>
  <si>
    <t>проектні роботи</t>
  </si>
  <si>
    <t>2023-2025</t>
  </si>
  <si>
    <t>3.36</t>
  </si>
  <si>
    <t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 у т.ч.:</t>
  </si>
  <si>
    <t>кількість колумбаріїв, що планується побудувати</t>
  </si>
  <si>
    <t>середня сума витрат на будівництво колумбарію</t>
  </si>
  <si>
    <t>рівень готовності об'єктів будівництва</t>
  </si>
  <si>
    <t>обсяг видатків, пов'язаний з будівництвом колумбарію</t>
  </si>
  <si>
    <t>3.37</t>
  </si>
  <si>
    <t>Придбання хімічних реагентів для обслуговування фонтанів №№ 3,4,5,6 на площі Перемоги міста Південного Одеського району Одеської області</t>
  </si>
  <si>
    <t>Поточне утримання фонтанів  №№ 3, 4, 5, 6 на площі Перемоги міста Південного Одеського району Одеської області</t>
  </si>
  <si>
    <t>Проведення технічного обслуговування системи автоматичного відкриття ПРУ м. Південного Одеського району Одеської області</t>
  </si>
  <si>
    <t>Заступник начальника ФЕВ УЖКГ ПМР</t>
  </si>
  <si>
    <t>Відшкодування різниці між затвердженим та економічно обґрунтованим тарифом на послуги з централізованого водовідведення для населення м. Південного Одеського району Одеської області</t>
  </si>
  <si>
    <t xml:space="preserve">Відшкодування різниці між затвердженим та економічно обґрунтованим тарифом на послуги з централізованого водопостачання для населення селища Нові Білярі та с. Булдинка </t>
  </si>
  <si>
    <t>Придбання багатофункціонального пристрою</t>
  </si>
  <si>
    <t>Придбання комп'ютера у зборі з монітором</t>
  </si>
  <si>
    <t>Придбання мотокоси бензинової</t>
  </si>
  <si>
    <t>Придбання пилососу - повітродувки</t>
  </si>
  <si>
    <t>Придбання кущорізу бензинового</t>
  </si>
  <si>
    <t>3.38</t>
  </si>
  <si>
    <t>обсяг видатків,  пов'язаний з придбанням багатофункціонального пристрою</t>
  </si>
  <si>
    <t>кількість багатофункціональних пристроів, що підлягають придбанню</t>
  </si>
  <si>
    <t>середня сума витрат на придбання 1 багатофункціонального пристрою</t>
  </si>
  <si>
    <t xml:space="preserve">Придбання обладнання і предметів довгострокового користування для підприємств 
задіяних у сфері санітарного очищення  та благоустрою 
</t>
  </si>
  <si>
    <t>3.39</t>
  </si>
  <si>
    <t>обсяг видатків,  пов'язаний з придбанням комп'ютера у зборі з монітором</t>
  </si>
  <si>
    <t>кількість комп'ютерів у зборі, що підлягають придбанню</t>
  </si>
  <si>
    <t>середня сума витрат на придбання 1 комп'ютера у зборі</t>
  </si>
  <si>
    <t>3.40</t>
  </si>
  <si>
    <t>обсяг видатків,  пов'язаний з придбанням мотокос бензинових</t>
  </si>
  <si>
    <t>3.41</t>
  </si>
  <si>
    <t>3.42</t>
  </si>
  <si>
    <t>обсяг видатків,  пов'язаний з придбанням пилососів - повітродувок</t>
  </si>
  <si>
    <t>кількість пилососів - повітродувок, що підлягають придбанню</t>
  </si>
  <si>
    <t>середня сума витрат на придбання 1 пилососу - повітродувки</t>
  </si>
  <si>
    <t>3.43</t>
  </si>
  <si>
    <t>обсяг видатків,  пов'язаний з придбанням кущорізів бензинових</t>
  </si>
  <si>
    <t>кількість кущорізів, що підлягають придбанню</t>
  </si>
  <si>
    <t>середня сума витрат на придбання 1 кущорізу</t>
  </si>
  <si>
    <t>3</t>
  </si>
  <si>
    <t>Поточний ремонт пошкоджених внаслідок ракетного обстрілу будівель КНП "СПОРТИВНО-ОЗДОРОВЧИЙ КОМПЛЕКС "ОЛІМП", які знаходяться за адресою: Одеська область, Одеський район, м. Південне, площа Перемоги, 2</t>
  </si>
  <si>
    <t>6.3</t>
  </si>
  <si>
    <t xml:space="preserve">рівень виконання робіт з поточного ремонту </t>
  </si>
  <si>
    <r>
      <t>м</t>
    </r>
    <r>
      <rPr>
        <vertAlign val="superscript"/>
        <sz val="11"/>
        <rFont val="Times New Roman"/>
        <family val="1"/>
        <charset val="204"/>
      </rPr>
      <t>2</t>
    </r>
  </si>
  <si>
    <t>площа пошкоджених вікон, що підлягає відновленню</t>
  </si>
  <si>
    <t>обсяг видатків, пов'язаний з проведенням поточного ремонту зі заміни вікон</t>
  </si>
  <si>
    <t>середня сума витрат на проведення поточного ремонту зі заміни 1 м² вікон</t>
  </si>
  <si>
    <t>КНП "ОЛІМП"</t>
  </si>
  <si>
    <t xml:space="preserve"> </t>
  </si>
  <si>
    <t>2024-2026</t>
  </si>
  <si>
    <t xml:space="preserve">Капітальний ремонт ділянки магістрального водопроводу від колодязя В 1 по проспекту Григорівського десанту до колодязя В 5  по вул. Т.Г. Шевченка м. Южного Одеського району Одеської області </t>
  </si>
  <si>
    <t xml:space="preserve"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 </t>
  </si>
  <si>
    <t>середня сума витрат на проведення капітального ремонту 1 м ділянки магістрального водопроводу</t>
  </si>
  <si>
    <t>4</t>
  </si>
  <si>
    <t>2025-2026</t>
  </si>
  <si>
    <t>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</t>
  </si>
  <si>
    <t>6.4</t>
  </si>
  <si>
    <t>середня сума витрат на поточне утримання 1 м мережі  зливової каналізації</t>
  </si>
  <si>
    <t>Проєктні роботи "Капітальний ремонт ділянки мереж трубопроводу холодного водопостачання від колодязя В184 по вул. Кедрова до колодязя В186 по вул. Центральна м. Южного Одеського району  Одеської області"</t>
  </si>
  <si>
    <t>Капітальний ремонт (заміна віконних блоків) пошкоджених внаслідок збройної агресії об'єктів критичної інфраструктури: будівлі котельні та будівлі АПК і РММ комплексу "КОТЕЛЬНА", за адресою: Одеська область, Одеський район, Южненська територіальна громада, м. Південне, вул. Старомиколаївське шосе, будинок 8</t>
  </si>
  <si>
    <t xml:space="preserve">середня сума витрат на проведення капітального ремонту із заміни 1 м² віконних блоків </t>
  </si>
  <si>
    <t xml:space="preserve">рівень забезпечення виконання заходів належного утримання об’єктів благоустрою </t>
  </si>
  <si>
    <t>середня сума витрат на організацію належного утримання 1га площі кладовищ</t>
  </si>
  <si>
    <t xml:space="preserve"> тис.грн</t>
  </si>
  <si>
    <t>середня сума витрат на поточне утримання 1 м мережі зовнішнього освітлення</t>
  </si>
  <si>
    <t>тис грн</t>
  </si>
  <si>
    <t>тис.грн/  од.</t>
  </si>
  <si>
    <t>тис.грн/ шт.од.</t>
  </si>
  <si>
    <t>обсяг видатків, пов'язаний з проведенням заходів з відлову бродячих тварин у місті</t>
  </si>
  <si>
    <t>обсяг видатків, пов'язаний з проведенням заходів з відлову бродячих тварин на інших територіях громади</t>
  </si>
  <si>
    <t>Забезпечення функціонування спортивно-оздоровчого комлексу</t>
  </si>
  <si>
    <t>Капітальний ремонт ділянки магістрального водопроводу від колодязя В 1 по проспекту Григорівського десанту до колодязя В 5  по вул. Т.Г. Шевченка м. Южного Одеського району Одеської області у т.ч.:</t>
  </si>
  <si>
    <t>проєкні роботи</t>
  </si>
  <si>
    <t>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 у т.ч.:</t>
  </si>
  <si>
    <t>інші джерела</t>
  </si>
  <si>
    <t>Інші джерела</t>
  </si>
  <si>
    <t>Інші джерела:</t>
  </si>
  <si>
    <t>Проєктні роботи "Реконструкція ділянки теплових мереж від ЦТП № 20 до вводу у житлові будинки по вул. Хіміків, 10, 12, 14, вул. Т.Г. Шевченка, 9, ЗДО №5 м. Южного Одеського району Одеської області"</t>
  </si>
  <si>
    <t xml:space="preserve">Капітальний ремонт ділянки теплових мереж від ЦТП №29 до вводу у житлові будинки по просп. Григорівського десанту, 26, 28, 30/16, вул. Хіміків, 18, будівель по просп. Григорівського десанту, 26а та 24а м. Южного Одеської області </t>
  </si>
  <si>
    <t>Капітальний ремонт ділянки теплових мереж від ЦТП №29 до вводу у житлові будинки по просп. Григорівського десанту, 26, 28, 30/16, вул. Хіміків, 18, будівель по просп. Григорівського десанту, 26а та 24а м. Южного Одеської області в т.ч.:</t>
  </si>
  <si>
    <t>Капітальний ремонт твердого покриття (пішохідна доріжка) вздовж житлових будинків по просп. Миру, 15,17,25 м. Южного Одеської області</t>
  </si>
  <si>
    <t>Озеленення загальноміських територій</t>
  </si>
  <si>
    <t>3.44</t>
  </si>
  <si>
    <t>Забезпечення сприятливих умов життєдіяльності людини</t>
  </si>
  <si>
    <t>обсяг видатків на озеленення загальноміських територій (однолітні насадження)</t>
  </si>
  <si>
    <t>середня сума витрат на придбання 1 од. однолітніх насаджень</t>
  </si>
  <si>
    <t>кількість однолітніх квітів для озеленення загальноміських територій</t>
  </si>
  <si>
    <t>рівень забезпечення поліпшення екологічного стану на загальноміських територіях</t>
  </si>
  <si>
    <t>5</t>
  </si>
  <si>
    <t>6</t>
  </si>
  <si>
    <t>Оплата теплопостачання приміщення комунальної власності по просп. Миру, б. 16 м. Південного Одеського району Одеської області</t>
  </si>
  <si>
    <t>Оплата теплопостачання приміщення комунальної власності по просп. Миру, б. 22, кв. 1,2 м. Південного Одеського району Одеської області</t>
  </si>
  <si>
    <t>Оплата теплопостачання приміщення комунальної власності по вул. Хіміків, б.14, кв. 178 м. Південного Одеського району Одеської області</t>
  </si>
  <si>
    <t>7</t>
  </si>
  <si>
    <t>обсяг видатків, пов'язаний з оплатою теплопостачання приміщення</t>
  </si>
  <si>
    <t>площа приміщення,  що опалюється</t>
  </si>
  <si>
    <t>довідка</t>
  </si>
  <si>
    <t xml:space="preserve">середні витрати на теплопостачання за 1 м² опалюваної площі </t>
  </si>
  <si>
    <r>
      <t>тис. грн/ м</t>
    </r>
    <r>
      <rPr>
        <vertAlign val="superscript"/>
        <sz val="11"/>
        <rFont val="Times New Roman"/>
        <family val="1"/>
        <charset val="204"/>
      </rPr>
      <t>2</t>
    </r>
  </si>
  <si>
    <t>рівень забезпечення оплати за послуги теплопостачання</t>
  </si>
  <si>
    <t>Забезпечення оплати витрат за комунальні послуги приміщень комунальної власності</t>
  </si>
  <si>
    <t>6.5</t>
  </si>
  <si>
    <t>6.6</t>
  </si>
  <si>
    <t>6.7</t>
  </si>
  <si>
    <t>Поточний ремонт вул. Новобілярської м. Південного Одеського району Одеської області</t>
  </si>
  <si>
    <t>Поточний ремонт вул. Центральної МІЗ м. Південного Одеського району Одеської області</t>
  </si>
  <si>
    <t>Поточний ремонт дороги біля АЗК "WOG" м. Південного Одеського району Одеської області</t>
  </si>
  <si>
    <t>Поточний ремонт вул. Будівельників м. Південного Одеського району Одеської області</t>
  </si>
  <si>
    <t>Поточний ремонт вул. Приморської (від просп. Григорівського десанту до вул. Іванова) м. Південного Одеського району Одеської області</t>
  </si>
  <si>
    <t>Поточний ремонт просп. Григорівського десанту м. Південного Одеського району Одеської області</t>
  </si>
  <si>
    <t>Поточний ремонт вул. Т.Г. Шевченка м. Південного Одеського району Одеської області</t>
  </si>
  <si>
    <t>Поточний ремонт вул. Іванова м. Південного Одеського району Одеської області</t>
  </si>
  <si>
    <t>5.5</t>
  </si>
  <si>
    <t xml:space="preserve">обсяг видатків, пов'язаних з проведенням поточного ремонту міських доріг </t>
  </si>
  <si>
    <t xml:space="preserve">площа міських доріг, яка підлягає поточному ремонту </t>
  </si>
  <si>
    <t>середня сума витрат на проведення поточного ремонту 1 м² площі дорожнього покриття</t>
  </si>
  <si>
    <t xml:space="preserve">рівень відповідності дорожнього покриття автомобільних доріг до належного експлуатаційного стану </t>
  </si>
  <si>
    <t>5.6</t>
  </si>
  <si>
    <t>5.7</t>
  </si>
  <si>
    <t>5.8</t>
  </si>
  <si>
    <t>тис.грн /м</t>
  </si>
  <si>
    <t>кількість інженерних мереж, що потребує капітального ремонту</t>
  </si>
  <si>
    <t>середня сума витрат на проведення капітального ремонту 1 од. інженерних мереж</t>
  </si>
  <si>
    <t>5.9</t>
  </si>
  <si>
    <t xml:space="preserve"> м²</t>
  </si>
  <si>
    <t>5.10</t>
  </si>
  <si>
    <t>Поточний ремонт вул. Комунальної м. Південного Одеського району Одеської області</t>
  </si>
  <si>
    <t>5.11</t>
  </si>
  <si>
    <t>5.12</t>
  </si>
  <si>
    <t>5.13</t>
  </si>
  <si>
    <t>тис.грн /м²</t>
  </si>
  <si>
    <t>тис.грн /од.</t>
  </si>
  <si>
    <t>Поточне утримання громадських вбиралень міста Південного Одеського району Одеської області</t>
  </si>
  <si>
    <t>Проведення технічної інвентаризації  та виготовлення технічного паспорту мереж зливової каналізації м. Південного Одеського району Одеської області</t>
  </si>
  <si>
    <t>Придбання трактора садового</t>
  </si>
  <si>
    <t>Придбання акумуляторної коси</t>
  </si>
  <si>
    <t>лист</t>
  </si>
  <si>
    <t>3.45</t>
  </si>
  <si>
    <t>обсяг видатків,  пов'язаний з придбанням трактору</t>
  </si>
  <si>
    <t>кількість тракторів, що підлягають придбанню</t>
  </si>
  <si>
    <t>середня сума витрат на придбання 1 трактору</t>
  </si>
  <si>
    <t>3.46</t>
  </si>
  <si>
    <t>обсяг видатків,  пов'язаний з придбанням кощорізів</t>
  </si>
  <si>
    <t>рівень забезпечення підприємств житлово-комунального технікою спеціального призначення, відповідно до запланованого</t>
  </si>
  <si>
    <t>обсяг видатків,  пов'язаний з придбанням акумуляторної коси</t>
  </si>
  <si>
    <t>кількість кос, що підлягають придбанню</t>
  </si>
  <si>
    <t>середня сума витрат на придбання 1 коси</t>
  </si>
  <si>
    <t>2026-2027</t>
  </si>
  <si>
    <t>рівень забезпечення підприємств житлово-комунального  господарства предметами довгострокового користування, відповідно до запланованого</t>
  </si>
  <si>
    <t>2026 рік</t>
  </si>
  <si>
    <t>Придбання бензоножиць</t>
  </si>
  <si>
    <t>обсяг видатків,  пов'язаний з придбанням бензоножиць</t>
  </si>
  <si>
    <t>кількість бензоножиць, що підлягають придбанню</t>
  </si>
  <si>
    <t>середня сума витрат на придбання 1 од. бензоножиць</t>
  </si>
  <si>
    <t>обгрунтування</t>
  </si>
  <si>
    <t>обсяг видатків,  пов'язаний з придбанням висоторізу</t>
  </si>
  <si>
    <t>Придбання висоторізу</t>
  </si>
  <si>
    <t>Придбання бензопили</t>
  </si>
  <si>
    <t>3.47</t>
  </si>
  <si>
    <t>3.48</t>
  </si>
  <si>
    <t>Придбання мотобура</t>
  </si>
  <si>
    <t>3.49</t>
  </si>
  <si>
    <t>обсяг видатків,  пов'язаний з придбанням мотобура</t>
  </si>
  <si>
    <t>кількість мотобурів, що підлягають придбанню</t>
  </si>
  <si>
    <t>середня сума витрат на придбання 1 мотобура</t>
  </si>
  <si>
    <t>Придбання повітродува</t>
  </si>
  <si>
    <t>3.50</t>
  </si>
  <si>
    <t>обсяг видатків,  пов'язаний з придбанням повітродува</t>
  </si>
  <si>
    <t>кількість повітродувів, що підлягають придбанню</t>
  </si>
  <si>
    <t>середня сума витрат на придбання 1 повітродува</t>
  </si>
  <si>
    <t>Утримання території військового сектору</t>
  </si>
  <si>
    <t>3.51</t>
  </si>
  <si>
    <t xml:space="preserve">кількість секторів,  що підлягають утриманню </t>
  </si>
  <si>
    <t>протокольне доручення</t>
  </si>
  <si>
    <t xml:space="preserve">Підвищення рівня благоустрою міста </t>
  </si>
  <si>
    <t>рівень готовності об'єкту капітального ремонту</t>
  </si>
  <si>
    <t>Поточний ремонт зовнішньої мережі зливової каналізації за адресою: просп. Григорівського десанту, буд. № 26 від колодязя Кл 141 до колодязя Кл 144 м. Південного Одеського району Одеської області</t>
  </si>
  <si>
    <t>Поточний ремонт ділянки мереж внутрішньоквартальної зливової каналізації від колодязя Кл 466 до колодязя Кл 468 на території ДНЗ № 2 "Лелеченя" м. Південного Одеського району Одеської області</t>
  </si>
  <si>
    <t>8</t>
  </si>
  <si>
    <t>6.8</t>
  </si>
  <si>
    <t>Облаштування, технічне обслуговування будівлі для забезпечення належних умов проживання евакуйованих осіб та оплата комунальних послуг і енергоносіїв</t>
  </si>
  <si>
    <t>Придбання кощорізів</t>
  </si>
  <si>
    <t>3.52</t>
  </si>
  <si>
    <t>обсяг видатків, пов'язаний з облаштуванням та технічним обслуговуванням будівлі</t>
  </si>
  <si>
    <t xml:space="preserve">кількість запланованих заходів </t>
  </si>
  <si>
    <t>середні витрати на проведення облаштування та технічного обслуговування будівлі</t>
  </si>
  <si>
    <t>рівень забезпечення оплати за послуги з облаштування та технічного обслуговування будівлі</t>
  </si>
  <si>
    <t>3.53</t>
  </si>
  <si>
    <t>тис. грн/ од.</t>
  </si>
  <si>
    <t>Нове будівництво елементів благоустрою сектору військових поховань Захисників України на території Нового кладовища с. Сичавка Южненської міської територіальної громади Одеського району Одеської області у т.ч.</t>
  </si>
  <si>
    <t>Нове будівництво елементів благоустрою сектору військових поховань Захисників України на території Нового кладовища с. Сичавка Южненської міської територіальної громади Одеського району Одеської області</t>
  </si>
  <si>
    <t>кількість секторів, на яких планується нове будівництво елементів благоустрою</t>
  </si>
  <si>
    <t>рівень готовності об'єкту нового будівництва</t>
  </si>
  <si>
    <t>9</t>
  </si>
  <si>
    <t>Встановлення системи безперебійного живлення системи автоматичного відкриття ПРУ міста Південного Одеського району Одеської області</t>
  </si>
  <si>
    <t>кількість систем безперебійного живлення, що планується встановити</t>
  </si>
  <si>
    <t>обсяг видатків, пов'язаний з встановленням системи безперебійного живлення</t>
  </si>
  <si>
    <t>Підвищення експлуатаційних властивостей ПРУ, забезпечення його надійності та безпечної експлуатації</t>
  </si>
  <si>
    <t>середня сума витрат на встановлення системи безперебійного живлення</t>
  </si>
  <si>
    <t>Підвищення експлуатаційних властивостей ПРУ, забезпечення його надійності та безпечної експлуатації, покращення умов перебування населення</t>
  </si>
  <si>
    <t>рівень забезпечення ПРУ системами безперебійного живлення</t>
  </si>
  <si>
    <t>обсяг видатків, пов'язаний з проведенням капітального ремонту ділянки магістрального водопроводу у т.ч.:</t>
  </si>
  <si>
    <t>обсяг видатків, пов'язаний з проведенням капітального ремонту інженерних мереж у т.ч.:</t>
  </si>
  <si>
    <t>обсяг видатків, пов'язаний з новим будівництвом елементів благоустрою сектору у т.ч.:</t>
  </si>
  <si>
    <t xml:space="preserve">середня сума витрат на проведення нового будівництва елементів благоустрою 1 сектору </t>
  </si>
  <si>
    <t>6.9</t>
  </si>
  <si>
    <t>2019-2027</t>
  </si>
  <si>
    <t xml:space="preserve">Придбання бензопил </t>
  </si>
  <si>
    <t xml:space="preserve">Придбання газонокосарок </t>
  </si>
  <si>
    <t>Розроблення проєкту землеустрою щодо відведення земельної ділянки в постійне користування КОМУНАЛЬНОМУ ПІДПРИЄМСТВУ "УЗБЕРЕЖЖЯ"</t>
  </si>
  <si>
    <t>обсяг видатків, пов'язаний з розробленням проєкту землеустрою</t>
  </si>
  <si>
    <t>середня сума витрат на виконання 1 проєкту</t>
  </si>
  <si>
    <t>кількість проєктів землеустрою, що планується розробити</t>
  </si>
  <si>
    <t>рівень готовності  проєкту землеустрою</t>
  </si>
  <si>
    <t>2019-2026</t>
  </si>
  <si>
    <t>лист УКБ</t>
  </si>
  <si>
    <t>Проєктні роботи "Капітальний ремонт покрівлі будівлі котельної на котельні за адресою: вул. Старомиколаївське шосе, 8, м. Південного Одеського району Одеської області"</t>
  </si>
  <si>
    <r>
      <t>тис.грн/ м</t>
    </r>
    <r>
      <rPr>
        <vertAlign val="superscript"/>
        <sz val="11"/>
        <rFont val="Times New Roman"/>
        <family val="1"/>
        <charset val="204"/>
      </rPr>
      <t>2</t>
    </r>
  </si>
  <si>
    <t>обсяг видатків, пов'язаний з утриманням території військового сектору</t>
  </si>
  <si>
    <t>середня сума витрат на організацію належного утримання території військового сектору</t>
  </si>
  <si>
    <t>3.54</t>
  </si>
  <si>
    <t>3.55</t>
  </si>
  <si>
    <t xml:space="preserve">Придбання комп'ютера у зборі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</si>
</sst>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.00000"/>
    <numFmt numFmtId="167" formatCode="#,##0.000"/>
  </numFmts>
  <fonts count="13" x14ac:knownFonts="1">
    <font>
      <sz val="10"/>
      <name val="Arial Cyr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1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2" fontId="2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wrapText="1"/>
    </xf>
    <xf numFmtId="49" fontId="3" fillId="5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7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Fill="1"/>
    <xf numFmtId="0" fontId="4" fillId="3" borderId="0" xfId="0" applyFont="1" applyFill="1"/>
    <xf numFmtId="0" fontId="4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7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164" fontId="4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164" fontId="10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164" fontId="2" fillId="0" borderId="0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right" vertical="center" wrapText="1"/>
    </xf>
    <xf numFmtId="0" fontId="2" fillId="5" borderId="2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Fill="1"/>
    <xf numFmtId="165" fontId="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6" xfId="0" applyFont="1" applyFill="1" applyBorder="1" applyAlignment="1">
      <alignment vertical="center" wrapText="1"/>
    </xf>
    <xf numFmtId="164" fontId="2" fillId="3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49" fontId="2" fillId="0" borderId="12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/>
    <xf numFmtId="0" fontId="2" fillId="0" borderId="0" xfId="0" applyFont="1"/>
    <xf numFmtId="166" fontId="2" fillId="0" borderId="1" xfId="0" applyNumberFormat="1" applyFont="1" applyBorder="1" applyAlignment="1">
      <alignment horizontal="center" vertical="center"/>
    </xf>
    <xf numFmtId="0" fontId="10" fillId="0" borderId="11" xfId="0" applyFont="1" applyFill="1" applyBorder="1" applyAlignment="1">
      <alignment vertical="center"/>
    </xf>
    <xf numFmtId="16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167" fontId="2" fillId="0" borderId="0" xfId="0" applyNumberFormat="1" applyFont="1" applyFill="1" applyBorder="1" applyAlignment="1">
      <alignment horizontal="center" vertical="center" wrapText="1"/>
    </xf>
    <xf numFmtId="167" fontId="10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/>
    <xf numFmtId="164" fontId="2" fillId="0" borderId="0" xfId="0" applyNumberFormat="1" applyFont="1" applyFill="1" applyBorder="1" applyAlignment="1">
      <alignment vertical="center"/>
    </xf>
    <xf numFmtId="164" fontId="10" fillId="0" borderId="2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2" fontId="3" fillId="5" borderId="3" xfId="0" applyNumberFormat="1" applyFont="1" applyFill="1" applyBorder="1" applyAlignment="1">
      <alignment horizontal="left" vertical="center" wrapText="1"/>
    </xf>
    <xf numFmtId="2" fontId="3" fillId="5" borderId="7" xfId="0" applyNumberFormat="1" applyFont="1" applyFill="1" applyBorder="1" applyAlignment="1">
      <alignment horizontal="left" vertical="center" wrapText="1"/>
    </xf>
    <xf numFmtId="2" fontId="3" fillId="5" borderId="4" xfId="0" applyNumberFormat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2" fontId="3" fillId="5" borderId="1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vertical="center" wrapText="1"/>
    </xf>
    <xf numFmtId="49" fontId="2" fillId="2" borderId="2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3" fillId="5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vertical="top" wrapText="1"/>
    </xf>
    <xf numFmtId="0" fontId="11" fillId="2" borderId="7" xfId="0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left" vertical="top" wrapText="1"/>
    </xf>
    <xf numFmtId="0" fontId="3" fillId="5" borderId="0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1" fontId="11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7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right" vertical="center" wrapText="1"/>
    </xf>
    <xf numFmtId="164" fontId="2" fillId="0" borderId="6" xfId="0" applyNumberFormat="1" applyFont="1" applyFill="1" applyBorder="1" applyAlignment="1">
      <alignment horizontal="right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99FF99"/>
      <color rgb="FF66FFFF"/>
      <color rgb="FF99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4D1A2-35D1-4C10-AE52-01B68690CE67}">
  <sheetPr>
    <tabColor rgb="FFFFC000"/>
  </sheetPr>
  <dimension ref="A1:J1216"/>
  <sheetViews>
    <sheetView tabSelected="1" view="pageBreakPreview" topLeftCell="A1192" zoomScaleNormal="80" zoomScaleSheetLayoutView="100" workbookViewId="0">
      <selection activeCell="R10" sqref="R10"/>
    </sheetView>
  </sheetViews>
  <sheetFormatPr defaultColWidth="8.85546875" defaultRowHeight="12.75" x14ac:dyDescent="0.2"/>
  <cols>
    <col min="1" max="1" width="4.28515625" style="131" customWidth="1"/>
    <col min="2" max="2" width="20.85546875" style="131" customWidth="1"/>
    <col min="3" max="3" width="79.42578125" style="191" customWidth="1"/>
    <col min="4" max="4" width="21.85546875" style="131" customWidth="1"/>
    <col min="5" max="5" width="14.28515625" style="131" customWidth="1"/>
    <col min="6" max="6" width="12.28515625" style="131" customWidth="1"/>
    <col min="7" max="7" width="12.42578125" style="131" customWidth="1"/>
    <col min="8" max="8" width="13.140625" style="131" customWidth="1"/>
    <col min="9" max="9" width="9.5703125" style="132" bestFit="1" customWidth="1"/>
    <col min="10" max="10" width="9.140625" style="132" customWidth="1"/>
    <col min="11" max="16384" width="8.85546875" style="131"/>
  </cols>
  <sheetData>
    <row r="1" spans="1:8" x14ac:dyDescent="0.2">
      <c r="H1" s="131" t="s">
        <v>312</v>
      </c>
    </row>
    <row r="2" spans="1:8" x14ac:dyDescent="0.2">
      <c r="A2" s="345" t="s">
        <v>0</v>
      </c>
      <c r="B2" s="345"/>
      <c r="C2" s="345"/>
      <c r="D2" s="345"/>
      <c r="E2" s="345"/>
      <c r="F2" s="345"/>
      <c r="G2" s="345"/>
      <c r="H2" s="345"/>
    </row>
    <row r="3" spans="1:8" ht="3.6" customHeight="1" x14ac:dyDescent="0.2">
      <c r="A3" s="345"/>
      <c r="B3" s="345"/>
      <c r="C3" s="345"/>
      <c r="D3" s="345"/>
      <c r="E3" s="345"/>
      <c r="F3" s="345"/>
      <c r="G3" s="345"/>
      <c r="H3" s="345"/>
    </row>
    <row r="4" spans="1:8" ht="30.6" customHeight="1" x14ac:dyDescent="0.25">
      <c r="A4" s="97" t="s">
        <v>14</v>
      </c>
      <c r="B4" s="97" t="s">
        <v>1</v>
      </c>
      <c r="C4" s="187" t="s">
        <v>2</v>
      </c>
      <c r="D4" s="98" t="s">
        <v>3</v>
      </c>
      <c r="E4" s="98" t="s">
        <v>4</v>
      </c>
      <c r="F4" s="99" t="s">
        <v>229</v>
      </c>
      <c r="G4" s="99" t="s">
        <v>230</v>
      </c>
      <c r="H4" s="99" t="s">
        <v>231</v>
      </c>
    </row>
    <row r="5" spans="1:8" ht="14.25" x14ac:dyDescent="0.2">
      <c r="A5" s="350" t="s">
        <v>5</v>
      </c>
      <c r="B5" s="351"/>
      <c r="C5" s="351"/>
      <c r="D5" s="352"/>
      <c r="E5" s="100" t="s">
        <v>258</v>
      </c>
      <c r="F5" s="101">
        <f>F7+F257+F423+F924+F990+F1123</f>
        <v>384755.61599999998</v>
      </c>
      <c r="G5" s="101">
        <f>G7+G257+G423+G924+G990+G1123</f>
        <v>195739.557</v>
      </c>
      <c r="H5" s="101">
        <f>H7+H257+H423+H924+H990+H1123</f>
        <v>135720.85</v>
      </c>
    </row>
    <row r="6" spans="1:8" ht="14.25" x14ac:dyDescent="0.2">
      <c r="A6" s="349" t="s">
        <v>21</v>
      </c>
      <c r="B6" s="349"/>
      <c r="C6" s="349"/>
      <c r="D6" s="349"/>
      <c r="E6" s="349"/>
      <c r="F6" s="349"/>
      <c r="G6" s="349"/>
      <c r="H6" s="349"/>
    </row>
    <row r="7" spans="1:8" ht="15" x14ac:dyDescent="0.2">
      <c r="A7" s="346" t="s">
        <v>5</v>
      </c>
      <c r="B7" s="347"/>
      <c r="C7" s="347"/>
      <c r="D7" s="348"/>
      <c r="E7" s="102" t="s">
        <v>135</v>
      </c>
      <c r="F7" s="103">
        <f>F10+F19+F28+F37+F46+F55+F64+F73+F82+F91+F100+F109+F118+F127+F136+F145+F154+F163+F172+F181+F190+F199+F208+F217+F226+F235+F244</f>
        <v>251797.304</v>
      </c>
      <c r="G7" s="103">
        <f>G10+G19+G28+G37+G46+G55+G64+G73+G82+G91+G100+G109+G118+G127+G136+G145+G154+G163+G172+G181+G190+G199+G208+G217+G226+G235+G244</f>
        <v>58178.984000000004</v>
      </c>
      <c r="H7" s="103">
        <f t="shared" ref="H7" si="0">H10+H19+H28+H37+H46+H55+H64+H73+H82+H91+H100+H109+H118+H127+H136+H145+H154+H163+H172+H181+H190+H199+H208+H217+H226+H235+H244</f>
        <v>3509.0209999999997</v>
      </c>
    </row>
    <row r="8" spans="1:8" ht="15" customHeight="1" x14ac:dyDescent="0.2">
      <c r="A8" s="337" t="s">
        <v>67</v>
      </c>
      <c r="B8" s="306" t="s">
        <v>65</v>
      </c>
      <c r="C8" s="323" t="str">
        <f>'Додаток 1 2025-2027'!B12</f>
        <v xml:space="preserve">Поточне утримання мереж зливової каналізації </v>
      </c>
      <c r="D8" s="324"/>
      <c r="E8" s="324"/>
      <c r="F8" s="324"/>
      <c r="G8" s="324"/>
      <c r="H8" s="325"/>
    </row>
    <row r="9" spans="1:8" ht="15" customHeight="1" x14ac:dyDescent="0.2">
      <c r="A9" s="337"/>
      <c r="B9" s="306"/>
      <c r="C9" s="299" t="s">
        <v>6</v>
      </c>
      <c r="D9" s="300"/>
      <c r="E9" s="300"/>
      <c r="F9" s="300"/>
      <c r="G9" s="300"/>
      <c r="H9" s="301"/>
    </row>
    <row r="10" spans="1:8" ht="15" customHeight="1" x14ac:dyDescent="0.2">
      <c r="A10" s="337"/>
      <c r="B10" s="306"/>
      <c r="C10" s="1" t="s">
        <v>339</v>
      </c>
      <c r="D10" s="178" t="s">
        <v>10</v>
      </c>
      <c r="E10" s="178" t="s">
        <v>583</v>
      </c>
      <c r="F10" s="7">
        <f>'Додаток 1 2025-2027'!G12</f>
        <v>1462.7919999999999</v>
      </c>
      <c r="G10" s="7">
        <f>'Додаток 1 2025-2027'!H12</f>
        <v>1541.7940000000001</v>
      </c>
      <c r="H10" s="7">
        <f>'Додаток 1 2025-2027'!I12</f>
        <v>1632.731</v>
      </c>
    </row>
    <row r="11" spans="1:8" ht="15" customHeight="1" x14ac:dyDescent="0.2">
      <c r="A11" s="337"/>
      <c r="B11" s="306"/>
      <c r="C11" s="299" t="s">
        <v>7</v>
      </c>
      <c r="D11" s="300"/>
      <c r="E11" s="300"/>
      <c r="F11" s="300"/>
      <c r="G11" s="300"/>
      <c r="H11" s="301"/>
    </row>
    <row r="12" spans="1:8" ht="26.45" customHeight="1" x14ac:dyDescent="0.2">
      <c r="A12" s="337"/>
      <c r="B12" s="306"/>
      <c r="C12" s="1" t="s">
        <v>46</v>
      </c>
      <c r="D12" s="70" t="s">
        <v>291</v>
      </c>
      <c r="E12" s="178" t="s">
        <v>45</v>
      </c>
      <c r="F12" s="10">
        <v>28.740600000000001</v>
      </c>
      <c r="G12" s="10">
        <v>28.740600000000001</v>
      </c>
      <c r="H12" s="10">
        <v>28.740600000000001</v>
      </c>
    </row>
    <row r="13" spans="1:8" ht="15" customHeight="1" x14ac:dyDescent="0.2">
      <c r="A13" s="337"/>
      <c r="B13" s="306"/>
      <c r="C13" s="299" t="s">
        <v>8</v>
      </c>
      <c r="D13" s="300"/>
      <c r="E13" s="300"/>
      <c r="F13" s="300"/>
      <c r="G13" s="300"/>
      <c r="H13" s="301"/>
    </row>
    <row r="14" spans="1:8" ht="15" customHeight="1" x14ac:dyDescent="0.2">
      <c r="A14" s="337"/>
      <c r="B14" s="306"/>
      <c r="C14" s="1" t="s">
        <v>575</v>
      </c>
      <c r="D14" s="178" t="s">
        <v>18</v>
      </c>
      <c r="E14" s="178" t="s">
        <v>255</v>
      </c>
      <c r="F14" s="51">
        <f>F10/F12</f>
        <v>50.896362636827341</v>
      </c>
      <c r="G14" s="51">
        <f t="shared" ref="G14:H14" si="1">G10/G12</f>
        <v>53.645157025253475</v>
      </c>
      <c r="H14" s="51">
        <f t="shared" si="1"/>
        <v>56.809217622457432</v>
      </c>
    </row>
    <row r="15" spans="1:8" ht="15" customHeight="1" x14ac:dyDescent="0.2">
      <c r="A15" s="337"/>
      <c r="B15" s="306"/>
      <c r="C15" s="299" t="s">
        <v>9</v>
      </c>
      <c r="D15" s="300"/>
      <c r="E15" s="300"/>
      <c r="F15" s="300"/>
      <c r="G15" s="300"/>
      <c r="H15" s="301"/>
    </row>
    <row r="16" spans="1:8" ht="15" customHeight="1" x14ac:dyDescent="0.2">
      <c r="A16" s="337"/>
      <c r="B16" s="306"/>
      <c r="C16" s="67" t="s">
        <v>47</v>
      </c>
      <c r="D16" s="178" t="s">
        <v>20</v>
      </c>
      <c r="E16" s="178" t="s">
        <v>19</v>
      </c>
      <c r="F16" s="178">
        <v>100</v>
      </c>
      <c r="G16" s="178">
        <v>100</v>
      </c>
      <c r="H16" s="178">
        <v>100</v>
      </c>
    </row>
    <row r="17" spans="1:8" ht="15" customHeight="1" x14ac:dyDescent="0.2">
      <c r="A17" s="337" t="s">
        <v>68</v>
      </c>
      <c r="B17" s="306" t="s">
        <v>66</v>
      </c>
      <c r="C17" s="307" t="str">
        <f>'Додаток 1 2025-2027'!B13</f>
        <v>Проведення моніторингу якості зливових вод</v>
      </c>
      <c r="D17" s="307"/>
      <c r="E17" s="307"/>
      <c r="F17" s="307"/>
      <c r="G17" s="307"/>
      <c r="H17" s="307"/>
    </row>
    <row r="18" spans="1:8" ht="15" customHeight="1" x14ac:dyDescent="0.2">
      <c r="A18" s="337"/>
      <c r="B18" s="306"/>
      <c r="C18" s="308" t="s">
        <v>6</v>
      </c>
      <c r="D18" s="308"/>
      <c r="E18" s="308"/>
      <c r="F18" s="308"/>
      <c r="G18" s="308"/>
      <c r="H18" s="308"/>
    </row>
    <row r="19" spans="1:8" ht="15" customHeight="1" x14ac:dyDescent="0.2">
      <c r="A19" s="337"/>
      <c r="B19" s="306"/>
      <c r="C19" s="1" t="s">
        <v>340</v>
      </c>
      <c r="D19" s="178" t="s">
        <v>10</v>
      </c>
      <c r="E19" s="178" t="s">
        <v>258</v>
      </c>
      <c r="F19" s="7">
        <f>'Додаток 1 2025-2027'!G13</f>
        <v>85.709000000000003</v>
      </c>
      <c r="G19" s="7">
        <f>'Додаток 1 2025-2027'!H13</f>
        <v>120.364</v>
      </c>
      <c r="H19" s="7">
        <f>'Додаток 1 2025-2027'!I13</f>
        <v>127.465</v>
      </c>
    </row>
    <row r="20" spans="1:8" ht="15" customHeight="1" x14ac:dyDescent="0.2">
      <c r="A20" s="337"/>
      <c r="B20" s="306"/>
      <c r="C20" s="308" t="s">
        <v>7</v>
      </c>
      <c r="D20" s="308"/>
      <c r="E20" s="308"/>
      <c r="F20" s="308"/>
      <c r="G20" s="308"/>
      <c r="H20" s="308"/>
    </row>
    <row r="21" spans="1:8" ht="15" customHeight="1" x14ac:dyDescent="0.2">
      <c r="A21" s="337"/>
      <c r="B21" s="306"/>
      <c r="C21" s="1" t="s">
        <v>136</v>
      </c>
      <c r="D21" s="178" t="s">
        <v>18</v>
      </c>
      <c r="E21" s="178" t="s">
        <v>11</v>
      </c>
      <c r="F21" s="57">
        <v>4</v>
      </c>
      <c r="G21" s="6">
        <v>4</v>
      </c>
      <c r="H21" s="6">
        <v>4</v>
      </c>
    </row>
    <row r="22" spans="1:8" ht="15" customHeight="1" x14ac:dyDescent="0.2">
      <c r="A22" s="337"/>
      <c r="B22" s="306"/>
      <c r="C22" s="308" t="s">
        <v>8</v>
      </c>
      <c r="D22" s="308"/>
      <c r="E22" s="308"/>
      <c r="F22" s="308"/>
      <c r="G22" s="308"/>
      <c r="H22" s="308"/>
    </row>
    <row r="23" spans="1:8" ht="15" customHeight="1" x14ac:dyDescent="0.2">
      <c r="A23" s="337"/>
      <c r="B23" s="306"/>
      <c r="C23" s="1" t="s">
        <v>48</v>
      </c>
      <c r="D23" s="178" t="s">
        <v>18</v>
      </c>
      <c r="E23" s="178" t="s">
        <v>257</v>
      </c>
      <c r="F23" s="71">
        <f>F19/F21</f>
        <v>21.427250000000001</v>
      </c>
      <c r="G23" s="72">
        <f>G19/G21</f>
        <v>30.091000000000001</v>
      </c>
      <c r="H23" s="72">
        <f>H19/H21</f>
        <v>31.866250000000001</v>
      </c>
    </row>
    <row r="24" spans="1:8" ht="15" customHeight="1" x14ac:dyDescent="0.2">
      <c r="A24" s="337"/>
      <c r="B24" s="306"/>
      <c r="C24" s="308" t="s">
        <v>9</v>
      </c>
      <c r="D24" s="308"/>
      <c r="E24" s="308"/>
      <c r="F24" s="308"/>
      <c r="G24" s="308"/>
      <c r="H24" s="308"/>
    </row>
    <row r="25" spans="1:8" ht="15" customHeight="1" x14ac:dyDescent="0.2">
      <c r="A25" s="337"/>
      <c r="B25" s="306"/>
      <c r="C25" s="67" t="s">
        <v>49</v>
      </c>
      <c r="D25" s="178" t="s">
        <v>20</v>
      </c>
      <c r="E25" s="178" t="s">
        <v>19</v>
      </c>
      <c r="F25" s="178">
        <v>100</v>
      </c>
      <c r="G25" s="178">
        <v>100</v>
      </c>
      <c r="H25" s="178">
        <v>100</v>
      </c>
    </row>
    <row r="26" spans="1:8" ht="15" customHeight="1" x14ac:dyDescent="0.2">
      <c r="A26" s="337" t="s">
        <v>69</v>
      </c>
      <c r="B26" s="306" t="s">
        <v>66</v>
      </c>
      <c r="C26" s="307" t="str">
        <f>'Додаток 1 2025-2027'!B14</f>
        <v xml:space="preserve">Сплата екологічного податку </v>
      </c>
      <c r="D26" s="307"/>
      <c r="E26" s="307"/>
      <c r="F26" s="307"/>
      <c r="G26" s="307"/>
      <c r="H26" s="307"/>
    </row>
    <row r="27" spans="1:8" ht="15" customHeight="1" x14ac:dyDescent="0.2">
      <c r="A27" s="337"/>
      <c r="B27" s="306"/>
      <c r="C27" s="308" t="s">
        <v>6</v>
      </c>
      <c r="D27" s="308"/>
      <c r="E27" s="308"/>
      <c r="F27" s="308"/>
      <c r="G27" s="308"/>
      <c r="H27" s="308"/>
    </row>
    <row r="28" spans="1:8" ht="15" customHeight="1" x14ac:dyDescent="0.2">
      <c r="A28" s="337"/>
      <c r="B28" s="306"/>
      <c r="C28" s="1" t="s">
        <v>341</v>
      </c>
      <c r="D28" s="178" t="s">
        <v>10</v>
      </c>
      <c r="E28" s="178" t="s">
        <v>258</v>
      </c>
      <c r="F28" s="7">
        <f>'Додаток 1 2025-2027'!G14</f>
        <v>378.42899999999997</v>
      </c>
      <c r="G28" s="7">
        <f>'Додаток 1 2025-2027'!H14</f>
        <v>443.48399999999998</v>
      </c>
      <c r="H28" s="7">
        <f>'Додаток 1 2025-2027'!I14</f>
        <v>443.48399999999998</v>
      </c>
    </row>
    <row r="29" spans="1:8" ht="15" customHeight="1" x14ac:dyDescent="0.2">
      <c r="A29" s="337"/>
      <c r="B29" s="306"/>
      <c r="C29" s="308" t="s">
        <v>7</v>
      </c>
      <c r="D29" s="308"/>
      <c r="E29" s="308"/>
      <c r="F29" s="308"/>
      <c r="G29" s="308"/>
      <c r="H29" s="308"/>
    </row>
    <row r="30" spans="1:8" ht="15" customHeight="1" x14ac:dyDescent="0.2">
      <c r="A30" s="337"/>
      <c r="B30" s="306"/>
      <c r="C30" s="1" t="s">
        <v>137</v>
      </c>
      <c r="D30" s="178" t="s">
        <v>18</v>
      </c>
      <c r="E30" s="178" t="s">
        <v>11</v>
      </c>
      <c r="F30" s="57">
        <v>4</v>
      </c>
      <c r="G30" s="6">
        <v>4</v>
      </c>
      <c r="H30" s="6">
        <v>4</v>
      </c>
    </row>
    <row r="31" spans="1:8" ht="15" customHeight="1" x14ac:dyDescent="0.2">
      <c r="A31" s="337"/>
      <c r="B31" s="306"/>
      <c r="C31" s="308" t="s">
        <v>8</v>
      </c>
      <c r="D31" s="308"/>
      <c r="E31" s="308"/>
      <c r="F31" s="308"/>
      <c r="G31" s="308"/>
      <c r="H31" s="308"/>
    </row>
    <row r="32" spans="1:8" ht="15" customHeight="1" x14ac:dyDescent="0.2">
      <c r="A32" s="337"/>
      <c r="B32" s="306"/>
      <c r="C32" s="1" t="s">
        <v>138</v>
      </c>
      <c r="D32" s="178" t="s">
        <v>18</v>
      </c>
      <c r="E32" s="175" t="s">
        <v>266</v>
      </c>
      <c r="F32" s="71">
        <f>F28/F30</f>
        <v>94.607249999999993</v>
      </c>
      <c r="G32" s="72">
        <f>G28/G30</f>
        <v>110.871</v>
      </c>
      <c r="H32" s="72">
        <f>H28/H30</f>
        <v>110.871</v>
      </c>
    </row>
    <row r="33" spans="1:8" ht="15" customHeight="1" x14ac:dyDescent="0.2">
      <c r="A33" s="337"/>
      <c r="B33" s="306"/>
      <c r="C33" s="308" t="s">
        <v>9</v>
      </c>
      <c r="D33" s="308"/>
      <c r="E33" s="308"/>
      <c r="F33" s="308"/>
      <c r="G33" s="308"/>
      <c r="H33" s="308"/>
    </row>
    <row r="34" spans="1:8" ht="15" customHeight="1" x14ac:dyDescent="0.2">
      <c r="A34" s="337"/>
      <c r="B34" s="306"/>
      <c r="C34" s="67" t="s">
        <v>49</v>
      </c>
      <c r="D34" s="178" t="s">
        <v>20</v>
      </c>
      <c r="E34" s="178" t="s">
        <v>19</v>
      </c>
      <c r="F34" s="178">
        <v>100</v>
      </c>
      <c r="G34" s="178">
        <v>100</v>
      </c>
      <c r="H34" s="178">
        <v>100</v>
      </c>
    </row>
    <row r="35" spans="1:8" ht="27.75" customHeight="1" x14ac:dyDescent="0.2">
      <c r="A35" s="337" t="s">
        <v>70</v>
      </c>
      <c r="B35" s="331" t="s">
        <v>66</v>
      </c>
      <c r="C35" s="307" t="str">
        <f>'Додаток 1 2025-2027'!B15</f>
        <v>Поточний ремонт ділянки мереж внутрішньоквартальної зливової каналізації від колодязя Кл 466 до колодязя Кл 468 на території ДНЗ № 2 "Лелеченя" м. Південного Одеського району Одеської області</v>
      </c>
      <c r="D35" s="307"/>
      <c r="E35" s="307"/>
      <c r="F35" s="307"/>
      <c r="G35" s="307"/>
      <c r="H35" s="307"/>
    </row>
    <row r="36" spans="1:8" ht="15" customHeight="1" x14ac:dyDescent="0.2">
      <c r="A36" s="337"/>
      <c r="B36" s="331"/>
      <c r="C36" s="308" t="s">
        <v>6</v>
      </c>
      <c r="D36" s="308"/>
      <c r="E36" s="308"/>
      <c r="F36" s="308"/>
      <c r="G36" s="308"/>
      <c r="H36" s="308"/>
    </row>
    <row r="37" spans="1:8" ht="15" customHeight="1" x14ac:dyDescent="0.2">
      <c r="A37" s="337"/>
      <c r="B37" s="331"/>
      <c r="C37" s="1" t="s">
        <v>251</v>
      </c>
      <c r="D37" s="178" t="s">
        <v>10</v>
      </c>
      <c r="E37" s="178" t="s">
        <v>258</v>
      </c>
      <c r="F37" s="71"/>
      <c r="G37" s="71">
        <f>'Додаток 1 2025-2027'!H15</f>
        <v>450</v>
      </c>
      <c r="H37" s="71"/>
    </row>
    <row r="38" spans="1:8" ht="15" customHeight="1" x14ac:dyDescent="0.2">
      <c r="A38" s="337"/>
      <c r="B38" s="331"/>
      <c r="C38" s="308" t="s">
        <v>7</v>
      </c>
      <c r="D38" s="308"/>
      <c r="E38" s="308"/>
      <c r="F38" s="308"/>
      <c r="G38" s="308"/>
      <c r="H38" s="308"/>
    </row>
    <row r="39" spans="1:8" ht="15" customHeight="1" x14ac:dyDescent="0.2">
      <c r="A39" s="337"/>
      <c r="B39" s="331"/>
      <c r="C39" s="1" t="s">
        <v>178</v>
      </c>
      <c r="D39" s="178" t="s">
        <v>114</v>
      </c>
      <c r="E39" s="178" t="s">
        <v>122</v>
      </c>
      <c r="F39" s="72"/>
      <c r="G39" s="72">
        <v>4.2999999999999997E-2</v>
      </c>
      <c r="H39" s="72"/>
    </row>
    <row r="40" spans="1:8" ht="15" customHeight="1" x14ac:dyDescent="0.2">
      <c r="A40" s="337"/>
      <c r="B40" s="331"/>
      <c r="C40" s="308" t="s">
        <v>8</v>
      </c>
      <c r="D40" s="308"/>
      <c r="E40" s="308"/>
      <c r="F40" s="308"/>
      <c r="G40" s="308"/>
      <c r="H40" s="308"/>
    </row>
    <row r="41" spans="1:8" ht="15" customHeight="1" x14ac:dyDescent="0.2">
      <c r="A41" s="337"/>
      <c r="B41" s="331"/>
      <c r="C41" s="1" t="s">
        <v>179</v>
      </c>
      <c r="D41" s="178" t="s">
        <v>18</v>
      </c>
      <c r="E41" s="178" t="s">
        <v>255</v>
      </c>
      <c r="F41" s="72"/>
      <c r="G41" s="72">
        <f>G37/G39</f>
        <v>10465.116279069769</v>
      </c>
      <c r="H41" s="72"/>
    </row>
    <row r="42" spans="1:8" ht="15" customHeight="1" x14ac:dyDescent="0.2">
      <c r="A42" s="337"/>
      <c r="B42" s="331"/>
      <c r="C42" s="308" t="s">
        <v>9</v>
      </c>
      <c r="D42" s="308"/>
      <c r="E42" s="308"/>
      <c r="F42" s="308"/>
      <c r="G42" s="308"/>
      <c r="H42" s="308"/>
    </row>
    <row r="43" spans="1:8" ht="15" customHeight="1" x14ac:dyDescent="0.2">
      <c r="A43" s="337"/>
      <c r="B43" s="331"/>
      <c r="C43" s="67" t="s">
        <v>49</v>
      </c>
      <c r="D43" s="178" t="s">
        <v>20</v>
      </c>
      <c r="E43" s="178" t="s">
        <v>19</v>
      </c>
      <c r="F43" s="178"/>
      <c r="G43" s="244">
        <v>100</v>
      </c>
      <c r="H43" s="178"/>
    </row>
    <row r="44" spans="1:8" ht="29.25" customHeight="1" x14ac:dyDescent="0.2">
      <c r="A44" s="337" t="s">
        <v>71</v>
      </c>
      <c r="B44" s="331" t="s">
        <v>66</v>
      </c>
      <c r="C44" s="353" t="str">
        <f>'Додаток 1 2025-2027'!B16</f>
        <v>Поточний ремонт зовнішньої мережі зливової каналізації від колодязя Кл 132 до колодязя Кл 133 біля житлового будинку № 18 по вул. Хіміків м. Південного Одеського району Одеської області</v>
      </c>
      <c r="D44" s="353"/>
      <c r="E44" s="353"/>
      <c r="F44" s="353"/>
      <c r="G44" s="353"/>
      <c r="H44" s="353"/>
    </row>
    <row r="45" spans="1:8" ht="15" customHeight="1" x14ac:dyDescent="0.2">
      <c r="A45" s="337"/>
      <c r="B45" s="331"/>
      <c r="C45" s="308" t="s">
        <v>6</v>
      </c>
      <c r="D45" s="308"/>
      <c r="E45" s="308"/>
      <c r="F45" s="308"/>
      <c r="G45" s="308"/>
      <c r="H45" s="308"/>
    </row>
    <row r="46" spans="1:8" ht="15" customHeight="1" x14ac:dyDescent="0.2">
      <c r="A46" s="337"/>
      <c r="B46" s="331"/>
      <c r="C46" s="1" t="s">
        <v>342</v>
      </c>
      <c r="D46" s="178" t="s">
        <v>10</v>
      </c>
      <c r="E46" s="178" t="s">
        <v>258</v>
      </c>
      <c r="F46" s="71"/>
      <c r="G46" s="71">
        <f>'Додаток 1 2025-2027'!H16</f>
        <v>295.89999999999998</v>
      </c>
      <c r="H46" s="71"/>
    </row>
    <row r="47" spans="1:8" ht="15" customHeight="1" x14ac:dyDescent="0.2">
      <c r="A47" s="337"/>
      <c r="B47" s="331"/>
      <c r="C47" s="308" t="s">
        <v>7</v>
      </c>
      <c r="D47" s="308"/>
      <c r="E47" s="308"/>
      <c r="F47" s="308"/>
      <c r="G47" s="308"/>
      <c r="H47" s="308"/>
    </row>
    <row r="48" spans="1:8" ht="15" customHeight="1" x14ac:dyDescent="0.2">
      <c r="A48" s="337"/>
      <c r="B48" s="331"/>
      <c r="C48" s="1" t="s">
        <v>120</v>
      </c>
      <c r="D48" s="178" t="s">
        <v>114</v>
      </c>
      <c r="E48" s="178" t="s">
        <v>122</v>
      </c>
      <c r="F48" s="10"/>
      <c r="G48" s="74">
        <v>2.2100000000000002E-2</v>
      </c>
      <c r="H48" s="2"/>
    </row>
    <row r="49" spans="1:8" ht="15" customHeight="1" x14ac:dyDescent="0.2">
      <c r="A49" s="337"/>
      <c r="B49" s="331"/>
      <c r="C49" s="308" t="s">
        <v>8</v>
      </c>
      <c r="D49" s="308"/>
      <c r="E49" s="308"/>
      <c r="F49" s="308"/>
      <c r="G49" s="308"/>
      <c r="H49" s="308"/>
    </row>
    <row r="50" spans="1:8" ht="15" customHeight="1" x14ac:dyDescent="0.2">
      <c r="A50" s="337"/>
      <c r="B50" s="331"/>
      <c r="C50" s="1" t="s">
        <v>121</v>
      </c>
      <c r="D50" s="178" t="s">
        <v>18</v>
      </c>
      <c r="E50" s="178" t="s">
        <v>255</v>
      </c>
      <c r="F50" s="51"/>
      <c r="G50" s="51">
        <f>G46/G48</f>
        <v>13389.14027149321</v>
      </c>
      <c r="H50" s="72"/>
    </row>
    <row r="51" spans="1:8" ht="15" customHeight="1" x14ac:dyDescent="0.2">
      <c r="A51" s="337"/>
      <c r="B51" s="331"/>
      <c r="C51" s="308" t="s">
        <v>9</v>
      </c>
      <c r="D51" s="308"/>
      <c r="E51" s="308"/>
      <c r="F51" s="308"/>
      <c r="G51" s="308"/>
      <c r="H51" s="308"/>
    </row>
    <row r="52" spans="1:8" ht="15" customHeight="1" x14ac:dyDescent="0.2">
      <c r="A52" s="337"/>
      <c r="B52" s="331"/>
      <c r="C52" s="67" t="s">
        <v>49</v>
      </c>
      <c r="D52" s="178" t="s">
        <v>20</v>
      </c>
      <c r="E52" s="178" t="s">
        <v>19</v>
      </c>
      <c r="F52" s="178"/>
      <c r="G52" s="178">
        <v>100</v>
      </c>
      <c r="H52" s="178"/>
    </row>
    <row r="53" spans="1:8" ht="27" customHeight="1" x14ac:dyDescent="0.2">
      <c r="A53" s="337" t="s">
        <v>72</v>
      </c>
      <c r="B53" s="306" t="s">
        <v>66</v>
      </c>
      <c r="C53" s="307" t="str">
        <f>'Додаток 1 2025-2027'!B17</f>
        <v>Поточний ремонт зовнішньої мережі зливової каналізації за адресою: просп. Григорівського десанту, буд. № 26 від колодязя Кл 141 до колодязя Кл 144 м. Південного Одеського району Одеської області</v>
      </c>
      <c r="D53" s="307"/>
      <c r="E53" s="307"/>
      <c r="F53" s="307"/>
      <c r="G53" s="307"/>
      <c r="H53" s="307"/>
    </row>
    <row r="54" spans="1:8" ht="15" customHeight="1" x14ac:dyDescent="0.2">
      <c r="A54" s="337"/>
      <c r="B54" s="306"/>
      <c r="C54" s="308" t="s">
        <v>6</v>
      </c>
      <c r="D54" s="308"/>
      <c r="E54" s="308"/>
      <c r="F54" s="308"/>
      <c r="G54" s="308"/>
      <c r="H54" s="308"/>
    </row>
    <row r="55" spans="1:8" ht="30.75" customHeight="1" x14ac:dyDescent="0.2">
      <c r="A55" s="337"/>
      <c r="B55" s="306"/>
      <c r="C55" s="1" t="s">
        <v>173</v>
      </c>
      <c r="D55" s="178" t="s">
        <v>10</v>
      </c>
      <c r="E55" s="178" t="s">
        <v>258</v>
      </c>
      <c r="F55" s="71"/>
      <c r="G55" s="71">
        <f>'Додаток 1 2025-2027'!H17</f>
        <v>298.5</v>
      </c>
      <c r="H55" s="72"/>
    </row>
    <row r="56" spans="1:8" ht="15" customHeight="1" x14ac:dyDescent="0.2">
      <c r="A56" s="337"/>
      <c r="B56" s="306"/>
      <c r="C56" s="308" t="s">
        <v>7</v>
      </c>
      <c r="D56" s="308"/>
      <c r="E56" s="308"/>
      <c r="F56" s="308"/>
      <c r="G56" s="308"/>
      <c r="H56" s="308"/>
    </row>
    <row r="57" spans="1:8" ht="15" customHeight="1" x14ac:dyDescent="0.2">
      <c r="A57" s="337"/>
      <c r="B57" s="306"/>
      <c r="C57" s="1" t="s">
        <v>120</v>
      </c>
      <c r="D57" s="178" t="s">
        <v>114</v>
      </c>
      <c r="E57" s="178" t="s">
        <v>122</v>
      </c>
      <c r="F57" s="71"/>
      <c r="G57" s="71">
        <v>3.1E-2</v>
      </c>
      <c r="H57" s="72"/>
    </row>
    <row r="58" spans="1:8" ht="15" customHeight="1" x14ac:dyDescent="0.2">
      <c r="A58" s="337"/>
      <c r="B58" s="306"/>
      <c r="C58" s="308" t="s">
        <v>8</v>
      </c>
      <c r="D58" s="308"/>
      <c r="E58" s="308"/>
      <c r="F58" s="308"/>
      <c r="G58" s="308"/>
      <c r="H58" s="308"/>
    </row>
    <row r="59" spans="1:8" ht="15" customHeight="1" x14ac:dyDescent="0.2">
      <c r="A59" s="337"/>
      <c r="B59" s="306"/>
      <c r="C59" s="1" t="s">
        <v>121</v>
      </c>
      <c r="D59" s="178" t="s">
        <v>18</v>
      </c>
      <c r="E59" s="178" t="s">
        <v>255</v>
      </c>
      <c r="F59" s="51"/>
      <c r="G59" s="51">
        <f>G55/G57</f>
        <v>9629.032258064517</v>
      </c>
      <c r="H59" s="72"/>
    </row>
    <row r="60" spans="1:8" ht="15" customHeight="1" x14ac:dyDescent="0.2">
      <c r="A60" s="337"/>
      <c r="B60" s="306"/>
      <c r="C60" s="308" t="s">
        <v>9</v>
      </c>
      <c r="D60" s="308"/>
      <c r="E60" s="308"/>
      <c r="F60" s="308"/>
      <c r="G60" s="308"/>
      <c r="H60" s="308"/>
    </row>
    <row r="61" spans="1:8" ht="15" customHeight="1" x14ac:dyDescent="0.2">
      <c r="A61" s="337"/>
      <c r="B61" s="306"/>
      <c r="C61" s="67" t="s">
        <v>49</v>
      </c>
      <c r="D61" s="178" t="s">
        <v>20</v>
      </c>
      <c r="E61" s="178" t="s">
        <v>19</v>
      </c>
      <c r="F61" s="178"/>
      <c r="G61" s="178">
        <v>100</v>
      </c>
      <c r="H61" s="178"/>
    </row>
    <row r="62" spans="1:8" ht="27" customHeight="1" x14ac:dyDescent="0.2">
      <c r="A62" s="337" t="s">
        <v>73</v>
      </c>
      <c r="B62" s="331" t="s">
        <v>66</v>
      </c>
      <c r="C62" s="343" t="str">
        <f>'Додаток 1 2025-2027'!B18</f>
        <v>Проведення технічної інвентаризації  та виготовлення технічного паспорту мереж зливової каналізації м. Південного Одеського району Одеської області</v>
      </c>
      <c r="D62" s="344"/>
      <c r="E62" s="344"/>
      <c r="F62" s="344"/>
      <c r="G62" s="344"/>
      <c r="H62" s="344"/>
    </row>
    <row r="63" spans="1:8" ht="15" customHeight="1" x14ac:dyDescent="0.2">
      <c r="A63" s="337"/>
      <c r="B63" s="331"/>
      <c r="C63" s="299" t="s">
        <v>6</v>
      </c>
      <c r="D63" s="300"/>
      <c r="E63" s="300"/>
      <c r="F63" s="300"/>
      <c r="G63" s="300"/>
      <c r="H63" s="301"/>
    </row>
    <row r="64" spans="1:8" ht="27.6" customHeight="1" x14ac:dyDescent="0.2">
      <c r="A64" s="337"/>
      <c r="B64" s="331"/>
      <c r="C64" s="1" t="s">
        <v>158</v>
      </c>
      <c r="D64" s="178" t="s">
        <v>252</v>
      </c>
      <c r="E64" s="178" t="s">
        <v>258</v>
      </c>
      <c r="F64" s="71">
        <f>'Додаток 1 2025-2027'!G18</f>
        <v>385.28</v>
      </c>
      <c r="G64" s="71"/>
      <c r="H64" s="72"/>
    </row>
    <row r="65" spans="1:8" ht="15" customHeight="1" x14ac:dyDescent="0.2">
      <c r="A65" s="337"/>
      <c r="B65" s="331"/>
      <c r="C65" s="354" t="s">
        <v>7</v>
      </c>
      <c r="D65" s="355"/>
      <c r="E65" s="355"/>
      <c r="F65" s="355"/>
      <c r="G65" s="355"/>
      <c r="H65" s="356"/>
    </row>
    <row r="66" spans="1:8" ht="30.75" customHeight="1" x14ac:dyDescent="0.2">
      <c r="A66" s="337"/>
      <c r="B66" s="331"/>
      <c r="C66" s="1" t="s">
        <v>253</v>
      </c>
      <c r="D66" s="178" t="s">
        <v>18</v>
      </c>
      <c r="E66" s="178" t="s">
        <v>11</v>
      </c>
      <c r="F66" s="57">
        <v>1</v>
      </c>
      <c r="G66" s="6"/>
      <c r="H66" s="6"/>
    </row>
    <row r="67" spans="1:8" ht="15" customHeight="1" x14ac:dyDescent="0.2">
      <c r="A67" s="337"/>
      <c r="B67" s="331"/>
      <c r="C67" s="354" t="s">
        <v>8</v>
      </c>
      <c r="D67" s="355"/>
      <c r="E67" s="355"/>
      <c r="F67" s="355"/>
      <c r="G67" s="355"/>
      <c r="H67" s="356"/>
    </row>
    <row r="68" spans="1:8" ht="29.25" customHeight="1" x14ac:dyDescent="0.2">
      <c r="A68" s="337"/>
      <c r="B68" s="331"/>
      <c r="C68" s="1" t="s">
        <v>254</v>
      </c>
      <c r="D68" s="178" t="s">
        <v>18</v>
      </c>
      <c r="E68" s="178" t="s">
        <v>273</v>
      </c>
      <c r="F68" s="51">
        <f>F64/F66</f>
        <v>385.28</v>
      </c>
      <c r="G68" s="72"/>
      <c r="H68" s="72"/>
    </row>
    <row r="69" spans="1:8" ht="15" customHeight="1" x14ac:dyDescent="0.2">
      <c r="A69" s="337"/>
      <c r="B69" s="331"/>
      <c r="C69" s="327" t="s">
        <v>9</v>
      </c>
      <c r="D69" s="327"/>
      <c r="E69" s="327"/>
      <c r="F69" s="327"/>
      <c r="G69" s="327"/>
      <c r="H69" s="327"/>
    </row>
    <row r="70" spans="1:8" ht="21.6" customHeight="1" x14ac:dyDescent="0.2">
      <c r="A70" s="337"/>
      <c r="B70" s="331"/>
      <c r="C70" s="67" t="s">
        <v>172</v>
      </c>
      <c r="D70" s="178" t="s">
        <v>20</v>
      </c>
      <c r="E70" s="178" t="s">
        <v>19</v>
      </c>
      <c r="F70" s="178">
        <v>100</v>
      </c>
      <c r="G70" s="178"/>
      <c r="H70" s="178"/>
    </row>
    <row r="71" spans="1:8" ht="29.25" customHeight="1" x14ac:dyDescent="0.2">
      <c r="A71" s="337" t="s">
        <v>74</v>
      </c>
      <c r="B71" s="306" t="s">
        <v>162</v>
      </c>
      <c r="C71" s="343" t="str">
        <f>'Додаток 1 2025-2027'!B19</f>
        <v>Проведення технічної інвентаризації, виготовлення технічного паспорту водопровідних мереж селища Нові Білярі Южненської міської територіальної громади Одеського району Одеської області</v>
      </c>
      <c r="D71" s="357"/>
      <c r="E71" s="357"/>
      <c r="F71" s="357"/>
      <c r="G71" s="357"/>
      <c r="H71" s="358"/>
    </row>
    <row r="72" spans="1:8" ht="15" customHeight="1" x14ac:dyDescent="0.2">
      <c r="A72" s="337"/>
      <c r="B72" s="306"/>
      <c r="C72" s="308" t="s">
        <v>6</v>
      </c>
      <c r="D72" s="308"/>
      <c r="E72" s="308"/>
      <c r="F72" s="308"/>
      <c r="G72" s="308"/>
      <c r="H72" s="308"/>
    </row>
    <row r="73" spans="1:8" ht="30.75" customHeight="1" x14ac:dyDescent="0.2">
      <c r="A73" s="337"/>
      <c r="B73" s="306"/>
      <c r="C73" s="1" t="s">
        <v>167</v>
      </c>
      <c r="D73" s="178" t="s">
        <v>252</v>
      </c>
      <c r="E73" s="178" t="s">
        <v>258</v>
      </c>
      <c r="F73" s="71"/>
      <c r="G73" s="71">
        <f>'Додаток 1 2025-2027'!H19</f>
        <v>99.233999999999995</v>
      </c>
      <c r="H73" s="72"/>
    </row>
    <row r="74" spans="1:8" ht="15" customHeight="1" x14ac:dyDescent="0.2">
      <c r="A74" s="337"/>
      <c r="B74" s="306"/>
      <c r="C74" s="308" t="s">
        <v>7</v>
      </c>
      <c r="D74" s="308"/>
      <c r="E74" s="308"/>
      <c r="F74" s="308"/>
      <c r="G74" s="308"/>
      <c r="H74" s="308"/>
    </row>
    <row r="75" spans="1:8" ht="30" customHeight="1" x14ac:dyDescent="0.2">
      <c r="A75" s="337"/>
      <c r="B75" s="306"/>
      <c r="C75" s="1" t="s">
        <v>171</v>
      </c>
      <c r="D75" s="178" t="s">
        <v>18</v>
      </c>
      <c r="E75" s="178" t="s">
        <v>11</v>
      </c>
      <c r="F75" s="57"/>
      <c r="G75" s="57">
        <v>1</v>
      </c>
      <c r="H75" s="6"/>
    </row>
    <row r="76" spans="1:8" ht="15" customHeight="1" x14ac:dyDescent="0.2">
      <c r="A76" s="337"/>
      <c r="B76" s="306"/>
      <c r="C76" s="308" t="s">
        <v>8</v>
      </c>
      <c r="D76" s="308"/>
      <c r="E76" s="308"/>
      <c r="F76" s="308"/>
      <c r="G76" s="308"/>
      <c r="H76" s="308"/>
    </row>
    <row r="77" spans="1:8" ht="27" customHeight="1" x14ac:dyDescent="0.2">
      <c r="A77" s="337"/>
      <c r="B77" s="306"/>
      <c r="C77" s="1" t="s">
        <v>168</v>
      </c>
      <c r="D77" s="178" t="s">
        <v>18</v>
      </c>
      <c r="E77" s="178" t="s">
        <v>257</v>
      </c>
      <c r="F77" s="71"/>
      <c r="G77" s="71">
        <f>G73/G75</f>
        <v>99.233999999999995</v>
      </c>
      <c r="H77" s="72"/>
    </row>
    <row r="78" spans="1:8" ht="15" customHeight="1" x14ac:dyDescent="0.2">
      <c r="A78" s="337"/>
      <c r="B78" s="306"/>
      <c r="C78" s="308" t="s">
        <v>9</v>
      </c>
      <c r="D78" s="308"/>
      <c r="E78" s="308"/>
      <c r="F78" s="308"/>
      <c r="G78" s="308"/>
      <c r="H78" s="308"/>
    </row>
    <row r="79" spans="1:8" ht="15" customHeight="1" x14ac:dyDescent="0.2">
      <c r="A79" s="337"/>
      <c r="B79" s="306"/>
      <c r="C79" s="67" t="s">
        <v>172</v>
      </c>
      <c r="D79" s="178" t="s">
        <v>20</v>
      </c>
      <c r="E79" s="178" t="s">
        <v>19</v>
      </c>
      <c r="F79" s="178"/>
      <c r="G79" s="178">
        <v>100</v>
      </c>
      <c r="H79" s="178"/>
    </row>
    <row r="80" spans="1:8" ht="28.15" customHeight="1" x14ac:dyDescent="0.2">
      <c r="A80" s="337" t="s">
        <v>75</v>
      </c>
      <c r="B80" s="306" t="s">
        <v>162</v>
      </c>
      <c r="C80" s="323" t="str">
        <f>'Додаток 1 2025-2027'!B20</f>
        <v>Проведення технічної інвентаризації, виготовлення технічного паспорту водопровідних мереж с. Булдинка Южненської міської територіальної громади Одеського району Одеської області</v>
      </c>
      <c r="D80" s="324"/>
      <c r="E80" s="324"/>
      <c r="F80" s="324"/>
      <c r="G80" s="324"/>
      <c r="H80" s="325"/>
    </row>
    <row r="81" spans="1:8" ht="15" customHeight="1" x14ac:dyDescent="0.2">
      <c r="A81" s="337"/>
      <c r="B81" s="306"/>
      <c r="C81" s="308" t="s">
        <v>6</v>
      </c>
      <c r="D81" s="308"/>
      <c r="E81" s="308"/>
      <c r="F81" s="308"/>
      <c r="G81" s="308"/>
      <c r="H81" s="308"/>
    </row>
    <row r="82" spans="1:8" ht="30.75" customHeight="1" x14ac:dyDescent="0.2">
      <c r="A82" s="337"/>
      <c r="B82" s="306"/>
      <c r="C82" s="1" t="s">
        <v>167</v>
      </c>
      <c r="D82" s="178" t="s">
        <v>252</v>
      </c>
      <c r="E82" s="178" t="s">
        <v>258</v>
      </c>
      <c r="F82" s="71">
        <f>'Додаток 1 2025-2027'!G20</f>
        <v>26.75</v>
      </c>
      <c r="G82" s="71"/>
      <c r="H82" s="72"/>
    </row>
    <row r="83" spans="1:8" ht="15" customHeight="1" x14ac:dyDescent="0.2">
      <c r="A83" s="337"/>
      <c r="B83" s="306"/>
      <c r="C83" s="308" t="s">
        <v>7</v>
      </c>
      <c r="D83" s="308"/>
      <c r="E83" s="308"/>
      <c r="F83" s="308"/>
      <c r="G83" s="308"/>
      <c r="H83" s="308"/>
    </row>
    <row r="84" spans="1:8" ht="28.5" customHeight="1" x14ac:dyDescent="0.2">
      <c r="A84" s="337"/>
      <c r="B84" s="306"/>
      <c r="C84" s="1" t="s">
        <v>171</v>
      </c>
      <c r="D84" s="178" t="s">
        <v>18</v>
      </c>
      <c r="E84" s="178" t="s">
        <v>11</v>
      </c>
      <c r="F84" s="57">
        <v>1</v>
      </c>
      <c r="G84" s="6"/>
      <c r="H84" s="6"/>
    </row>
    <row r="85" spans="1:8" ht="15" customHeight="1" x14ac:dyDescent="0.2">
      <c r="A85" s="337"/>
      <c r="B85" s="306"/>
      <c r="C85" s="308" t="s">
        <v>8</v>
      </c>
      <c r="D85" s="308"/>
      <c r="E85" s="308"/>
      <c r="F85" s="308"/>
      <c r="G85" s="308"/>
      <c r="H85" s="308"/>
    </row>
    <row r="86" spans="1:8" ht="30" customHeight="1" x14ac:dyDescent="0.2">
      <c r="A86" s="337"/>
      <c r="B86" s="306"/>
      <c r="C86" s="1" t="s">
        <v>168</v>
      </c>
      <c r="D86" s="178" t="s">
        <v>18</v>
      </c>
      <c r="E86" s="178" t="s">
        <v>257</v>
      </c>
      <c r="F86" s="71">
        <f>F82/F84</f>
        <v>26.75</v>
      </c>
      <c r="G86" s="72"/>
      <c r="H86" s="72"/>
    </row>
    <row r="87" spans="1:8" ht="15" customHeight="1" x14ac:dyDescent="0.2">
      <c r="A87" s="337"/>
      <c r="B87" s="306"/>
      <c r="C87" s="308" t="s">
        <v>9</v>
      </c>
      <c r="D87" s="308"/>
      <c r="E87" s="308"/>
      <c r="F87" s="308"/>
      <c r="G87" s="308"/>
      <c r="H87" s="308"/>
    </row>
    <row r="88" spans="1:8" ht="15" customHeight="1" x14ac:dyDescent="0.2">
      <c r="A88" s="337"/>
      <c r="B88" s="306"/>
      <c r="C88" s="67" t="s">
        <v>172</v>
      </c>
      <c r="D88" s="178" t="s">
        <v>20</v>
      </c>
      <c r="E88" s="178" t="s">
        <v>19</v>
      </c>
      <c r="F88" s="178">
        <v>100</v>
      </c>
      <c r="G88" s="178"/>
      <c r="H88" s="178"/>
    </row>
    <row r="89" spans="1:8" ht="30" customHeight="1" x14ac:dyDescent="0.2">
      <c r="A89" s="337" t="s">
        <v>76</v>
      </c>
      <c r="B89" s="306" t="s">
        <v>162</v>
      </c>
      <c r="C89" s="307" t="str">
        <f>'Додаток 1 2025-2027'!B21</f>
        <v>Проведення технічної інвентаризації, виготовлення технічного паспорту водопровідних мереж с. Сичавка Южненської міської територіальної громади Одеського району Одеської області</v>
      </c>
      <c r="D89" s="307"/>
      <c r="E89" s="307"/>
      <c r="F89" s="307"/>
      <c r="G89" s="307"/>
      <c r="H89" s="307"/>
    </row>
    <row r="90" spans="1:8" ht="15" customHeight="1" x14ac:dyDescent="0.2">
      <c r="A90" s="337"/>
      <c r="B90" s="306"/>
      <c r="C90" s="308" t="s">
        <v>6</v>
      </c>
      <c r="D90" s="308"/>
      <c r="E90" s="308"/>
      <c r="F90" s="308"/>
      <c r="G90" s="308"/>
      <c r="H90" s="308"/>
    </row>
    <row r="91" spans="1:8" ht="26.25" customHeight="1" x14ac:dyDescent="0.2">
      <c r="A91" s="337"/>
      <c r="B91" s="306"/>
      <c r="C91" s="1" t="s">
        <v>167</v>
      </c>
      <c r="D91" s="178" t="s">
        <v>252</v>
      </c>
      <c r="E91" s="178" t="s">
        <v>258</v>
      </c>
      <c r="F91" s="71"/>
      <c r="G91" s="71">
        <f>'Додаток 1 2025-2027'!H21</f>
        <v>99.68</v>
      </c>
      <c r="H91" s="72"/>
    </row>
    <row r="92" spans="1:8" ht="15" customHeight="1" x14ac:dyDescent="0.2">
      <c r="A92" s="337"/>
      <c r="B92" s="306"/>
      <c r="C92" s="308" t="s">
        <v>7</v>
      </c>
      <c r="D92" s="308"/>
      <c r="E92" s="308"/>
      <c r="F92" s="308"/>
      <c r="G92" s="308"/>
      <c r="H92" s="308"/>
    </row>
    <row r="93" spans="1:8" ht="28.5" customHeight="1" x14ac:dyDescent="0.2">
      <c r="A93" s="337"/>
      <c r="B93" s="306"/>
      <c r="C93" s="1" t="s">
        <v>171</v>
      </c>
      <c r="D93" s="178" t="s">
        <v>18</v>
      </c>
      <c r="E93" s="178" t="s">
        <v>11</v>
      </c>
      <c r="F93" s="57"/>
      <c r="G93" s="57">
        <v>1</v>
      </c>
      <c r="H93" s="6"/>
    </row>
    <row r="94" spans="1:8" ht="15" customHeight="1" x14ac:dyDescent="0.2">
      <c r="A94" s="337"/>
      <c r="B94" s="306"/>
      <c r="C94" s="308" t="s">
        <v>8</v>
      </c>
      <c r="D94" s="308"/>
      <c r="E94" s="308"/>
      <c r="F94" s="308"/>
      <c r="G94" s="308"/>
      <c r="H94" s="308"/>
    </row>
    <row r="95" spans="1:8" ht="27.6" customHeight="1" x14ac:dyDescent="0.2">
      <c r="A95" s="337"/>
      <c r="B95" s="306"/>
      <c r="C95" s="1" t="s">
        <v>168</v>
      </c>
      <c r="D95" s="178" t="s">
        <v>18</v>
      </c>
      <c r="E95" s="178" t="s">
        <v>257</v>
      </c>
      <c r="F95" s="51"/>
      <c r="G95" s="71">
        <f>G91/G93</f>
        <v>99.68</v>
      </c>
      <c r="H95" s="72"/>
    </row>
    <row r="96" spans="1:8" ht="15" customHeight="1" x14ac:dyDescent="0.2">
      <c r="A96" s="337"/>
      <c r="B96" s="306"/>
      <c r="C96" s="308" t="s">
        <v>9</v>
      </c>
      <c r="D96" s="308"/>
      <c r="E96" s="308"/>
      <c r="F96" s="308"/>
      <c r="G96" s="308"/>
      <c r="H96" s="308"/>
    </row>
    <row r="97" spans="1:8" ht="20.25" customHeight="1" x14ac:dyDescent="0.2">
      <c r="A97" s="337"/>
      <c r="B97" s="306"/>
      <c r="C97" s="67" t="s">
        <v>172</v>
      </c>
      <c r="D97" s="178" t="s">
        <v>20</v>
      </c>
      <c r="E97" s="178" t="s">
        <v>19</v>
      </c>
      <c r="F97" s="178"/>
      <c r="G97" s="178">
        <v>100</v>
      </c>
      <c r="H97" s="178"/>
    </row>
    <row r="98" spans="1:8" ht="28.5" customHeight="1" x14ac:dyDescent="0.2">
      <c r="A98" s="337" t="s">
        <v>77</v>
      </c>
      <c r="B98" s="306" t="s">
        <v>162</v>
      </c>
      <c r="C98" s="307" t="str">
        <f>'Додаток 1 2025-2027'!B22</f>
        <v>Проведення технічної інвентаризації, виготовлення технічного паспорту водопровідних мереж с. Кошари Южненської міської територіальної громади Одеського району Одеської області</v>
      </c>
      <c r="D98" s="307"/>
      <c r="E98" s="307"/>
      <c r="F98" s="307"/>
      <c r="G98" s="307"/>
      <c r="H98" s="307"/>
    </row>
    <row r="99" spans="1:8" ht="15" customHeight="1" x14ac:dyDescent="0.2">
      <c r="A99" s="337"/>
      <c r="B99" s="306"/>
      <c r="C99" s="308" t="s">
        <v>6</v>
      </c>
      <c r="D99" s="308"/>
      <c r="E99" s="308"/>
      <c r="F99" s="308"/>
      <c r="G99" s="308"/>
      <c r="H99" s="308"/>
    </row>
    <row r="100" spans="1:8" ht="30.75" customHeight="1" x14ac:dyDescent="0.2">
      <c r="A100" s="337"/>
      <c r="B100" s="306"/>
      <c r="C100" s="1" t="s">
        <v>167</v>
      </c>
      <c r="D100" s="178" t="s">
        <v>252</v>
      </c>
      <c r="E100" s="178" t="s">
        <v>258</v>
      </c>
      <c r="F100" s="71">
        <f>'Додаток 1 2025-2027'!G22</f>
        <v>27.876000000000001</v>
      </c>
      <c r="G100" s="71"/>
      <c r="H100" s="72"/>
    </row>
    <row r="101" spans="1:8" ht="15" customHeight="1" x14ac:dyDescent="0.2">
      <c r="A101" s="337"/>
      <c r="B101" s="306"/>
      <c r="C101" s="308" t="s">
        <v>7</v>
      </c>
      <c r="D101" s="308"/>
      <c r="E101" s="308"/>
      <c r="F101" s="308"/>
      <c r="G101" s="308"/>
      <c r="H101" s="308"/>
    </row>
    <row r="102" spans="1:8" ht="27.6" customHeight="1" x14ac:dyDescent="0.2">
      <c r="A102" s="337"/>
      <c r="B102" s="306"/>
      <c r="C102" s="1" t="s">
        <v>171</v>
      </c>
      <c r="D102" s="178" t="s">
        <v>18</v>
      </c>
      <c r="E102" s="178" t="s">
        <v>11</v>
      </c>
      <c r="F102" s="57">
        <v>1</v>
      </c>
      <c r="G102" s="6"/>
      <c r="H102" s="6"/>
    </row>
    <row r="103" spans="1:8" ht="15" customHeight="1" x14ac:dyDescent="0.2">
      <c r="A103" s="337"/>
      <c r="B103" s="306"/>
      <c r="C103" s="308" t="s">
        <v>8</v>
      </c>
      <c r="D103" s="308"/>
      <c r="E103" s="308"/>
      <c r="F103" s="308"/>
      <c r="G103" s="308"/>
      <c r="H103" s="308"/>
    </row>
    <row r="104" spans="1:8" ht="28.15" customHeight="1" x14ac:dyDescent="0.2">
      <c r="A104" s="337"/>
      <c r="B104" s="306"/>
      <c r="C104" s="1" t="s">
        <v>168</v>
      </c>
      <c r="D104" s="178" t="s">
        <v>18</v>
      </c>
      <c r="E104" s="178" t="s">
        <v>257</v>
      </c>
      <c r="F104" s="71">
        <f>F100/F102</f>
        <v>27.876000000000001</v>
      </c>
      <c r="G104" s="72"/>
      <c r="H104" s="72"/>
    </row>
    <row r="105" spans="1:8" ht="15" customHeight="1" x14ac:dyDescent="0.2">
      <c r="A105" s="337"/>
      <c r="B105" s="306"/>
      <c r="C105" s="308" t="s">
        <v>9</v>
      </c>
      <c r="D105" s="308"/>
      <c r="E105" s="308"/>
      <c r="F105" s="308"/>
      <c r="G105" s="308"/>
      <c r="H105" s="308"/>
    </row>
    <row r="106" spans="1:8" ht="15" customHeight="1" x14ac:dyDescent="0.2">
      <c r="A106" s="337"/>
      <c r="B106" s="306"/>
      <c r="C106" s="67" t="s">
        <v>172</v>
      </c>
      <c r="D106" s="178" t="s">
        <v>20</v>
      </c>
      <c r="E106" s="178" t="s">
        <v>19</v>
      </c>
      <c r="F106" s="178">
        <v>100</v>
      </c>
      <c r="G106" s="178"/>
      <c r="H106" s="178"/>
    </row>
    <row r="107" spans="1:8" ht="30.75" customHeight="1" x14ac:dyDescent="0.2">
      <c r="A107" s="337" t="s">
        <v>78</v>
      </c>
      <c r="B107" s="315" t="s">
        <v>44</v>
      </c>
      <c r="C107" s="307" t="str">
        <f>'Додаток 1 2025-2027'!B23</f>
        <v>Коригування проєктної документації "Реконструкція  мереж вуличного водопроводу від камери В 6 розташованої біля торговельного центру "Плаза" до камери В 0 по просп. Григорівського десанту та від камери В 0 вздовж вул. Приморської до колодязя В 27 по вул. Іванова м. Южного Одеської області"</v>
      </c>
      <c r="D107" s="307"/>
      <c r="E107" s="307"/>
      <c r="F107" s="307"/>
      <c r="G107" s="307"/>
      <c r="H107" s="307"/>
    </row>
    <row r="108" spans="1:8" ht="15" customHeight="1" x14ac:dyDescent="0.2">
      <c r="A108" s="337"/>
      <c r="B108" s="316"/>
      <c r="C108" s="311" t="s">
        <v>6</v>
      </c>
      <c r="D108" s="311"/>
      <c r="E108" s="311"/>
      <c r="F108" s="311"/>
      <c r="G108" s="311"/>
      <c r="H108" s="311"/>
    </row>
    <row r="109" spans="1:8" ht="30.75" customHeight="1" x14ac:dyDescent="0.2">
      <c r="A109" s="337"/>
      <c r="B109" s="316"/>
      <c r="C109" s="67" t="s">
        <v>343</v>
      </c>
      <c r="D109" s="174" t="s">
        <v>10</v>
      </c>
      <c r="E109" s="174" t="s">
        <v>258</v>
      </c>
      <c r="F109" s="10"/>
      <c r="G109" s="10">
        <f>'Додаток 1 2025-2027'!H23</f>
        <v>229.023</v>
      </c>
      <c r="H109" s="10"/>
    </row>
    <row r="110" spans="1:8" ht="15" customHeight="1" x14ac:dyDescent="0.2">
      <c r="A110" s="337"/>
      <c r="B110" s="316"/>
      <c r="C110" s="311" t="s">
        <v>7</v>
      </c>
      <c r="D110" s="311"/>
      <c r="E110" s="311"/>
      <c r="F110" s="311"/>
      <c r="G110" s="311"/>
      <c r="H110" s="311"/>
    </row>
    <row r="111" spans="1:8" ht="15" customHeight="1" x14ac:dyDescent="0.2">
      <c r="A111" s="337"/>
      <c r="B111" s="316"/>
      <c r="C111" s="86" t="s">
        <v>259</v>
      </c>
      <c r="D111" s="174" t="s">
        <v>10</v>
      </c>
      <c r="E111" s="174" t="s">
        <v>11</v>
      </c>
      <c r="F111" s="196"/>
      <c r="G111" s="104">
        <v>1</v>
      </c>
      <c r="H111" s="74"/>
    </row>
    <row r="112" spans="1:8" ht="15" customHeight="1" x14ac:dyDescent="0.2">
      <c r="A112" s="337"/>
      <c r="B112" s="316"/>
      <c r="C112" s="311" t="s">
        <v>8</v>
      </c>
      <c r="D112" s="311"/>
      <c r="E112" s="311"/>
      <c r="F112" s="311"/>
      <c r="G112" s="311"/>
      <c r="H112" s="311"/>
    </row>
    <row r="113" spans="1:10" ht="15" customHeight="1" x14ac:dyDescent="0.2">
      <c r="A113" s="337"/>
      <c r="B113" s="316"/>
      <c r="C113" s="86" t="s">
        <v>260</v>
      </c>
      <c r="D113" s="176" t="s">
        <v>18</v>
      </c>
      <c r="E113" s="174" t="s">
        <v>257</v>
      </c>
      <c r="F113" s="10"/>
      <c r="G113" s="10">
        <f>G109/G111</f>
        <v>229.023</v>
      </c>
      <c r="H113" s="10"/>
    </row>
    <row r="114" spans="1:10" ht="15" customHeight="1" x14ac:dyDescent="0.2">
      <c r="A114" s="337"/>
      <c r="B114" s="316"/>
      <c r="C114" s="309" t="s">
        <v>9</v>
      </c>
      <c r="D114" s="309"/>
      <c r="E114" s="309"/>
      <c r="F114" s="309"/>
      <c r="G114" s="309"/>
      <c r="H114" s="309"/>
    </row>
    <row r="115" spans="1:10" ht="15" customHeight="1" x14ac:dyDescent="0.2">
      <c r="A115" s="337"/>
      <c r="B115" s="317"/>
      <c r="C115" s="86" t="s">
        <v>261</v>
      </c>
      <c r="D115" s="176" t="s">
        <v>20</v>
      </c>
      <c r="E115" s="176" t="s">
        <v>19</v>
      </c>
      <c r="F115" s="174"/>
      <c r="G115" s="174">
        <v>100</v>
      </c>
      <c r="H115" s="174"/>
    </row>
    <row r="116" spans="1:10" ht="15" customHeight="1" x14ac:dyDescent="0.2">
      <c r="A116" s="320" t="s">
        <v>79</v>
      </c>
      <c r="B116" s="318" t="s">
        <v>143</v>
      </c>
      <c r="C116" s="307" t="str">
        <f>'Додаток 1 2025-2027'!B24</f>
        <v xml:space="preserve">Реконструкція водопровідного колектору від ВНС до вул. Хіміків м. Южного Одеської області </v>
      </c>
      <c r="D116" s="307"/>
      <c r="E116" s="307"/>
      <c r="F116" s="307"/>
      <c r="G116" s="307"/>
      <c r="H116" s="307"/>
    </row>
    <row r="117" spans="1:10" ht="15" customHeight="1" x14ac:dyDescent="0.2">
      <c r="A117" s="321"/>
      <c r="B117" s="318"/>
      <c r="C117" s="311" t="s">
        <v>6</v>
      </c>
      <c r="D117" s="311"/>
      <c r="E117" s="311"/>
      <c r="F117" s="311"/>
      <c r="G117" s="311"/>
      <c r="H117" s="311"/>
    </row>
    <row r="118" spans="1:10" ht="15" customHeight="1" x14ac:dyDescent="0.2">
      <c r="A118" s="321"/>
      <c r="B118" s="318"/>
      <c r="C118" s="67" t="s">
        <v>344</v>
      </c>
      <c r="D118" s="174" t="s">
        <v>10</v>
      </c>
      <c r="E118" s="174" t="s">
        <v>258</v>
      </c>
      <c r="F118" s="10">
        <f>'Додаток 1 2025-2027'!G24</f>
        <v>238659.47500000001</v>
      </c>
      <c r="G118" s="10"/>
      <c r="H118" s="10"/>
    </row>
    <row r="119" spans="1:10" ht="15" customHeight="1" x14ac:dyDescent="0.2">
      <c r="A119" s="321"/>
      <c r="B119" s="318"/>
      <c r="C119" s="311" t="s">
        <v>7</v>
      </c>
      <c r="D119" s="311"/>
      <c r="E119" s="311"/>
      <c r="F119" s="311"/>
      <c r="G119" s="311"/>
      <c r="H119" s="311"/>
    </row>
    <row r="120" spans="1:10" ht="15" customHeight="1" x14ac:dyDescent="0.2">
      <c r="A120" s="321"/>
      <c r="B120" s="318"/>
      <c r="C120" s="86" t="s">
        <v>153</v>
      </c>
      <c r="D120" s="174" t="s">
        <v>114</v>
      </c>
      <c r="E120" s="174" t="s">
        <v>122</v>
      </c>
      <c r="F120" s="180">
        <v>2.1589999999999998</v>
      </c>
      <c r="G120" s="10"/>
      <c r="H120" s="10"/>
      <c r="J120" s="132">
        <v>2.1589999999999998</v>
      </c>
    </row>
    <row r="121" spans="1:10" ht="15" customHeight="1" x14ac:dyDescent="0.2">
      <c r="A121" s="321"/>
      <c r="B121" s="318"/>
      <c r="C121" s="309" t="s">
        <v>8</v>
      </c>
      <c r="D121" s="309"/>
      <c r="E121" s="309"/>
      <c r="F121" s="309"/>
      <c r="G121" s="309"/>
      <c r="H121" s="309"/>
    </row>
    <row r="122" spans="1:10" ht="15" customHeight="1" x14ac:dyDescent="0.2">
      <c r="A122" s="321"/>
      <c r="B122" s="318"/>
      <c r="C122" s="86" t="s">
        <v>154</v>
      </c>
      <c r="D122" s="174" t="s">
        <v>18</v>
      </c>
      <c r="E122" s="174" t="s">
        <v>255</v>
      </c>
      <c r="F122" s="10">
        <f>F118/F120</f>
        <v>110541.67438628996</v>
      </c>
      <c r="G122" s="10"/>
      <c r="H122" s="10"/>
    </row>
    <row r="123" spans="1:10" ht="15" customHeight="1" x14ac:dyDescent="0.2">
      <c r="A123" s="321"/>
      <c r="B123" s="318"/>
      <c r="C123" s="309" t="s">
        <v>9</v>
      </c>
      <c r="D123" s="309"/>
      <c r="E123" s="309"/>
      <c r="F123" s="309"/>
      <c r="G123" s="309"/>
      <c r="H123" s="309"/>
    </row>
    <row r="124" spans="1:10" ht="15" customHeight="1" x14ac:dyDescent="0.2">
      <c r="A124" s="322"/>
      <c r="B124" s="318"/>
      <c r="C124" s="86" t="s">
        <v>130</v>
      </c>
      <c r="D124" s="174" t="s">
        <v>20</v>
      </c>
      <c r="E124" s="177" t="s">
        <v>19</v>
      </c>
      <c r="F124" s="174">
        <v>100</v>
      </c>
      <c r="G124" s="174"/>
      <c r="H124" s="174"/>
    </row>
    <row r="125" spans="1:10" ht="15" customHeight="1" x14ac:dyDescent="0.2">
      <c r="A125" s="320" t="s">
        <v>80</v>
      </c>
      <c r="B125" s="341" t="s">
        <v>143</v>
      </c>
      <c r="C125" s="343" t="str">
        <f>'Додаток 1 2025-2027'!B25</f>
        <v>Реконструкція резервуара води № 1 м. Южного Одеської області</v>
      </c>
      <c r="D125" s="344"/>
      <c r="E125" s="344"/>
      <c r="F125" s="344"/>
      <c r="G125" s="344"/>
      <c r="H125" s="344"/>
    </row>
    <row r="126" spans="1:10" ht="15" customHeight="1" x14ac:dyDescent="0.2">
      <c r="A126" s="321"/>
      <c r="B126" s="342"/>
      <c r="C126" s="311" t="s">
        <v>6</v>
      </c>
      <c r="D126" s="311"/>
      <c r="E126" s="311"/>
      <c r="F126" s="311"/>
      <c r="G126" s="311"/>
      <c r="H126" s="311"/>
    </row>
    <row r="127" spans="1:10" ht="15" customHeight="1" x14ac:dyDescent="0.2">
      <c r="A127" s="321"/>
      <c r="B127" s="342"/>
      <c r="C127" s="67" t="s">
        <v>345</v>
      </c>
      <c r="D127" s="174" t="s">
        <v>10</v>
      </c>
      <c r="E127" s="174" t="s">
        <v>258</v>
      </c>
      <c r="F127" s="10"/>
      <c r="G127" s="10">
        <f>'Додаток 1 2025-2027'!H25</f>
        <v>33461.281999999999</v>
      </c>
      <c r="H127" s="10"/>
    </row>
    <row r="128" spans="1:10" ht="15" customHeight="1" x14ac:dyDescent="0.2">
      <c r="A128" s="321"/>
      <c r="B128" s="342"/>
      <c r="C128" s="311" t="s">
        <v>7</v>
      </c>
      <c r="D128" s="311"/>
      <c r="E128" s="311"/>
      <c r="F128" s="311"/>
      <c r="G128" s="311"/>
      <c r="H128" s="311"/>
    </row>
    <row r="129" spans="1:8" ht="15" customHeight="1" x14ac:dyDescent="0.2">
      <c r="A129" s="321"/>
      <c r="B129" s="342"/>
      <c r="C129" s="86" t="s">
        <v>191</v>
      </c>
      <c r="D129" s="174" t="s">
        <v>114</v>
      </c>
      <c r="E129" s="174" t="s">
        <v>11</v>
      </c>
      <c r="F129" s="87"/>
      <c r="G129" s="87">
        <v>1</v>
      </c>
      <c r="H129" s="87"/>
    </row>
    <row r="130" spans="1:8" ht="15" customHeight="1" x14ac:dyDescent="0.2">
      <c r="A130" s="321"/>
      <c r="B130" s="342"/>
      <c r="C130" s="309" t="s">
        <v>8</v>
      </c>
      <c r="D130" s="309"/>
      <c r="E130" s="309"/>
      <c r="F130" s="309"/>
      <c r="G130" s="309"/>
      <c r="H130" s="309"/>
    </row>
    <row r="131" spans="1:8" ht="15" customHeight="1" x14ac:dyDescent="0.2">
      <c r="A131" s="321"/>
      <c r="B131" s="342"/>
      <c r="C131" s="86" t="s">
        <v>192</v>
      </c>
      <c r="D131" s="176" t="s">
        <v>18</v>
      </c>
      <c r="E131" s="174" t="s">
        <v>257</v>
      </c>
      <c r="F131" s="10"/>
      <c r="G131" s="10">
        <f>G127/G129</f>
        <v>33461.281999999999</v>
      </c>
      <c r="H131" s="10"/>
    </row>
    <row r="132" spans="1:8" ht="15" customHeight="1" x14ac:dyDescent="0.2">
      <c r="A132" s="321"/>
      <c r="B132" s="342"/>
      <c r="C132" s="309" t="s">
        <v>9</v>
      </c>
      <c r="D132" s="309"/>
      <c r="E132" s="309"/>
      <c r="F132" s="309"/>
      <c r="G132" s="309"/>
      <c r="H132" s="309"/>
    </row>
    <row r="133" spans="1:8" ht="15" customHeight="1" x14ac:dyDescent="0.2">
      <c r="A133" s="322"/>
      <c r="B133" s="342"/>
      <c r="C133" s="86" t="s">
        <v>130</v>
      </c>
      <c r="D133" s="176" t="s">
        <v>20</v>
      </c>
      <c r="E133" s="176" t="s">
        <v>19</v>
      </c>
      <c r="F133" s="174"/>
      <c r="G133" s="278">
        <v>100</v>
      </c>
      <c r="H133" s="174"/>
    </row>
    <row r="134" spans="1:8" ht="29.25" customHeight="1" x14ac:dyDescent="0.2">
      <c r="A134" s="320" t="s">
        <v>81</v>
      </c>
      <c r="B134" s="331" t="s">
        <v>144</v>
      </c>
      <c r="C134" s="307" t="str">
        <f>'Додаток 1 2025-2027'!B26</f>
        <v>Проєктні роботи "Капітальний ремонт ділянки мереж трубопроводу холодного водопостачання від колодязя В 20 по вул. Хіміків, 8 до колодязя В 81 по вул. Т.Г. Шевченка, 7 м. Южного Одеського району Одеської області"</v>
      </c>
      <c r="D134" s="307"/>
      <c r="E134" s="307"/>
      <c r="F134" s="307"/>
      <c r="G134" s="307"/>
      <c r="H134" s="307"/>
    </row>
    <row r="135" spans="1:8" ht="15" customHeight="1" x14ac:dyDescent="0.2">
      <c r="A135" s="321"/>
      <c r="B135" s="331"/>
      <c r="C135" s="308" t="s">
        <v>6</v>
      </c>
      <c r="D135" s="308"/>
      <c r="E135" s="308"/>
      <c r="F135" s="308"/>
      <c r="G135" s="308"/>
      <c r="H135" s="308"/>
    </row>
    <row r="136" spans="1:8" ht="27.75" customHeight="1" x14ac:dyDescent="0.2">
      <c r="A136" s="321"/>
      <c r="B136" s="331"/>
      <c r="C136" s="86" t="s">
        <v>346</v>
      </c>
      <c r="D136" s="174" t="s">
        <v>31</v>
      </c>
      <c r="E136" s="174" t="s">
        <v>258</v>
      </c>
      <c r="F136" s="10"/>
      <c r="G136" s="10"/>
      <c r="H136" s="10">
        <f>'Додаток 1 2025-2027'!I26</f>
        <v>249.982</v>
      </c>
    </row>
    <row r="137" spans="1:8" ht="15" customHeight="1" x14ac:dyDescent="0.2">
      <c r="A137" s="321"/>
      <c r="B137" s="331"/>
      <c r="C137" s="309" t="s">
        <v>7</v>
      </c>
      <c r="D137" s="309"/>
      <c r="E137" s="309"/>
      <c r="F137" s="309"/>
      <c r="G137" s="309"/>
      <c r="H137" s="309"/>
    </row>
    <row r="138" spans="1:8" ht="16.899999999999999" customHeight="1" x14ac:dyDescent="0.2">
      <c r="A138" s="321"/>
      <c r="B138" s="331"/>
      <c r="C138" s="86" t="s">
        <v>288</v>
      </c>
      <c r="D138" s="174" t="s">
        <v>18</v>
      </c>
      <c r="E138" s="174" t="s">
        <v>11</v>
      </c>
      <c r="F138" s="87"/>
      <c r="G138" s="87"/>
      <c r="H138" s="87">
        <v>1</v>
      </c>
    </row>
    <row r="139" spans="1:8" ht="15" customHeight="1" x14ac:dyDescent="0.2">
      <c r="A139" s="321"/>
      <c r="B139" s="331"/>
      <c r="C139" s="309" t="s">
        <v>8</v>
      </c>
      <c r="D139" s="309"/>
      <c r="E139" s="309"/>
      <c r="F139" s="309"/>
      <c r="G139" s="309"/>
      <c r="H139" s="309"/>
    </row>
    <row r="140" spans="1:8" ht="26.45" customHeight="1" x14ac:dyDescent="0.2">
      <c r="A140" s="321"/>
      <c r="B140" s="331"/>
      <c r="C140" s="86" t="s">
        <v>317</v>
      </c>
      <c r="D140" s="174" t="s">
        <v>18</v>
      </c>
      <c r="E140" s="174" t="s">
        <v>584</v>
      </c>
      <c r="F140" s="10"/>
      <c r="G140" s="10"/>
      <c r="H140" s="10">
        <f>H136/H138</f>
        <v>249.982</v>
      </c>
    </row>
    <row r="141" spans="1:8" ht="15" customHeight="1" x14ac:dyDescent="0.2">
      <c r="A141" s="321"/>
      <c r="B141" s="331"/>
      <c r="C141" s="309" t="s">
        <v>9</v>
      </c>
      <c r="D141" s="309"/>
      <c r="E141" s="309"/>
      <c r="F141" s="309"/>
      <c r="G141" s="309"/>
      <c r="H141" s="309"/>
    </row>
    <row r="142" spans="1:8" ht="15" customHeight="1" x14ac:dyDescent="0.2">
      <c r="A142" s="322"/>
      <c r="B142" s="331"/>
      <c r="C142" s="86" t="s">
        <v>290</v>
      </c>
      <c r="D142" s="174" t="s">
        <v>20</v>
      </c>
      <c r="E142" s="174" t="s">
        <v>19</v>
      </c>
      <c r="F142" s="174"/>
      <c r="G142" s="174"/>
      <c r="H142" s="174">
        <v>100</v>
      </c>
    </row>
    <row r="143" spans="1:8" ht="31.5" customHeight="1" x14ac:dyDescent="0.2">
      <c r="A143" s="320" t="s">
        <v>82</v>
      </c>
      <c r="B143" s="331" t="s">
        <v>44</v>
      </c>
      <c r="C143" s="307" t="str">
        <f>'Додаток 1 2025-2027'!B27</f>
        <v>Проєктні роботи "Капітальний ремонт ділянки мереж внутрішньоквартального водопроводу від колодязя В 7 по вул. Т.Г. Шевченка, 6 до колодязя В 81 по вул. Т.Г. Шевченка, 7 м. Южного  Одеського району Одеської області"</v>
      </c>
      <c r="D143" s="307"/>
      <c r="E143" s="307"/>
      <c r="F143" s="307"/>
      <c r="G143" s="307"/>
      <c r="H143" s="307"/>
    </row>
    <row r="144" spans="1:8" ht="15" customHeight="1" x14ac:dyDescent="0.2">
      <c r="A144" s="321"/>
      <c r="B144" s="331"/>
      <c r="C144" s="308" t="s">
        <v>6</v>
      </c>
      <c r="D144" s="308"/>
      <c r="E144" s="308"/>
      <c r="F144" s="308"/>
      <c r="G144" s="308"/>
      <c r="H144" s="308"/>
    </row>
    <row r="145" spans="1:8" ht="27.75" customHeight="1" x14ac:dyDescent="0.2">
      <c r="A145" s="321"/>
      <c r="B145" s="331"/>
      <c r="C145" s="1" t="s">
        <v>347</v>
      </c>
      <c r="D145" s="174" t="s">
        <v>31</v>
      </c>
      <c r="E145" s="178" t="s">
        <v>258</v>
      </c>
      <c r="F145" s="10"/>
      <c r="G145" s="10"/>
      <c r="H145" s="10">
        <f>'Додаток 1 2025-2027'!I27</f>
        <v>99.319000000000003</v>
      </c>
    </row>
    <row r="146" spans="1:8" ht="15" customHeight="1" x14ac:dyDescent="0.2">
      <c r="A146" s="321"/>
      <c r="B146" s="331"/>
      <c r="C146" s="308" t="s">
        <v>7</v>
      </c>
      <c r="D146" s="308"/>
      <c r="E146" s="308"/>
      <c r="F146" s="308"/>
      <c r="G146" s="308"/>
      <c r="H146" s="308"/>
    </row>
    <row r="147" spans="1:8" ht="15" customHeight="1" x14ac:dyDescent="0.2">
      <c r="A147" s="321"/>
      <c r="B147" s="331"/>
      <c r="C147" s="86" t="s">
        <v>288</v>
      </c>
      <c r="D147" s="174" t="s">
        <v>18</v>
      </c>
      <c r="E147" s="174" t="s">
        <v>11</v>
      </c>
      <c r="F147" s="87"/>
      <c r="G147" s="87"/>
      <c r="H147" s="87">
        <v>1</v>
      </c>
    </row>
    <row r="148" spans="1:8" ht="15" customHeight="1" x14ac:dyDescent="0.2">
      <c r="A148" s="321"/>
      <c r="B148" s="331"/>
      <c r="C148" s="309" t="s">
        <v>8</v>
      </c>
      <c r="D148" s="309"/>
      <c r="E148" s="309"/>
      <c r="F148" s="309"/>
      <c r="G148" s="309"/>
      <c r="H148" s="309"/>
    </row>
    <row r="149" spans="1:8" ht="28.15" customHeight="1" x14ac:dyDescent="0.2">
      <c r="A149" s="321"/>
      <c r="B149" s="331"/>
      <c r="C149" s="86" t="s">
        <v>318</v>
      </c>
      <c r="D149" s="174" t="s">
        <v>18</v>
      </c>
      <c r="E149" s="174" t="s">
        <v>257</v>
      </c>
      <c r="F149" s="10"/>
      <c r="G149" s="10"/>
      <c r="H149" s="10">
        <f>H145/H147</f>
        <v>99.319000000000003</v>
      </c>
    </row>
    <row r="150" spans="1:8" ht="15" customHeight="1" x14ac:dyDescent="0.2">
      <c r="A150" s="321"/>
      <c r="B150" s="331"/>
      <c r="C150" s="308" t="s">
        <v>9</v>
      </c>
      <c r="D150" s="308"/>
      <c r="E150" s="308"/>
      <c r="F150" s="308"/>
      <c r="G150" s="308"/>
      <c r="H150" s="308"/>
    </row>
    <row r="151" spans="1:8" ht="15" customHeight="1" x14ac:dyDescent="0.2">
      <c r="A151" s="322"/>
      <c r="B151" s="331"/>
      <c r="C151" s="1" t="s">
        <v>290</v>
      </c>
      <c r="D151" s="178" t="s">
        <v>20</v>
      </c>
      <c r="E151" s="178" t="s">
        <v>19</v>
      </c>
      <c r="F151" s="178"/>
      <c r="G151" s="178"/>
      <c r="H151" s="178">
        <v>100</v>
      </c>
    </row>
    <row r="152" spans="1:8" ht="15" customHeight="1" x14ac:dyDescent="0.2">
      <c r="A152" s="320" t="s">
        <v>83</v>
      </c>
      <c r="B152" s="331" t="s">
        <v>194</v>
      </c>
      <c r="C152" s="307" t="str">
        <f>'Додаток 1 2025-2027'!B28</f>
        <v>Коригування проєктної документації "Будівництво мереж водопостачання у мікрорайоні 1.7 м. Южного Одеської області"</v>
      </c>
      <c r="D152" s="307"/>
      <c r="E152" s="307"/>
      <c r="F152" s="307"/>
      <c r="G152" s="307"/>
      <c r="H152" s="307"/>
    </row>
    <row r="153" spans="1:8" ht="15" customHeight="1" x14ac:dyDescent="0.2">
      <c r="A153" s="321"/>
      <c r="B153" s="331"/>
      <c r="C153" s="308" t="s">
        <v>6</v>
      </c>
      <c r="D153" s="308"/>
      <c r="E153" s="308"/>
      <c r="F153" s="308"/>
      <c r="G153" s="308"/>
      <c r="H153" s="308"/>
    </row>
    <row r="154" spans="1:8" ht="21" customHeight="1" x14ac:dyDescent="0.2">
      <c r="A154" s="321"/>
      <c r="B154" s="331"/>
      <c r="C154" s="86" t="s">
        <v>348</v>
      </c>
      <c r="D154" s="174" t="s">
        <v>31</v>
      </c>
      <c r="E154" s="174" t="s">
        <v>258</v>
      </c>
      <c r="F154" s="10"/>
      <c r="G154" s="10"/>
      <c r="H154" s="10">
        <f>'Додаток 1 2025-2027'!I28</f>
        <v>239.87700000000001</v>
      </c>
    </row>
    <row r="155" spans="1:8" ht="15" customHeight="1" x14ac:dyDescent="0.2">
      <c r="A155" s="321"/>
      <c r="B155" s="331"/>
      <c r="C155" s="309" t="s">
        <v>7</v>
      </c>
      <c r="D155" s="309"/>
      <c r="E155" s="309"/>
      <c r="F155" s="309"/>
      <c r="G155" s="309"/>
      <c r="H155" s="309"/>
    </row>
    <row r="156" spans="1:8" ht="15" customHeight="1" x14ac:dyDescent="0.2">
      <c r="A156" s="321"/>
      <c r="B156" s="331"/>
      <c r="C156" s="86" t="s">
        <v>259</v>
      </c>
      <c r="D156" s="174" t="s">
        <v>18</v>
      </c>
      <c r="E156" s="174" t="s">
        <v>11</v>
      </c>
      <c r="F156" s="87"/>
      <c r="G156" s="87"/>
      <c r="H156" s="87">
        <v>1</v>
      </c>
    </row>
    <row r="157" spans="1:8" ht="15" customHeight="1" x14ac:dyDescent="0.2">
      <c r="A157" s="321"/>
      <c r="B157" s="331"/>
      <c r="C157" s="309" t="s">
        <v>8</v>
      </c>
      <c r="D157" s="309"/>
      <c r="E157" s="309"/>
      <c r="F157" s="309"/>
      <c r="G157" s="309"/>
      <c r="H157" s="309"/>
    </row>
    <row r="158" spans="1:8" ht="15" customHeight="1" x14ac:dyDescent="0.2">
      <c r="A158" s="321"/>
      <c r="B158" s="331"/>
      <c r="C158" s="86" t="s">
        <v>260</v>
      </c>
      <c r="D158" s="174" t="s">
        <v>18</v>
      </c>
      <c r="E158" s="174" t="s">
        <v>257</v>
      </c>
      <c r="F158" s="10"/>
      <c r="G158" s="10"/>
      <c r="H158" s="10">
        <f>H154/H156</f>
        <v>239.87700000000001</v>
      </c>
    </row>
    <row r="159" spans="1:8" ht="15" customHeight="1" x14ac:dyDescent="0.2">
      <c r="A159" s="321"/>
      <c r="B159" s="331"/>
      <c r="C159" s="309" t="s">
        <v>9</v>
      </c>
      <c r="D159" s="309"/>
      <c r="E159" s="309"/>
      <c r="F159" s="309"/>
      <c r="G159" s="309"/>
      <c r="H159" s="309"/>
    </row>
    <row r="160" spans="1:8" ht="15" customHeight="1" x14ac:dyDescent="0.2">
      <c r="A160" s="322"/>
      <c r="B160" s="331"/>
      <c r="C160" s="86" t="s">
        <v>261</v>
      </c>
      <c r="D160" s="174" t="s">
        <v>20</v>
      </c>
      <c r="E160" s="174" t="s">
        <v>19</v>
      </c>
      <c r="F160" s="174"/>
      <c r="G160" s="174"/>
      <c r="H160" s="174">
        <v>100</v>
      </c>
    </row>
    <row r="161" spans="1:8" ht="15" customHeight="1" x14ac:dyDescent="0.2">
      <c r="A161" s="320" t="s">
        <v>123</v>
      </c>
      <c r="B161" s="331" t="s">
        <v>194</v>
      </c>
      <c r="C161" s="307" t="str">
        <f>'Додаток 1 2025-2027'!B29</f>
        <v>Коригування проєктної  документації "Будівництво мереж зливової каналізації у мікрорайоні 1.7 м. Южного Одеської області"</v>
      </c>
      <c r="D161" s="307"/>
      <c r="E161" s="307"/>
      <c r="F161" s="307"/>
      <c r="G161" s="307"/>
      <c r="H161" s="307"/>
    </row>
    <row r="162" spans="1:8" ht="15" customHeight="1" x14ac:dyDescent="0.2">
      <c r="A162" s="321"/>
      <c r="B162" s="331"/>
      <c r="C162" s="308" t="s">
        <v>6</v>
      </c>
      <c r="D162" s="308"/>
      <c r="E162" s="308"/>
      <c r="F162" s="308"/>
      <c r="G162" s="308"/>
      <c r="H162" s="308"/>
    </row>
    <row r="163" spans="1:8" ht="18" customHeight="1" x14ac:dyDescent="0.2">
      <c r="A163" s="321"/>
      <c r="B163" s="331"/>
      <c r="C163" s="86" t="s">
        <v>348</v>
      </c>
      <c r="D163" s="174" t="s">
        <v>31</v>
      </c>
      <c r="E163" s="174" t="s">
        <v>258</v>
      </c>
      <c r="F163" s="10"/>
      <c r="G163" s="10"/>
      <c r="H163" s="10">
        <f>'Додаток 1 2025-2027'!I29</f>
        <v>238.708</v>
      </c>
    </row>
    <row r="164" spans="1:8" ht="15" customHeight="1" x14ac:dyDescent="0.2">
      <c r="A164" s="321"/>
      <c r="B164" s="331"/>
      <c r="C164" s="309" t="s">
        <v>7</v>
      </c>
      <c r="D164" s="309"/>
      <c r="E164" s="309"/>
      <c r="F164" s="309"/>
      <c r="G164" s="309"/>
      <c r="H164" s="309"/>
    </row>
    <row r="165" spans="1:8" ht="15" customHeight="1" x14ac:dyDescent="0.2">
      <c r="A165" s="321"/>
      <c r="B165" s="331"/>
      <c r="C165" s="86" t="s">
        <v>259</v>
      </c>
      <c r="D165" s="174" t="s">
        <v>18</v>
      </c>
      <c r="E165" s="174" t="s">
        <v>11</v>
      </c>
      <c r="F165" s="87"/>
      <c r="G165" s="87"/>
      <c r="H165" s="87">
        <v>1</v>
      </c>
    </row>
    <row r="166" spans="1:8" ht="15" customHeight="1" x14ac:dyDescent="0.2">
      <c r="A166" s="321"/>
      <c r="B166" s="331"/>
      <c r="C166" s="309" t="s">
        <v>8</v>
      </c>
      <c r="D166" s="309"/>
      <c r="E166" s="309"/>
      <c r="F166" s="309"/>
      <c r="G166" s="309"/>
      <c r="H166" s="309"/>
    </row>
    <row r="167" spans="1:8" ht="15" customHeight="1" x14ac:dyDescent="0.2">
      <c r="A167" s="321"/>
      <c r="B167" s="331"/>
      <c r="C167" s="86" t="s">
        <v>260</v>
      </c>
      <c r="D167" s="174" t="s">
        <v>18</v>
      </c>
      <c r="E167" s="174" t="s">
        <v>257</v>
      </c>
      <c r="F167" s="10"/>
      <c r="G167" s="10"/>
      <c r="H167" s="10">
        <f>H163/H165</f>
        <v>238.708</v>
      </c>
    </row>
    <row r="168" spans="1:8" ht="15" customHeight="1" x14ac:dyDescent="0.2">
      <c r="A168" s="321"/>
      <c r="B168" s="331"/>
      <c r="C168" s="309" t="s">
        <v>9</v>
      </c>
      <c r="D168" s="309"/>
      <c r="E168" s="309"/>
      <c r="F168" s="309"/>
      <c r="G168" s="309"/>
      <c r="H168" s="309"/>
    </row>
    <row r="169" spans="1:8" ht="15" customHeight="1" x14ac:dyDescent="0.2">
      <c r="A169" s="322"/>
      <c r="B169" s="331"/>
      <c r="C169" s="86" t="s">
        <v>261</v>
      </c>
      <c r="D169" s="174" t="s">
        <v>20</v>
      </c>
      <c r="E169" s="174" t="s">
        <v>19</v>
      </c>
      <c r="F169" s="174"/>
      <c r="G169" s="174"/>
      <c r="H169" s="174">
        <v>100</v>
      </c>
    </row>
    <row r="170" spans="1:8" ht="15" customHeight="1" x14ac:dyDescent="0.2">
      <c r="A170" s="320" t="s">
        <v>124</v>
      </c>
      <c r="B170" s="331" t="s">
        <v>194</v>
      </c>
      <c r="C170" s="307" t="str">
        <f>'Додаток 1 2025-2027'!B30</f>
        <v>Коригування проєктної документації "Будівництво мереж господарсько-побутової каналізації у мікрорайоні 1.7 м. Южного Одеської області"</v>
      </c>
      <c r="D170" s="307"/>
      <c r="E170" s="307"/>
      <c r="F170" s="307"/>
      <c r="G170" s="307"/>
      <c r="H170" s="307"/>
    </row>
    <row r="171" spans="1:8" ht="15" customHeight="1" x14ac:dyDescent="0.2">
      <c r="A171" s="321"/>
      <c r="B171" s="331"/>
      <c r="C171" s="308" t="s">
        <v>6</v>
      </c>
      <c r="D171" s="308"/>
      <c r="E171" s="308"/>
      <c r="F171" s="308"/>
      <c r="G171" s="308"/>
      <c r="H171" s="308"/>
    </row>
    <row r="172" spans="1:8" ht="18" customHeight="1" x14ac:dyDescent="0.2">
      <c r="A172" s="321"/>
      <c r="B172" s="331"/>
      <c r="C172" s="86" t="s">
        <v>348</v>
      </c>
      <c r="D172" s="174" t="s">
        <v>31</v>
      </c>
      <c r="E172" s="174" t="s">
        <v>258</v>
      </c>
      <c r="F172" s="10"/>
      <c r="G172" s="10"/>
      <c r="H172" s="10">
        <f>'Додаток 1 2025-2027'!I30</f>
        <v>238.74799999999999</v>
      </c>
    </row>
    <row r="173" spans="1:8" ht="15" customHeight="1" x14ac:dyDescent="0.2">
      <c r="A173" s="321"/>
      <c r="B173" s="331"/>
      <c r="C173" s="309" t="s">
        <v>7</v>
      </c>
      <c r="D173" s="309"/>
      <c r="E173" s="309"/>
      <c r="F173" s="309"/>
      <c r="G173" s="309"/>
      <c r="H173" s="309"/>
    </row>
    <row r="174" spans="1:8" ht="15" customHeight="1" x14ac:dyDescent="0.2">
      <c r="A174" s="321"/>
      <c r="B174" s="331"/>
      <c r="C174" s="86" t="s">
        <v>259</v>
      </c>
      <c r="D174" s="174" t="s">
        <v>18</v>
      </c>
      <c r="E174" s="174" t="s">
        <v>11</v>
      </c>
      <c r="F174" s="87"/>
      <c r="G174" s="87"/>
      <c r="H174" s="87">
        <v>1</v>
      </c>
    </row>
    <row r="175" spans="1:8" ht="15" customHeight="1" x14ac:dyDescent="0.2">
      <c r="A175" s="321"/>
      <c r="B175" s="331"/>
      <c r="C175" s="309" t="s">
        <v>8</v>
      </c>
      <c r="D175" s="309"/>
      <c r="E175" s="309"/>
      <c r="F175" s="309"/>
      <c r="G175" s="309"/>
      <c r="H175" s="309"/>
    </row>
    <row r="176" spans="1:8" ht="15" customHeight="1" x14ac:dyDescent="0.2">
      <c r="A176" s="321"/>
      <c r="B176" s="331"/>
      <c r="C176" s="86" t="s">
        <v>260</v>
      </c>
      <c r="D176" s="174" t="s">
        <v>18</v>
      </c>
      <c r="E176" s="174" t="s">
        <v>257</v>
      </c>
      <c r="F176" s="10"/>
      <c r="G176" s="10"/>
      <c r="H176" s="10">
        <f>H172/H174</f>
        <v>238.74799999999999</v>
      </c>
    </row>
    <row r="177" spans="1:8" ht="15" customHeight="1" x14ac:dyDescent="0.2">
      <c r="A177" s="321"/>
      <c r="B177" s="331"/>
      <c r="C177" s="309" t="s">
        <v>9</v>
      </c>
      <c r="D177" s="309"/>
      <c r="E177" s="309"/>
      <c r="F177" s="309"/>
      <c r="G177" s="309"/>
      <c r="H177" s="309"/>
    </row>
    <row r="178" spans="1:8" ht="15" customHeight="1" x14ac:dyDescent="0.2">
      <c r="A178" s="322"/>
      <c r="B178" s="331"/>
      <c r="C178" s="86" t="s">
        <v>261</v>
      </c>
      <c r="D178" s="174" t="s">
        <v>20</v>
      </c>
      <c r="E178" s="174" t="s">
        <v>19</v>
      </c>
      <c r="F178" s="174"/>
      <c r="G178" s="174"/>
      <c r="H178" s="174">
        <v>100</v>
      </c>
    </row>
    <row r="179" spans="1:8" ht="31.5" customHeight="1" x14ac:dyDescent="0.2">
      <c r="A179" s="338" t="s">
        <v>125</v>
      </c>
      <c r="B179" s="306" t="s">
        <v>44</v>
      </c>
      <c r="C179" s="307" t="str">
        <f>'Додаток 1 2025-2027'!B31</f>
        <v>Проєктні роботи "Капітальний ремонт ділянки мереж трубопроводу холодного водопостачання від колодязя В184 по вул. Кедрова до колодязя В186 по вул. Центральна м. Южного Одеського району  Одеської області"</v>
      </c>
      <c r="D179" s="307"/>
      <c r="E179" s="307"/>
      <c r="F179" s="307"/>
      <c r="G179" s="307"/>
      <c r="H179" s="307"/>
    </row>
    <row r="180" spans="1:8" ht="15" customHeight="1" x14ac:dyDescent="0.2">
      <c r="A180" s="339"/>
      <c r="B180" s="306"/>
      <c r="C180" s="311" t="s">
        <v>6</v>
      </c>
      <c r="D180" s="311"/>
      <c r="E180" s="311"/>
      <c r="F180" s="311"/>
      <c r="G180" s="311"/>
      <c r="H180" s="311"/>
    </row>
    <row r="181" spans="1:8" ht="27" customHeight="1" x14ac:dyDescent="0.2">
      <c r="A181" s="339"/>
      <c r="B181" s="306"/>
      <c r="C181" s="67" t="s">
        <v>346</v>
      </c>
      <c r="D181" s="179" t="s">
        <v>10</v>
      </c>
      <c r="E181" s="179" t="s">
        <v>258</v>
      </c>
      <c r="F181" s="183">
        <f>'Додаток 1 2025-2027'!G31</f>
        <v>0</v>
      </c>
      <c r="G181" s="183">
        <f>'Додаток 1 2025-2027'!H31</f>
        <v>0</v>
      </c>
      <c r="H181" s="183">
        <f>'Додаток 1 2025-2027'!I31</f>
        <v>238.70699999999999</v>
      </c>
    </row>
    <row r="182" spans="1:8" ht="15" customHeight="1" x14ac:dyDescent="0.2">
      <c r="A182" s="339"/>
      <c r="B182" s="306"/>
      <c r="C182" s="311" t="s">
        <v>7</v>
      </c>
      <c r="D182" s="311"/>
      <c r="E182" s="311"/>
      <c r="F182" s="311"/>
      <c r="G182" s="311"/>
      <c r="H182" s="311"/>
    </row>
    <row r="183" spans="1:8" ht="15" customHeight="1" x14ac:dyDescent="0.2">
      <c r="A183" s="339"/>
      <c r="B183" s="306"/>
      <c r="C183" s="86" t="s">
        <v>288</v>
      </c>
      <c r="D183" s="179" t="s">
        <v>10</v>
      </c>
      <c r="E183" s="174" t="s">
        <v>122</v>
      </c>
      <c r="F183" s="74"/>
      <c r="G183" s="74"/>
      <c r="H183" s="180">
        <v>1</v>
      </c>
    </row>
    <row r="184" spans="1:8" ht="15" customHeight="1" x14ac:dyDescent="0.2">
      <c r="A184" s="339"/>
      <c r="B184" s="306"/>
      <c r="C184" s="309" t="s">
        <v>8</v>
      </c>
      <c r="D184" s="309"/>
      <c r="E184" s="309"/>
      <c r="F184" s="309"/>
      <c r="G184" s="309"/>
      <c r="H184" s="309"/>
    </row>
    <row r="185" spans="1:8" ht="27.6" customHeight="1" x14ac:dyDescent="0.2">
      <c r="A185" s="339"/>
      <c r="B185" s="306"/>
      <c r="C185" s="86" t="s">
        <v>317</v>
      </c>
      <c r="D185" s="177" t="s">
        <v>18</v>
      </c>
      <c r="E185" s="177" t="s">
        <v>255</v>
      </c>
      <c r="F185" s="82"/>
      <c r="G185" s="183"/>
      <c r="H185" s="9">
        <f>H181/H183</f>
        <v>238.70699999999999</v>
      </c>
    </row>
    <row r="186" spans="1:8" ht="15" customHeight="1" x14ac:dyDescent="0.2">
      <c r="A186" s="339"/>
      <c r="B186" s="306"/>
      <c r="C186" s="309" t="s">
        <v>9</v>
      </c>
      <c r="D186" s="309"/>
      <c r="E186" s="309"/>
      <c r="F186" s="309"/>
      <c r="G186" s="309"/>
      <c r="H186" s="309"/>
    </row>
    <row r="187" spans="1:8" ht="15" customHeight="1" x14ac:dyDescent="0.2">
      <c r="A187" s="340"/>
      <c r="B187" s="306"/>
      <c r="C187" s="86" t="s">
        <v>290</v>
      </c>
      <c r="D187" s="174" t="s">
        <v>20</v>
      </c>
      <c r="E187" s="174" t="s">
        <v>19</v>
      </c>
      <c r="F187" s="174"/>
      <c r="G187" s="174"/>
      <c r="H187" s="174">
        <v>100</v>
      </c>
    </row>
    <row r="188" spans="1:8" ht="30.75" customHeight="1" x14ac:dyDescent="0.2">
      <c r="A188" s="320" t="s">
        <v>145</v>
      </c>
      <c r="B188" s="318" t="s">
        <v>44</v>
      </c>
      <c r="C188" s="307" t="str">
        <f>'Додаток 1 2025-2027'!B32</f>
        <v>Проєктні роботи «Капітальний ремонт ділянки мереж трубопроводу холодного водопостачання від колодязя В 74 по вул. Приморській, 19 до колодязя В 33 по просп. Григорівського десанту, 8 м. Южного Одеського району Одеської області»</v>
      </c>
      <c r="D188" s="307"/>
      <c r="E188" s="307"/>
      <c r="F188" s="307"/>
      <c r="G188" s="307"/>
      <c r="H188" s="307"/>
    </row>
    <row r="189" spans="1:8" ht="17.25" customHeight="1" x14ac:dyDescent="0.2">
      <c r="A189" s="321"/>
      <c r="B189" s="318"/>
      <c r="C189" s="311" t="s">
        <v>6</v>
      </c>
      <c r="D189" s="311"/>
      <c r="E189" s="311"/>
      <c r="F189" s="311"/>
      <c r="G189" s="311"/>
      <c r="H189" s="311"/>
    </row>
    <row r="190" spans="1:8" ht="27.75" customHeight="1" x14ac:dyDescent="0.2">
      <c r="A190" s="321"/>
      <c r="B190" s="318"/>
      <c r="C190" s="86" t="s">
        <v>346</v>
      </c>
      <c r="D190" s="174" t="s">
        <v>31</v>
      </c>
      <c r="E190" s="174" t="s">
        <v>258</v>
      </c>
      <c r="F190" s="10"/>
      <c r="G190" s="10">
        <f>'Додаток 1 2025-2027'!H32</f>
        <v>149.70500000000001</v>
      </c>
      <c r="H190" s="10"/>
    </row>
    <row r="191" spans="1:8" ht="15" customHeight="1" x14ac:dyDescent="0.2">
      <c r="A191" s="321"/>
      <c r="B191" s="318"/>
      <c r="C191" s="309" t="s">
        <v>7</v>
      </c>
      <c r="D191" s="309"/>
      <c r="E191" s="309"/>
      <c r="F191" s="309"/>
      <c r="G191" s="309"/>
      <c r="H191" s="309"/>
    </row>
    <row r="192" spans="1:8" ht="15" customHeight="1" x14ac:dyDescent="0.2">
      <c r="A192" s="321"/>
      <c r="B192" s="318"/>
      <c r="C192" s="86" t="s">
        <v>288</v>
      </c>
      <c r="D192" s="174" t="s">
        <v>18</v>
      </c>
      <c r="E192" s="174" t="s">
        <v>11</v>
      </c>
      <c r="F192" s="87"/>
      <c r="G192" s="87">
        <v>1</v>
      </c>
      <c r="H192" s="87"/>
    </row>
    <row r="193" spans="1:8" ht="15" customHeight="1" x14ac:dyDescent="0.2">
      <c r="A193" s="321"/>
      <c r="B193" s="318"/>
      <c r="C193" s="309" t="s">
        <v>8</v>
      </c>
      <c r="D193" s="309"/>
      <c r="E193" s="309"/>
      <c r="F193" s="309"/>
      <c r="G193" s="309"/>
      <c r="H193" s="309"/>
    </row>
    <row r="194" spans="1:8" ht="28.5" customHeight="1" x14ac:dyDescent="0.2">
      <c r="A194" s="321"/>
      <c r="B194" s="318"/>
      <c r="C194" s="86" t="s">
        <v>317</v>
      </c>
      <c r="D194" s="174" t="s">
        <v>18</v>
      </c>
      <c r="E194" s="174" t="s">
        <v>257</v>
      </c>
      <c r="F194" s="10"/>
      <c r="G194" s="9">
        <f>G190/G192</f>
        <v>149.70500000000001</v>
      </c>
      <c r="H194" s="9"/>
    </row>
    <row r="195" spans="1:8" ht="15" customHeight="1" x14ac:dyDescent="0.2">
      <c r="A195" s="321"/>
      <c r="B195" s="318"/>
      <c r="C195" s="309" t="s">
        <v>9</v>
      </c>
      <c r="D195" s="309"/>
      <c r="E195" s="309"/>
      <c r="F195" s="309"/>
      <c r="G195" s="309"/>
      <c r="H195" s="309"/>
    </row>
    <row r="196" spans="1:8" ht="15" customHeight="1" x14ac:dyDescent="0.2">
      <c r="A196" s="322"/>
      <c r="B196" s="318"/>
      <c r="C196" s="86" t="s">
        <v>290</v>
      </c>
      <c r="D196" s="174" t="s">
        <v>20</v>
      </c>
      <c r="E196" s="174" t="s">
        <v>19</v>
      </c>
      <c r="F196" s="174"/>
      <c r="G196" s="174">
        <v>100</v>
      </c>
      <c r="H196" s="174"/>
    </row>
    <row r="197" spans="1:8" ht="30" customHeight="1" x14ac:dyDescent="0.2">
      <c r="A197" s="320" t="s">
        <v>146</v>
      </c>
      <c r="B197" s="335" t="s">
        <v>44</v>
      </c>
      <c r="C197" s="307" t="str">
        <f>'Додаток 1 2025-2027'!B33</f>
        <v>Коригування проєктної документації "Капітальний ремонт ділянки магістрального водопроводу від колодязя В 75 по вул. Приморській до камери В 0 по просп. Григорівського десанту м. Южного Одеського району Одеської області"</v>
      </c>
      <c r="D197" s="307"/>
      <c r="E197" s="307"/>
      <c r="F197" s="307"/>
      <c r="G197" s="307"/>
      <c r="H197" s="307"/>
    </row>
    <row r="198" spans="1:8" ht="15" customHeight="1" x14ac:dyDescent="0.2">
      <c r="A198" s="321"/>
      <c r="B198" s="336"/>
      <c r="C198" s="308" t="s">
        <v>6</v>
      </c>
      <c r="D198" s="308"/>
      <c r="E198" s="308"/>
      <c r="F198" s="308"/>
      <c r="G198" s="308"/>
      <c r="H198" s="308"/>
    </row>
    <row r="199" spans="1:8" ht="19.149999999999999" customHeight="1" x14ac:dyDescent="0.2">
      <c r="A199" s="321"/>
      <c r="B199" s="336"/>
      <c r="C199" s="86" t="s">
        <v>348</v>
      </c>
      <c r="D199" s="174" t="s">
        <v>31</v>
      </c>
      <c r="E199" s="176" t="s">
        <v>258</v>
      </c>
      <c r="F199" s="10"/>
      <c r="G199" s="10">
        <f>'Додаток 1 2025-2027'!H33</f>
        <v>87.42</v>
      </c>
      <c r="H199" s="10"/>
    </row>
    <row r="200" spans="1:8" ht="15" customHeight="1" x14ac:dyDescent="0.2">
      <c r="A200" s="321"/>
      <c r="B200" s="336"/>
      <c r="C200" s="309" t="s">
        <v>7</v>
      </c>
      <c r="D200" s="309"/>
      <c r="E200" s="309"/>
      <c r="F200" s="309"/>
      <c r="G200" s="309"/>
      <c r="H200" s="309"/>
    </row>
    <row r="201" spans="1:8" ht="15" customHeight="1" x14ac:dyDescent="0.2">
      <c r="A201" s="321"/>
      <c r="B201" s="336"/>
      <c r="C201" s="86" t="s">
        <v>259</v>
      </c>
      <c r="D201" s="176" t="s">
        <v>18</v>
      </c>
      <c r="E201" s="174" t="s">
        <v>11</v>
      </c>
      <c r="F201" s="9"/>
      <c r="G201" s="9">
        <v>1</v>
      </c>
      <c r="H201" s="9"/>
    </row>
    <row r="202" spans="1:8" ht="15" customHeight="1" x14ac:dyDescent="0.2">
      <c r="A202" s="321"/>
      <c r="B202" s="336"/>
      <c r="C202" s="309" t="s">
        <v>8</v>
      </c>
      <c r="D202" s="309"/>
      <c r="E202" s="309"/>
      <c r="F202" s="309"/>
      <c r="G202" s="309"/>
      <c r="H202" s="309"/>
    </row>
    <row r="203" spans="1:8" ht="15" customHeight="1" x14ac:dyDescent="0.2">
      <c r="A203" s="321"/>
      <c r="B203" s="336"/>
      <c r="C203" s="86" t="s">
        <v>260</v>
      </c>
      <c r="D203" s="176" t="s">
        <v>18</v>
      </c>
      <c r="E203" s="174" t="s">
        <v>266</v>
      </c>
      <c r="F203" s="10"/>
      <c r="G203" s="10">
        <f t="shared" ref="G203" si="2">G199/G201</f>
        <v>87.42</v>
      </c>
      <c r="H203" s="10"/>
    </row>
    <row r="204" spans="1:8" ht="15" customHeight="1" x14ac:dyDescent="0.2">
      <c r="A204" s="321"/>
      <c r="B204" s="336"/>
      <c r="C204" s="309" t="s">
        <v>9</v>
      </c>
      <c r="D204" s="309"/>
      <c r="E204" s="309"/>
      <c r="F204" s="309"/>
      <c r="G204" s="309"/>
      <c r="H204" s="309"/>
    </row>
    <row r="205" spans="1:8" ht="15" customHeight="1" x14ac:dyDescent="0.2">
      <c r="A205" s="322"/>
      <c r="B205" s="336"/>
      <c r="C205" s="86" t="s">
        <v>209</v>
      </c>
      <c r="D205" s="176" t="s">
        <v>20</v>
      </c>
      <c r="E205" s="176" t="s">
        <v>19</v>
      </c>
      <c r="F205" s="174"/>
      <c r="G205" s="174">
        <v>100</v>
      </c>
      <c r="H205" s="174"/>
    </row>
    <row r="206" spans="1:8" ht="30" customHeight="1" x14ac:dyDescent="0.2">
      <c r="A206" s="320" t="s">
        <v>147</v>
      </c>
      <c r="B206" s="335" t="s">
        <v>44</v>
      </c>
      <c r="C206" s="307" t="str">
        <f>'Додаток 1 2025-2027'!B34</f>
        <v>Капітальний ремонт ділянки магістрального водопроводу від колодязя В 13  до колодязя В 26 по вул. Хіміків м. Южного Одеського району Одеської області</v>
      </c>
      <c r="D206" s="307"/>
      <c r="E206" s="307"/>
      <c r="F206" s="307"/>
      <c r="G206" s="307"/>
      <c r="H206" s="307"/>
    </row>
    <row r="207" spans="1:8" ht="15" customHeight="1" x14ac:dyDescent="0.2">
      <c r="A207" s="321"/>
      <c r="B207" s="336"/>
      <c r="C207" s="308" t="s">
        <v>6</v>
      </c>
      <c r="D207" s="308"/>
      <c r="E207" s="308"/>
      <c r="F207" s="308"/>
      <c r="G207" s="308"/>
      <c r="H207" s="308"/>
    </row>
    <row r="208" spans="1:8" ht="29.25" customHeight="1" x14ac:dyDescent="0.2">
      <c r="A208" s="321"/>
      <c r="B208" s="336"/>
      <c r="C208" s="86" t="s">
        <v>349</v>
      </c>
      <c r="D208" s="174" t="s">
        <v>10</v>
      </c>
      <c r="E208" s="176" t="s">
        <v>258</v>
      </c>
      <c r="F208" s="10"/>
      <c r="G208" s="10">
        <f>'Додаток 1 2025-2027'!H34</f>
        <v>6030.9949999999999</v>
      </c>
      <c r="H208" s="10"/>
    </row>
    <row r="209" spans="1:8" ht="15" customHeight="1" x14ac:dyDescent="0.2">
      <c r="A209" s="321"/>
      <c r="B209" s="336"/>
      <c r="C209" s="309" t="s">
        <v>7</v>
      </c>
      <c r="D209" s="309"/>
      <c r="E209" s="309"/>
      <c r="F209" s="309"/>
      <c r="G209" s="309"/>
      <c r="H209" s="309"/>
    </row>
    <row r="210" spans="1:8" ht="28.15" customHeight="1" x14ac:dyDescent="0.2">
      <c r="A210" s="321"/>
      <c r="B210" s="336"/>
      <c r="C210" s="86" t="s">
        <v>190</v>
      </c>
      <c r="D210" s="174" t="s">
        <v>114</v>
      </c>
      <c r="E210" s="174" t="s">
        <v>122</v>
      </c>
      <c r="F210" s="10"/>
      <c r="G210" s="10">
        <v>0.32200000000000001</v>
      </c>
      <c r="H210" s="180"/>
    </row>
    <row r="211" spans="1:8" ht="15" customHeight="1" x14ac:dyDescent="0.2">
      <c r="A211" s="321"/>
      <c r="B211" s="336"/>
      <c r="C211" s="309" t="s">
        <v>8</v>
      </c>
      <c r="D211" s="309"/>
      <c r="E211" s="309"/>
      <c r="F211" s="309"/>
      <c r="G211" s="309"/>
      <c r="H211" s="309"/>
    </row>
    <row r="212" spans="1:8" ht="29.25" customHeight="1" x14ac:dyDescent="0.2">
      <c r="A212" s="321"/>
      <c r="B212" s="336"/>
      <c r="C212" s="86" t="s">
        <v>570</v>
      </c>
      <c r="D212" s="176" t="s">
        <v>18</v>
      </c>
      <c r="E212" s="174" t="s">
        <v>255</v>
      </c>
      <c r="F212" s="9"/>
      <c r="G212" s="9">
        <f t="shared" ref="G212" si="3">G208/G210</f>
        <v>18729.798136645961</v>
      </c>
      <c r="H212" s="9"/>
    </row>
    <row r="213" spans="1:8" ht="15" customHeight="1" x14ac:dyDescent="0.2">
      <c r="A213" s="321"/>
      <c r="B213" s="336"/>
      <c r="C213" s="309" t="s">
        <v>9</v>
      </c>
      <c r="D213" s="309"/>
      <c r="E213" s="309"/>
      <c r="F213" s="309"/>
      <c r="G213" s="309"/>
      <c r="H213" s="309"/>
    </row>
    <row r="214" spans="1:8" ht="15" customHeight="1" x14ac:dyDescent="0.2">
      <c r="A214" s="322"/>
      <c r="B214" s="336"/>
      <c r="C214" s="86" t="s">
        <v>131</v>
      </c>
      <c r="D214" s="176" t="s">
        <v>20</v>
      </c>
      <c r="E214" s="176" t="s">
        <v>19</v>
      </c>
      <c r="F214" s="174"/>
      <c r="G214" s="278">
        <v>100</v>
      </c>
      <c r="H214" s="174"/>
    </row>
    <row r="215" spans="1:8" ht="31.5" customHeight="1" x14ac:dyDescent="0.2">
      <c r="A215" s="337" t="s">
        <v>148</v>
      </c>
      <c r="B215" s="306" t="s">
        <v>201</v>
      </c>
      <c r="C215" s="307" t="str">
        <f>'Додаток 1 2025-2027'!B35</f>
        <v xml:space="preserve">Відшкодування різниці між затвердженим та економічно обґрунтованим тарифом на послуги з централізованого водопостачання для населення селища Нові Білярі та с. Булдинка </v>
      </c>
      <c r="D215" s="307"/>
      <c r="E215" s="307"/>
      <c r="F215" s="307"/>
      <c r="G215" s="307"/>
      <c r="H215" s="307"/>
    </row>
    <row r="216" spans="1:8" ht="15" customHeight="1" x14ac:dyDescent="0.2">
      <c r="A216" s="337"/>
      <c r="B216" s="306"/>
      <c r="C216" s="308" t="s">
        <v>6</v>
      </c>
      <c r="D216" s="308"/>
      <c r="E216" s="308"/>
      <c r="F216" s="308"/>
      <c r="G216" s="308"/>
      <c r="H216" s="308"/>
    </row>
    <row r="217" spans="1:8" ht="30.75" customHeight="1" x14ac:dyDescent="0.2">
      <c r="A217" s="337"/>
      <c r="B217" s="306"/>
      <c r="C217" s="67" t="s">
        <v>350</v>
      </c>
      <c r="D217" s="178" t="s">
        <v>18</v>
      </c>
      <c r="E217" s="175" t="s">
        <v>258</v>
      </c>
      <c r="F217" s="71">
        <f>'Додаток 1 2025-2027'!G35</f>
        <v>187.93600000000001</v>
      </c>
      <c r="G217" s="71">
        <f>'Додаток 1 2025-2027'!H35</f>
        <v>200.17699999999999</v>
      </c>
      <c r="H217" s="71"/>
    </row>
    <row r="218" spans="1:8" ht="15" customHeight="1" x14ac:dyDescent="0.2">
      <c r="A218" s="337"/>
      <c r="B218" s="306"/>
      <c r="C218" s="308" t="s">
        <v>7</v>
      </c>
      <c r="D218" s="308"/>
      <c r="E218" s="308"/>
      <c r="F218" s="308"/>
      <c r="G218" s="308"/>
      <c r="H218" s="308"/>
    </row>
    <row r="219" spans="1:8" ht="16.5" customHeight="1" x14ac:dyDescent="0.2">
      <c r="A219" s="337"/>
      <c r="B219" s="306"/>
      <c r="C219" s="67" t="s">
        <v>213</v>
      </c>
      <c r="D219" s="178" t="s">
        <v>18</v>
      </c>
      <c r="E219" s="178" t="s">
        <v>274</v>
      </c>
      <c r="F219" s="72">
        <v>24.599</v>
      </c>
      <c r="G219" s="72">
        <v>26.201000000000001</v>
      </c>
      <c r="H219" s="72"/>
    </row>
    <row r="220" spans="1:8" ht="15" customHeight="1" x14ac:dyDescent="0.2">
      <c r="A220" s="337"/>
      <c r="B220" s="306"/>
      <c r="C220" s="308" t="s">
        <v>8</v>
      </c>
      <c r="D220" s="308"/>
      <c r="E220" s="308"/>
      <c r="F220" s="308"/>
      <c r="G220" s="308"/>
      <c r="H220" s="308"/>
    </row>
    <row r="221" spans="1:8" ht="30.6" customHeight="1" x14ac:dyDescent="0.2">
      <c r="A221" s="337"/>
      <c r="B221" s="306"/>
      <c r="C221" s="67" t="s">
        <v>217</v>
      </c>
      <c r="D221" s="178" t="s">
        <v>18</v>
      </c>
      <c r="E221" s="178" t="s">
        <v>275</v>
      </c>
      <c r="F221" s="72">
        <f>F217/F219</f>
        <v>7.6399853652587506</v>
      </c>
      <c r="G221" s="72">
        <f>G217/G219</f>
        <v>7.6400519064157848</v>
      </c>
      <c r="H221" s="72"/>
    </row>
    <row r="222" spans="1:8" ht="15" customHeight="1" x14ac:dyDescent="0.2">
      <c r="A222" s="337"/>
      <c r="B222" s="306"/>
      <c r="C222" s="308" t="s">
        <v>9</v>
      </c>
      <c r="D222" s="308"/>
      <c r="E222" s="308"/>
      <c r="F222" s="308"/>
      <c r="G222" s="308"/>
      <c r="H222" s="308"/>
    </row>
    <row r="223" spans="1:8" ht="30" customHeight="1" x14ac:dyDescent="0.2">
      <c r="A223" s="337"/>
      <c r="B223" s="306"/>
      <c r="C223" s="1" t="s">
        <v>214</v>
      </c>
      <c r="D223" s="178" t="s">
        <v>20</v>
      </c>
      <c r="E223" s="178" t="s">
        <v>19</v>
      </c>
      <c r="F223" s="178">
        <v>100</v>
      </c>
      <c r="G223" s="178">
        <v>100</v>
      </c>
      <c r="H223" s="178"/>
    </row>
    <row r="224" spans="1:8" ht="29.25" customHeight="1" x14ac:dyDescent="0.2">
      <c r="A224" s="337" t="s">
        <v>149</v>
      </c>
      <c r="B224" s="306" t="s">
        <v>201</v>
      </c>
      <c r="C224" s="307" t="str">
        <f>'Додаток 1 2025-2027'!B36</f>
        <v>Відшкодування різниці між затвердженим та економічно обґрунтованим тарифом на послуги з централізованого водовідведення для населення м. Південного Одеського району Одеської області</v>
      </c>
      <c r="D224" s="307"/>
      <c r="E224" s="307"/>
      <c r="F224" s="307"/>
      <c r="G224" s="307"/>
      <c r="H224" s="307"/>
    </row>
    <row r="225" spans="1:8" ht="15" customHeight="1" x14ac:dyDescent="0.2">
      <c r="A225" s="337"/>
      <c r="B225" s="306"/>
      <c r="C225" s="308" t="s">
        <v>6</v>
      </c>
      <c r="D225" s="308"/>
      <c r="E225" s="308"/>
      <c r="F225" s="308"/>
      <c r="G225" s="308"/>
      <c r="H225" s="308"/>
    </row>
    <row r="226" spans="1:8" ht="28.5" customHeight="1" x14ac:dyDescent="0.2">
      <c r="A226" s="337"/>
      <c r="B226" s="306"/>
      <c r="C226" s="67" t="s">
        <v>351</v>
      </c>
      <c r="D226" s="178" t="s">
        <v>18</v>
      </c>
      <c r="E226" s="175" t="s">
        <v>258</v>
      </c>
      <c r="F226" s="71">
        <f>'Додаток 1 2025-2027'!G36</f>
        <v>9343.4169999999995</v>
      </c>
      <c r="G226" s="71">
        <f>'Додаток 1 2025-2027'!H36</f>
        <v>9124.8439999999991</v>
      </c>
      <c r="H226" s="71"/>
    </row>
    <row r="227" spans="1:8" ht="15" customHeight="1" x14ac:dyDescent="0.2">
      <c r="A227" s="337"/>
      <c r="B227" s="306"/>
      <c r="C227" s="308" t="s">
        <v>7</v>
      </c>
      <c r="D227" s="308"/>
      <c r="E227" s="308"/>
      <c r="F227" s="308"/>
      <c r="G227" s="308"/>
      <c r="H227" s="308"/>
    </row>
    <row r="228" spans="1:8" ht="18" customHeight="1" x14ac:dyDescent="0.2">
      <c r="A228" s="337"/>
      <c r="B228" s="306"/>
      <c r="C228" s="67" t="s">
        <v>213</v>
      </c>
      <c r="D228" s="178" t="s">
        <v>18</v>
      </c>
      <c r="E228" s="178" t="s">
        <v>274</v>
      </c>
      <c r="F228" s="72">
        <v>707.83500000000004</v>
      </c>
      <c r="G228" s="72">
        <v>691.27599999999995</v>
      </c>
      <c r="H228" s="72"/>
    </row>
    <row r="229" spans="1:8" ht="15" customHeight="1" x14ac:dyDescent="0.2">
      <c r="A229" s="337"/>
      <c r="B229" s="306"/>
      <c r="C229" s="308" t="s">
        <v>8</v>
      </c>
      <c r="D229" s="308"/>
      <c r="E229" s="308"/>
      <c r="F229" s="308"/>
      <c r="G229" s="308"/>
      <c r="H229" s="308"/>
    </row>
    <row r="230" spans="1:8" ht="29.25" customHeight="1" x14ac:dyDescent="0.2">
      <c r="A230" s="337"/>
      <c r="B230" s="306"/>
      <c r="C230" s="67" t="s">
        <v>215</v>
      </c>
      <c r="D230" s="178" t="s">
        <v>18</v>
      </c>
      <c r="E230" s="178" t="s">
        <v>275</v>
      </c>
      <c r="F230" s="72">
        <f>F226/F228</f>
        <v>13.199992936206883</v>
      </c>
      <c r="G230" s="72">
        <f>G226/G228</f>
        <v>13.200001157280159</v>
      </c>
      <c r="H230" s="72"/>
    </row>
    <row r="231" spans="1:8" ht="15" customHeight="1" x14ac:dyDescent="0.2">
      <c r="A231" s="337"/>
      <c r="B231" s="306"/>
      <c r="C231" s="308" t="s">
        <v>9</v>
      </c>
      <c r="D231" s="308"/>
      <c r="E231" s="308"/>
      <c r="F231" s="308"/>
      <c r="G231" s="308"/>
      <c r="H231" s="308"/>
    </row>
    <row r="232" spans="1:8" ht="28.5" customHeight="1" x14ac:dyDescent="0.2">
      <c r="A232" s="337"/>
      <c r="B232" s="306"/>
      <c r="C232" s="1" t="s">
        <v>216</v>
      </c>
      <c r="D232" s="178" t="s">
        <v>20</v>
      </c>
      <c r="E232" s="178" t="s">
        <v>19</v>
      </c>
      <c r="F232" s="178">
        <v>100</v>
      </c>
      <c r="G232" s="178">
        <v>100</v>
      </c>
      <c r="H232" s="178"/>
    </row>
    <row r="233" spans="1:8" ht="31.5" customHeight="1" x14ac:dyDescent="0.2">
      <c r="A233" s="337" t="s">
        <v>452</v>
      </c>
      <c r="B233" s="335" t="s">
        <v>44</v>
      </c>
      <c r="C233" s="307" t="str">
        <f>'Додаток 1 2025-2027'!B37</f>
        <v>Коригування проєктної документації: "Капітальний ремонт ділянки магістрального водопроводу від колодязя В 13 до колодязя В 26 по вул. Хіміків м. Южного Одеського району Одеської області"</v>
      </c>
      <c r="D233" s="307"/>
      <c r="E233" s="307"/>
      <c r="F233" s="307"/>
      <c r="G233" s="307"/>
      <c r="H233" s="307"/>
    </row>
    <row r="234" spans="1:8" ht="15.6" customHeight="1" x14ac:dyDescent="0.2">
      <c r="A234" s="337"/>
      <c r="B234" s="336"/>
      <c r="C234" s="308" t="s">
        <v>6</v>
      </c>
      <c r="D234" s="308"/>
      <c r="E234" s="308"/>
      <c r="F234" s="308"/>
      <c r="G234" s="308"/>
      <c r="H234" s="308"/>
    </row>
    <row r="235" spans="1:8" ht="15.6" customHeight="1" x14ac:dyDescent="0.2">
      <c r="A235" s="337"/>
      <c r="B235" s="336"/>
      <c r="C235" s="86" t="s">
        <v>348</v>
      </c>
      <c r="D235" s="174" t="s">
        <v>10</v>
      </c>
      <c r="E235" s="176" t="s">
        <v>258</v>
      </c>
      <c r="F235" s="10"/>
      <c r="G235" s="10">
        <f>'Додаток 1 2025-2027'!H37</f>
        <v>60</v>
      </c>
      <c r="H235" s="10"/>
    </row>
    <row r="236" spans="1:8" ht="15.6" customHeight="1" x14ac:dyDescent="0.2">
      <c r="A236" s="337"/>
      <c r="B236" s="336"/>
      <c r="C236" s="309" t="s">
        <v>7</v>
      </c>
      <c r="D236" s="309"/>
      <c r="E236" s="309"/>
      <c r="F236" s="309"/>
      <c r="G236" s="309"/>
      <c r="H236" s="309"/>
    </row>
    <row r="237" spans="1:8" ht="15.6" customHeight="1" x14ac:dyDescent="0.2">
      <c r="A237" s="337"/>
      <c r="B237" s="336"/>
      <c r="C237" s="86" t="s">
        <v>259</v>
      </c>
      <c r="D237" s="174" t="s">
        <v>10</v>
      </c>
      <c r="E237" s="174" t="s">
        <v>11</v>
      </c>
      <c r="F237" s="104"/>
      <c r="G237" s="104">
        <v>1</v>
      </c>
      <c r="H237" s="9"/>
    </row>
    <row r="238" spans="1:8" ht="15.6" customHeight="1" x14ac:dyDescent="0.2">
      <c r="A238" s="337"/>
      <c r="B238" s="336"/>
      <c r="C238" s="309" t="s">
        <v>8</v>
      </c>
      <c r="D238" s="309"/>
      <c r="E238" s="309"/>
      <c r="F238" s="309"/>
      <c r="G238" s="309"/>
      <c r="H238" s="309"/>
    </row>
    <row r="239" spans="1:8" ht="15.6" customHeight="1" x14ac:dyDescent="0.2">
      <c r="A239" s="337"/>
      <c r="B239" s="336"/>
      <c r="C239" s="86" t="s">
        <v>260</v>
      </c>
      <c r="D239" s="176" t="s">
        <v>18</v>
      </c>
      <c r="E239" s="174" t="s">
        <v>266</v>
      </c>
      <c r="F239" s="10"/>
      <c r="G239" s="10">
        <f t="shared" ref="G239" si="4">G235/G237</f>
        <v>60</v>
      </c>
      <c r="H239" s="10"/>
    </row>
    <row r="240" spans="1:8" ht="15.6" customHeight="1" x14ac:dyDescent="0.2">
      <c r="A240" s="337"/>
      <c r="B240" s="336"/>
      <c r="C240" s="309" t="s">
        <v>9</v>
      </c>
      <c r="D240" s="309"/>
      <c r="E240" s="309"/>
      <c r="F240" s="309"/>
      <c r="G240" s="309"/>
      <c r="H240" s="309"/>
    </row>
    <row r="241" spans="1:8" ht="15.6" customHeight="1" x14ac:dyDescent="0.2">
      <c r="A241" s="337"/>
      <c r="B241" s="336"/>
      <c r="C241" s="86" t="s">
        <v>459</v>
      </c>
      <c r="D241" s="176" t="s">
        <v>20</v>
      </c>
      <c r="E241" s="176" t="s">
        <v>19</v>
      </c>
      <c r="F241" s="174"/>
      <c r="G241" s="278">
        <v>100</v>
      </c>
      <c r="H241" s="174"/>
    </row>
    <row r="242" spans="1:8" ht="30" customHeight="1" x14ac:dyDescent="0.2">
      <c r="A242" s="320" t="s">
        <v>453</v>
      </c>
      <c r="B242" s="306" t="s">
        <v>44</v>
      </c>
      <c r="C242" s="323" t="s">
        <v>568</v>
      </c>
      <c r="D242" s="324"/>
      <c r="E242" s="324"/>
      <c r="F242" s="324"/>
      <c r="G242" s="324"/>
      <c r="H242" s="325"/>
    </row>
    <row r="243" spans="1:8" ht="15.6" customHeight="1" x14ac:dyDescent="0.2">
      <c r="A243" s="321"/>
      <c r="B243" s="306"/>
      <c r="C243" s="311" t="s">
        <v>6</v>
      </c>
      <c r="D243" s="311"/>
      <c r="E243" s="311"/>
      <c r="F243" s="311"/>
      <c r="G243" s="311"/>
      <c r="H243" s="311"/>
    </row>
    <row r="244" spans="1:8" ht="29.25" customHeight="1" x14ac:dyDescent="0.2">
      <c r="A244" s="321"/>
      <c r="B244" s="306"/>
      <c r="C244" s="86" t="s">
        <v>719</v>
      </c>
      <c r="D244" s="205" t="s">
        <v>10</v>
      </c>
      <c r="E244" s="175" t="s">
        <v>258</v>
      </c>
      <c r="F244" s="71">
        <f>'Додаток 1 2025-2027'!G38</f>
        <v>1239.6400000000001</v>
      </c>
      <c r="G244" s="71">
        <f>'Додаток 1 2025-2027'!H38</f>
        <v>5486.5819999999994</v>
      </c>
      <c r="H244" s="71"/>
    </row>
    <row r="245" spans="1:8" ht="15.75" customHeight="1" x14ac:dyDescent="0.2">
      <c r="A245" s="321"/>
      <c r="B245" s="306"/>
      <c r="C245" s="266" t="s">
        <v>501</v>
      </c>
      <c r="D245" s="203" t="s">
        <v>10</v>
      </c>
      <c r="E245" s="203" t="s">
        <v>258</v>
      </c>
      <c r="F245" s="265">
        <f>'Додаток 1 2025-2027'!G39</f>
        <v>198.44</v>
      </c>
      <c r="G245" s="71"/>
      <c r="H245" s="71"/>
    </row>
    <row r="246" spans="1:8" ht="15" customHeight="1" x14ac:dyDescent="0.2">
      <c r="A246" s="321"/>
      <c r="B246" s="306"/>
      <c r="C246" s="311" t="s">
        <v>7</v>
      </c>
      <c r="D246" s="311"/>
      <c r="E246" s="311"/>
      <c r="F246" s="311"/>
      <c r="G246" s="311"/>
      <c r="H246" s="311"/>
    </row>
    <row r="247" spans="1:8" s="132" customFormat="1" ht="30.75" customHeight="1" x14ac:dyDescent="0.2">
      <c r="A247" s="321"/>
      <c r="B247" s="306"/>
      <c r="C247" s="86" t="s">
        <v>190</v>
      </c>
      <c r="D247" s="232" t="s">
        <v>114</v>
      </c>
      <c r="E247" s="232" t="s">
        <v>449</v>
      </c>
      <c r="F247" s="76">
        <f>F244/F250</f>
        <v>96.850128559006293</v>
      </c>
      <c r="G247" s="76">
        <f>G244/G250</f>
        <v>428.65361883250762</v>
      </c>
      <c r="H247" s="233"/>
    </row>
    <row r="248" spans="1:8" ht="15" customHeight="1" x14ac:dyDescent="0.2">
      <c r="A248" s="321"/>
      <c r="B248" s="306"/>
      <c r="C248" s="67" t="s">
        <v>288</v>
      </c>
      <c r="D248" s="176" t="s">
        <v>10</v>
      </c>
      <c r="E248" s="175" t="s">
        <v>11</v>
      </c>
      <c r="F248" s="57">
        <v>1</v>
      </c>
      <c r="G248" s="57"/>
      <c r="H248" s="57"/>
    </row>
    <row r="249" spans="1:8" ht="15.6" customHeight="1" x14ac:dyDescent="0.2">
      <c r="A249" s="321"/>
      <c r="B249" s="306"/>
      <c r="C249" s="311" t="s">
        <v>8</v>
      </c>
      <c r="D249" s="311"/>
      <c r="E249" s="311"/>
      <c r="F249" s="311"/>
      <c r="G249" s="311"/>
      <c r="H249" s="311"/>
    </row>
    <row r="250" spans="1:8" ht="29.45" customHeight="1" x14ac:dyDescent="0.2">
      <c r="A250" s="321"/>
      <c r="B250" s="306"/>
      <c r="C250" s="86" t="s">
        <v>570</v>
      </c>
      <c r="D250" s="203" t="s">
        <v>18</v>
      </c>
      <c r="E250" s="201" t="s">
        <v>638</v>
      </c>
      <c r="F250" s="263">
        <v>12.799569999999999</v>
      </c>
      <c r="G250" s="263">
        <v>12.799569999999999</v>
      </c>
      <c r="H250" s="202"/>
    </row>
    <row r="251" spans="1:8" ht="15.75" customHeight="1" x14ac:dyDescent="0.2">
      <c r="A251" s="321"/>
      <c r="B251" s="306"/>
      <c r="C251" s="67" t="s">
        <v>289</v>
      </c>
      <c r="D251" s="175" t="s">
        <v>18</v>
      </c>
      <c r="E251" s="175" t="s">
        <v>257</v>
      </c>
      <c r="F251" s="89">
        <f>F245/F248</f>
        <v>198.44</v>
      </c>
      <c r="G251" s="10"/>
      <c r="H251" s="89"/>
    </row>
    <row r="252" spans="1:8" ht="15" customHeight="1" x14ac:dyDescent="0.2">
      <c r="A252" s="321"/>
      <c r="B252" s="306"/>
      <c r="C252" s="311" t="s">
        <v>9</v>
      </c>
      <c r="D252" s="311"/>
      <c r="E252" s="311"/>
      <c r="F252" s="311"/>
      <c r="G252" s="311"/>
      <c r="H252" s="311"/>
    </row>
    <row r="253" spans="1:8" ht="15" customHeight="1" x14ac:dyDescent="0.2">
      <c r="A253" s="321"/>
      <c r="B253" s="306"/>
      <c r="C253" s="67" t="s">
        <v>693</v>
      </c>
      <c r="D253" s="234" t="s">
        <v>20</v>
      </c>
      <c r="E253" s="234" t="s">
        <v>19</v>
      </c>
      <c r="F253" s="234">
        <v>18</v>
      </c>
      <c r="G253" s="234">
        <v>100</v>
      </c>
      <c r="H253" s="235"/>
    </row>
    <row r="254" spans="1:8" ht="15" customHeight="1" x14ac:dyDescent="0.2">
      <c r="A254" s="322"/>
      <c r="B254" s="306"/>
      <c r="C254" s="67" t="s">
        <v>290</v>
      </c>
      <c r="D254" s="175" t="s">
        <v>20</v>
      </c>
      <c r="E254" s="175" t="s">
        <v>19</v>
      </c>
      <c r="F254" s="175">
        <v>100</v>
      </c>
      <c r="G254" s="175"/>
      <c r="H254" s="175"/>
    </row>
    <row r="255" spans="1:8" ht="17.25" customHeight="1" x14ac:dyDescent="0.2">
      <c r="A255" s="330" t="s">
        <v>22</v>
      </c>
      <c r="B255" s="330"/>
      <c r="C255" s="330"/>
      <c r="D255" s="330"/>
      <c r="E255" s="330"/>
      <c r="F255" s="330"/>
      <c r="G255" s="330"/>
      <c r="H255" s="330"/>
    </row>
    <row r="256" spans="1:8" ht="15" customHeight="1" x14ac:dyDescent="0.2">
      <c r="A256" s="328" t="s">
        <v>30</v>
      </c>
      <c r="B256" s="328"/>
      <c r="C256" s="328"/>
      <c r="D256" s="328"/>
      <c r="E256" s="328"/>
      <c r="F256" s="105">
        <v>2025</v>
      </c>
      <c r="G256" s="105">
        <v>2026</v>
      </c>
      <c r="H256" s="105">
        <v>2027</v>
      </c>
    </row>
    <row r="257" spans="1:10" ht="15" customHeight="1" x14ac:dyDescent="0.2">
      <c r="A257" s="328"/>
      <c r="B257" s="328"/>
      <c r="C257" s="328"/>
      <c r="D257" s="328"/>
      <c r="E257" s="328"/>
      <c r="F257" s="106">
        <f>F260+F269+F278+F287+F296+F305+F314+F323+F332+F341+F368+F350+F359+F377+F386+F395+F404+F413</f>
        <v>57086.898000000001</v>
      </c>
      <c r="G257" s="106">
        <f t="shared" ref="G257:H257" si="5">G260+G269+G278+G287+G296+G305+G314+G323+G332+G341+G368+G350+G359+G377+G386+G395+G404+G413</f>
        <v>45607.491999999998</v>
      </c>
      <c r="H257" s="106">
        <f t="shared" si="5"/>
        <v>37814.43</v>
      </c>
    </row>
    <row r="258" spans="1:10" s="133" customFormat="1" ht="30" customHeight="1" x14ac:dyDescent="0.2">
      <c r="A258" s="290" t="s">
        <v>84</v>
      </c>
      <c r="B258" s="306" t="s">
        <v>187</v>
      </c>
      <c r="C258" s="307" t="str">
        <f>'Додаток 1 2025-2027'!B43</f>
        <v>Капітальний ремонт покрівлі будівлі АБК і РММ на котельні за адресою: вул. Старомиколаївське шосе, 8, м. Южного Одеського району Одеської області</v>
      </c>
      <c r="D258" s="307"/>
      <c r="E258" s="307"/>
      <c r="F258" s="307"/>
      <c r="G258" s="307"/>
      <c r="H258" s="307"/>
      <c r="I258" s="132"/>
      <c r="J258" s="132"/>
    </row>
    <row r="259" spans="1:10" s="133" customFormat="1" ht="15" customHeight="1" x14ac:dyDescent="0.2">
      <c r="A259" s="291"/>
      <c r="B259" s="306"/>
      <c r="C259" s="309" t="s">
        <v>6</v>
      </c>
      <c r="D259" s="309"/>
      <c r="E259" s="309"/>
      <c r="F259" s="309"/>
      <c r="G259" s="309"/>
      <c r="H259" s="309"/>
      <c r="I259" s="132"/>
      <c r="J259" s="132"/>
    </row>
    <row r="260" spans="1:10" s="133" customFormat="1" ht="15" customHeight="1" x14ac:dyDescent="0.2">
      <c r="A260" s="291"/>
      <c r="B260" s="306"/>
      <c r="C260" s="86" t="s">
        <v>353</v>
      </c>
      <c r="D260" s="174" t="s">
        <v>10</v>
      </c>
      <c r="E260" s="174" t="s">
        <v>258</v>
      </c>
      <c r="F260" s="10"/>
      <c r="G260" s="10">
        <f>'Додаток 1 2025-2027'!H43</f>
        <v>3606.7820000000002</v>
      </c>
      <c r="H260" s="10"/>
      <c r="I260" s="132"/>
      <c r="J260" s="132"/>
    </row>
    <row r="261" spans="1:10" s="133" customFormat="1" ht="15" customHeight="1" x14ac:dyDescent="0.2">
      <c r="A261" s="291"/>
      <c r="B261" s="306"/>
      <c r="C261" s="309" t="s">
        <v>7</v>
      </c>
      <c r="D261" s="309"/>
      <c r="E261" s="309"/>
      <c r="F261" s="309"/>
      <c r="G261" s="309"/>
      <c r="H261" s="309"/>
      <c r="I261" s="132"/>
      <c r="J261" s="132"/>
    </row>
    <row r="262" spans="1:10" s="133" customFormat="1" ht="15" customHeight="1" x14ac:dyDescent="0.2">
      <c r="A262" s="291"/>
      <c r="B262" s="306"/>
      <c r="C262" s="86" t="s">
        <v>188</v>
      </c>
      <c r="D262" s="174" t="s">
        <v>114</v>
      </c>
      <c r="E262" s="174" t="s">
        <v>56</v>
      </c>
      <c r="F262" s="180"/>
      <c r="G262" s="268">
        <v>0.52400000000000002</v>
      </c>
      <c r="H262" s="74"/>
      <c r="I262" s="132"/>
      <c r="J262" s="132"/>
    </row>
    <row r="263" spans="1:10" s="133" customFormat="1" ht="15" customHeight="1" x14ac:dyDescent="0.2">
      <c r="A263" s="291"/>
      <c r="B263" s="306"/>
      <c r="C263" s="309" t="s">
        <v>8</v>
      </c>
      <c r="D263" s="309"/>
      <c r="E263" s="309"/>
      <c r="F263" s="309"/>
      <c r="G263" s="309"/>
      <c r="H263" s="309"/>
      <c r="I263" s="132"/>
      <c r="J263" s="132"/>
    </row>
    <row r="264" spans="1:10" s="133" customFormat="1" ht="15" customHeight="1" x14ac:dyDescent="0.2">
      <c r="A264" s="291"/>
      <c r="B264" s="306"/>
      <c r="C264" s="86" t="s">
        <v>263</v>
      </c>
      <c r="D264" s="174" t="s">
        <v>18</v>
      </c>
      <c r="E264" s="174" t="s">
        <v>262</v>
      </c>
      <c r="F264" s="76"/>
      <c r="G264" s="76">
        <f>G260/G262</f>
        <v>6883.1717557251905</v>
      </c>
      <c r="H264" s="10"/>
      <c r="I264" s="132"/>
      <c r="J264" s="132"/>
    </row>
    <row r="265" spans="1:10" s="133" customFormat="1" ht="15" customHeight="1" x14ac:dyDescent="0.2">
      <c r="A265" s="291"/>
      <c r="B265" s="306"/>
      <c r="C265" s="309" t="s">
        <v>9</v>
      </c>
      <c r="D265" s="309"/>
      <c r="E265" s="309"/>
      <c r="F265" s="309"/>
      <c r="G265" s="309"/>
      <c r="H265" s="309"/>
      <c r="I265" s="132"/>
      <c r="J265" s="132"/>
    </row>
    <row r="266" spans="1:10" s="133" customFormat="1" ht="15" customHeight="1" x14ac:dyDescent="0.2">
      <c r="A266" s="292"/>
      <c r="B266" s="306"/>
      <c r="C266" s="86" t="s">
        <v>131</v>
      </c>
      <c r="D266" s="174" t="s">
        <v>20</v>
      </c>
      <c r="E266" s="174" t="s">
        <v>19</v>
      </c>
      <c r="F266" s="174"/>
      <c r="G266" s="267">
        <v>100</v>
      </c>
      <c r="H266" s="174"/>
      <c r="I266" s="132"/>
      <c r="J266" s="132"/>
    </row>
    <row r="267" spans="1:10" s="133" customFormat="1" ht="17.25" customHeight="1" x14ac:dyDescent="0.2">
      <c r="A267" s="290" t="s">
        <v>85</v>
      </c>
      <c r="B267" s="306" t="s">
        <v>32</v>
      </c>
      <c r="C267" s="307" t="str">
        <f>'Додаток 1 2025-2027'!B44</f>
        <v xml:space="preserve">Коригування проєктної документації "Капітальний ремонт ділянки теплових мереж від ТК-24 до ТК-25 м. Южного Одеської області" </v>
      </c>
      <c r="D267" s="307"/>
      <c r="E267" s="307"/>
      <c r="F267" s="307"/>
      <c r="G267" s="307"/>
      <c r="H267" s="307"/>
      <c r="I267" s="132"/>
      <c r="J267" s="132"/>
    </row>
    <row r="268" spans="1:10" s="133" customFormat="1" ht="15" customHeight="1" x14ac:dyDescent="0.2">
      <c r="A268" s="291"/>
      <c r="B268" s="306"/>
      <c r="C268" s="309" t="s">
        <v>6</v>
      </c>
      <c r="D268" s="309"/>
      <c r="E268" s="309"/>
      <c r="F268" s="309"/>
      <c r="G268" s="309"/>
      <c r="H268" s="309"/>
      <c r="I268" s="132"/>
      <c r="J268" s="132"/>
    </row>
    <row r="269" spans="1:10" s="133" customFormat="1" ht="30" customHeight="1" x14ac:dyDescent="0.2">
      <c r="A269" s="291"/>
      <c r="B269" s="306"/>
      <c r="C269" s="86" t="s">
        <v>354</v>
      </c>
      <c r="D269" s="174" t="s">
        <v>31</v>
      </c>
      <c r="E269" s="174" t="s">
        <v>258</v>
      </c>
      <c r="F269" s="10"/>
      <c r="G269" s="10">
        <f>'Додаток 1 2025-2027'!H44</f>
        <v>200</v>
      </c>
      <c r="H269" s="10"/>
      <c r="I269" s="132"/>
      <c r="J269" s="132"/>
    </row>
    <row r="270" spans="1:10" s="133" customFormat="1" ht="15" customHeight="1" x14ac:dyDescent="0.2">
      <c r="A270" s="291"/>
      <c r="B270" s="306"/>
      <c r="C270" s="309" t="s">
        <v>7</v>
      </c>
      <c r="D270" s="309"/>
      <c r="E270" s="309"/>
      <c r="F270" s="309"/>
      <c r="G270" s="309"/>
      <c r="H270" s="309"/>
      <c r="I270" s="132"/>
      <c r="J270" s="132"/>
    </row>
    <row r="271" spans="1:10" s="133" customFormat="1" ht="15" customHeight="1" x14ac:dyDescent="0.2">
      <c r="A271" s="291"/>
      <c r="B271" s="306"/>
      <c r="C271" s="86" t="s">
        <v>259</v>
      </c>
      <c r="D271" s="174" t="s">
        <v>18</v>
      </c>
      <c r="E271" s="174" t="s">
        <v>11</v>
      </c>
      <c r="F271" s="104"/>
      <c r="G271" s="104">
        <v>1</v>
      </c>
      <c r="H271" s="15"/>
      <c r="I271" s="132"/>
      <c r="J271" s="132"/>
    </row>
    <row r="272" spans="1:10" s="133" customFormat="1" ht="15" customHeight="1" x14ac:dyDescent="0.2">
      <c r="A272" s="291"/>
      <c r="B272" s="306"/>
      <c r="C272" s="309" t="s">
        <v>8</v>
      </c>
      <c r="D272" s="309"/>
      <c r="E272" s="309"/>
      <c r="F272" s="309"/>
      <c r="G272" s="309"/>
      <c r="H272" s="309"/>
      <c r="I272" s="132"/>
      <c r="J272" s="132"/>
    </row>
    <row r="273" spans="1:10" s="133" customFormat="1" ht="27" customHeight="1" x14ac:dyDescent="0.2">
      <c r="A273" s="291"/>
      <c r="B273" s="306"/>
      <c r="C273" s="86" t="s">
        <v>265</v>
      </c>
      <c r="D273" s="174" t="s">
        <v>18</v>
      </c>
      <c r="E273" s="174" t="s">
        <v>266</v>
      </c>
      <c r="F273" s="76"/>
      <c r="G273" s="76">
        <f>G269/G271</f>
        <v>200</v>
      </c>
      <c r="H273" s="10"/>
      <c r="I273" s="132"/>
      <c r="J273" s="132"/>
    </row>
    <row r="274" spans="1:10" s="133" customFormat="1" ht="15" customHeight="1" x14ac:dyDescent="0.2">
      <c r="A274" s="291"/>
      <c r="B274" s="306"/>
      <c r="C274" s="309" t="s">
        <v>9</v>
      </c>
      <c r="D274" s="309"/>
      <c r="E274" s="309"/>
      <c r="F274" s="309"/>
      <c r="G274" s="309"/>
      <c r="H274" s="309"/>
      <c r="I274" s="132"/>
      <c r="J274" s="132"/>
    </row>
    <row r="275" spans="1:10" s="133" customFormat="1" ht="15" customHeight="1" x14ac:dyDescent="0.2">
      <c r="A275" s="292"/>
      <c r="B275" s="306"/>
      <c r="C275" s="86" t="s">
        <v>261</v>
      </c>
      <c r="D275" s="174" t="s">
        <v>20</v>
      </c>
      <c r="E275" s="174" t="s">
        <v>19</v>
      </c>
      <c r="F275" s="174"/>
      <c r="G275" s="278">
        <v>100</v>
      </c>
      <c r="H275" s="174"/>
      <c r="I275" s="132"/>
      <c r="J275" s="132"/>
    </row>
    <row r="276" spans="1:10" s="133" customFormat="1" ht="16.5" customHeight="1" x14ac:dyDescent="0.2">
      <c r="A276" s="290" t="s">
        <v>86</v>
      </c>
      <c r="B276" s="306" t="s">
        <v>32</v>
      </c>
      <c r="C276" s="307" t="str">
        <f>'Додаток 1 2025-2027'!B45</f>
        <v>Капітальний ремонт ділянки теплових мереж від ТК-24 до ТК-25 м. Южного Одеської області</v>
      </c>
      <c r="D276" s="307"/>
      <c r="E276" s="307"/>
      <c r="F276" s="307"/>
      <c r="G276" s="307"/>
      <c r="H276" s="307"/>
      <c r="I276" s="132"/>
      <c r="J276" s="132"/>
    </row>
    <row r="277" spans="1:10" s="133" customFormat="1" ht="15" customHeight="1" x14ac:dyDescent="0.2">
      <c r="A277" s="291"/>
      <c r="B277" s="306"/>
      <c r="C277" s="309" t="s">
        <v>6</v>
      </c>
      <c r="D277" s="309"/>
      <c r="E277" s="309"/>
      <c r="F277" s="309"/>
      <c r="G277" s="309"/>
      <c r="H277" s="309"/>
      <c r="I277" s="132"/>
      <c r="J277" s="132"/>
    </row>
    <row r="278" spans="1:10" s="133" customFormat="1" ht="15" customHeight="1" x14ac:dyDescent="0.2">
      <c r="A278" s="291"/>
      <c r="B278" s="306"/>
      <c r="C278" s="86" t="s">
        <v>352</v>
      </c>
      <c r="D278" s="174" t="s">
        <v>10</v>
      </c>
      <c r="E278" s="174" t="s">
        <v>258</v>
      </c>
      <c r="F278" s="10"/>
      <c r="G278" s="10">
        <f>'Додаток 1 2025-2027'!H45</f>
        <v>6345.28</v>
      </c>
      <c r="H278" s="10"/>
      <c r="I278" s="132"/>
      <c r="J278" s="132"/>
    </row>
    <row r="279" spans="1:10" s="133" customFormat="1" ht="15" customHeight="1" x14ac:dyDescent="0.2">
      <c r="A279" s="291"/>
      <c r="B279" s="306"/>
      <c r="C279" s="309" t="s">
        <v>7</v>
      </c>
      <c r="D279" s="309"/>
      <c r="E279" s="309"/>
      <c r="F279" s="309"/>
      <c r="G279" s="309"/>
      <c r="H279" s="309"/>
      <c r="I279" s="132"/>
      <c r="J279" s="132"/>
    </row>
    <row r="280" spans="1:10" s="133" customFormat="1" ht="15" customHeight="1" x14ac:dyDescent="0.2">
      <c r="A280" s="291"/>
      <c r="B280" s="306"/>
      <c r="C280" s="86" t="s">
        <v>193</v>
      </c>
      <c r="D280" s="174" t="s">
        <v>114</v>
      </c>
      <c r="E280" s="174" t="s">
        <v>45</v>
      </c>
      <c r="F280" s="180"/>
      <c r="G280" s="78">
        <v>0.32400000000000001</v>
      </c>
      <c r="H280" s="74"/>
      <c r="I280" s="132"/>
      <c r="J280" s="132"/>
    </row>
    <row r="281" spans="1:10" s="133" customFormat="1" ht="15" customHeight="1" x14ac:dyDescent="0.2">
      <c r="A281" s="291"/>
      <c r="B281" s="306"/>
      <c r="C281" s="309" t="s">
        <v>8</v>
      </c>
      <c r="D281" s="309"/>
      <c r="E281" s="309"/>
      <c r="F281" s="309"/>
      <c r="G281" s="309"/>
      <c r="H281" s="309"/>
      <c r="I281" s="132"/>
      <c r="J281" s="132"/>
    </row>
    <row r="282" spans="1:10" s="133" customFormat="1" ht="15" customHeight="1" x14ac:dyDescent="0.2">
      <c r="A282" s="291"/>
      <c r="B282" s="306"/>
      <c r="C282" s="86" t="s">
        <v>356</v>
      </c>
      <c r="D282" s="174" t="s">
        <v>18</v>
      </c>
      <c r="E282" s="174" t="s">
        <v>355</v>
      </c>
      <c r="F282" s="76"/>
      <c r="G282" s="10">
        <f>G278/G280</f>
        <v>19584.197530864196</v>
      </c>
      <c r="H282" s="10"/>
      <c r="I282" s="132"/>
      <c r="J282" s="132"/>
    </row>
    <row r="283" spans="1:10" s="133" customFormat="1" ht="15" customHeight="1" x14ac:dyDescent="0.2">
      <c r="A283" s="291"/>
      <c r="B283" s="306"/>
      <c r="C283" s="309" t="s">
        <v>9</v>
      </c>
      <c r="D283" s="309"/>
      <c r="E283" s="309"/>
      <c r="F283" s="309"/>
      <c r="G283" s="309"/>
      <c r="H283" s="309"/>
      <c r="I283" s="132"/>
      <c r="J283" s="132"/>
    </row>
    <row r="284" spans="1:10" s="133" customFormat="1" ht="15" customHeight="1" x14ac:dyDescent="0.2">
      <c r="A284" s="292"/>
      <c r="B284" s="306"/>
      <c r="C284" s="86" t="s">
        <v>131</v>
      </c>
      <c r="D284" s="174" t="s">
        <v>20</v>
      </c>
      <c r="E284" s="174" t="s">
        <v>19</v>
      </c>
      <c r="F284" s="174"/>
      <c r="G284" s="174">
        <v>100</v>
      </c>
      <c r="H284" s="174"/>
      <c r="I284" s="132"/>
      <c r="J284" s="132"/>
    </row>
    <row r="285" spans="1:10" s="133" customFormat="1" ht="30" customHeight="1" x14ac:dyDescent="0.2">
      <c r="A285" s="290" t="s">
        <v>87</v>
      </c>
      <c r="B285" s="315" t="s">
        <v>187</v>
      </c>
      <c r="C285" s="307" t="str">
        <f>'Додаток 1 2025-2027'!B46</f>
        <v>Проєктні роботи "Капітальний ремонт покрівлі будівлі котельної на котельні за адресою: вул. Старомиколаївське шосе, 8, м. Південного Одеського району Одеської області"</v>
      </c>
      <c r="D285" s="307"/>
      <c r="E285" s="307"/>
      <c r="F285" s="307"/>
      <c r="G285" s="307"/>
      <c r="H285" s="307"/>
      <c r="I285" s="132"/>
      <c r="J285" s="132"/>
    </row>
    <row r="286" spans="1:10" s="133" customFormat="1" ht="15.6" customHeight="1" x14ac:dyDescent="0.2">
      <c r="A286" s="291"/>
      <c r="B286" s="316"/>
      <c r="C286" s="309" t="s">
        <v>6</v>
      </c>
      <c r="D286" s="309"/>
      <c r="E286" s="309"/>
      <c r="F286" s="309"/>
      <c r="G286" s="309"/>
      <c r="H286" s="309"/>
      <c r="I286" s="132"/>
      <c r="J286" s="132"/>
    </row>
    <row r="287" spans="1:10" s="133" customFormat="1" ht="29.25" customHeight="1" x14ac:dyDescent="0.2">
      <c r="A287" s="291"/>
      <c r="B287" s="316"/>
      <c r="C287" s="86" t="s">
        <v>357</v>
      </c>
      <c r="D287" s="174" t="s">
        <v>31</v>
      </c>
      <c r="E287" s="174" t="s">
        <v>258</v>
      </c>
      <c r="F287" s="10"/>
      <c r="G287" s="10">
        <f>'Додаток 1 2025-2027'!H46</f>
        <v>280</v>
      </c>
      <c r="H287" s="10"/>
      <c r="I287" s="132"/>
      <c r="J287" s="132"/>
    </row>
    <row r="288" spans="1:10" s="133" customFormat="1" ht="15" customHeight="1" x14ac:dyDescent="0.2">
      <c r="A288" s="291"/>
      <c r="B288" s="316"/>
      <c r="C288" s="309" t="s">
        <v>7</v>
      </c>
      <c r="D288" s="309"/>
      <c r="E288" s="309"/>
      <c r="F288" s="309"/>
      <c r="G288" s="309"/>
      <c r="H288" s="309"/>
      <c r="I288" s="132"/>
      <c r="J288" s="132"/>
    </row>
    <row r="289" spans="1:10" s="133" customFormat="1" ht="15" customHeight="1" x14ac:dyDescent="0.2">
      <c r="A289" s="291"/>
      <c r="B289" s="316"/>
      <c r="C289" s="86" t="s">
        <v>288</v>
      </c>
      <c r="D289" s="174" t="s">
        <v>18</v>
      </c>
      <c r="E289" s="174" t="s">
        <v>11</v>
      </c>
      <c r="F289" s="9"/>
      <c r="G289" s="104">
        <v>1</v>
      </c>
      <c r="H289" s="10"/>
      <c r="I289" s="132"/>
      <c r="J289" s="132"/>
    </row>
    <row r="290" spans="1:10" s="133" customFormat="1" ht="15" customHeight="1" x14ac:dyDescent="0.2">
      <c r="A290" s="291"/>
      <c r="B290" s="316"/>
      <c r="C290" s="309" t="s">
        <v>8</v>
      </c>
      <c r="D290" s="309"/>
      <c r="E290" s="309"/>
      <c r="F290" s="309"/>
      <c r="G290" s="309"/>
      <c r="H290" s="309"/>
      <c r="I290" s="132"/>
      <c r="J290" s="132"/>
    </row>
    <row r="291" spans="1:10" s="133" customFormat="1" ht="15" customHeight="1" x14ac:dyDescent="0.2">
      <c r="A291" s="291"/>
      <c r="B291" s="316"/>
      <c r="C291" s="86" t="s">
        <v>289</v>
      </c>
      <c r="D291" s="174" t="s">
        <v>18</v>
      </c>
      <c r="E291" s="174" t="s">
        <v>266</v>
      </c>
      <c r="F291" s="9"/>
      <c r="G291" s="9">
        <f>G287/G289</f>
        <v>280</v>
      </c>
      <c r="H291" s="10"/>
      <c r="I291" s="132"/>
      <c r="J291" s="132"/>
    </row>
    <row r="292" spans="1:10" s="133" customFormat="1" ht="15" customHeight="1" x14ac:dyDescent="0.2">
      <c r="A292" s="291"/>
      <c r="B292" s="316"/>
      <c r="C292" s="309" t="s">
        <v>9</v>
      </c>
      <c r="D292" s="309"/>
      <c r="E292" s="309"/>
      <c r="F292" s="309"/>
      <c r="G292" s="309"/>
      <c r="H292" s="309"/>
      <c r="I292" s="132"/>
      <c r="J292" s="132"/>
    </row>
    <row r="293" spans="1:10" s="133" customFormat="1" ht="15" customHeight="1" x14ac:dyDescent="0.2">
      <c r="A293" s="292"/>
      <c r="B293" s="317"/>
      <c r="C293" s="86" t="s">
        <v>290</v>
      </c>
      <c r="D293" s="174" t="s">
        <v>20</v>
      </c>
      <c r="E293" s="174" t="s">
        <v>19</v>
      </c>
      <c r="F293" s="174"/>
      <c r="G293" s="174">
        <v>100</v>
      </c>
      <c r="H293" s="174"/>
      <c r="I293" s="132"/>
      <c r="J293" s="132"/>
    </row>
    <row r="294" spans="1:10" s="133" customFormat="1" ht="18.75" customHeight="1" x14ac:dyDescent="0.2">
      <c r="A294" s="290" t="s">
        <v>88</v>
      </c>
      <c r="B294" s="317" t="s">
        <v>32</v>
      </c>
      <c r="C294" s="307" t="str">
        <f>'Додаток 1 2025-2027'!B47</f>
        <v>Коригування проєкту "Капітальний ремонт ділянки теплових мереж від ТК-17 до ЦТП № 24 м. Южного Одеської області"</v>
      </c>
      <c r="D294" s="307"/>
      <c r="E294" s="307"/>
      <c r="F294" s="307"/>
      <c r="G294" s="307"/>
      <c r="H294" s="307"/>
      <c r="I294" s="132"/>
      <c r="J294" s="132"/>
    </row>
    <row r="295" spans="1:10" s="133" customFormat="1" ht="15" customHeight="1" x14ac:dyDescent="0.2">
      <c r="A295" s="291"/>
      <c r="B295" s="306"/>
      <c r="C295" s="309" t="s">
        <v>6</v>
      </c>
      <c r="D295" s="309"/>
      <c r="E295" s="309"/>
      <c r="F295" s="309"/>
      <c r="G295" s="309"/>
      <c r="H295" s="309"/>
      <c r="I295" s="132"/>
      <c r="J295" s="132"/>
    </row>
    <row r="296" spans="1:10" s="133" customFormat="1" ht="27" customHeight="1" x14ac:dyDescent="0.2">
      <c r="A296" s="291"/>
      <c r="B296" s="306"/>
      <c r="C296" s="86" t="s">
        <v>354</v>
      </c>
      <c r="D296" s="174" t="s">
        <v>31</v>
      </c>
      <c r="E296" s="174" t="s">
        <v>258</v>
      </c>
      <c r="F296" s="10"/>
      <c r="G296" s="10"/>
      <c r="H296" s="10">
        <f>'Додаток 1 2025-2027'!I47</f>
        <v>240</v>
      </c>
      <c r="I296" s="132"/>
      <c r="J296" s="132"/>
    </row>
    <row r="297" spans="1:10" s="133" customFormat="1" ht="15" customHeight="1" x14ac:dyDescent="0.2">
      <c r="A297" s="291"/>
      <c r="B297" s="306"/>
      <c r="C297" s="309" t="s">
        <v>7</v>
      </c>
      <c r="D297" s="309"/>
      <c r="E297" s="309"/>
      <c r="F297" s="309"/>
      <c r="G297" s="309"/>
      <c r="H297" s="309"/>
      <c r="I297" s="132"/>
      <c r="J297" s="132"/>
    </row>
    <row r="298" spans="1:10" s="133" customFormat="1" ht="15" customHeight="1" x14ac:dyDescent="0.2">
      <c r="A298" s="291"/>
      <c r="B298" s="306"/>
      <c r="C298" s="86" t="s">
        <v>259</v>
      </c>
      <c r="D298" s="174" t="s">
        <v>18</v>
      </c>
      <c r="E298" s="174" t="s">
        <v>11</v>
      </c>
      <c r="F298" s="87"/>
      <c r="G298" s="87"/>
      <c r="H298" s="87">
        <v>1</v>
      </c>
      <c r="I298" s="132"/>
      <c r="J298" s="132"/>
    </row>
    <row r="299" spans="1:10" s="133" customFormat="1" ht="15" customHeight="1" x14ac:dyDescent="0.2">
      <c r="A299" s="291"/>
      <c r="B299" s="306"/>
      <c r="C299" s="309" t="s">
        <v>8</v>
      </c>
      <c r="D299" s="309"/>
      <c r="E299" s="309"/>
      <c r="F299" s="309"/>
      <c r="G299" s="309"/>
      <c r="H299" s="309"/>
      <c r="I299" s="132"/>
      <c r="J299" s="132"/>
    </row>
    <row r="300" spans="1:10" s="133" customFormat="1" ht="28.5" customHeight="1" x14ac:dyDescent="0.2">
      <c r="A300" s="291"/>
      <c r="B300" s="306"/>
      <c r="C300" s="86" t="s">
        <v>265</v>
      </c>
      <c r="D300" s="174" t="s">
        <v>18</v>
      </c>
      <c r="E300" s="174" t="s">
        <v>257</v>
      </c>
      <c r="F300" s="10"/>
      <c r="G300" s="10"/>
      <c r="H300" s="10">
        <f>H296/H298</f>
        <v>240</v>
      </c>
      <c r="I300" s="132"/>
      <c r="J300" s="132"/>
    </row>
    <row r="301" spans="1:10" s="133" customFormat="1" ht="15" customHeight="1" x14ac:dyDescent="0.2">
      <c r="A301" s="291"/>
      <c r="B301" s="306"/>
      <c r="C301" s="309" t="s">
        <v>9</v>
      </c>
      <c r="D301" s="309"/>
      <c r="E301" s="309"/>
      <c r="F301" s="309"/>
      <c r="G301" s="309"/>
      <c r="H301" s="309"/>
      <c r="I301" s="132"/>
      <c r="J301" s="132"/>
    </row>
    <row r="302" spans="1:10" s="133" customFormat="1" ht="15" customHeight="1" x14ac:dyDescent="0.2">
      <c r="A302" s="292"/>
      <c r="B302" s="306"/>
      <c r="C302" s="86" t="s">
        <v>261</v>
      </c>
      <c r="D302" s="174" t="s">
        <v>20</v>
      </c>
      <c r="E302" s="174" t="s">
        <v>19</v>
      </c>
      <c r="F302" s="174"/>
      <c r="G302" s="198"/>
      <c r="H302" s="174">
        <v>100</v>
      </c>
      <c r="I302" s="132"/>
      <c r="J302" s="132"/>
    </row>
    <row r="303" spans="1:10" s="133" customFormat="1" ht="15" customHeight="1" x14ac:dyDescent="0.2">
      <c r="A303" s="290" t="s">
        <v>89</v>
      </c>
      <c r="B303" s="317" t="s">
        <v>32</v>
      </c>
      <c r="C303" s="307" t="str">
        <f>'Додаток 1 2025-2027'!B48</f>
        <v>Проєктні роботи "Капітальний ремонт ділянки теплових мереж від ТК-6 до ТК-15 м. Южного Одеського району Одеської області"</v>
      </c>
      <c r="D303" s="307"/>
      <c r="E303" s="307"/>
      <c r="F303" s="307"/>
      <c r="G303" s="307"/>
      <c r="H303" s="307"/>
      <c r="I303" s="132"/>
      <c r="J303" s="132"/>
    </row>
    <row r="304" spans="1:10" s="133" customFormat="1" ht="15" customHeight="1" x14ac:dyDescent="0.2">
      <c r="A304" s="291"/>
      <c r="B304" s="306"/>
      <c r="C304" s="309" t="s">
        <v>6</v>
      </c>
      <c r="D304" s="309"/>
      <c r="E304" s="309"/>
      <c r="F304" s="309"/>
      <c r="G304" s="309"/>
      <c r="H304" s="309"/>
      <c r="I304" s="132"/>
      <c r="J304" s="132"/>
    </row>
    <row r="305" spans="1:10" s="133" customFormat="1" ht="28.5" customHeight="1" x14ac:dyDescent="0.2">
      <c r="A305" s="291"/>
      <c r="B305" s="306"/>
      <c r="C305" s="182" t="s">
        <v>358</v>
      </c>
      <c r="D305" s="174" t="s">
        <v>31</v>
      </c>
      <c r="E305" s="174" t="s">
        <v>258</v>
      </c>
      <c r="F305" s="10"/>
      <c r="G305" s="10"/>
      <c r="H305" s="10">
        <f>'Додаток 1 2025-2027'!I48</f>
        <v>280</v>
      </c>
      <c r="I305" s="132"/>
      <c r="J305" s="132"/>
    </row>
    <row r="306" spans="1:10" s="133" customFormat="1" ht="15" customHeight="1" x14ac:dyDescent="0.2">
      <c r="A306" s="291"/>
      <c r="B306" s="306"/>
      <c r="C306" s="309" t="s">
        <v>7</v>
      </c>
      <c r="D306" s="309"/>
      <c r="E306" s="309"/>
      <c r="F306" s="309"/>
      <c r="G306" s="309"/>
      <c r="H306" s="309"/>
      <c r="I306" s="132"/>
      <c r="J306" s="132"/>
    </row>
    <row r="307" spans="1:10" s="133" customFormat="1" ht="15" customHeight="1" x14ac:dyDescent="0.2">
      <c r="A307" s="291"/>
      <c r="B307" s="306"/>
      <c r="C307" s="181" t="s">
        <v>288</v>
      </c>
      <c r="D307" s="174" t="s">
        <v>18</v>
      </c>
      <c r="E307" s="174" t="s">
        <v>11</v>
      </c>
      <c r="F307" s="87"/>
      <c r="G307" s="87"/>
      <c r="H307" s="87">
        <v>1</v>
      </c>
      <c r="I307" s="132"/>
      <c r="J307" s="132"/>
    </row>
    <row r="308" spans="1:10" s="133" customFormat="1" ht="15" customHeight="1" x14ac:dyDescent="0.2">
      <c r="A308" s="291"/>
      <c r="B308" s="306"/>
      <c r="C308" s="309" t="s">
        <v>8</v>
      </c>
      <c r="D308" s="309"/>
      <c r="E308" s="309"/>
      <c r="F308" s="309"/>
      <c r="G308" s="309"/>
      <c r="H308" s="309"/>
      <c r="I308" s="132"/>
      <c r="J308" s="132"/>
    </row>
    <row r="309" spans="1:10" s="133" customFormat="1" ht="15" customHeight="1" x14ac:dyDescent="0.2">
      <c r="A309" s="291"/>
      <c r="B309" s="306"/>
      <c r="C309" s="182" t="s">
        <v>289</v>
      </c>
      <c r="D309" s="174" t="s">
        <v>18</v>
      </c>
      <c r="E309" s="174" t="s">
        <v>257</v>
      </c>
      <c r="F309" s="10"/>
      <c r="G309" s="10"/>
      <c r="H309" s="10">
        <f>H305/H307</f>
        <v>280</v>
      </c>
      <c r="I309" s="132"/>
      <c r="J309" s="132"/>
    </row>
    <row r="310" spans="1:10" s="133" customFormat="1" ht="15" customHeight="1" x14ac:dyDescent="0.2">
      <c r="A310" s="291"/>
      <c r="B310" s="306"/>
      <c r="C310" s="309" t="s">
        <v>9</v>
      </c>
      <c r="D310" s="309"/>
      <c r="E310" s="309"/>
      <c r="F310" s="309"/>
      <c r="G310" s="309"/>
      <c r="H310" s="309"/>
      <c r="I310" s="132"/>
      <c r="J310" s="132"/>
    </row>
    <row r="311" spans="1:10" s="133" customFormat="1" ht="15" customHeight="1" x14ac:dyDescent="0.2">
      <c r="A311" s="292"/>
      <c r="B311" s="306"/>
      <c r="C311" s="86" t="s">
        <v>290</v>
      </c>
      <c r="D311" s="174" t="s">
        <v>20</v>
      </c>
      <c r="E311" s="174" t="s">
        <v>19</v>
      </c>
      <c r="F311" s="174"/>
      <c r="G311" s="198"/>
      <c r="H311" s="174">
        <v>100</v>
      </c>
      <c r="I311" s="132"/>
      <c r="J311" s="132"/>
    </row>
    <row r="312" spans="1:10" s="133" customFormat="1" ht="27.75" customHeight="1" x14ac:dyDescent="0.2">
      <c r="A312" s="290" t="s">
        <v>90</v>
      </c>
      <c r="B312" s="317" t="s">
        <v>32</v>
      </c>
      <c r="C312" s="307" t="str">
        <f>'Додаток 1 2025-2027'!B49</f>
        <v>Проєктні роботи "Капітальний ремонт ділянки теплових мереж від ЦТП № 26 до вводу у житлові будинки по вул. Будівельників, 9, просп. Миру, 22, 26, опорного закладу "Ліцей № 2", ЗДО № 1 м. Южного Одеського району Одеської області"</v>
      </c>
      <c r="D312" s="307"/>
      <c r="E312" s="307"/>
      <c r="F312" s="307"/>
      <c r="G312" s="307"/>
      <c r="H312" s="307"/>
      <c r="I312" s="132"/>
      <c r="J312" s="132"/>
    </row>
    <row r="313" spans="1:10" s="133" customFormat="1" ht="15" customHeight="1" x14ac:dyDescent="0.2">
      <c r="A313" s="291"/>
      <c r="B313" s="306"/>
      <c r="C313" s="309" t="s">
        <v>6</v>
      </c>
      <c r="D313" s="309"/>
      <c r="E313" s="309"/>
      <c r="F313" s="309"/>
      <c r="G313" s="309"/>
      <c r="H313" s="309"/>
      <c r="I313" s="132"/>
      <c r="J313" s="132"/>
    </row>
    <row r="314" spans="1:10" s="133" customFormat="1" ht="30.75" customHeight="1" x14ac:dyDescent="0.2">
      <c r="A314" s="291"/>
      <c r="B314" s="306"/>
      <c r="C314" s="182" t="s">
        <v>358</v>
      </c>
      <c r="D314" s="174" t="s">
        <v>31</v>
      </c>
      <c r="E314" s="174" t="s">
        <v>258</v>
      </c>
      <c r="F314" s="10"/>
      <c r="G314" s="10"/>
      <c r="H314" s="10">
        <f>'Додаток 1 2025-2027'!I49</f>
        <v>480</v>
      </c>
      <c r="I314" s="132"/>
      <c r="J314" s="132"/>
    </row>
    <row r="315" spans="1:10" s="133" customFormat="1" ht="15" customHeight="1" x14ac:dyDescent="0.2">
      <c r="A315" s="291"/>
      <c r="B315" s="306"/>
      <c r="C315" s="309" t="s">
        <v>7</v>
      </c>
      <c r="D315" s="309"/>
      <c r="E315" s="309"/>
      <c r="F315" s="309"/>
      <c r="G315" s="309"/>
      <c r="H315" s="309"/>
      <c r="I315" s="132"/>
      <c r="J315" s="132"/>
    </row>
    <row r="316" spans="1:10" s="133" customFormat="1" ht="15" customHeight="1" x14ac:dyDescent="0.2">
      <c r="A316" s="291"/>
      <c r="B316" s="306"/>
      <c r="C316" s="181" t="s">
        <v>288</v>
      </c>
      <c r="D316" s="174" t="s">
        <v>18</v>
      </c>
      <c r="E316" s="174" t="s">
        <v>11</v>
      </c>
      <c r="F316" s="87"/>
      <c r="G316" s="87"/>
      <c r="H316" s="87">
        <v>1</v>
      </c>
      <c r="I316" s="132"/>
      <c r="J316" s="132"/>
    </row>
    <row r="317" spans="1:10" s="133" customFormat="1" ht="15" customHeight="1" x14ac:dyDescent="0.2">
      <c r="A317" s="291"/>
      <c r="B317" s="306"/>
      <c r="C317" s="309" t="s">
        <v>8</v>
      </c>
      <c r="D317" s="309"/>
      <c r="E317" s="309"/>
      <c r="F317" s="309"/>
      <c r="G317" s="309"/>
      <c r="H317" s="309"/>
      <c r="I317" s="132"/>
      <c r="J317" s="132"/>
    </row>
    <row r="318" spans="1:10" s="133" customFormat="1" ht="15" customHeight="1" x14ac:dyDescent="0.2">
      <c r="A318" s="291"/>
      <c r="B318" s="306"/>
      <c r="C318" s="182" t="s">
        <v>289</v>
      </c>
      <c r="D318" s="174" t="s">
        <v>18</v>
      </c>
      <c r="E318" s="174" t="s">
        <v>257</v>
      </c>
      <c r="F318" s="10"/>
      <c r="G318" s="10"/>
      <c r="H318" s="10">
        <f>H314/H316</f>
        <v>480</v>
      </c>
      <c r="I318" s="132"/>
      <c r="J318" s="132"/>
    </row>
    <row r="319" spans="1:10" s="133" customFormat="1" ht="15" customHeight="1" x14ac:dyDescent="0.2">
      <c r="A319" s="291"/>
      <c r="B319" s="306"/>
      <c r="C319" s="309" t="s">
        <v>9</v>
      </c>
      <c r="D319" s="309"/>
      <c r="E319" s="309"/>
      <c r="F319" s="309"/>
      <c r="G319" s="309"/>
      <c r="H319" s="309"/>
      <c r="I319" s="132"/>
      <c r="J319" s="132"/>
    </row>
    <row r="320" spans="1:10" s="133" customFormat="1" ht="15" customHeight="1" x14ac:dyDescent="0.2">
      <c r="A320" s="292"/>
      <c r="B320" s="306"/>
      <c r="C320" s="86" t="s">
        <v>290</v>
      </c>
      <c r="D320" s="174" t="s">
        <v>20</v>
      </c>
      <c r="E320" s="174" t="s">
        <v>19</v>
      </c>
      <c r="F320" s="174"/>
      <c r="G320" s="174"/>
      <c r="H320" s="174">
        <v>100</v>
      </c>
      <c r="I320" s="132"/>
      <c r="J320" s="132"/>
    </row>
    <row r="321" spans="1:10" s="133" customFormat="1" ht="15" customHeight="1" x14ac:dyDescent="0.2">
      <c r="A321" s="290" t="s">
        <v>116</v>
      </c>
      <c r="B321" s="317" t="s">
        <v>32</v>
      </c>
      <c r="C321" s="307" t="str">
        <f>'Додаток 1 2025-2027'!B50</f>
        <v>Проєктні роботи "Капітальний ремонт ділянки теплових мереж від ЦТП № 31 до ТК-31/4 м. Южного Одеського району Одеської області"</v>
      </c>
      <c r="D321" s="307"/>
      <c r="E321" s="307"/>
      <c r="F321" s="307"/>
      <c r="G321" s="307"/>
      <c r="H321" s="307"/>
      <c r="I321" s="132"/>
      <c r="J321" s="132"/>
    </row>
    <row r="322" spans="1:10" s="133" customFormat="1" ht="15" customHeight="1" x14ac:dyDescent="0.2">
      <c r="A322" s="291"/>
      <c r="B322" s="306"/>
      <c r="C322" s="309" t="s">
        <v>6</v>
      </c>
      <c r="D322" s="309"/>
      <c r="E322" s="309"/>
      <c r="F322" s="309"/>
      <c r="G322" s="309"/>
      <c r="H322" s="309"/>
      <c r="I322" s="132"/>
      <c r="J322" s="132"/>
    </row>
    <row r="323" spans="1:10" s="133" customFormat="1" ht="28.5" customHeight="1" x14ac:dyDescent="0.2">
      <c r="A323" s="291"/>
      <c r="B323" s="306"/>
      <c r="C323" s="182" t="s">
        <v>358</v>
      </c>
      <c r="D323" s="174" t="s">
        <v>31</v>
      </c>
      <c r="E323" s="174" t="s">
        <v>258</v>
      </c>
      <c r="F323" s="10"/>
      <c r="G323" s="10"/>
      <c r="H323" s="10">
        <f>'Додаток 1 2025-2027'!I50</f>
        <v>385</v>
      </c>
      <c r="I323" s="132"/>
      <c r="J323" s="132"/>
    </row>
    <row r="324" spans="1:10" s="133" customFormat="1" ht="15" customHeight="1" x14ac:dyDescent="0.2">
      <c r="A324" s="291"/>
      <c r="B324" s="306"/>
      <c r="C324" s="309" t="s">
        <v>7</v>
      </c>
      <c r="D324" s="309"/>
      <c r="E324" s="309"/>
      <c r="F324" s="309"/>
      <c r="G324" s="309"/>
      <c r="H324" s="309"/>
      <c r="I324" s="132"/>
      <c r="J324" s="132"/>
    </row>
    <row r="325" spans="1:10" s="133" customFormat="1" ht="15" customHeight="1" x14ac:dyDescent="0.2">
      <c r="A325" s="291"/>
      <c r="B325" s="306"/>
      <c r="C325" s="181" t="s">
        <v>288</v>
      </c>
      <c r="D325" s="174" t="s">
        <v>18</v>
      </c>
      <c r="E325" s="174" t="s">
        <v>11</v>
      </c>
      <c r="F325" s="87"/>
      <c r="G325" s="87"/>
      <c r="H325" s="87">
        <v>1</v>
      </c>
      <c r="I325" s="132"/>
      <c r="J325" s="132"/>
    </row>
    <row r="326" spans="1:10" s="133" customFormat="1" ht="15" customHeight="1" x14ac:dyDescent="0.2">
      <c r="A326" s="291"/>
      <c r="B326" s="306"/>
      <c r="C326" s="309" t="s">
        <v>8</v>
      </c>
      <c r="D326" s="309"/>
      <c r="E326" s="309"/>
      <c r="F326" s="309"/>
      <c r="G326" s="309"/>
      <c r="H326" s="309"/>
      <c r="I326" s="132"/>
      <c r="J326" s="132"/>
    </row>
    <row r="327" spans="1:10" s="133" customFormat="1" ht="15" customHeight="1" x14ac:dyDescent="0.2">
      <c r="A327" s="291"/>
      <c r="B327" s="306"/>
      <c r="C327" s="182" t="s">
        <v>289</v>
      </c>
      <c r="D327" s="174" t="s">
        <v>18</v>
      </c>
      <c r="E327" s="174" t="s">
        <v>257</v>
      </c>
      <c r="F327" s="10"/>
      <c r="G327" s="10"/>
      <c r="H327" s="10">
        <f>H323/H325</f>
        <v>385</v>
      </c>
      <c r="I327" s="132"/>
      <c r="J327" s="132"/>
    </row>
    <row r="328" spans="1:10" s="133" customFormat="1" ht="15" customHeight="1" x14ac:dyDescent="0.2">
      <c r="A328" s="291"/>
      <c r="B328" s="306"/>
      <c r="C328" s="309" t="s">
        <v>9</v>
      </c>
      <c r="D328" s="309"/>
      <c r="E328" s="309"/>
      <c r="F328" s="309"/>
      <c r="G328" s="309"/>
      <c r="H328" s="309"/>
      <c r="I328" s="132"/>
      <c r="J328" s="132"/>
    </row>
    <row r="329" spans="1:10" s="133" customFormat="1" ht="15" customHeight="1" x14ac:dyDescent="0.2">
      <c r="A329" s="292"/>
      <c r="B329" s="306"/>
      <c r="C329" s="86" t="s">
        <v>290</v>
      </c>
      <c r="D329" s="174" t="s">
        <v>20</v>
      </c>
      <c r="E329" s="174" t="s">
        <v>19</v>
      </c>
      <c r="F329" s="174"/>
      <c r="G329" s="198"/>
      <c r="H329" s="174">
        <v>100</v>
      </c>
      <c r="I329" s="132"/>
      <c r="J329" s="132"/>
    </row>
    <row r="330" spans="1:10" s="133" customFormat="1" ht="18" customHeight="1" x14ac:dyDescent="0.2">
      <c r="A330" s="290" t="s">
        <v>150</v>
      </c>
      <c r="B330" s="317" t="s">
        <v>32</v>
      </c>
      <c r="C330" s="307" t="str">
        <f>'Додаток 1 2025-2027'!B51</f>
        <v>Придбання запірної арматури для встановлення в теплових камерах м. Южного Одеського району Одеської області</v>
      </c>
      <c r="D330" s="307"/>
      <c r="E330" s="307"/>
      <c r="F330" s="307"/>
      <c r="G330" s="307"/>
      <c r="H330" s="307"/>
      <c r="I330" s="132"/>
      <c r="J330" s="132"/>
    </row>
    <row r="331" spans="1:10" s="133" customFormat="1" ht="15" customHeight="1" x14ac:dyDescent="0.2">
      <c r="A331" s="291"/>
      <c r="B331" s="306"/>
      <c r="C331" s="309" t="s">
        <v>6</v>
      </c>
      <c r="D331" s="309"/>
      <c r="E331" s="309"/>
      <c r="F331" s="309"/>
      <c r="G331" s="309"/>
      <c r="H331" s="309"/>
      <c r="I331" s="132"/>
      <c r="J331" s="132"/>
    </row>
    <row r="332" spans="1:10" s="133" customFormat="1" ht="30" customHeight="1" x14ac:dyDescent="0.2">
      <c r="A332" s="291"/>
      <c r="B332" s="306"/>
      <c r="C332" s="86" t="s">
        <v>359</v>
      </c>
      <c r="D332" s="174" t="s">
        <v>31</v>
      </c>
      <c r="E332" s="174" t="s">
        <v>258</v>
      </c>
      <c r="F332" s="10"/>
      <c r="G332" s="10"/>
      <c r="H332" s="10">
        <f>'Додаток 1 2025-2027'!I51</f>
        <v>199</v>
      </c>
      <c r="I332" s="132"/>
      <c r="J332" s="132"/>
    </row>
    <row r="333" spans="1:10" s="133" customFormat="1" ht="15" customHeight="1" x14ac:dyDescent="0.2">
      <c r="A333" s="291"/>
      <c r="B333" s="306"/>
      <c r="C333" s="309" t="s">
        <v>7</v>
      </c>
      <c r="D333" s="309"/>
      <c r="E333" s="309"/>
      <c r="F333" s="309"/>
      <c r="G333" s="309"/>
      <c r="H333" s="309"/>
      <c r="I333" s="132"/>
      <c r="J333" s="132"/>
    </row>
    <row r="334" spans="1:10" s="133" customFormat="1" ht="15" customHeight="1" x14ac:dyDescent="0.2">
      <c r="A334" s="291"/>
      <c r="B334" s="306"/>
      <c r="C334" s="86" t="s">
        <v>185</v>
      </c>
      <c r="D334" s="174" t="s">
        <v>18</v>
      </c>
      <c r="E334" s="174" t="s">
        <v>11</v>
      </c>
      <c r="F334" s="87"/>
      <c r="G334" s="87"/>
      <c r="H334" s="75">
        <v>55</v>
      </c>
      <c r="I334" s="132"/>
      <c r="J334" s="132"/>
    </row>
    <row r="335" spans="1:10" s="133" customFormat="1" ht="15" customHeight="1" x14ac:dyDescent="0.2">
      <c r="A335" s="291"/>
      <c r="B335" s="306"/>
      <c r="C335" s="309" t="s">
        <v>8</v>
      </c>
      <c r="D335" s="309"/>
      <c r="E335" s="309"/>
      <c r="F335" s="309"/>
      <c r="G335" s="309"/>
      <c r="H335" s="309"/>
      <c r="I335" s="132"/>
      <c r="J335" s="132"/>
    </row>
    <row r="336" spans="1:10" s="133" customFormat="1" ht="15" customHeight="1" x14ac:dyDescent="0.2">
      <c r="A336" s="291"/>
      <c r="B336" s="306"/>
      <c r="C336" s="86" t="s">
        <v>360</v>
      </c>
      <c r="D336" s="174" t="s">
        <v>18</v>
      </c>
      <c r="E336" s="174" t="s">
        <v>257</v>
      </c>
      <c r="F336" s="10"/>
      <c r="G336" s="10"/>
      <c r="H336" s="10">
        <f>H332/H334</f>
        <v>3.6181818181818182</v>
      </c>
      <c r="I336" s="132"/>
      <c r="J336" s="132"/>
    </row>
    <row r="337" spans="1:10" s="133" customFormat="1" ht="15" customHeight="1" x14ac:dyDescent="0.2">
      <c r="A337" s="291"/>
      <c r="B337" s="306"/>
      <c r="C337" s="309" t="s">
        <v>9</v>
      </c>
      <c r="D337" s="309"/>
      <c r="E337" s="309"/>
      <c r="F337" s="309"/>
      <c r="G337" s="309"/>
      <c r="H337" s="309"/>
      <c r="I337" s="132"/>
      <c r="J337" s="132"/>
    </row>
    <row r="338" spans="1:10" s="133" customFormat="1" ht="15" customHeight="1" x14ac:dyDescent="0.2">
      <c r="A338" s="292"/>
      <c r="B338" s="306"/>
      <c r="C338" s="86" t="s">
        <v>186</v>
      </c>
      <c r="D338" s="174" t="s">
        <v>20</v>
      </c>
      <c r="E338" s="174" t="s">
        <v>19</v>
      </c>
      <c r="F338" s="174"/>
      <c r="G338" s="174"/>
      <c r="H338" s="174">
        <v>100</v>
      </c>
      <c r="I338" s="132"/>
      <c r="J338" s="132"/>
    </row>
    <row r="339" spans="1:10" s="133" customFormat="1" ht="17.25" customHeight="1" x14ac:dyDescent="0.2">
      <c r="A339" s="290" t="s">
        <v>151</v>
      </c>
      <c r="B339" s="306" t="s">
        <v>32</v>
      </c>
      <c r="C339" s="307" t="str">
        <f>'Додаток 1 2025-2027'!B52</f>
        <v>Проєктні роботи "Капітальний ремонт ділянки теплових мереж від ТК-1 до ТК-17 м. Южного Одеського району Одеської області"</v>
      </c>
      <c r="D339" s="307"/>
      <c r="E339" s="307"/>
      <c r="F339" s="307"/>
      <c r="G339" s="307"/>
      <c r="H339" s="307"/>
      <c r="I339" s="132"/>
      <c r="J339" s="132"/>
    </row>
    <row r="340" spans="1:10" s="133" customFormat="1" ht="15" customHeight="1" x14ac:dyDescent="0.2">
      <c r="A340" s="291"/>
      <c r="B340" s="306"/>
      <c r="C340" s="309" t="s">
        <v>6</v>
      </c>
      <c r="D340" s="309"/>
      <c r="E340" s="309"/>
      <c r="F340" s="309"/>
      <c r="G340" s="309"/>
      <c r="H340" s="309"/>
      <c r="I340" s="132"/>
      <c r="J340" s="132"/>
    </row>
    <row r="341" spans="1:10" s="133" customFormat="1" ht="27.75" customHeight="1" x14ac:dyDescent="0.2">
      <c r="A341" s="291"/>
      <c r="B341" s="306"/>
      <c r="C341" s="182" t="s">
        <v>358</v>
      </c>
      <c r="D341" s="174" t="s">
        <v>31</v>
      </c>
      <c r="E341" s="174" t="s">
        <v>258</v>
      </c>
      <c r="F341" s="10"/>
      <c r="G341" s="10"/>
      <c r="H341" s="10">
        <f>'Додаток 1 2025-2027'!I52</f>
        <v>250</v>
      </c>
      <c r="I341" s="132"/>
      <c r="J341" s="132"/>
    </row>
    <row r="342" spans="1:10" s="133" customFormat="1" ht="15" customHeight="1" x14ac:dyDescent="0.2">
      <c r="A342" s="291"/>
      <c r="B342" s="306"/>
      <c r="C342" s="309" t="s">
        <v>7</v>
      </c>
      <c r="D342" s="309"/>
      <c r="E342" s="309"/>
      <c r="F342" s="309"/>
      <c r="G342" s="309"/>
      <c r="H342" s="309"/>
      <c r="I342" s="132"/>
      <c r="J342" s="132"/>
    </row>
    <row r="343" spans="1:10" s="133" customFormat="1" ht="15" customHeight="1" x14ac:dyDescent="0.2">
      <c r="A343" s="291"/>
      <c r="B343" s="306"/>
      <c r="C343" s="181" t="s">
        <v>288</v>
      </c>
      <c r="D343" s="174" t="s">
        <v>18</v>
      </c>
      <c r="E343" s="174" t="s">
        <v>11</v>
      </c>
      <c r="F343" s="87"/>
      <c r="G343" s="87"/>
      <c r="H343" s="87">
        <v>1</v>
      </c>
      <c r="I343" s="132"/>
      <c r="J343" s="132"/>
    </row>
    <row r="344" spans="1:10" s="133" customFormat="1" ht="15" customHeight="1" x14ac:dyDescent="0.2">
      <c r="A344" s="291"/>
      <c r="B344" s="306"/>
      <c r="C344" s="309" t="s">
        <v>8</v>
      </c>
      <c r="D344" s="309"/>
      <c r="E344" s="309"/>
      <c r="F344" s="309"/>
      <c r="G344" s="309"/>
      <c r="H344" s="309"/>
      <c r="I344" s="132"/>
      <c r="J344" s="132"/>
    </row>
    <row r="345" spans="1:10" s="133" customFormat="1" ht="15" customHeight="1" x14ac:dyDescent="0.2">
      <c r="A345" s="291"/>
      <c r="B345" s="306"/>
      <c r="C345" s="182" t="s">
        <v>289</v>
      </c>
      <c r="D345" s="174" t="s">
        <v>18</v>
      </c>
      <c r="E345" s="174" t="s">
        <v>266</v>
      </c>
      <c r="F345" s="10"/>
      <c r="G345" s="10"/>
      <c r="H345" s="10">
        <f>H341/H343</f>
        <v>250</v>
      </c>
      <c r="I345" s="132"/>
      <c r="J345" s="132"/>
    </row>
    <row r="346" spans="1:10" s="133" customFormat="1" ht="15" customHeight="1" x14ac:dyDescent="0.2">
      <c r="A346" s="291"/>
      <c r="B346" s="306"/>
      <c r="C346" s="309" t="s">
        <v>9</v>
      </c>
      <c r="D346" s="309"/>
      <c r="E346" s="309"/>
      <c r="F346" s="309"/>
      <c r="G346" s="309"/>
      <c r="H346" s="309"/>
      <c r="I346" s="132"/>
      <c r="J346" s="132"/>
    </row>
    <row r="347" spans="1:10" s="133" customFormat="1" ht="15" customHeight="1" x14ac:dyDescent="0.2">
      <c r="A347" s="292"/>
      <c r="B347" s="306"/>
      <c r="C347" s="86" t="s">
        <v>290</v>
      </c>
      <c r="D347" s="174" t="s">
        <v>20</v>
      </c>
      <c r="E347" s="174" t="s">
        <v>19</v>
      </c>
      <c r="F347" s="198"/>
      <c r="G347" s="174"/>
      <c r="H347" s="174">
        <v>100</v>
      </c>
      <c r="I347" s="132"/>
      <c r="J347" s="132"/>
    </row>
    <row r="348" spans="1:10" s="133" customFormat="1" ht="17.25" customHeight="1" x14ac:dyDescent="0.2">
      <c r="A348" s="290" t="s">
        <v>152</v>
      </c>
      <c r="B348" s="306" t="s">
        <v>32</v>
      </c>
      <c r="C348" s="307" t="str">
        <f>'Додаток 1 2025-2027'!B53</f>
        <v>Проєктні роботи "Капітальний ремонт ділянки теплових мереж від ТК-17 до ЦТП № 31 м. Южного Одеського району Одеської області"</v>
      </c>
      <c r="D348" s="307"/>
      <c r="E348" s="307"/>
      <c r="F348" s="307"/>
      <c r="G348" s="307"/>
      <c r="H348" s="307"/>
      <c r="I348" s="132"/>
      <c r="J348" s="132"/>
    </row>
    <row r="349" spans="1:10" s="133" customFormat="1" ht="15" customHeight="1" x14ac:dyDescent="0.2">
      <c r="A349" s="291"/>
      <c r="B349" s="306"/>
      <c r="C349" s="309" t="s">
        <v>6</v>
      </c>
      <c r="D349" s="309"/>
      <c r="E349" s="309"/>
      <c r="F349" s="309"/>
      <c r="G349" s="309"/>
      <c r="H349" s="309"/>
      <c r="I349" s="132"/>
      <c r="J349" s="132"/>
    </row>
    <row r="350" spans="1:10" s="133" customFormat="1" ht="27.75" customHeight="1" x14ac:dyDescent="0.2">
      <c r="A350" s="291"/>
      <c r="B350" s="306"/>
      <c r="C350" s="182" t="s">
        <v>358</v>
      </c>
      <c r="D350" s="174" t="s">
        <v>31</v>
      </c>
      <c r="E350" s="174" t="s">
        <v>258</v>
      </c>
      <c r="F350" s="10"/>
      <c r="G350" s="10"/>
      <c r="H350" s="10">
        <f>'Додаток 1 2025-2027'!I53</f>
        <v>425</v>
      </c>
      <c r="I350" s="132"/>
      <c r="J350" s="132"/>
    </row>
    <row r="351" spans="1:10" s="133" customFormat="1" ht="15" customHeight="1" x14ac:dyDescent="0.2">
      <c r="A351" s="291"/>
      <c r="B351" s="306"/>
      <c r="C351" s="309" t="s">
        <v>7</v>
      </c>
      <c r="D351" s="309"/>
      <c r="E351" s="309"/>
      <c r="F351" s="309"/>
      <c r="G351" s="309"/>
      <c r="H351" s="309"/>
      <c r="I351" s="132"/>
      <c r="J351" s="132"/>
    </row>
    <row r="352" spans="1:10" s="133" customFormat="1" ht="15" customHeight="1" x14ac:dyDescent="0.2">
      <c r="A352" s="291"/>
      <c r="B352" s="306"/>
      <c r="C352" s="181" t="s">
        <v>288</v>
      </c>
      <c r="D352" s="174" t="s">
        <v>18</v>
      </c>
      <c r="E352" s="174" t="s">
        <v>11</v>
      </c>
      <c r="F352" s="87"/>
      <c r="G352" s="87"/>
      <c r="H352" s="87">
        <v>1</v>
      </c>
      <c r="I352" s="132"/>
      <c r="J352" s="132"/>
    </row>
    <row r="353" spans="1:10" s="133" customFormat="1" ht="15" customHeight="1" x14ac:dyDescent="0.2">
      <c r="A353" s="291"/>
      <c r="B353" s="306"/>
      <c r="C353" s="309" t="s">
        <v>8</v>
      </c>
      <c r="D353" s="309"/>
      <c r="E353" s="309"/>
      <c r="F353" s="309"/>
      <c r="G353" s="309"/>
      <c r="H353" s="309"/>
      <c r="I353" s="132"/>
      <c r="J353" s="132"/>
    </row>
    <row r="354" spans="1:10" s="133" customFormat="1" ht="15" customHeight="1" x14ac:dyDescent="0.2">
      <c r="A354" s="291"/>
      <c r="B354" s="306"/>
      <c r="C354" s="182" t="s">
        <v>289</v>
      </c>
      <c r="D354" s="174" t="s">
        <v>18</v>
      </c>
      <c r="E354" s="174" t="s">
        <v>266</v>
      </c>
      <c r="F354" s="10"/>
      <c r="G354" s="10"/>
      <c r="H354" s="10">
        <f>H350/H352</f>
        <v>425</v>
      </c>
      <c r="I354" s="132"/>
      <c r="J354" s="132"/>
    </row>
    <row r="355" spans="1:10" s="133" customFormat="1" ht="15" customHeight="1" x14ac:dyDescent="0.2">
      <c r="A355" s="291"/>
      <c r="B355" s="306"/>
      <c r="C355" s="309" t="s">
        <v>9</v>
      </c>
      <c r="D355" s="309"/>
      <c r="E355" s="309"/>
      <c r="F355" s="309"/>
      <c r="G355" s="309"/>
      <c r="H355" s="309"/>
      <c r="I355" s="132"/>
      <c r="J355" s="132"/>
    </row>
    <row r="356" spans="1:10" s="133" customFormat="1" ht="15" customHeight="1" x14ac:dyDescent="0.2">
      <c r="A356" s="292"/>
      <c r="B356" s="306"/>
      <c r="C356" s="86" t="s">
        <v>290</v>
      </c>
      <c r="D356" s="174" t="s">
        <v>20</v>
      </c>
      <c r="E356" s="174" t="s">
        <v>19</v>
      </c>
      <c r="F356" s="198"/>
      <c r="G356" s="174"/>
      <c r="H356" s="174">
        <v>100</v>
      </c>
      <c r="I356" s="132"/>
      <c r="J356" s="132"/>
    </row>
    <row r="357" spans="1:10" s="133" customFormat="1" ht="30.75" customHeight="1" x14ac:dyDescent="0.2">
      <c r="A357" s="290" t="s">
        <v>157</v>
      </c>
      <c r="B357" s="306" t="s">
        <v>32</v>
      </c>
      <c r="C357" s="307" t="str">
        <f>'Додаток 1 2025-2027'!B54</f>
        <v>Проєктні роботи "Капітальний ремонт ділянки теплових мереж від ЦТП № 21 до вводу у житлові будинки по вул. Новобілярська 24,26 вул. Т.Г. Шевченка 1,5 м. Южного Одеського району Одеської області"</v>
      </c>
      <c r="D357" s="307"/>
      <c r="E357" s="307"/>
      <c r="F357" s="307"/>
      <c r="G357" s="307"/>
      <c r="H357" s="307"/>
      <c r="I357" s="132"/>
      <c r="J357" s="132"/>
    </row>
    <row r="358" spans="1:10" s="133" customFormat="1" ht="15" customHeight="1" x14ac:dyDescent="0.2">
      <c r="A358" s="291"/>
      <c r="B358" s="306"/>
      <c r="C358" s="309" t="s">
        <v>6</v>
      </c>
      <c r="D358" s="309"/>
      <c r="E358" s="309"/>
      <c r="F358" s="309"/>
      <c r="G358" s="309"/>
      <c r="H358" s="309"/>
      <c r="I358" s="132"/>
      <c r="J358" s="132"/>
    </row>
    <row r="359" spans="1:10" s="133" customFormat="1" ht="29.25" customHeight="1" x14ac:dyDescent="0.2">
      <c r="A359" s="291"/>
      <c r="B359" s="306"/>
      <c r="C359" s="182" t="s">
        <v>358</v>
      </c>
      <c r="D359" s="174" t="s">
        <v>31</v>
      </c>
      <c r="E359" s="174" t="s">
        <v>258</v>
      </c>
      <c r="F359" s="10"/>
      <c r="G359" s="10"/>
      <c r="H359" s="10">
        <f>'Додаток 1 2025-2027'!I54</f>
        <v>380</v>
      </c>
      <c r="I359" s="132"/>
      <c r="J359" s="132"/>
    </row>
    <row r="360" spans="1:10" s="133" customFormat="1" ht="15" customHeight="1" x14ac:dyDescent="0.2">
      <c r="A360" s="291"/>
      <c r="B360" s="306"/>
      <c r="C360" s="309" t="s">
        <v>7</v>
      </c>
      <c r="D360" s="309"/>
      <c r="E360" s="309"/>
      <c r="F360" s="309"/>
      <c r="G360" s="309"/>
      <c r="H360" s="309"/>
      <c r="I360" s="132"/>
      <c r="J360" s="132"/>
    </row>
    <row r="361" spans="1:10" s="133" customFormat="1" ht="15" customHeight="1" x14ac:dyDescent="0.2">
      <c r="A361" s="291"/>
      <c r="B361" s="306"/>
      <c r="C361" s="181" t="s">
        <v>288</v>
      </c>
      <c r="D361" s="174" t="s">
        <v>18</v>
      </c>
      <c r="E361" s="174" t="s">
        <v>11</v>
      </c>
      <c r="F361" s="87"/>
      <c r="G361" s="87"/>
      <c r="H361" s="87">
        <v>1</v>
      </c>
      <c r="I361" s="132"/>
      <c r="J361" s="132"/>
    </row>
    <row r="362" spans="1:10" s="133" customFormat="1" ht="15" customHeight="1" x14ac:dyDescent="0.2">
      <c r="A362" s="291"/>
      <c r="B362" s="306"/>
      <c r="C362" s="309" t="s">
        <v>8</v>
      </c>
      <c r="D362" s="309"/>
      <c r="E362" s="309"/>
      <c r="F362" s="309"/>
      <c r="G362" s="309"/>
      <c r="H362" s="309"/>
      <c r="I362" s="132"/>
      <c r="J362" s="132"/>
    </row>
    <row r="363" spans="1:10" s="133" customFormat="1" ht="15" customHeight="1" x14ac:dyDescent="0.2">
      <c r="A363" s="291"/>
      <c r="B363" s="306"/>
      <c r="C363" s="182" t="s">
        <v>289</v>
      </c>
      <c r="D363" s="174" t="s">
        <v>18</v>
      </c>
      <c r="E363" s="174" t="s">
        <v>266</v>
      </c>
      <c r="F363" s="10"/>
      <c r="G363" s="10"/>
      <c r="H363" s="10">
        <f>H359/H361</f>
        <v>380</v>
      </c>
      <c r="I363" s="132"/>
      <c r="J363" s="132"/>
    </row>
    <row r="364" spans="1:10" s="133" customFormat="1" ht="15" customHeight="1" x14ac:dyDescent="0.2">
      <c r="A364" s="291"/>
      <c r="B364" s="306"/>
      <c r="C364" s="309" t="s">
        <v>9</v>
      </c>
      <c r="D364" s="309"/>
      <c r="E364" s="309"/>
      <c r="F364" s="309"/>
      <c r="G364" s="309"/>
      <c r="H364" s="309"/>
      <c r="I364" s="132"/>
      <c r="J364" s="132"/>
    </row>
    <row r="365" spans="1:10" s="133" customFormat="1" ht="15" customHeight="1" x14ac:dyDescent="0.2">
      <c r="A365" s="292"/>
      <c r="B365" s="306"/>
      <c r="C365" s="86" t="s">
        <v>290</v>
      </c>
      <c r="D365" s="174" t="s">
        <v>20</v>
      </c>
      <c r="E365" s="174" t="s">
        <v>19</v>
      </c>
      <c r="F365" s="198"/>
      <c r="G365" s="174"/>
      <c r="H365" s="174">
        <v>100</v>
      </c>
      <c r="I365" s="132"/>
      <c r="J365" s="132"/>
    </row>
    <row r="366" spans="1:10" s="133" customFormat="1" ht="46.5" customHeight="1" x14ac:dyDescent="0.2">
      <c r="A366" s="290" t="s">
        <v>175</v>
      </c>
      <c r="B366" s="331" t="s">
        <v>196</v>
      </c>
      <c r="C366" s="307" t="str">
        <f>'Додаток 1 2025-2027'!B55</f>
        <v>Фінансова підтримка шляхом компенсації обгрунтованих витрат КОМУНАЛЬНОМУ ПІДПРИЄМСТВУ ТЕПЛОВИХ МЕРЕЖ «ЮЖТЕПЛОКОМУНЕНЕРГО» на виробництво, транспортування та постачання теплової енергії, послуг з постачання теплової енергії, як послуг, що становлять загальний економічний інтерес</v>
      </c>
      <c r="D366" s="307"/>
      <c r="E366" s="307"/>
      <c r="F366" s="307"/>
      <c r="G366" s="307"/>
      <c r="H366" s="307"/>
      <c r="I366" s="132"/>
      <c r="J366" s="132"/>
    </row>
    <row r="367" spans="1:10" s="133" customFormat="1" ht="15" customHeight="1" x14ac:dyDescent="0.2">
      <c r="A367" s="291"/>
      <c r="B367" s="331"/>
      <c r="C367" s="309" t="s">
        <v>6</v>
      </c>
      <c r="D367" s="309"/>
      <c r="E367" s="309"/>
      <c r="F367" s="309"/>
      <c r="G367" s="309"/>
      <c r="H367" s="309"/>
      <c r="I367" s="132"/>
      <c r="J367" s="132"/>
    </row>
    <row r="368" spans="1:10" s="133" customFormat="1" ht="15" customHeight="1" x14ac:dyDescent="0.2">
      <c r="A368" s="291"/>
      <c r="B368" s="331"/>
      <c r="C368" s="86" t="s">
        <v>361</v>
      </c>
      <c r="D368" s="174" t="s">
        <v>18</v>
      </c>
      <c r="E368" s="174" t="s">
        <v>258</v>
      </c>
      <c r="F368" s="10">
        <f>'Додаток 1 2025-2027'!G55</f>
        <v>35175.43</v>
      </c>
      <c r="G368" s="10">
        <f>'Додаток 1 2025-2027'!H55</f>
        <v>35175.43</v>
      </c>
      <c r="H368" s="10">
        <f>'Додаток 1 2025-2027'!I55</f>
        <v>35175.43</v>
      </c>
      <c r="I368" s="132"/>
      <c r="J368" s="132"/>
    </row>
    <row r="369" spans="1:10" s="133" customFormat="1" ht="15" customHeight="1" x14ac:dyDescent="0.2">
      <c r="A369" s="291"/>
      <c r="B369" s="331"/>
      <c r="C369" s="359" t="s">
        <v>7</v>
      </c>
      <c r="D369" s="359"/>
      <c r="E369" s="359"/>
      <c r="F369" s="359"/>
      <c r="G369" s="359"/>
      <c r="H369" s="359"/>
      <c r="I369" s="132"/>
      <c r="J369" s="132"/>
    </row>
    <row r="370" spans="1:10" s="133" customFormat="1" ht="28.15" customHeight="1" x14ac:dyDescent="0.2">
      <c r="A370" s="291"/>
      <c r="B370" s="331"/>
      <c r="C370" s="188" t="s">
        <v>212</v>
      </c>
      <c r="D370" s="73" t="s">
        <v>18</v>
      </c>
      <c r="E370" s="87" t="s">
        <v>11</v>
      </c>
      <c r="F370" s="87">
        <v>1</v>
      </c>
      <c r="G370" s="87">
        <v>1</v>
      </c>
      <c r="H370" s="87">
        <v>1</v>
      </c>
      <c r="I370" s="132"/>
      <c r="J370" s="132"/>
    </row>
    <row r="371" spans="1:10" s="133" customFormat="1" ht="15" customHeight="1" x14ac:dyDescent="0.2">
      <c r="A371" s="291"/>
      <c r="B371" s="331"/>
      <c r="C371" s="309" t="s">
        <v>8</v>
      </c>
      <c r="D371" s="309"/>
      <c r="E371" s="309"/>
      <c r="F371" s="309"/>
      <c r="G371" s="309"/>
      <c r="H371" s="309"/>
      <c r="I371" s="132"/>
      <c r="J371" s="132"/>
    </row>
    <row r="372" spans="1:10" s="133" customFormat="1" ht="15" customHeight="1" x14ac:dyDescent="0.2">
      <c r="A372" s="291"/>
      <c r="B372" s="331"/>
      <c r="C372" s="86" t="s">
        <v>299</v>
      </c>
      <c r="D372" s="176" t="s">
        <v>18</v>
      </c>
      <c r="E372" s="174" t="s">
        <v>256</v>
      </c>
      <c r="F372" s="10">
        <f>F368/F370</f>
        <v>35175.43</v>
      </c>
      <c r="G372" s="10">
        <f t="shared" ref="G372:H372" si="6">G368/G370</f>
        <v>35175.43</v>
      </c>
      <c r="H372" s="10">
        <f t="shared" si="6"/>
        <v>35175.43</v>
      </c>
      <c r="I372" s="132"/>
      <c r="J372" s="132"/>
    </row>
    <row r="373" spans="1:10" s="133" customFormat="1" ht="15" customHeight="1" x14ac:dyDescent="0.2">
      <c r="A373" s="291"/>
      <c r="B373" s="331"/>
      <c r="C373" s="309" t="s">
        <v>9</v>
      </c>
      <c r="D373" s="309"/>
      <c r="E373" s="309"/>
      <c r="F373" s="309"/>
      <c r="G373" s="309"/>
      <c r="H373" s="309"/>
      <c r="I373" s="132"/>
      <c r="J373" s="132"/>
    </row>
    <row r="374" spans="1:10" ht="15" customHeight="1" x14ac:dyDescent="0.2">
      <c r="A374" s="292"/>
      <c r="B374" s="331"/>
      <c r="C374" s="1" t="s">
        <v>300</v>
      </c>
      <c r="D374" s="178" t="s">
        <v>20</v>
      </c>
      <c r="E374" s="178" t="s">
        <v>19</v>
      </c>
      <c r="F374" s="178">
        <v>100</v>
      </c>
      <c r="G374" s="178">
        <v>100</v>
      </c>
      <c r="H374" s="178">
        <v>100</v>
      </c>
    </row>
    <row r="375" spans="1:10" ht="30.75" customHeight="1" x14ac:dyDescent="0.2">
      <c r="A375" s="290" t="s">
        <v>163</v>
      </c>
      <c r="B375" s="306" t="s">
        <v>32</v>
      </c>
      <c r="C375" s="307" t="str">
        <f>'Додаток 1 2025-2027'!B56</f>
        <v>Проєктні роботи "Реконструкція ділянки теплових мереж від ЦТП № 20 до вводу у житлові будинки по вул. Хіміків, 10, 12, 14, вул. Т.Г. Шевченка, 9, ЗДО №5 м. Южного Одеського району Одеської області"</v>
      </c>
      <c r="D375" s="307"/>
      <c r="E375" s="307"/>
      <c r="F375" s="307"/>
      <c r="G375" s="307"/>
      <c r="H375" s="307"/>
    </row>
    <row r="376" spans="1:10" ht="15" customHeight="1" x14ac:dyDescent="0.2">
      <c r="A376" s="291"/>
      <c r="B376" s="306"/>
      <c r="C376" s="309" t="s">
        <v>6</v>
      </c>
      <c r="D376" s="309"/>
      <c r="E376" s="309"/>
      <c r="F376" s="309"/>
      <c r="G376" s="309"/>
      <c r="H376" s="309"/>
    </row>
    <row r="377" spans="1:10" ht="28.5" customHeight="1" x14ac:dyDescent="0.2">
      <c r="A377" s="291"/>
      <c r="B377" s="306"/>
      <c r="C377" s="182" t="s">
        <v>358</v>
      </c>
      <c r="D377" s="174" t="s">
        <v>31</v>
      </c>
      <c r="E377" s="174" t="s">
        <v>258</v>
      </c>
      <c r="F377" s="10">
        <f>'Додаток 1 2025-2027'!G56</f>
        <v>493.90699999999998</v>
      </c>
      <c r="G377" s="10"/>
      <c r="H377" s="10"/>
    </row>
    <row r="378" spans="1:10" ht="15" customHeight="1" x14ac:dyDescent="0.2">
      <c r="A378" s="291"/>
      <c r="B378" s="306"/>
      <c r="C378" s="309" t="s">
        <v>7</v>
      </c>
      <c r="D378" s="309"/>
      <c r="E378" s="309"/>
      <c r="F378" s="309"/>
      <c r="G378" s="309"/>
      <c r="H378" s="309"/>
    </row>
    <row r="379" spans="1:10" ht="15" customHeight="1" x14ac:dyDescent="0.2">
      <c r="A379" s="291"/>
      <c r="B379" s="306"/>
      <c r="C379" s="181" t="s">
        <v>288</v>
      </c>
      <c r="D379" s="174" t="s">
        <v>18</v>
      </c>
      <c r="E379" s="174" t="s">
        <v>11</v>
      </c>
      <c r="F379" s="87">
        <v>1</v>
      </c>
      <c r="G379" s="87"/>
      <c r="H379" s="87"/>
    </row>
    <row r="380" spans="1:10" ht="15" customHeight="1" x14ac:dyDescent="0.2">
      <c r="A380" s="291"/>
      <c r="B380" s="306"/>
      <c r="C380" s="309" t="s">
        <v>8</v>
      </c>
      <c r="D380" s="309"/>
      <c r="E380" s="309"/>
      <c r="F380" s="309"/>
      <c r="G380" s="309"/>
      <c r="H380" s="309"/>
    </row>
    <row r="381" spans="1:10" ht="15" customHeight="1" x14ac:dyDescent="0.2">
      <c r="A381" s="291"/>
      <c r="B381" s="306"/>
      <c r="C381" s="182" t="s">
        <v>289</v>
      </c>
      <c r="D381" s="174" t="s">
        <v>18</v>
      </c>
      <c r="E381" s="174" t="s">
        <v>266</v>
      </c>
      <c r="F381" s="10">
        <f t="shared" ref="F381" si="7">F377/F379</f>
        <v>493.90699999999998</v>
      </c>
      <c r="G381" s="10"/>
      <c r="H381" s="10"/>
    </row>
    <row r="382" spans="1:10" ht="15" customHeight="1" x14ac:dyDescent="0.2">
      <c r="A382" s="291"/>
      <c r="B382" s="306"/>
      <c r="C382" s="309" t="s">
        <v>9</v>
      </c>
      <c r="D382" s="309"/>
      <c r="E382" s="309"/>
      <c r="F382" s="309"/>
      <c r="G382" s="309"/>
      <c r="H382" s="309"/>
    </row>
    <row r="383" spans="1:10" ht="15" customHeight="1" x14ac:dyDescent="0.2">
      <c r="A383" s="292"/>
      <c r="B383" s="306"/>
      <c r="C383" s="86" t="s">
        <v>290</v>
      </c>
      <c r="D383" s="174" t="s">
        <v>20</v>
      </c>
      <c r="E383" s="174" t="s">
        <v>19</v>
      </c>
      <c r="F383" s="193">
        <v>100</v>
      </c>
      <c r="G383" s="174"/>
      <c r="H383" s="174"/>
    </row>
    <row r="384" spans="1:10" ht="30" customHeight="1" x14ac:dyDescent="0.2">
      <c r="A384" s="290" t="s">
        <v>315</v>
      </c>
      <c r="B384" s="331" t="s">
        <v>196</v>
      </c>
      <c r="C384" s="307" t="str">
        <f>'Додаток 1 2025-2027'!B57</f>
        <v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8.</v>
      </c>
      <c r="D384" s="307"/>
      <c r="E384" s="307"/>
      <c r="F384" s="307"/>
      <c r="G384" s="307"/>
      <c r="H384" s="307"/>
    </row>
    <row r="385" spans="1:8" ht="15" customHeight="1" x14ac:dyDescent="0.2">
      <c r="A385" s="291"/>
      <c r="B385" s="331"/>
      <c r="C385" s="302" t="s">
        <v>6</v>
      </c>
      <c r="D385" s="303"/>
      <c r="E385" s="303"/>
      <c r="F385" s="303"/>
      <c r="G385" s="303"/>
      <c r="H385" s="304"/>
    </row>
    <row r="386" spans="1:8" ht="15" customHeight="1" x14ac:dyDescent="0.2">
      <c r="A386" s="291"/>
      <c r="B386" s="331"/>
      <c r="C386" s="86" t="s">
        <v>388</v>
      </c>
      <c r="D386" s="174" t="s">
        <v>10</v>
      </c>
      <c r="E386" s="174" t="s">
        <v>258</v>
      </c>
      <c r="F386" s="10">
        <f>'Додаток 1 2025-2027'!G57</f>
        <v>15090.176000000001</v>
      </c>
      <c r="G386" s="10"/>
      <c r="H386" s="10"/>
    </row>
    <row r="387" spans="1:8" ht="15" customHeight="1" x14ac:dyDescent="0.2">
      <c r="A387" s="291"/>
      <c r="B387" s="331"/>
      <c r="C387" s="302" t="s">
        <v>7</v>
      </c>
      <c r="D387" s="303"/>
      <c r="E387" s="303"/>
      <c r="F387" s="303"/>
      <c r="G387" s="303"/>
      <c r="H387" s="304"/>
    </row>
    <row r="388" spans="1:8" ht="15" customHeight="1" x14ac:dyDescent="0.2">
      <c r="A388" s="291"/>
      <c r="B388" s="331"/>
      <c r="C388" s="86" t="s">
        <v>389</v>
      </c>
      <c r="D388" s="174" t="s">
        <v>10</v>
      </c>
      <c r="E388" s="174" t="s">
        <v>11</v>
      </c>
      <c r="F388" s="87">
        <v>1</v>
      </c>
      <c r="G388" s="87"/>
      <c r="H388" s="87"/>
    </row>
    <row r="389" spans="1:8" ht="15" customHeight="1" x14ac:dyDescent="0.2">
      <c r="A389" s="291"/>
      <c r="B389" s="331"/>
      <c r="C389" s="302" t="s">
        <v>8</v>
      </c>
      <c r="D389" s="303"/>
      <c r="E389" s="303"/>
      <c r="F389" s="303"/>
      <c r="G389" s="303"/>
      <c r="H389" s="304"/>
    </row>
    <row r="390" spans="1:8" ht="15" customHeight="1" x14ac:dyDescent="0.2">
      <c r="A390" s="291"/>
      <c r="B390" s="331"/>
      <c r="C390" s="86" t="s">
        <v>390</v>
      </c>
      <c r="D390" s="174" t="s">
        <v>18</v>
      </c>
      <c r="E390" s="174" t="s">
        <v>266</v>
      </c>
      <c r="F390" s="10">
        <f t="shared" ref="F390" si="8">F386/F388</f>
        <v>15090.176000000001</v>
      </c>
      <c r="G390" s="10"/>
      <c r="H390" s="10"/>
    </row>
    <row r="391" spans="1:8" ht="15" customHeight="1" x14ac:dyDescent="0.2">
      <c r="A391" s="291"/>
      <c r="B391" s="331"/>
      <c r="C391" s="302" t="s">
        <v>9</v>
      </c>
      <c r="D391" s="303"/>
      <c r="E391" s="303"/>
      <c r="F391" s="303"/>
      <c r="G391" s="303"/>
      <c r="H391" s="304"/>
    </row>
    <row r="392" spans="1:8" ht="15" customHeight="1" x14ac:dyDescent="0.2">
      <c r="A392" s="292"/>
      <c r="B392" s="331"/>
      <c r="C392" s="86" t="s">
        <v>450</v>
      </c>
      <c r="D392" s="174" t="s">
        <v>20</v>
      </c>
      <c r="E392" s="174" t="s">
        <v>19</v>
      </c>
      <c r="F392" s="193">
        <v>100</v>
      </c>
      <c r="G392" s="174"/>
      <c r="H392" s="174"/>
    </row>
    <row r="393" spans="1:8" ht="31.5" customHeight="1" x14ac:dyDescent="0.2">
      <c r="A393" s="290" t="s">
        <v>444</v>
      </c>
      <c r="B393" s="306" t="s">
        <v>32</v>
      </c>
      <c r="C393" s="307" t="s">
        <v>596</v>
      </c>
      <c r="D393" s="307"/>
      <c r="E393" s="307"/>
      <c r="F393" s="307"/>
      <c r="G393" s="307"/>
      <c r="H393" s="307"/>
    </row>
    <row r="394" spans="1:8" ht="15" customHeight="1" x14ac:dyDescent="0.2">
      <c r="A394" s="291"/>
      <c r="B394" s="306"/>
      <c r="C394" s="309" t="s">
        <v>6</v>
      </c>
      <c r="D394" s="309"/>
      <c r="E394" s="309"/>
      <c r="F394" s="309"/>
      <c r="G394" s="309"/>
      <c r="H394" s="309"/>
    </row>
    <row r="395" spans="1:8" ht="31.5" customHeight="1" x14ac:dyDescent="0.2">
      <c r="A395" s="291"/>
      <c r="B395" s="306"/>
      <c r="C395" s="182" t="s">
        <v>462</v>
      </c>
      <c r="D395" s="174" t="s">
        <v>10</v>
      </c>
      <c r="E395" s="174" t="s">
        <v>258</v>
      </c>
      <c r="F395" s="10">
        <f>'Додаток 1 2025-2027'!G60</f>
        <v>45</v>
      </c>
      <c r="G395" s="10"/>
      <c r="H395" s="10"/>
    </row>
    <row r="396" spans="1:8" ht="15" customHeight="1" x14ac:dyDescent="0.2">
      <c r="A396" s="291"/>
      <c r="B396" s="306"/>
      <c r="C396" s="309" t="s">
        <v>7</v>
      </c>
      <c r="D396" s="309"/>
      <c r="E396" s="309"/>
      <c r="F396" s="309"/>
      <c r="G396" s="309"/>
      <c r="H396" s="309"/>
    </row>
    <row r="397" spans="1:8" ht="15" customHeight="1" x14ac:dyDescent="0.2">
      <c r="A397" s="291"/>
      <c r="B397" s="306"/>
      <c r="C397" s="86" t="s">
        <v>460</v>
      </c>
      <c r="D397" s="174" t="s">
        <v>10</v>
      </c>
      <c r="E397" s="174" t="s">
        <v>11</v>
      </c>
      <c r="F397" s="180">
        <v>1</v>
      </c>
      <c r="G397" s="74"/>
      <c r="H397" s="74"/>
    </row>
    <row r="398" spans="1:8" ht="15" customHeight="1" x14ac:dyDescent="0.2">
      <c r="A398" s="291"/>
      <c r="B398" s="306"/>
      <c r="C398" s="309" t="s">
        <v>8</v>
      </c>
      <c r="D398" s="309"/>
      <c r="E398" s="309"/>
      <c r="F398" s="309"/>
      <c r="G398" s="309"/>
      <c r="H398" s="309"/>
    </row>
    <row r="399" spans="1:8" ht="30" customHeight="1" x14ac:dyDescent="0.2">
      <c r="A399" s="291"/>
      <c r="B399" s="306"/>
      <c r="C399" s="182" t="s">
        <v>461</v>
      </c>
      <c r="D399" s="174" t="s">
        <v>18</v>
      </c>
      <c r="E399" s="174" t="s">
        <v>257</v>
      </c>
      <c r="F399" s="76">
        <f>F395/F397</f>
        <v>45</v>
      </c>
      <c r="G399" s="10"/>
      <c r="H399" s="10"/>
    </row>
    <row r="400" spans="1:8" ht="15" customHeight="1" x14ac:dyDescent="0.2">
      <c r="A400" s="291"/>
      <c r="B400" s="306"/>
      <c r="C400" s="309" t="s">
        <v>9</v>
      </c>
      <c r="D400" s="309"/>
      <c r="E400" s="309"/>
      <c r="F400" s="309"/>
      <c r="G400" s="309"/>
      <c r="H400" s="309"/>
    </row>
    <row r="401" spans="1:8" ht="15" customHeight="1" x14ac:dyDescent="0.2">
      <c r="A401" s="292"/>
      <c r="B401" s="306"/>
      <c r="C401" s="86" t="s">
        <v>463</v>
      </c>
      <c r="D401" s="174" t="s">
        <v>20</v>
      </c>
      <c r="E401" s="174" t="s">
        <v>19</v>
      </c>
      <c r="F401" s="174">
        <v>100</v>
      </c>
      <c r="G401" s="174"/>
      <c r="H401" s="174"/>
    </row>
    <row r="402" spans="1:8" ht="17.25" customHeight="1" x14ac:dyDescent="0.2">
      <c r="A402" s="290" t="s">
        <v>446</v>
      </c>
      <c r="B402" s="306" t="s">
        <v>32</v>
      </c>
      <c r="C402" s="307" t="str">
        <f>'Додаток 1 2025-2027'!B62</f>
        <v>Капітальний ремонт ділянки теплових мереж від ТК-15 до вводів у будівлі Ліцею №1 та ЗДО №3 м. Южного Одеського району Одеської області</v>
      </c>
      <c r="D402" s="307"/>
      <c r="E402" s="307"/>
      <c r="F402" s="307"/>
      <c r="G402" s="307"/>
      <c r="H402" s="307"/>
    </row>
    <row r="403" spans="1:8" ht="15" customHeight="1" x14ac:dyDescent="0.2">
      <c r="A403" s="291"/>
      <c r="B403" s="306"/>
      <c r="C403" s="309" t="s">
        <v>6</v>
      </c>
      <c r="D403" s="309"/>
      <c r="E403" s="309"/>
      <c r="F403" s="309"/>
      <c r="G403" s="309"/>
      <c r="H403" s="309"/>
    </row>
    <row r="404" spans="1:8" ht="15" customHeight="1" x14ac:dyDescent="0.2">
      <c r="A404" s="291"/>
      <c r="B404" s="306"/>
      <c r="C404" s="86" t="s">
        <v>352</v>
      </c>
      <c r="D404" s="174" t="s">
        <v>10</v>
      </c>
      <c r="E404" s="174" t="s">
        <v>258</v>
      </c>
      <c r="F404" s="10">
        <f>'Додаток 1 2025-2027'!G62</f>
        <v>417.5319999999997</v>
      </c>
      <c r="G404" s="10"/>
      <c r="H404" s="10"/>
    </row>
    <row r="405" spans="1:8" ht="15" customHeight="1" x14ac:dyDescent="0.2">
      <c r="A405" s="291"/>
      <c r="B405" s="306"/>
      <c r="C405" s="309" t="s">
        <v>7</v>
      </c>
      <c r="D405" s="309"/>
      <c r="E405" s="309"/>
      <c r="F405" s="309"/>
      <c r="G405" s="309"/>
      <c r="H405" s="309"/>
    </row>
    <row r="406" spans="1:8" ht="15" customHeight="1" x14ac:dyDescent="0.2">
      <c r="A406" s="291"/>
      <c r="B406" s="306"/>
      <c r="C406" s="86" t="s">
        <v>448</v>
      </c>
      <c r="D406" s="174" t="s">
        <v>114</v>
      </c>
      <c r="E406" s="174" t="s">
        <v>449</v>
      </c>
      <c r="F406" s="180">
        <v>25</v>
      </c>
      <c r="G406" s="74"/>
      <c r="H406" s="74"/>
    </row>
    <row r="407" spans="1:8" ht="15" customHeight="1" x14ac:dyDescent="0.2">
      <c r="A407" s="291"/>
      <c r="B407" s="306"/>
      <c r="C407" s="309" t="s">
        <v>8</v>
      </c>
      <c r="D407" s="309"/>
      <c r="E407" s="309"/>
      <c r="F407" s="309"/>
      <c r="G407" s="309"/>
      <c r="H407" s="309"/>
    </row>
    <row r="408" spans="1:8" ht="15" customHeight="1" x14ac:dyDescent="0.2">
      <c r="A408" s="291"/>
      <c r="B408" s="306"/>
      <c r="C408" s="86" t="s">
        <v>356</v>
      </c>
      <c r="D408" s="174" t="s">
        <v>18</v>
      </c>
      <c r="E408" s="174" t="s">
        <v>255</v>
      </c>
      <c r="F408" s="76">
        <f>F404/F406*1000</f>
        <v>16701.279999999988</v>
      </c>
      <c r="G408" s="10"/>
      <c r="H408" s="10"/>
    </row>
    <row r="409" spans="1:8" ht="15" customHeight="1" x14ac:dyDescent="0.2">
      <c r="A409" s="291"/>
      <c r="B409" s="306"/>
      <c r="C409" s="309" t="s">
        <v>9</v>
      </c>
      <c r="D409" s="309"/>
      <c r="E409" s="309"/>
      <c r="F409" s="309"/>
      <c r="G409" s="309"/>
      <c r="H409" s="309"/>
    </row>
    <row r="410" spans="1:8" ht="15" customHeight="1" x14ac:dyDescent="0.2">
      <c r="A410" s="292"/>
      <c r="B410" s="306"/>
      <c r="C410" s="86" t="s">
        <v>131</v>
      </c>
      <c r="D410" s="174" t="s">
        <v>20</v>
      </c>
      <c r="E410" s="174" t="s">
        <v>19</v>
      </c>
      <c r="F410" s="174">
        <v>100</v>
      </c>
      <c r="G410" s="174"/>
      <c r="H410" s="174"/>
    </row>
    <row r="411" spans="1:8" ht="46.5" customHeight="1" x14ac:dyDescent="0.2">
      <c r="A411" s="290" t="s">
        <v>502</v>
      </c>
      <c r="B411" s="306" t="s">
        <v>187</v>
      </c>
      <c r="C411" s="307" t="s">
        <v>577</v>
      </c>
      <c r="D411" s="307"/>
      <c r="E411" s="307"/>
      <c r="F411" s="307"/>
      <c r="G411" s="307"/>
      <c r="H411" s="307"/>
    </row>
    <row r="412" spans="1:8" ht="15" customHeight="1" x14ac:dyDescent="0.2">
      <c r="A412" s="291"/>
      <c r="B412" s="306"/>
      <c r="C412" s="309" t="s">
        <v>6</v>
      </c>
      <c r="D412" s="309"/>
      <c r="E412" s="309"/>
      <c r="F412" s="309"/>
      <c r="G412" s="309"/>
      <c r="H412" s="309"/>
    </row>
    <row r="413" spans="1:8" ht="27.75" customHeight="1" x14ac:dyDescent="0.2">
      <c r="A413" s="291"/>
      <c r="B413" s="306"/>
      <c r="C413" s="86" t="s">
        <v>504</v>
      </c>
      <c r="D413" s="174" t="s">
        <v>10</v>
      </c>
      <c r="E413" s="174" t="s">
        <v>258</v>
      </c>
      <c r="F413" s="10">
        <f>'Додаток 1 2025-2027'!G63</f>
        <v>5864.8530000000001</v>
      </c>
      <c r="G413" s="10"/>
      <c r="H413" s="10"/>
    </row>
    <row r="414" spans="1:8" ht="15" customHeight="1" x14ac:dyDescent="0.2">
      <c r="A414" s="291"/>
      <c r="B414" s="306"/>
      <c r="C414" s="189" t="s">
        <v>501</v>
      </c>
      <c r="D414" s="161" t="s">
        <v>10</v>
      </c>
      <c r="E414" s="161" t="s">
        <v>258</v>
      </c>
      <c r="F414" s="162">
        <f>'Додаток 1 2025-2027'!G66</f>
        <v>182.39400000000001</v>
      </c>
      <c r="G414" s="162"/>
      <c r="H414" s="162"/>
    </row>
    <row r="415" spans="1:8" ht="15" customHeight="1" x14ac:dyDescent="0.2">
      <c r="A415" s="291"/>
      <c r="B415" s="306"/>
      <c r="C415" s="309" t="s">
        <v>7</v>
      </c>
      <c r="D415" s="309"/>
      <c r="E415" s="309"/>
      <c r="F415" s="309"/>
      <c r="G415" s="309"/>
      <c r="H415" s="309"/>
    </row>
    <row r="416" spans="1:8" ht="15" customHeight="1" x14ac:dyDescent="0.2">
      <c r="A416" s="291"/>
      <c r="B416" s="306"/>
      <c r="C416" s="86" t="s">
        <v>503</v>
      </c>
      <c r="D416" s="174" t="s">
        <v>114</v>
      </c>
      <c r="E416" s="174" t="s">
        <v>505</v>
      </c>
      <c r="F416" s="180">
        <v>749.05</v>
      </c>
      <c r="G416" s="74"/>
      <c r="H416" s="74"/>
    </row>
    <row r="417" spans="1:9" ht="15" customHeight="1" x14ac:dyDescent="0.2">
      <c r="A417" s="291"/>
      <c r="B417" s="306"/>
      <c r="C417" s="309" t="s">
        <v>8</v>
      </c>
      <c r="D417" s="309"/>
      <c r="E417" s="309"/>
      <c r="F417" s="309"/>
      <c r="G417" s="309"/>
      <c r="H417" s="309"/>
    </row>
    <row r="418" spans="1:9" ht="16.899999999999999" customHeight="1" x14ac:dyDescent="0.2">
      <c r="A418" s="291"/>
      <c r="B418" s="306"/>
      <c r="C418" s="86" t="s">
        <v>578</v>
      </c>
      <c r="D418" s="174" t="s">
        <v>18</v>
      </c>
      <c r="E418" s="174" t="s">
        <v>262</v>
      </c>
      <c r="F418" s="76">
        <f>F413/F416*1000</f>
        <v>7829.7216474200659</v>
      </c>
      <c r="G418" s="10"/>
      <c r="H418" s="10"/>
    </row>
    <row r="419" spans="1:9" ht="15" customHeight="1" x14ac:dyDescent="0.2">
      <c r="A419" s="291"/>
      <c r="B419" s="306"/>
      <c r="C419" s="309" t="s">
        <v>9</v>
      </c>
      <c r="D419" s="309"/>
      <c r="E419" s="309"/>
      <c r="F419" s="309"/>
      <c r="G419" s="309"/>
      <c r="H419" s="309"/>
    </row>
    <row r="420" spans="1:9" ht="17.25" customHeight="1" x14ac:dyDescent="0.2">
      <c r="A420" s="292"/>
      <c r="B420" s="306"/>
      <c r="C420" s="86" t="s">
        <v>131</v>
      </c>
      <c r="D420" s="174" t="s">
        <v>20</v>
      </c>
      <c r="E420" s="174" t="s">
        <v>19</v>
      </c>
      <c r="F420" s="174">
        <v>100</v>
      </c>
      <c r="G420" s="174"/>
      <c r="H420" s="174"/>
    </row>
    <row r="421" spans="1:9" ht="15" customHeight="1" x14ac:dyDescent="0.2">
      <c r="A421" s="330" t="s">
        <v>23</v>
      </c>
      <c r="B421" s="330"/>
      <c r="C421" s="330"/>
      <c r="D421" s="330"/>
      <c r="E421" s="330"/>
      <c r="F421" s="330"/>
      <c r="G421" s="330"/>
      <c r="H421" s="330"/>
    </row>
    <row r="422" spans="1:9" ht="15" customHeight="1" x14ac:dyDescent="0.2">
      <c r="A422" s="328" t="s">
        <v>30</v>
      </c>
      <c r="B422" s="328"/>
      <c r="C422" s="328"/>
      <c r="D422" s="328"/>
      <c r="E422" s="328"/>
      <c r="F422" s="105">
        <v>2025</v>
      </c>
      <c r="G422" s="105">
        <v>2026</v>
      </c>
      <c r="H422" s="105">
        <v>2027</v>
      </c>
    </row>
    <row r="423" spans="1:9" ht="15" customHeight="1" x14ac:dyDescent="0.2">
      <c r="A423" s="328"/>
      <c r="B423" s="328"/>
      <c r="C423" s="328"/>
      <c r="D423" s="328"/>
      <c r="E423" s="328"/>
      <c r="F423" s="106">
        <f>F426+F435+F444+F453+F462+F471+F480+F489+F498+F507+F516+F561+F570+F579+F588+F597+F606+F615+F525+F534+F543+F552+F624+F633+F642+F651+F660+F669+F678+F687+F696+F705+F714+F723+F732+F741+F750+F759+F768+F777+F786+F795+F804+F813+F822+F831+F840+F849+F858+F867+F876+F885+F894+F907+F916</f>
        <v>49684.944000000025</v>
      </c>
      <c r="G423" s="106">
        <f t="shared" ref="G423:H423" si="9">G426+G435+G444+G453+G462+G471+G480+G489+G498+G507+G516+G561+G570+G579+G588+G597+G606+G615+G525+G534+G543+G552+G624+G633+G642+G651+G660+G669+G678+G687+G696+G705+G714+G723+G732+G741+G750+G759+G768+G777+G786+G795+G804+G813+G822+G831+G840+G849+G858+G867+G876+G885+G894+G907+G916</f>
        <v>62690.616999999991</v>
      </c>
      <c r="H423" s="106">
        <f t="shared" si="9"/>
        <v>51262.801000000014</v>
      </c>
    </row>
    <row r="424" spans="1:9" ht="15" customHeight="1" x14ac:dyDescent="0.2">
      <c r="A424" s="305" t="s">
        <v>91</v>
      </c>
      <c r="B424" s="306" t="s">
        <v>58</v>
      </c>
      <c r="C424" s="307" t="str">
        <f>'Додаток 1 2025-2027'!B72</f>
        <v>Поточне утримання міських територій</v>
      </c>
      <c r="D424" s="307"/>
      <c r="E424" s="307"/>
      <c r="F424" s="307"/>
      <c r="G424" s="307"/>
      <c r="H424" s="307"/>
    </row>
    <row r="425" spans="1:9" ht="15" customHeight="1" x14ac:dyDescent="0.2">
      <c r="A425" s="305"/>
      <c r="B425" s="306"/>
      <c r="C425" s="308" t="s">
        <v>6</v>
      </c>
      <c r="D425" s="308"/>
      <c r="E425" s="308"/>
      <c r="F425" s="308"/>
      <c r="G425" s="308"/>
      <c r="H425" s="308"/>
    </row>
    <row r="426" spans="1:9" ht="15" customHeight="1" x14ac:dyDescent="0.2">
      <c r="A426" s="305"/>
      <c r="B426" s="306"/>
      <c r="C426" s="1" t="s">
        <v>337</v>
      </c>
      <c r="D426" s="178" t="s">
        <v>10</v>
      </c>
      <c r="E426" s="178" t="s">
        <v>258</v>
      </c>
      <c r="F426" s="71">
        <f>'Додаток 1 2025-2027'!G72</f>
        <v>23596.600999999999</v>
      </c>
      <c r="G426" s="71">
        <f>'Додаток 1 2025-2027'!H72</f>
        <v>24477.362000000001</v>
      </c>
      <c r="H426" s="71">
        <f>'Додаток 1 2025-2027'!I72</f>
        <v>25240.899000000001</v>
      </c>
      <c r="I426" s="155"/>
    </row>
    <row r="427" spans="1:9" ht="15" customHeight="1" x14ac:dyDescent="0.2">
      <c r="A427" s="305"/>
      <c r="B427" s="306"/>
      <c r="C427" s="308" t="s">
        <v>7</v>
      </c>
      <c r="D427" s="308"/>
      <c r="E427" s="308"/>
      <c r="F427" s="308"/>
      <c r="G427" s="308"/>
      <c r="H427" s="308"/>
    </row>
    <row r="428" spans="1:9" ht="15" customHeight="1" x14ac:dyDescent="0.2">
      <c r="A428" s="305"/>
      <c r="B428" s="306"/>
      <c r="C428" s="1" t="s">
        <v>54</v>
      </c>
      <c r="D428" s="174" t="s">
        <v>437</v>
      </c>
      <c r="E428" s="178" t="s">
        <v>56</v>
      </c>
      <c r="F428" s="10">
        <v>497.85399999999998</v>
      </c>
      <c r="G428" s="10">
        <v>497.85399999999998</v>
      </c>
      <c r="H428" s="10">
        <v>497.85399999999998</v>
      </c>
    </row>
    <row r="429" spans="1:9" ht="15" customHeight="1" x14ac:dyDescent="0.2">
      <c r="A429" s="305"/>
      <c r="B429" s="306"/>
      <c r="C429" s="308" t="s">
        <v>8</v>
      </c>
      <c r="D429" s="308"/>
      <c r="E429" s="308"/>
      <c r="F429" s="308"/>
      <c r="G429" s="308"/>
      <c r="H429" s="308"/>
    </row>
    <row r="430" spans="1:9" ht="31.5" customHeight="1" x14ac:dyDescent="0.2">
      <c r="A430" s="305"/>
      <c r="B430" s="306"/>
      <c r="C430" s="1" t="s">
        <v>55</v>
      </c>
      <c r="D430" s="178" t="s">
        <v>18</v>
      </c>
      <c r="E430" s="178" t="s">
        <v>262</v>
      </c>
      <c r="F430" s="51">
        <f>F426/F428</f>
        <v>47.396628328787152</v>
      </c>
      <c r="G430" s="51">
        <f>G426/G428</f>
        <v>49.165743370546387</v>
      </c>
      <c r="H430" s="51">
        <f>H426/H428</f>
        <v>50.699399824044804</v>
      </c>
    </row>
    <row r="431" spans="1:9" ht="15" customHeight="1" x14ac:dyDescent="0.2">
      <c r="A431" s="305"/>
      <c r="B431" s="306"/>
      <c r="C431" s="308" t="s">
        <v>9</v>
      </c>
      <c r="D431" s="308"/>
      <c r="E431" s="308"/>
      <c r="F431" s="308"/>
      <c r="G431" s="308"/>
      <c r="H431" s="308"/>
    </row>
    <row r="432" spans="1:9" ht="27.75" customHeight="1" x14ac:dyDescent="0.2">
      <c r="A432" s="305"/>
      <c r="B432" s="306"/>
      <c r="C432" s="1" t="s">
        <v>133</v>
      </c>
      <c r="D432" s="178" t="s">
        <v>20</v>
      </c>
      <c r="E432" s="178" t="s">
        <v>19</v>
      </c>
      <c r="F432" s="178">
        <v>100</v>
      </c>
      <c r="G432" s="178">
        <v>100</v>
      </c>
      <c r="H432" s="178">
        <v>100</v>
      </c>
    </row>
    <row r="433" spans="1:8" ht="15" customHeight="1" x14ac:dyDescent="0.2">
      <c r="A433" s="320" t="s">
        <v>92</v>
      </c>
      <c r="B433" s="306" t="s">
        <v>59</v>
      </c>
      <c r="C433" s="307" t="str">
        <f>'Додаток 1 2025-2027'!B73</f>
        <v>Організація громадських та інших робіт тимчасового характеру</v>
      </c>
      <c r="D433" s="307"/>
      <c r="E433" s="307"/>
      <c r="F433" s="307"/>
      <c r="G433" s="307"/>
      <c r="H433" s="307"/>
    </row>
    <row r="434" spans="1:8" ht="15" customHeight="1" x14ac:dyDescent="0.2">
      <c r="A434" s="321"/>
      <c r="B434" s="306"/>
      <c r="C434" s="308" t="s">
        <v>6</v>
      </c>
      <c r="D434" s="308"/>
      <c r="E434" s="308"/>
      <c r="F434" s="308"/>
      <c r="G434" s="308"/>
      <c r="H434" s="308"/>
    </row>
    <row r="435" spans="1:8" ht="15" customHeight="1" x14ac:dyDescent="0.2">
      <c r="A435" s="321"/>
      <c r="B435" s="306"/>
      <c r="C435" s="1" t="s">
        <v>362</v>
      </c>
      <c r="D435" s="178" t="s">
        <v>10</v>
      </c>
      <c r="E435" s="178" t="s">
        <v>258</v>
      </c>
      <c r="F435" s="71">
        <f>'Додаток 1 2025-2027'!G73</f>
        <v>10.212</v>
      </c>
      <c r="G435" s="71">
        <f>'Додаток 1 2025-2027'!H73</f>
        <v>10.927</v>
      </c>
      <c r="H435" s="71">
        <f>'Додаток 1 2025-2027'!I73</f>
        <v>11.436999999999999</v>
      </c>
    </row>
    <row r="436" spans="1:8" ht="15" customHeight="1" x14ac:dyDescent="0.2">
      <c r="A436" s="321"/>
      <c r="B436" s="306"/>
      <c r="C436" s="308" t="s">
        <v>7</v>
      </c>
      <c r="D436" s="308"/>
      <c r="E436" s="308"/>
      <c r="F436" s="308"/>
      <c r="G436" s="308"/>
      <c r="H436" s="308"/>
    </row>
    <row r="437" spans="1:8" ht="15" customHeight="1" x14ac:dyDescent="0.2">
      <c r="A437" s="321"/>
      <c r="B437" s="306"/>
      <c r="C437" s="1" t="s">
        <v>141</v>
      </c>
      <c r="D437" s="178" t="s">
        <v>18</v>
      </c>
      <c r="E437" s="178" t="s">
        <v>276</v>
      </c>
      <c r="F437" s="57">
        <v>2</v>
      </c>
      <c r="G437" s="6">
        <v>2</v>
      </c>
      <c r="H437" s="57">
        <v>2</v>
      </c>
    </row>
    <row r="438" spans="1:8" ht="15" customHeight="1" x14ac:dyDescent="0.2">
      <c r="A438" s="321"/>
      <c r="B438" s="306"/>
      <c r="C438" s="308" t="s">
        <v>8</v>
      </c>
      <c r="D438" s="308"/>
      <c r="E438" s="308"/>
      <c r="F438" s="308"/>
      <c r="G438" s="308"/>
      <c r="H438" s="308"/>
    </row>
    <row r="439" spans="1:8" ht="15" customHeight="1" x14ac:dyDescent="0.2">
      <c r="A439" s="321"/>
      <c r="B439" s="306"/>
      <c r="C439" s="1" t="s">
        <v>142</v>
      </c>
      <c r="D439" s="178" t="s">
        <v>18</v>
      </c>
      <c r="E439" s="178" t="s">
        <v>585</v>
      </c>
      <c r="F439" s="71">
        <f>F435/F437</f>
        <v>5.1059999999999999</v>
      </c>
      <c r="G439" s="71">
        <f>G435/G437</f>
        <v>5.4634999999999998</v>
      </c>
      <c r="H439" s="71">
        <f>H435/H437</f>
        <v>5.7184999999999997</v>
      </c>
    </row>
    <row r="440" spans="1:8" ht="15" customHeight="1" x14ac:dyDescent="0.2">
      <c r="A440" s="321"/>
      <c r="B440" s="306"/>
      <c r="C440" s="308" t="s">
        <v>9</v>
      </c>
      <c r="D440" s="308"/>
      <c r="E440" s="308"/>
      <c r="F440" s="308"/>
      <c r="G440" s="308"/>
      <c r="H440" s="308"/>
    </row>
    <row r="441" spans="1:8" ht="16.899999999999999" customHeight="1" x14ac:dyDescent="0.2">
      <c r="A441" s="322"/>
      <c r="B441" s="306"/>
      <c r="C441" s="1" t="s">
        <v>57</v>
      </c>
      <c r="D441" s="178" t="s">
        <v>20</v>
      </c>
      <c r="E441" s="178" t="s">
        <v>19</v>
      </c>
      <c r="F441" s="178">
        <v>100</v>
      </c>
      <c r="G441" s="178">
        <v>100</v>
      </c>
      <c r="H441" s="178">
        <v>100</v>
      </c>
    </row>
    <row r="442" spans="1:8" ht="18.75" customHeight="1" x14ac:dyDescent="0.2">
      <c r="A442" s="337" t="s">
        <v>93</v>
      </c>
      <c r="B442" s="360" t="s">
        <v>159</v>
      </c>
      <c r="C442" s="307" t="str">
        <f>'Додаток 1 2025-2027'!B74</f>
        <v>Поточне утримання фонтанів  №№ 3, 4, 5, 6 на площі Перемоги міста Південного Одеського району Одеської області</v>
      </c>
      <c r="D442" s="307"/>
      <c r="E442" s="307"/>
      <c r="F442" s="307"/>
      <c r="G442" s="307"/>
      <c r="H442" s="307"/>
    </row>
    <row r="443" spans="1:8" ht="15" customHeight="1" x14ac:dyDescent="0.2">
      <c r="A443" s="337"/>
      <c r="B443" s="360"/>
      <c r="C443" s="308" t="s">
        <v>6</v>
      </c>
      <c r="D443" s="308"/>
      <c r="E443" s="308"/>
      <c r="F443" s="308"/>
      <c r="G443" s="308"/>
      <c r="H443" s="308"/>
    </row>
    <row r="444" spans="1:8" ht="15" customHeight="1" x14ac:dyDescent="0.2">
      <c r="A444" s="337"/>
      <c r="B444" s="360"/>
      <c r="C444" s="1" t="s">
        <v>363</v>
      </c>
      <c r="D444" s="174" t="s">
        <v>10</v>
      </c>
      <c r="E444" s="178" t="s">
        <v>258</v>
      </c>
      <c r="F444" s="71"/>
      <c r="G444" s="71">
        <f>'Додаток 1 2025-2027'!H74</f>
        <v>867.04200000000003</v>
      </c>
      <c r="H444" s="71">
        <f>'Додаток 1 2025-2027'!I74</f>
        <v>751.00199999999995</v>
      </c>
    </row>
    <row r="445" spans="1:8" ht="15" customHeight="1" x14ac:dyDescent="0.2">
      <c r="A445" s="337"/>
      <c r="B445" s="360"/>
      <c r="C445" s="308" t="s">
        <v>7</v>
      </c>
      <c r="D445" s="308"/>
      <c r="E445" s="308"/>
      <c r="F445" s="308"/>
      <c r="G445" s="308"/>
      <c r="H445" s="308"/>
    </row>
    <row r="446" spans="1:8" ht="16.149999999999999" customHeight="1" x14ac:dyDescent="0.2">
      <c r="A446" s="337"/>
      <c r="B446" s="360"/>
      <c r="C446" s="1" t="s">
        <v>139</v>
      </c>
      <c r="D446" s="178" t="s">
        <v>18</v>
      </c>
      <c r="E446" s="178" t="s">
        <v>11</v>
      </c>
      <c r="F446" s="57"/>
      <c r="G446" s="57">
        <v>4</v>
      </c>
      <c r="H446" s="57">
        <v>4</v>
      </c>
    </row>
    <row r="447" spans="1:8" ht="15" customHeight="1" x14ac:dyDescent="0.2">
      <c r="A447" s="337"/>
      <c r="B447" s="360"/>
      <c r="C447" s="308" t="s">
        <v>8</v>
      </c>
      <c r="D447" s="308"/>
      <c r="E447" s="308"/>
      <c r="F447" s="308"/>
      <c r="G447" s="308"/>
      <c r="H447" s="308"/>
    </row>
    <row r="448" spans="1:8" ht="15" customHeight="1" x14ac:dyDescent="0.2">
      <c r="A448" s="337"/>
      <c r="B448" s="360"/>
      <c r="C448" s="1" t="s">
        <v>140</v>
      </c>
      <c r="D448" s="178" t="s">
        <v>18</v>
      </c>
      <c r="E448" s="178" t="s">
        <v>266</v>
      </c>
      <c r="F448" s="71"/>
      <c r="G448" s="71">
        <f>G444/G446</f>
        <v>216.76050000000001</v>
      </c>
      <c r="H448" s="71">
        <f>H444/H446</f>
        <v>187.75049999999999</v>
      </c>
    </row>
    <row r="449" spans="1:8" ht="15" customHeight="1" x14ac:dyDescent="0.2">
      <c r="A449" s="337"/>
      <c r="B449" s="360"/>
      <c r="C449" s="308" t="s">
        <v>9</v>
      </c>
      <c r="D449" s="308"/>
      <c r="E449" s="308"/>
      <c r="F449" s="308"/>
      <c r="G449" s="308"/>
      <c r="H449" s="308"/>
    </row>
    <row r="450" spans="1:8" ht="20.45" customHeight="1" x14ac:dyDescent="0.2">
      <c r="A450" s="337"/>
      <c r="B450" s="360"/>
      <c r="C450" s="1" t="s">
        <v>579</v>
      </c>
      <c r="D450" s="178" t="s">
        <v>20</v>
      </c>
      <c r="E450" s="178" t="s">
        <v>19</v>
      </c>
      <c r="F450" s="178"/>
      <c r="G450" s="178">
        <v>100</v>
      </c>
      <c r="H450" s="178">
        <v>100</v>
      </c>
    </row>
    <row r="451" spans="1:8" ht="17.25" customHeight="1" x14ac:dyDescent="0.2">
      <c r="A451" s="337" t="s">
        <v>94</v>
      </c>
      <c r="B451" s="306" t="s">
        <v>155</v>
      </c>
      <c r="C451" s="310" t="str">
        <f>'Додаток 1 2025-2027'!B75</f>
        <v>Придбання хімічних реагентів для обслуговування фонтанів №№ 3,4,5,6 на площі Перемоги міста Південного Одеського району Одеської області</v>
      </c>
      <c r="D451" s="310"/>
      <c r="E451" s="310"/>
      <c r="F451" s="310"/>
      <c r="G451" s="310"/>
      <c r="H451" s="310"/>
    </row>
    <row r="452" spans="1:8" ht="15" customHeight="1" x14ac:dyDescent="0.2">
      <c r="A452" s="337"/>
      <c r="B452" s="306"/>
      <c r="C452" s="308" t="s">
        <v>6</v>
      </c>
      <c r="D452" s="308"/>
      <c r="E452" s="308"/>
      <c r="F452" s="308"/>
      <c r="G452" s="308"/>
      <c r="H452" s="308"/>
    </row>
    <row r="453" spans="1:8" ht="26.25" customHeight="1" x14ac:dyDescent="0.2">
      <c r="A453" s="337"/>
      <c r="B453" s="306"/>
      <c r="C453" s="1" t="s">
        <v>364</v>
      </c>
      <c r="D453" s="178" t="s">
        <v>31</v>
      </c>
      <c r="E453" s="178" t="s">
        <v>258</v>
      </c>
      <c r="F453" s="71"/>
      <c r="G453" s="71">
        <f>'Додаток 1 2025-2027'!H75</f>
        <v>195.01400000000001</v>
      </c>
      <c r="H453" s="71">
        <f>'Додаток 1 2025-2027'!I75</f>
        <v>206.51900000000001</v>
      </c>
    </row>
    <row r="454" spans="1:8" ht="15" customHeight="1" x14ac:dyDescent="0.2">
      <c r="A454" s="337"/>
      <c r="B454" s="306"/>
      <c r="C454" s="308" t="s">
        <v>7</v>
      </c>
      <c r="D454" s="308"/>
      <c r="E454" s="308"/>
      <c r="F454" s="308"/>
      <c r="G454" s="308"/>
      <c r="H454" s="308"/>
    </row>
    <row r="455" spans="1:8" ht="15" customHeight="1" x14ac:dyDescent="0.2">
      <c r="A455" s="337"/>
      <c r="B455" s="306"/>
      <c r="C455" s="67" t="s">
        <v>115</v>
      </c>
      <c r="D455" s="178" t="s">
        <v>18</v>
      </c>
      <c r="E455" s="175" t="s">
        <v>11</v>
      </c>
      <c r="F455" s="57"/>
      <c r="G455" s="57">
        <v>4</v>
      </c>
      <c r="H455" s="57">
        <v>4</v>
      </c>
    </row>
    <row r="456" spans="1:8" ht="15" customHeight="1" x14ac:dyDescent="0.2">
      <c r="A456" s="337"/>
      <c r="B456" s="306"/>
      <c r="C456" s="311" t="s">
        <v>8</v>
      </c>
      <c r="D456" s="311"/>
      <c r="E456" s="311"/>
      <c r="F456" s="311"/>
      <c r="G456" s="311"/>
      <c r="H456" s="311"/>
    </row>
    <row r="457" spans="1:8" ht="30" customHeight="1" x14ac:dyDescent="0.2">
      <c r="A457" s="337"/>
      <c r="B457" s="306"/>
      <c r="C457" s="67" t="s">
        <v>328</v>
      </c>
      <c r="D457" s="175" t="s">
        <v>18</v>
      </c>
      <c r="E457" s="175" t="s">
        <v>257</v>
      </c>
      <c r="F457" s="71"/>
      <c r="G457" s="71">
        <f>G453/G455</f>
        <v>48.753500000000003</v>
      </c>
      <c r="H457" s="71">
        <f>H453/H455</f>
        <v>51.629750000000001</v>
      </c>
    </row>
    <row r="458" spans="1:8" ht="15" customHeight="1" x14ac:dyDescent="0.2">
      <c r="A458" s="337"/>
      <c r="B458" s="306"/>
      <c r="C458" s="308" t="s">
        <v>9</v>
      </c>
      <c r="D458" s="308"/>
      <c r="E458" s="308"/>
      <c r="F458" s="308"/>
      <c r="G458" s="308"/>
      <c r="H458" s="308"/>
    </row>
    <row r="459" spans="1:8" ht="30" customHeight="1" x14ac:dyDescent="0.2">
      <c r="A459" s="337"/>
      <c r="B459" s="306"/>
      <c r="C459" s="1" t="s">
        <v>133</v>
      </c>
      <c r="D459" s="178" t="s">
        <v>20</v>
      </c>
      <c r="E459" s="178" t="s">
        <v>19</v>
      </c>
      <c r="F459" s="178"/>
      <c r="G459" s="178">
        <v>100</v>
      </c>
      <c r="H459" s="178">
        <v>100</v>
      </c>
    </row>
    <row r="460" spans="1:8" ht="16.5" customHeight="1" x14ac:dyDescent="0.2">
      <c r="A460" s="305" t="s">
        <v>95</v>
      </c>
      <c r="B460" s="306" t="s">
        <v>160</v>
      </c>
      <c r="C460" s="307" t="str">
        <f>'Додаток 1 2025-2027'!B76</f>
        <v>Поточне утримання громадських вбиралень міста Південного Одеського району Одеської області</v>
      </c>
      <c r="D460" s="307"/>
      <c r="E460" s="307"/>
      <c r="F460" s="307"/>
      <c r="G460" s="307"/>
      <c r="H460" s="307"/>
    </row>
    <row r="461" spans="1:8" ht="15" customHeight="1" x14ac:dyDescent="0.2">
      <c r="A461" s="305"/>
      <c r="B461" s="306"/>
      <c r="C461" s="311" t="s">
        <v>6</v>
      </c>
      <c r="D461" s="311"/>
      <c r="E461" s="311"/>
      <c r="F461" s="311"/>
      <c r="G461" s="311"/>
      <c r="H461" s="311"/>
    </row>
    <row r="462" spans="1:8" ht="15" customHeight="1" x14ac:dyDescent="0.2">
      <c r="A462" s="305"/>
      <c r="B462" s="306"/>
      <c r="C462" s="86" t="s">
        <v>366</v>
      </c>
      <c r="D462" s="174" t="s">
        <v>10</v>
      </c>
      <c r="E462" s="174" t="s">
        <v>258</v>
      </c>
      <c r="F462" s="10">
        <f>'Додаток 1 2025-2027'!G76</f>
        <v>675.928</v>
      </c>
      <c r="G462" s="10">
        <f>'Додаток 1 2025-2027'!H76</f>
        <v>720.12800000000004</v>
      </c>
      <c r="H462" s="10">
        <f>'Додаток 1 2025-2027'!I76</f>
        <v>720.12800000000004</v>
      </c>
    </row>
    <row r="463" spans="1:8" ht="15" customHeight="1" x14ac:dyDescent="0.2">
      <c r="A463" s="305"/>
      <c r="B463" s="306"/>
      <c r="C463" s="309" t="s">
        <v>7</v>
      </c>
      <c r="D463" s="309"/>
      <c r="E463" s="309"/>
      <c r="F463" s="309"/>
      <c r="G463" s="309"/>
      <c r="H463" s="309"/>
    </row>
    <row r="464" spans="1:8" ht="15" customHeight="1" x14ac:dyDescent="0.2">
      <c r="A464" s="305"/>
      <c r="B464" s="306"/>
      <c r="C464" s="86" t="s">
        <v>242</v>
      </c>
      <c r="D464" s="174" t="s">
        <v>391</v>
      </c>
      <c r="E464" s="174" t="s">
        <v>11</v>
      </c>
      <c r="F464" s="87">
        <v>2</v>
      </c>
      <c r="G464" s="87">
        <v>2</v>
      </c>
      <c r="H464" s="87">
        <v>2</v>
      </c>
    </row>
    <row r="465" spans="1:8" ht="15" customHeight="1" x14ac:dyDescent="0.2">
      <c r="A465" s="305"/>
      <c r="B465" s="306"/>
      <c r="C465" s="309" t="s">
        <v>8</v>
      </c>
      <c r="D465" s="309"/>
      <c r="E465" s="309"/>
      <c r="F465" s="309"/>
      <c r="G465" s="309"/>
      <c r="H465" s="309"/>
    </row>
    <row r="466" spans="1:8" ht="15" customHeight="1" x14ac:dyDescent="0.2">
      <c r="A466" s="305"/>
      <c r="B466" s="306"/>
      <c r="C466" s="1" t="s">
        <v>365</v>
      </c>
      <c r="D466" s="178" t="s">
        <v>18</v>
      </c>
      <c r="E466" s="178" t="s">
        <v>257</v>
      </c>
      <c r="F466" s="71">
        <f>F462/F464</f>
        <v>337.964</v>
      </c>
      <c r="G466" s="71">
        <f t="shared" ref="G466:H466" si="10">G462/G464</f>
        <v>360.06400000000002</v>
      </c>
      <c r="H466" s="71">
        <f t="shared" si="10"/>
        <v>360.06400000000002</v>
      </c>
    </row>
    <row r="467" spans="1:8" ht="15" customHeight="1" x14ac:dyDescent="0.2">
      <c r="A467" s="305"/>
      <c r="B467" s="306"/>
      <c r="C467" s="311" t="s">
        <v>9</v>
      </c>
      <c r="D467" s="311"/>
      <c r="E467" s="311"/>
      <c r="F467" s="311"/>
      <c r="G467" s="311"/>
      <c r="H467" s="311"/>
    </row>
    <row r="468" spans="1:8" ht="18" customHeight="1" x14ac:dyDescent="0.2">
      <c r="A468" s="305"/>
      <c r="B468" s="306"/>
      <c r="C468" s="1" t="s">
        <v>579</v>
      </c>
      <c r="D468" s="175" t="s">
        <v>20</v>
      </c>
      <c r="E468" s="175" t="s">
        <v>19</v>
      </c>
      <c r="F468" s="175">
        <v>100</v>
      </c>
      <c r="G468" s="175">
        <v>100</v>
      </c>
      <c r="H468" s="175">
        <v>100</v>
      </c>
    </row>
    <row r="469" spans="1:8" ht="15" customHeight="1" x14ac:dyDescent="0.2">
      <c r="A469" s="290" t="s">
        <v>96</v>
      </c>
      <c r="B469" s="306" t="s">
        <v>60</v>
      </c>
      <c r="C469" s="307" t="str">
        <f>'Додаток 1 2025-2027'!B77</f>
        <v xml:space="preserve">Відлов бродячих тварин </v>
      </c>
      <c r="D469" s="307"/>
      <c r="E469" s="307"/>
      <c r="F469" s="307"/>
      <c r="G469" s="307"/>
      <c r="H469" s="307"/>
    </row>
    <row r="470" spans="1:8" ht="15" customHeight="1" x14ac:dyDescent="0.2">
      <c r="A470" s="291"/>
      <c r="B470" s="306"/>
      <c r="C470" s="308" t="s">
        <v>6</v>
      </c>
      <c r="D470" s="308"/>
      <c r="E470" s="308"/>
      <c r="F470" s="308"/>
      <c r="G470" s="308"/>
      <c r="H470" s="308"/>
    </row>
    <row r="471" spans="1:8" ht="18" customHeight="1" x14ac:dyDescent="0.2">
      <c r="A471" s="291"/>
      <c r="B471" s="306"/>
      <c r="C471" s="1" t="s">
        <v>586</v>
      </c>
      <c r="D471" s="178" t="s">
        <v>10</v>
      </c>
      <c r="E471" s="178" t="s">
        <v>258</v>
      </c>
      <c r="F471" s="71">
        <f>'Додаток 1 2025-2027'!G77</f>
        <v>83.847999999999999</v>
      </c>
      <c r="G471" s="71">
        <f>'Додаток 1 2025-2027'!H77</f>
        <v>106.738</v>
      </c>
      <c r="H471" s="71">
        <f>'Додаток 1 2025-2027'!I77</f>
        <v>113.03700000000001</v>
      </c>
    </row>
    <row r="472" spans="1:8" ht="15" customHeight="1" x14ac:dyDescent="0.2">
      <c r="A472" s="291"/>
      <c r="B472" s="306"/>
      <c r="C472" s="308" t="s">
        <v>7</v>
      </c>
      <c r="D472" s="308"/>
      <c r="E472" s="308"/>
      <c r="F472" s="308"/>
      <c r="G472" s="308"/>
      <c r="H472" s="308"/>
    </row>
    <row r="473" spans="1:8" ht="15" customHeight="1" x14ac:dyDescent="0.2">
      <c r="A473" s="291"/>
      <c r="B473" s="306"/>
      <c r="C473" s="1" t="s">
        <v>203</v>
      </c>
      <c r="D473" s="178" t="s">
        <v>18</v>
      </c>
      <c r="E473" s="178" t="s">
        <v>11</v>
      </c>
      <c r="F473" s="57">
        <v>3</v>
      </c>
      <c r="G473" s="6">
        <v>3</v>
      </c>
      <c r="H473" s="57">
        <v>3</v>
      </c>
    </row>
    <row r="474" spans="1:8" ht="15" customHeight="1" x14ac:dyDescent="0.2">
      <c r="A474" s="291"/>
      <c r="B474" s="306"/>
      <c r="C474" s="308" t="s">
        <v>8</v>
      </c>
      <c r="D474" s="308"/>
      <c r="E474" s="308"/>
      <c r="F474" s="308"/>
      <c r="G474" s="308"/>
      <c r="H474" s="308"/>
    </row>
    <row r="475" spans="1:8" ht="15" customHeight="1" x14ac:dyDescent="0.2">
      <c r="A475" s="291"/>
      <c r="B475" s="306"/>
      <c r="C475" s="1" t="s">
        <v>367</v>
      </c>
      <c r="D475" s="178" t="s">
        <v>18</v>
      </c>
      <c r="E475" s="178" t="s">
        <v>256</v>
      </c>
      <c r="F475" s="71">
        <f>F471/F473</f>
        <v>27.949333333333332</v>
      </c>
      <c r="G475" s="71">
        <v>0.74199999999999999</v>
      </c>
      <c r="H475" s="71">
        <f>H471/H473</f>
        <v>37.679000000000002</v>
      </c>
    </row>
    <row r="476" spans="1:8" ht="15" customHeight="1" x14ac:dyDescent="0.2">
      <c r="A476" s="291"/>
      <c r="B476" s="306"/>
      <c r="C476" s="308" t="s">
        <v>9</v>
      </c>
      <c r="D476" s="308"/>
      <c r="E476" s="308"/>
      <c r="F476" s="308"/>
      <c r="G476" s="308"/>
      <c r="H476" s="308"/>
    </row>
    <row r="477" spans="1:8" ht="15" customHeight="1" x14ac:dyDescent="0.2">
      <c r="A477" s="292"/>
      <c r="B477" s="306"/>
      <c r="C477" s="86" t="s">
        <v>204</v>
      </c>
      <c r="D477" s="178" t="s">
        <v>20</v>
      </c>
      <c r="E477" s="178" t="s">
        <v>19</v>
      </c>
      <c r="F477" s="178">
        <v>100</v>
      </c>
      <c r="G477" s="178">
        <v>100</v>
      </c>
      <c r="H477" s="178">
        <v>100</v>
      </c>
    </row>
    <row r="478" spans="1:8" ht="16.149999999999999" customHeight="1" x14ac:dyDescent="0.2">
      <c r="A478" s="312" t="s">
        <v>97</v>
      </c>
      <c r="B478" s="306" t="s">
        <v>493</v>
      </c>
      <c r="C478" s="307" t="str">
        <f>'Додаток 1 2025-2027'!B78</f>
        <v>Утримання територій загального користування</v>
      </c>
      <c r="D478" s="307"/>
      <c r="E478" s="307"/>
      <c r="F478" s="307"/>
      <c r="G478" s="307"/>
      <c r="H478" s="307"/>
    </row>
    <row r="479" spans="1:8" ht="15" customHeight="1" x14ac:dyDescent="0.2">
      <c r="A479" s="313"/>
      <c r="B479" s="306"/>
      <c r="C479" s="308" t="s">
        <v>6</v>
      </c>
      <c r="D479" s="308"/>
      <c r="E479" s="308"/>
      <c r="F479" s="308"/>
      <c r="G479" s="308"/>
      <c r="H479" s="308"/>
    </row>
    <row r="480" spans="1:8" ht="15" customHeight="1" x14ac:dyDescent="0.2">
      <c r="A480" s="313"/>
      <c r="B480" s="306"/>
      <c r="C480" s="1" t="s">
        <v>368</v>
      </c>
      <c r="D480" s="178" t="s">
        <v>10</v>
      </c>
      <c r="E480" s="178" t="s">
        <v>258</v>
      </c>
      <c r="F480" s="7">
        <f>'Додаток 1 2025-2027'!G78</f>
        <v>18105.100999999999</v>
      </c>
      <c r="G480" s="7">
        <f>'Додаток 1 2025-2027'!H78</f>
        <v>19532.330000000002</v>
      </c>
      <c r="H480" s="7">
        <f>'Додаток 1 2025-2027'!I78</f>
        <v>19758.624</v>
      </c>
    </row>
    <row r="481" spans="1:8" ht="15" customHeight="1" x14ac:dyDescent="0.2">
      <c r="A481" s="313"/>
      <c r="B481" s="306"/>
      <c r="C481" s="308" t="s">
        <v>7</v>
      </c>
      <c r="D481" s="308"/>
      <c r="E481" s="308"/>
      <c r="F481" s="308"/>
      <c r="G481" s="308"/>
      <c r="H481" s="308"/>
    </row>
    <row r="482" spans="1:8" ht="15" customHeight="1" x14ac:dyDescent="0.2">
      <c r="A482" s="313"/>
      <c r="B482" s="306"/>
      <c r="C482" s="1" t="s">
        <v>177</v>
      </c>
      <c r="D482" s="174" t="s">
        <v>338</v>
      </c>
      <c r="E482" s="174" t="s">
        <v>56</v>
      </c>
      <c r="F482" s="10">
        <v>1091.8024</v>
      </c>
      <c r="G482" s="10">
        <v>1091.8024</v>
      </c>
      <c r="H482" s="10">
        <v>1091.8024</v>
      </c>
    </row>
    <row r="483" spans="1:8" ht="15" customHeight="1" x14ac:dyDescent="0.2">
      <c r="A483" s="313"/>
      <c r="B483" s="306"/>
      <c r="C483" s="308" t="s">
        <v>8</v>
      </c>
      <c r="D483" s="308"/>
      <c r="E483" s="308"/>
      <c r="F483" s="308"/>
      <c r="G483" s="308"/>
      <c r="H483" s="308"/>
    </row>
    <row r="484" spans="1:8" ht="28.5" customHeight="1" x14ac:dyDescent="0.2">
      <c r="A484" s="313"/>
      <c r="B484" s="306"/>
      <c r="C484" s="86" t="s">
        <v>298</v>
      </c>
      <c r="D484" s="178" t="s">
        <v>18</v>
      </c>
      <c r="E484" s="178" t="s">
        <v>262</v>
      </c>
      <c r="F484" s="51">
        <f>F480/F482</f>
        <v>16.582763511052914</v>
      </c>
      <c r="G484" s="51">
        <f>G480/G482</f>
        <v>17.889986319868871</v>
      </c>
      <c r="H484" s="51">
        <f>H480/H482</f>
        <v>18.097252762954174</v>
      </c>
    </row>
    <row r="485" spans="1:8" ht="15" customHeight="1" x14ac:dyDescent="0.2">
      <c r="A485" s="313"/>
      <c r="B485" s="306"/>
      <c r="C485" s="308" t="s">
        <v>9</v>
      </c>
      <c r="D485" s="308"/>
      <c r="E485" s="308"/>
      <c r="F485" s="308"/>
      <c r="G485" s="308"/>
      <c r="H485" s="308"/>
    </row>
    <row r="486" spans="1:8" ht="27" customHeight="1" x14ac:dyDescent="0.2">
      <c r="A486" s="314"/>
      <c r="B486" s="306"/>
      <c r="C486" s="1" t="s">
        <v>133</v>
      </c>
      <c r="D486" s="178" t="s">
        <v>20</v>
      </c>
      <c r="E486" s="178" t="s">
        <v>19</v>
      </c>
      <c r="F486" s="178">
        <v>100</v>
      </c>
      <c r="G486" s="178">
        <v>100</v>
      </c>
      <c r="H486" s="178">
        <v>100</v>
      </c>
    </row>
    <row r="487" spans="1:8" ht="15" customHeight="1" x14ac:dyDescent="0.2">
      <c r="A487" s="290" t="s">
        <v>98</v>
      </c>
      <c r="B487" s="306" t="s">
        <v>60</v>
      </c>
      <c r="C487" s="307" t="str">
        <f>'Додаток 1 2025-2027'!B79</f>
        <v>Відлов бродячих тварин</v>
      </c>
      <c r="D487" s="307"/>
      <c r="E487" s="307"/>
      <c r="F487" s="307"/>
      <c r="G487" s="307"/>
      <c r="H487" s="307"/>
    </row>
    <row r="488" spans="1:8" ht="15" customHeight="1" x14ac:dyDescent="0.2">
      <c r="A488" s="291"/>
      <c r="B488" s="306"/>
      <c r="C488" s="308" t="s">
        <v>6</v>
      </c>
      <c r="D488" s="308"/>
      <c r="E488" s="308"/>
      <c r="F488" s="308"/>
      <c r="G488" s="308"/>
      <c r="H488" s="308"/>
    </row>
    <row r="489" spans="1:8" ht="31.5" customHeight="1" x14ac:dyDescent="0.2">
      <c r="A489" s="291"/>
      <c r="B489" s="306"/>
      <c r="C489" s="1" t="s">
        <v>587</v>
      </c>
      <c r="D489" s="178" t="s">
        <v>10</v>
      </c>
      <c r="E489" s="178" t="s">
        <v>258</v>
      </c>
      <c r="F489" s="7">
        <f>'Додаток 1 2025-2027'!G79</f>
        <v>62.158999999999999</v>
      </c>
      <c r="G489" s="7">
        <f>'Додаток 1 2025-2027'!H79</f>
        <v>97.293999999999997</v>
      </c>
      <c r="H489" s="7">
        <f>'Додаток 1 2025-2027'!I79</f>
        <v>103.035</v>
      </c>
    </row>
    <row r="490" spans="1:8" ht="15" customHeight="1" x14ac:dyDescent="0.2">
      <c r="A490" s="291"/>
      <c r="B490" s="306"/>
      <c r="C490" s="308" t="s">
        <v>7</v>
      </c>
      <c r="D490" s="308"/>
      <c r="E490" s="308"/>
      <c r="F490" s="308"/>
      <c r="G490" s="308"/>
      <c r="H490" s="308"/>
    </row>
    <row r="491" spans="1:8" ht="15" customHeight="1" x14ac:dyDescent="0.2">
      <c r="A491" s="291"/>
      <c r="B491" s="306"/>
      <c r="C491" s="1" t="s">
        <v>205</v>
      </c>
      <c r="D491" s="178" t="s">
        <v>18</v>
      </c>
      <c r="E491" s="178" t="s">
        <v>11</v>
      </c>
      <c r="F491" s="57">
        <v>2</v>
      </c>
      <c r="G491" s="6">
        <v>2</v>
      </c>
      <c r="H491" s="57">
        <v>2</v>
      </c>
    </row>
    <row r="492" spans="1:8" ht="15" customHeight="1" x14ac:dyDescent="0.2">
      <c r="A492" s="291"/>
      <c r="B492" s="306"/>
      <c r="C492" s="308" t="s">
        <v>8</v>
      </c>
      <c r="D492" s="308"/>
      <c r="E492" s="308"/>
      <c r="F492" s="308"/>
      <c r="G492" s="308"/>
      <c r="H492" s="308"/>
    </row>
    <row r="493" spans="1:8" ht="15" customHeight="1" x14ac:dyDescent="0.2">
      <c r="A493" s="291"/>
      <c r="B493" s="306"/>
      <c r="C493" s="1" t="s">
        <v>301</v>
      </c>
      <c r="D493" s="178" t="s">
        <v>18</v>
      </c>
      <c r="E493" s="178" t="s">
        <v>257</v>
      </c>
      <c r="F493" s="71">
        <f>F489/F491</f>
        <v>31.079499999999999</v>
      </c>
      <c r="G493" s="71">
        <f t="shared" ref="G493:H493" si="11">G489/G491</f>
        <v>48.646999999999998</v>
      </c>
      <c r="H493" s="71">
        <f t="shared" si="11"/>
        <v>51.517499999999998</v>
      </c>
    </row>
    <row r="494" spans="1:8" ht="15" customHeight="1" x14ac:dyDescent="0.2">
      <c r="A494" s="291"/>
      <c r="B494" s="306"/>
      <c r="C494" s="308" t="s">
        <v>9</v>
      </c>
      <c r="D494" s="308"/>
      <c r="E494" s="308"/>
      <c r="F494" s="308"/>
      <c r="G494" s="308"/>
      <c r="H494" s="308"/>
    </row>
    <row r="495" spans="1:8" ht="15" customHeight="1" x14ac:dyDescent="0.2">
      <c r="A495" s="292"/>
      <c r="B495" s="306"/>
      <c r="C495" s="67" t="s">
        <v>202</v>
      </c>
      <c r="D495" s="178" t="s">
        <v>20</v>
      </c>
      <c r="E495" s="178" t="s">
        <v>19</v>
      </c>
      <c r="F495" s="178">
        <v>100</v>
      </c>
      <c r="G495" s="178">
        <v>100</v>
      </c>
      <c r="H495" s="178">
        <v>100</v>
      </c>
    </row>
    <row r="496" spans="1:8" ht="15" customHeight="1" x14ac:dyDescent="0.2">
      <c r="A496" s="305" t="s">
        <v>99</v>
      </c>
      <c r="B496" s="331" t="s">
        <v>161</v>
      </c>
      <c r="C496" s="326" t="str">
        <f>'Додаток 1 2025-2027'!B80</f>
        <v>Поточне утримання кладовищ</v>
      </c>
      <c r="D496" s="326"/>
      <c r="E496" s="326"/>
      <c r="F496" s="326"/>
      <c r="G496" s="326"/>
      <c r="H496" s="326"/>
    </row>
    <row r="497" spans="1:8" ht="15" customHeight="1" x14ac:dyDescent="0.2">
      <c r="A497" s="318"/>
      <c r="B497" s="331"/>
      <c r="C497" s="308" t="s">
        <v>6</v>
      </c>
      <c r="D497" s="308"/>
      <c r="E497" s="308"/>
      <c r="F497" s="308"/>
      <c r="G497" s="308"/>
      <c r="H497" s="308"/>
    </row>
    <row r="498" spans="1:8" ht="15" customHeight="1" x14ac:dyDescent="0.2">
      <c r="A498" s="318"/>
      <c r="B498" s="331"/>
      <c r="C498" s="1" t="s">
        <v>369</v>
      </c>
      <c r="D498" s="178" t="s">
        <v>10</v>
      </c>
      <c r="E498" s="178" t="s">
        <v>581</v>
      </c>
      <c r="F498" s="36">
        <f>'Додаток 1 2025-2027'!G80</f>
        <v>2937.0340000000001</v>
      </c>
      <c r="G498" s="36">
        <f>'Додаток 1 2025-2027'!H80</f>
        <v>3149.8690000000001</v>
      </c>
      <c r="H498" s="36">
        <f>'Додаток 1 2025-2027'!I80</f>
        <v>3168.835</v>
      </c>
    </row>
    <row r="499" spans="1:8" ht="15" customHeight="1" x14ac:dyDescent="0.2">
      <c r="A499" s="318"/>
      <c r="B499" s="331"/>
      <c r="C499" s="308" t="s">
        <v>7</v>
      </c>
      <c r="D499" s="308"/>
      <c r="E499" s="308"/>
      <c r="F499" s="308"/>
      <c r="G499" s="308"/>
      <c r="H499" s="308"/>
    </row>
    <row r="500" spans="1:8" ht="15" customHeight="1" x14ac:dyDescent="0.2">
      <c r="A500" s="318"/>
      <c r="B500" s="331"/>
      <c r="C500" s="1" t="s">
        <v>208</v>
      </c>
      <c r="D500" s="174" t="s">
        <v>292</v>
      </c>
      <c r="E500" s="174" t="s">
        <v>24</v>
      </c>
      <c r="F500" s="74">
        <v>14.229699999999999</v>
      </c>
      <c r="G500" s="74">
        <v>14.229699999999999</v>
      </c>
      <c r="H500" s="74">
        <v>14.229699999999999</v>
      </c>
    </row>
    <row r="501" spans="1:8" ht="15" customHeight="1" x14ac:dyDescent="0.2">
      <c r="A501" s="318"/>
      <c r="B501" s="331"/>
      <c r="C501" s="299" t="s">
        <v>8</v>
      </c>
      <c r="D501" s="300"/>
      <c r="E501" s="300"/>
      <c r="F501" s="300"/>
      <c r="G501" s="300"/>
      <c r="H501" s="300"/>
    </row>
    <row r="502" spans="1:8" ht="15" customHeight="1" x14ac:dyDescent="0.2">
      <c r="A502" s="318"/>
      <c r="B502" s="331"/>
      <c r="C502" s="1" t="s">
        <v>580</v>
      </c>
      <c r="D502" s="178" t="s">
        <v>18</v>
      </c>
      <c r="E502" s="178" t="s">
        <v>370</v>
      </c>
      <c r="F502" s="72">
        <f>F498/F500</f>
        <v>206.40168099116639</v>
      </c>
      <c r="G502" s="72">
        <f>G498/G500</f>
        <v>221.35877776762689</v>
      </c>
      <c r="H502" s="72">
        <f>H498/H500</f>
        <v>222.69162385714387</v>
      </c>
    </row>
    <row r="503" spans="1:8" ht="15" customHeight="1" x14ac:dyDescent="0.2">
      <c r="A503" s="318"/>
      <c r="B503" s="331"/>
      <c r="C503" s="299" t="s">
        <v>9</v>
      </c>
      <c r="D503" s="300"/>
      <c r="E503" s="300"/>
      <c r="F503" s="300"/>
      <c r="G503" s="300"/>
      <c r="H503" s="300"/>
    </row>
    <row r="504" spans="1:8" ht="15" customHeight="1" x14ac:dyDescent="0.2">
      <c r="A504" s="318"/>
      <c r="B504" s="331"/>
      <c r="C504" s="67" t="s">
        <v>134</v>
      </c>
      <c r="D504" s="178" t="s">
        <v>20</v>
      </c>
      <c r="E504" s="178" t="s">
        <v>19</v>
      </c>
      <c r="F504" s="178">
        <v>100</v>
      </c>
      <c r="G504" s="178">
        <v>100</v>
      </c>
      <c r="H504" s="178">
        <v>100</v>
      </c>
    </row>
    <row r="505" spans="1:8" ht="15.6" customHeight="1" x14ac:dyDescent="0.2">
      <c r="A505" s="305" t="s">
        <v>100</v>
      </c>
      <c r="B505" s="331" t="s">
        <v>161</v>
      </c>
      <c r="C505" s="307" t="str">
        <f>'Додаток 1 2025-2027'!B81</f>
        <v>Реєстрація у ЄДЕССБ вулиць с. Нові Білярі Южненської міської територіальної громади Одеського району Одеської області</v>
      </c>
      <c r="D505" s="307"/>
      <c r="E505" s="307"/>
      <c r="F505" s="307"/>
      <c r="G505" s="307"/>
      <c r="H505" s="307"/>
    </row>
    <row r="506" spans="1:8" ht="15" customHeight="1" x14ac:dyDescent="0.2">
      <c r="A506" s="318"/>
      <c r="B506" s="331"/>
      <c r="C506" s="308" t="s">
        <v>6</v>
      </c>
      <c r="D506" s="308"/>
      <c r="E506" s="308"/>
      <c r="F506" s="308"/>
      <c r="G506" s="308"/>
      <c r="H506" s="308"/>
    </row>
    <row r="507" spans="1:8" ht="18" customHeight="1" x14ac:dyDescent="0.2">
      <c r="A507" s="318"/>
      <c r="B507" s="331"/>
      <c r="C507" s="1" t="s">
        <v>248</v>
      </c>
      <c r="D507" s="178" t="s">
        <v>31</v>
      </c>
      <c r="E507" s="178" t="s">
        <v>258</v>
      </c>
      <c r="F507" s="71">
        <f>'Додаток 1 2025-2027'!G81</f>
        <v>50.442</v>
      </c>
      <c r="G507" s="71"/>
      <c r="H507" s="71"/>
    </row>
    <row r="508" spans="1:8" ht="15" customHeight="1" x14ac:dyDescent="0.2">
      <c r="A508" s="318"/>
      <c r="B508" s="331"/>
      <c r="C508" s="308" t="s">
        <v>7</v>
      </c>
      <c r="D508" s="308"/>
      <c r="E508" s="308"/>
      <c r="F508" s="308"/>
      <c r="G508" s="308"/>
      <c r="H508" s="308"/>
    </row>
    <row r="509" spans="1:8" ht="15" customHeight="1" x14ac:dyDescent="0.2">
      <c r="A509" s="318"/>
      <c r="B509" s="331"/>
      <c r="C509" s="1" t="s">
        <v>246</v>
      </c>
      <c r="D509" s="178" t="s">
        <v>18</v>
      </c>
      <c r="E509" s="178" t="s">
        <v>11</v>
      </c>
      <c r="F509" s="57">
        <v>19</v>
      </c>
      <c r="G509" s="6"/>
      <c r="H509" s="6"/>
    </row>
    <row r="510" spans="1:8" ht="15" customHeight="1" x14ac:dyDescent="0.2">
      <c r="A510" s="318"/>
      <c r="B510" s="331"/>
      <c r="C510" s="308" t="s">
        <v>8</v>
      </c>
      <c r="D510" s="308"/>
      <c r="E510" s="308"/>
      <c r="F510" s="308"/>
      <c r="G510" s="308"/>
      <c r="H510" s="308"/>
    </row>
    <row r="511" spans="1:8" ht="15" customHeight="1" x14ac:dyDescent="0.2">
      <c r="A511" s="318"/>
      <c r="B511" s="331"/>
      <c r="C511" s="1" t="s">
        <v>247</v>
      </c>
      <c r="D511" s="178" t="s">
        <v>18</v>
      </c>
      <c r="E511" s="178" t="s">
        <v>257</v>
      </c>
      <c r="F511" s="71">
        <f>F507/F509</f>
        <v>2.6548421052631581</v>
      </c>
      <c r="G511" s="72"/>
      <c r="H511" s="72"/>
    </row>
    <row r="512" spans="1:8" ht="15" customHeight="1" x14ac:dyDescent="0.2">
      <c r="A512" s="318"/>
      <c r="B512" s="331"/>
      <c r="C512" s="308" t="s">
        <v>9</v>
      </c>
      <c r="D512" s="308"/>
      <c r="E512" s="308"/>
      <c r="F512" s="308"/>
      <c r="G512" s="308"/>
      <c r="H512" s="308"/>
    </row>
    <row r="513" spans="1:8" ht="15" customHeight="1" x14ac:dyDescent="0.2">
      <c r="A513" s="318"/>
      <c r="B513" s="331"/>
      <c r="C513" s="67" t="s">
        <v>250</v>
      </c>
      <c r="D513" s="178" t="s">
        <v>20</v>
      </c>
      <c r="E513" s="178" t="s">
        <v>19</v>
      </c>
      <c r="F513" s="178">
        <v>100</v>
      </c>
      <c r="G513" s="178"/>
      <c r="H513" s="178"/>
    </row>
    <row r="514" spans="1:8" ht="15" customHeight="1" x14ac:dyDescent="0.2">
      <c r="A514" s="305" t="s">
        <v>101</v>
      </c>
      <c r="B514" s="331" t="s">
        <v>161</v>
      </c>
      <c r="C514" s="307" t="str">
        <f>'Додаток 1 2025-2027'!B82</f>
        <v>Реєстрація у ЄДЕССБ вулиць с. Булдинка Южненської міської територіальної громади Одеського району Одеської області</v>
      </c>
      <c r="D514" s="307"/>
      <c r="E514" s="307"/>
      <c r="F514" s="307"/>
      <c r="G514" s="307"/>
      <c r="H514" s="307"/>
    </row>
    <row r="515" spans="1:8" ht="15" customHeight="1" x14ac:dyDescent="0.2">
      <c r="A515" s="318"/>
      <c r="B515" s="331"/>
      <c r="C515" s="308" t="s">
        <v>6</v>
      </c>
      <c r="D515" s="308"/>
      <c r="E515" s="308"/>
      <c r="F515" s="308"/>
      <c r="G515" s="308"/>
      <c r="H515" s="308"/>
    </row>
    <row r="516" spans="1:8" ht="18.600000000000001" customHeight="1" x14ac:dyDescent="0.2">
      <c r="A516" s="318"/>
      <c r="B516" s="331"/>
      <c r="C516" s="1" t="s">
        <v>249</v>
      </c>
      <c r="D516" s="178" t="s">
        <v>31</v>
      </c>
      <c r="E516" s="178" t="s">
        <v>258</v>
      </c>
      <c r="F516" s="71">
        <f>'Додаток 1 2025-2027'!G82</f>
        <v>7.9660000000000002</v>
      </c>
      <c r="G516" s="71"/>
      <c r="H516" s="71"/>
    </row>
    <row r="517" spans="1:8" ht="15" customHeight="1" x14ac:dyDescent="0.2">
      <c r="A517" s="318"/>
      <c r="B517" s="331"/>
      <c r="C517" s="308" t="s">
        <v>7</v>
      </c>
      <c r="D517" s="308"/>
      <c r="E517" s="308"/>
      <c r="F517" s="308"/>
      <c r="G517" s="308"/>
      <c r="H517" s="308"/>
    </row>
    <row r="518" spans="1:8" ht="15" customHeight="1" x14ac:dyDescent="0.2">
      <c r="A518" s="318"/>
      <c r="B518" s="331"/>
      <c r="C518" s="1" t="s">
        <v>246</v>
      </c>
      <c r="D518" s="178" t="s">
        <v>18</v>
      </c>
      <c r="E518" s="178" t="s">
        <v>11</v>
      </c>
      <c r="F518" s="57">
        <v>3</v>
      </c>
      <c r="G518" s="6"/>
      <c r="H518" s="6"/>
    </row>
    <row r="519" spans="1:8" ht="15" customHeight="1" x14ac:dyDescent="0.2">
      <c r="A519" s="318"/>
      <c r="B519" s="331"/>
      <c r="C519" s="308" t="s">
        <v>8</v>
      </c>
      <c r="D519" s="308"/>
      <c r="E519" s="308"/>
      <c r="F519" s="308"/>
      <c r="G519" s="308"/>
      <c r="H519" s="308"/>
    </row>
    <row r="520" spans="1:8" ht="15" customHeight="1" x14ac:dyDescent="0.2">
      <c r="A520" s="318"/>
      <c r="B520" s="331"/>
      <c r="C520" s="1" t="s">
        <v>247</v>
      </c>
      <c r="D520" s="178" t="s">
        <v>18</v>
      </c>
      <c r="E520" s="178" t="s">
        <v>257</v>
      </c>
      <c r="F520" s="71">
        <f>F516/F518</f>
        <v>2.6553333333333335</v>
      </c>
      <c r="G520" s="72"/>
      <c r="H520" s="72"/>
    </row>
    <row r="521" spans="1:8" ht="15" customHeight="1" x14ac:dyDescent="0.2">
      <c r="A521" s="318"/>
      <c r="B521" s="331"/>
      <c r="C521" s="308" t="s">
        <v>9</v>
      </c>
      <c r="D521" s="308"/>
      <c r="E521" s="308"/>
      <c r="F521" s="308"/>
      <c r="G521" s="308"/>
      <c r="H521" s="308"/>
    </row>
    <row r="522" spans="1:8" ht="15" customHeight="1" x14ac:dyDescent="0.2">
      <c r="A522" s="318"/>
      <c r="B522" s="331"/>
      <c r="C522" s="67" t="s">
        <v>250</v>
      </c>
      <c r="D522" s="178" t="s">
        <v>20</v>
      </c>
      <c r="E522" s="178" t="s">
        <v>19</v>
      </c>
      <c r="F522" s="178">
        <v>100</v>
      </c>
      <c r="G522" s="178"/>
      <c r="H522" s="178"/>
    </row>
    <row r="523" spans="1:8" ht="15" customHeight="1" x14ac:dyDescent="0.2">
      <c r="A523" s="329" t="s">
        <v>102</v>
      </c>
      <c r="B523" s="306" t="s">
        <v>161</v>
      </c>
      <c r="C523" s="307" t="str">
        <f>'Додаток 1 2025-2027'!B83</f>
        <v>Проведення незалежної оцінки доріг с. Нові Білярі Южненської міської територіальної громади Одеського району Одеської області</v>
      </c>
      <c r="D523" s="307"/>
      <c r="E523" s="307"/>
      <c r="F523" s="307"/>
      <c r="G523" s="307"/>
      <c r="H523" s="307"/>
    </row>
    <row r="524" spans="1:8" s="132" customFormat="1" ht="15" customHeight="1" x14ac:dyDescent="0.2">
      <c r="A524" s="306"/>
      <c r="B524" s="306"/>
      <c r="C524" s="309" t="s">
        <v>6</v>
      </c>
      <c r="D524" s="309"/>
      <c r="E524" s="309"/>
      <c r="F524" s="309"/>
      <c r="G524" s="309"/>
      <c r="H524" s="309"/>
    </row>
    <row r="525" spans="1:8" s="132" customFormat="1" ht="15.6" customHeight="1" x14ac:dyDescent="0.2">
      <c r="A525" s="306"/>
      <c r="B525" s="306"/>
      <c r="C525" s="86" t="s">
        <v>197</v>
      </c>
      <c r="D525" s="174" t="s">
        <v>156</v>
      </c>
      <c r="E525" s="174" t="s">
        <v>258</v>
      </c>
      <c r="F525" s="10">
        <f>'Додаток 1 2025-2027'!G83</f>
        <v>28</v>
      </c>
      <c r="G525" s="10"/>
      <c r="H525" s="10"/>
    </row>
    <row r="526" spans="1:8" s="132" customFormat="1" ht="15" customHeight="1" x14ac:dyDescent="0.2">
      <c r="A526" s="306"/>
      <c r="B526" s="306"/>
      <c r="C526" s="309" t="s">
        <v>7</v>
      </c>
      <c r="D526" s="309"/>
      <c r="E526" s="309"/>
      <c r="F526" s="309"/>
      <c r="G526" s="309"/>
      <c r="H526" s="309"/>
    </row>
    <row r="527" spans="1:8" s="132" customFormat="1" ht="15" customHeight="1" x14ac:dyDescent="0.2">
      <c r="A527" s="306"/>
      <c r="B527" s="306"/>
      <c r="C527" s="86" t="s">
        <v>198</v>
      </c>
      <c r="D527" s="174" t="s">
        <v>18</v>
      </c>
      <c r="E527" s="174" t="s">
        <v>11</v>
      </c>
      <c r="F527" s="87">
        <v>1</v>
      </c>
      <c r="G527" s="87"/>
      <c r="H527" s="87"/>
    </row>
    <row r="528" spans="1:8" s="132" customFormat="1" ht="15" customHeight="1" x14ac:dyDescent="0.2">
      <c r="A528" s="306"/>
      <c r="B528" s="306"/>
      <c r="C528" s="309" t="s">
        <v>8</v>
      </c>
      <c r="D528" s="309"/>
      <c r="E528" s="309"/>
      <c r="F528" s="309"/>
      <c r="G528" s="309"/>
      <c r="H528" s="309"/>
    </row>
    <row r="529" spans="1:8" s="132" customFormat="1" ht="15" customHeight="1" x14ac:dyDescent="0.2">
      <c r="A529" s="306"/>
      <c r="B529" s="306"/>
      <c r="C529" s="86" t="s">
        <v>199</v>
      </c>
      <c r="D529" s="174" t="s">
        <v>18</v>
      </c>
      <c r="E529" s="174" t="s">
        <v>257</v>
      </c>
      <c r="F529" s="10">
        <f>F525/F527</f>
        <v>28</v>
      </c>
      <c r="G529" s="10"/>
      <c r="H529" s="10"/>
    </row>
    <row r="530" spans="1:8" s="132" customFormat="1" ht="15" customHeight="1" x14ac:dyDescent="0.2">
      <c r="A530" s="306"/>
      <c r="B530" s="306"/>
      <c r="C530" s="309" t="s">
        <v>9</v>
      </c>
      <c r="D530" s="309"/>
      <c r="E530" s="309"/>
      <c r="F530" s="309"/>
      <c r="G530" s="309"/>
      <c r="H530" s="309"/>
    </row>
    <row r="531" spans="1:8" s="132" customFormat="1" ht="15" customHeight="1" x14ac:dyDescent="0.2">
      <c r="A531" s="306"/>
      <c r="B531" s="306"/>
      <c r="C531" s="86" t="s">
        <v>200</v>
      </c>
      <c r="D531" s="174" t="s">
        <v>20</v>
      </c>
      <c r="E531" s="174" t="s">
        <v>19</v>
      </c>
      <c r="F531" s="174">
        <v>100</v>
      </c>
      <c r="G531" s="174"/>
      <c r="H531" s="174"/>
    </row>
    <row r="532" spans="1:8" ht="15" customHeight="1" x14ac:dyDescent="0.2">
      <c r="A532" s="329" t="s">
        <v>103</v>
      </c>
      <c r="B532" s="306" t="s">
        <v>161</v>
      </c>
      <c r="C532" s="307" t="str">
        <f>'Додаток 1 2025-2027'!B84</f>
        <v>Проведення незалежної оцінки доріг с. Булдинка Южненської міської територіальної громади Одеського району Одеської області</v>
      </c>
      <c r="D532" s="307"/>
      <c r="E532" s="307"/>
      <c r="F532" s="307"/>
      <c r="G532" s="307"/>
      <c r="H532" s="307"/>
    </row>
    <row r="533" spans="1:8" s="132" customFormat="1" ht="15" customHeight="1" x14ac:dyDescent="0.2">
      <c r="A533" s="306"/>
      <c r="B533" s="306"/>
      <c r="C533" s="309" t="s">
        <v>6</v>
      </c>
      <c r="D533" s="309"/>
      <c r="E533" s="309"/>
      <c r="F533" s="309"/>
      <c r="G533" s="309"/>
      <c r="H533" s="309"/>
    </row>
    <row r="534" spans="1:8" s="132" customFormat="1" ht="17.45" customHeight="1" x14ac:dyDescent="0.2">
      <c r="A534" s="306"/>
      <c r="B534" s="306"/>
      <c r="C534" s="86" t="s">
        <v>371</v>
      </c>
      <c r="D534" s="174" t="s">
        <v>156</v>
      </c>
      <c r="E534" s="174" t="s">
        <v>258</v>
      </c>
      <c r="F534" s="10">
        <f>'Додаток 1 2025-2027'!G84</f>
        <v>6</v>
      </c>
      <c r="G534" s="10"/>
      <c r="H534" s="10"/>
    </row>
    <row r="535" spans="1:8" s="132" customFormat="1" ht="15" customHeight="1" x14ac:dyDescent="0.2">
      <c r="A535" s="306"/>
      <c r="B535" s="306"/>
      <c r="C535" s="309" t="s">
        <v>7</v>
      </c>
      <c r="D535" s="309"/>
      <c r="E535" s="309"/>
      <c r="F535" s="309"/>
      <c r="G535" s="309"/>
      <c r="H535" s="309"/>
    </row>
    <row r="536" spans="1:8" s="132" customFormat="1" ht="15" customHeight="1" x14ac:dyDescent="0.2">
      <c r="A536" s="306"/>
      <c r="B536" s="306"/>
      <c r="C536" s="86" t="s">
        <v>198</v>
      </c>
      <c r="D536" s="174" t="s">
        <v>18</v>
      </c>
      <c r="E536" s="174" t="s">
        <v>11</v>
      </c>
      <c r="F536" s="87">
        <v>1</v>
      </c>
      <c r="G536" s="87"/>
      <c r="H536" s="87"/>
    </row>
    <row r="537" spans="1:8" s="132" customFormat="1" ht="15" customHeight="1" x14ac:dyDescent="0.2">
      <c r="A537" s="306"/>
      <c r="B537" s="306"/>
      <c r="C537" s="309" t="s">
        <v>8</v>
      </c>
      <c r="D537" s="309"/>
      <c r="E537" s="309"/>
      <c r="F537" s="309"/>
      <c r="G537" s="309"/>
      <c r="H537" s="309"/>
    </row>
    <row r="538" spans="1:8" s="132" customFormat="1" ht="15" customHeight="1" x14ac:dyDescent="0.2">
      <c r="A538" s="306"/>
      <c r="B538" s="306"/>
      <c r="C538" s="86" t="s">
        <v>199</v>
      </c>
      <c r="D538" s="174" t="s">
        <v>18</v>
      </c>
      <c r="E538" s="174" t="s">
        <v>257</v>
      </c>
      <c r="F538" s="10">
        <f>F534/F536</f>
        <v>6</v>
      </c>
      <c r="G538" s="10"/>
      <c r="H538" s="10"/>
    </row>
    <row r="539" spans="1:8" s="132" customFormat="1" ht="15" customHeight="1" x14ac:dyDescent="0.2">
      <c r="A539" s="306"/>
      <c r="B539" s="306"/>
      <c r="C539" s="309" t="s">
        <v>9</v>
      </c>
      <c r="D539" s="309"/>
      <c r="E539" s="309"/>
      <c r="F539" s="309"/>
      <c r="G539" s="309"/>
      <c r="H539" s="309"/>
    </row>
    <row r="540" spans="1:8" s="132" customFormat="1" ht="15" customHeight="1" x14ac:dyDescent="0.2">
      <c r="A540" s="306"/>
      <c r="B540" s="306"/>
      <c r="C540" s="86" t="s">
        <v>200</v>
      </c>
      <c r="D540" s="174" t="s">
        <v>20</v>
      </c>
      <c r="E540" s="174" t="s">
        <v>19</v>
      </c>
      <c r="F540" s="174">
        <v>100</v>
      </c>
      <c r="G540" s="174"/>
      <c r="H540" s="174"/>
    </row>
    <row r="541" spans="1:8" ht="16.149999999999999" customHeight="1" x14ac:dyDescent="0.2">
      <c r="A541" s="329" t="s">
        <v>104</v>
      </c>
      <c r="B541" s="306" t="s">
        <v>161</v>
      </c>
      <c r="C541" s="307" t="str">
        <f>'Додаток 1 2025-2027'!B85</f>
        <v>Проведення незалежної оцінки доріг с. Сичавка Южненської міської територіальної громади Одеського району Одеської області</v>
      </c>
      <c r="D541" s="307"/>
      <c r="E541" s="307"/>
      <c r="F541" s="307"/>
      <c r="G541" s="307"/>
      <c r="H541" s="307"/>
    </row>
    <row r="542" spans="1:8" s="132" customFormat="1" ht="15" customHeight="1" x14ac:dyDescent="0.2">
      <c r="A542" s="306"/>
      <c r="B542" s="306"/>
      <c r="C542" s="309" t="s">
        <v>6</v>
      </c>
      <c r="D542" s="309"/>
      <c r="E542" s="309"/>
      <c r="F542" s="309"/>
      <c r="G542" s="309"/>
      <c r="H542" s="309"/>
    </row>
    <row r="543" spans="1:8" s="132" customFormat="1" ht="18" customHeight="1" x14ac:dyDescent="0.2">
      <c r="A543" s="306"/>
      <c r="B543" s="306"/>
      <c r="C543" s="86" t="s">
        <v>197</v>
      </c>
      <c r="D543" s="174" t="s">
        <v>156</v>
      </c>
      <c r="E543" s="174" t="s">
        <v>258</v>
      </c>
      <c r="F543" s="10">
        <f>'Додаток 1 2025-2027'!G85</f>
        <v>31</v>
      </c>
      <c r="G543" s="10"/>
      <c r="H543" s="10"/>
    </row>
    <row r="544" spans="1:8" s="132" customFormat="1" ht="15" customHeight="1" x14ac:dyDescent="0.2">
      <c r="A544" s="306"/>
      <c r="B544" s="306"/>
      <c r="C544" s="309" t="s">
        <v>7</v>
      </c>
      <c r="D544" s="309"/>
      <c r="E544" s="309"/>
      <c r="F544" s="309"/>
      <c r="G544" s="309"/>
      <c r="H544" s="309"/>
    </row>
    <row r="545" spans="1:8" s="132" customFormat="1" ht="15" customHeight="1" x14ac:dyDescent="0.2">
      <c r="A545" s="306"/>
      <c r="B545" s="306"/>
      <c r="C545" s="86" t="s">
        <v>198</v>
      </c>
      <c r="D545" s="174" t="s">
        <v>18</v>
      </c>
      <c r="E545" s="174" t="s">
        <v>11</v>
      </c>
      <c r="F545" s="87">
        <v>1</v>
      </c>
      <c r="G545" s="87"/>
      <c r="H545" s="87"/>
    </row>
    <row r="546" spans="1:8" s="132" customFormat="1" ht="15" customHeight="1" x14ac:dyDescent="0.2">
      <c r="A546" s="306"/>
      <c r="B546" s="306"/>
      <c r="C546" s="309" t="s">
        <v>8</v>
      </c>
      <c r="D546" s="309"/>
      <c r="E546" s="309"/>
      <c r="F546" s="309"/>
      <c r="G546" s="309"/>
      <c r="H546" s="309"/>
    </row>
    <row r="547" spans="1:8" s="132" customFormat="1" ht="15" customHeight="1" x14ac:dyDescent="0.2">
      <c r="A547" s="306"/>
      <c r="B547" s="306"/>
      <c r="C547" s="86" t="s">
        <v>199</v>
      </c>
      <c r="D547" s="174" t="s">
        <v>18</v>
      </c>
      <c r="E547" s="174" t="s">
        <v>257</v>
      </c>
      <c r="F547" s="10">
        <f>F543/F545</f>
        <v>31</v>
      </c>
      <c r="G547" s="10"/>
      <c r="H547" s="10"/>
    </row>
    <row r="548" spans="1:8" s="132" customFormat="1" ht="15" customHeight="1" x14ac:dyDescent="0.2">
      <c r="A548" s="306"/>
      <c r="B548" s="306"/>
      <c r="C548" s="309" t="s">
        <v>9</v>
      </c>
      <c r="D548" s="309"/>
      <c r="E548" s="309"/>
      <c r="F548" s="309"/>
      <c r="G548" s="309"/>
      <c r="H548" s="309"/>
    </row>
    <row r="549" spans="1:8" s="132" customFormat="1" ht="15" customHeight="1" x14ac:dyDescent="0.2">
      <c r="A549" s="306"/>
      <c r="B549" s="306"/>
      <c r="C549" s="86" t="s">
        <v>200</v>
      </c>
      <c r="D549" s="174" t="s">
        <v>20</v>
      </c>
      <c r="E549" s="174" t="s">
        <v>19</v>
      </c>
      <c r="F549" s="174">
        <v>100</v>
      </c>
      <c r="G549" s="174"/>
      <c r="H549" s="174"/>
    </row>
    <row r="550" spans="1:8" ht="18" customHeight="1" x14ac:dyDescent="0.2">
      <c r="A550" s="329" t="s">
        <v>105</v>
      </c>
      <c r="B550" s="306" t="s">
        <v>161</v>
      </c>
      <c r="C550" s="307" t="str">
        <f>'Додаток 1 2025-2027'!B86</f>
        <v>Проведення незалежної оцінки доріг с. Кошари Южненської міської територіальної громади Одеського району Одеської області</v>
      </c>
      <c r="D550" s="307"/>
      <c r="E550" s="307"/>
      <c r="F550" s="307"/>
      <c r="G550" s="307"/>
      <c r="H550" s="307"/>
    </row>
    <row r="551" spans="1:8" s="132" customFormat="1" ht="15" customHeight="1" x14ac:dyDescent="0.2">
      <c r="A551" s="306"/>
      <c r="B551" s="306"/>
      <c r="C551" s="309" t="s">
        <v>6</v>
      </c>
      <c r="D551" s="309"/>
      <c r="E551" s="309"/>
      <c r="F551" s="309"/>
      <c r="G551" s="309"/>
      <c r="H551" s="309"/>
    </row>
    <row r="552" spans="1:8" s="132" customFormat="1" ht="16.899999999999999" customHeight="1" x14ac:dyDescent="0.2">
      <c r="A552" s="306"/>
      <c r="B552" s="306"/>
      <c r="C552" s="86" t="s">
        <v>371</v>
      </c>
      <c r="D552" s="174" t="s">
        <v>156</v>
      </c>
      <c r="E552" s="174" t="s">
        <v>258</v>
      </c>
      <c r="F552" s="10">
        <f>'Додаток 1 2025-2027'!G86</f>
        <v>6</v>
      </c>
      <c r="G552" s="10"/>
      <c r="H552" s="10"/>
    </row>
    <row r="553" spans="1:8" s="132" customFormat="1" ht="15" customHeight="1" x14ac:dyDescent="0.2">
      <c r="A553" s="306"/>
      <c r="B553" s="306"/>
      <c r="C553" s="309" t="s">
        <v>7</v>
      </c>
      <c r="D553" s="309"/>
      <c r="E553" s="309"/>
      <c r="F553" s="309"/>
      <c r="G553" s="309"/>
      <c r="H553" s="309"/>
    </row>
    <row r="554" spans="1:8" s="132" customFormat="1" ht="15" customHeight="1" x14ac:dyDescent="0.2">
      <c r="A554" s="306"/>
      <c r="B554" s="306"/>
      <c r="C554" s="86" t="s">
        <v>198</v>
      </c>
      <c r="D554" s="174" t="s">
        <v>18</v>
      </c>
      <c r="E554" s="174" t="s">
        <v>11</v>
      </c>
      <c r="F554" s="87">
        <v>1</v>
      </c>
      <c r="G554" s="87"/>
      <c r="H554" s="87"/>
    </row>
    <row r="555" spans="1:8" s="132" customFormat="1" ht="15" customHeight="1" x14ac:dyDescent="0.2">
      <c r="A555" s="306"/>
      <c r="B555" s="306"/>
      <c r="C555" s="309" t="s">
        <v>8</v>
      </c>
      <c r="D555" s="309"/>
      <c r="E555" s="309"/>
      <c r="F555" s="309"/>
      <c r="G555" s="309"/>
      <c r="H555" s="309"/>
    </row>
    <row r="556" spans="1:8" s="132" customFormat="1" ht="16.899999999999999" customHeight="1" x14ac:dyDescent="0.2">
      <c r="A556" s="306"/>
      <c r="B556" s="306"/>
      <c r="C556" s="86" t="s">
        <v>199</v>
      </c>
      <c r="D556" s="174" t="s">
        <v>18</v>
      </c>
      <c r="E556" s="174" t="s">
        <v>257</v>
      </c>
      <c r="F556" s="10">
        <f>F552/F554</f>
        <v>6</v>
      </c>
      <c r="G556" s="10"/>
      <c r="H556" s="10"/>
    </row>
    <row r="557" spans="1:8" s="132" customFormat="1" ht="15" customHeight="1" x14ac:dyDescent="0.2">
      <c r="A557" s="306"/>
      <c r="B557" s="306"/>
      <c r="C557" s="309" t="s">
        <v>9</v>
      </c>
      <c r="D557" s="309"/>
      <c r="E557" s="309"/>
      <c r="F557" s="309"/>
      <c r="G557" s="309"/>
      <c r="H557" s="309"/>
    </row>
    <row r="558" spans="1:8" s="132" customFormat="1" ht="15.6" customHeight="1" x14ac:dyDescent="0.2">
      <c r="A558" s="306"/>
      <c r="B558" s="306"/>
      <c r="C558" s="86" t="s">
        <v>200</v>
      </c>
      <c r="D558" s="174" t="s">
        <v>20</v>
      </c>
      <c r="E558" s="174" t="s">
        <v>19</v>
      </c>
      <c r="F558" s="174">
        <v>100</v>
      </c>
      <c r="G558" s="174"/>
      <c r="H558" s="174"/>
    </row>
    <row r="559" spans="1:8" ht="20.25" customHeight="1" x14ac:dyDescent="0.2">
      <c r="A559" s="305" t="s">
        <v>106</v>
      </c>
      <c r="B559" s="332" t="s">
        <v>165</v>
      </c>
      <c r="C559" s="296" t="str">
        <f>'Додаток 1 2025-2027'!B87</f>
        <v>Придбання мотоножиць</v>
      </c>
      <c r="D559" s="297"/>
      <c r="E559" s="297"/>
      <c r="F559" s="297"/>
      <c r="G559" s="297"/>
      <c r="H559" s="298"/>
    </row>
    <row r="560" spans="1:8" ht="15.6" customHeight="1" x14ac:dyDescent="0.2">
      <c r="A560" s="318"/>
      <c r="B560" s="333"/>
      <c r="C560" s="299" t="s">
        <v>6</v>
      </c>
      <c r="D560" s="300"/>
      <c r="E560" s="300"/>
      <c r="F560" s="300"/>
      <c r="G560" s="300"/>
      <c r="H560" s="301"/>
    </row>
    <row r="561" spans="1:8" ht="16.149999999999999" customHeight="1" x14ac:dyDescent="0.2">
      <c r="A561" s="318"/>
      <c r="B561" s="333"/>
      <c r="C561" s="86" t="s">
        <v>372</v>
      </c>
      <c r="D561" s="174" t="s">
        <v>31</v>
      </c>
      <c r="E561" s="174" t="s">
        <v>258</v>
      </c>
      <c r="F561" s="10">
        <f>'Додаток 1 2025-2027'!G87</f>
        <v>44.975999999999992</v>
      </c>
      <c r="G561" s="10">
        <f>'Додаток 1 2025-2027'!H87</f>
        <v>46.283999999999999</v>
      </c>
      <c r="H561" s="10">
        <f>'Додаток 1 2025-2027'!I87</f>
        <v>98.028000000000006</v>
      </c>
    </row>
    <row r="562" spans="1:8" ht="15" customHeight="1" x14ac:dyDescent="0.2">
      <c r="A562" s="318"/>
      <c r="B562" s="333"/>
      <c r="C562" s="302" t="s">
        <v>7</v>
      </c>
      <c r="D562" s="303"/>
      <c r="E562" s="303"/>
      <c r="F562" s="303"/>
      <c r="G562" s="303"/>
      <c r="H562" s="304"/>
    </row>
    <row r="563" spans="1:8" ht="16.149999999999999" customHeight="1" x14ac:dyDescent="0.2">
      <c r="A563" s="318"/>
      <c r="B563" s="333"/>
      <c r="C563" s="86" t="s">
        <v>245</v>
      </c>
      <c r="D563" s="174" t="s">
        <v>391</v>
      </c>
      <c r="E563" s="174" t="s">
        <v>11</v>
      </c>
      <c r="F563" s="87">
        <v>2</v>
      </c>
      <c r="G563" s="87">
        <v>2</v>
      </c>
      <c r="H563" s="87">
        <v>4</v>
      </c>
    </row>
    <row r="564" spans="1:8" ht="15" customHeight="1" x14ac:dyDescent="0.2">
      <c r="A564" s="318"/>
      <c r="B564" s="333"/>
      <c r="C564" s="302" t="s">
        <v>8</v>
      </c>
      <c r="D564" s="303"/>
      <c r="E564" s="303"/>
      <c r="F564" s="303"/>
      <c r="G564" s="303"/>
      <c r="H564" s="304"/>
    </row>
    <row r="565" spans="1:8" ht="17.45" customHeight="1" x14ac:dyDescent="0.2">
      <c r="A565" s="318"/>
      <c r="B565" s="333"/>
      <c r="C565" s="86" t="s">
        <v>373</v>
      </c>
      <c r="D565" s="174" t="s">
        <v>18</v>
      </c>
      <c r="E565" s="174" t="s">
        <v>257</v>
      </c>
      <c r="F565" s="10">
        <f>F561/F563</f>
        <v>22.487999999999996</v>
      </c>
      <c r="G565" s="10">
        <f>G561/G563</f>
        <v>23.141999999999999</v>
      </c>
      <c r="H565" s="10">
        <f t="shared" ref="H565" si="12">H561/H563</f>
        <v>24.507000000000001</v>
      </c>
    </row>
    <row r="566" spans="1:8" ht="13.15" customHeight="1" x14ac:dyDescent="0.2">
      <c r="A566" s="318"/>
      <c r="B566" s="333"/>
      <c r="C566" s="302" t="s">
        <v>9</v>
      </c>
      <c r="D566" s="303"/>
      <c r="E566" s="303"/>
      <c r="F566" s="303"/>
      <c r="G566" s="303"/>
      <c r="H566" s="304"/>
    </row>
    <row r="567" spans="1:8" ht="28.9" customHeight="1" x14ac:dyDescent="0.2">
      <c r="A567" s="318"/>
      <c r="B567" s="334"/>
      <c r="C567" s="86" t="s">
        <v>132</v>
      </c>
      <c r="D567" s="174" t="s">
        <v>20</v>
      </c>
      <c r="E567" s="174" t="s">
        <v>19</v>
      </c>
      <c r="F567" s="174">
        <v>100</v>
      </c>
      <c r="G567" s="275">
        <v>100</v>
      </c>
      <c r="H567" s="174">
        <v>100</v>
      </c>
    </row>
    <row r="568" spans="1:8" ht="16.149999999999999" customHeight="1" x14ac:dyDescent="0.2">
      <c r="A568" s="305" t="s">
        <v>107</v>
      </c>
      <c r="B568" s="332" t="s">
        <v>165</v>
      </c>
      <c r="C568" s="296" t="str">
        <f>'Додаток 1 2025-2027'!B88</f>
        <v>Придбання висоторізів</v>
      </c>
      <c r="D568" s="297"/>
      <c r="E568" s="297"/>
      <c r="F568" s="297"/>
      <c r="G568" s="297"/>
      <c r="H568" s="298"/>
    </row>
    <row r="569" spans="1:8" ht="16.149999999999999" customHeight="1" x14ac:dyDescent="0.2">
      <c r="A569" s="318"/>
      <c r="B569" s="333"/>
      <c r="C569" s="299" t="s">
        <v>6</v>
      </c>
      <c r="D569" s="300"/>
      <c r="E569" s="300"/>
      <c r="F569" s="300"/>
      <c r="G569" s="300"/>
      <c r="H569" s="301"/>
    </row>
    <row r="570" spans="1:8" ht="17.45" customHeight="1" x14ac:dyDescent="0.2">
      <c r="A570" s="318"/>
      <c r="B570" s="333"/>
      <c r="C570" s="86" t="s">
        <v>374</v>
      </c>
      <c r="D570" s="174" t="s">
        <v>31</v>
      </c>
      <c r="E570" s="174" t="s">
        <v>258</v>
      </c>
      <c r="F570" s="10">
        <f>'Додаток 1 2025-2027'!G88</f>
        <v>36.408000000000001</v>
      </c>
      <c r="G570" s="10">
        <f>'Додаток 1 2025-2027'!H88</f>
        <v>38.715000000000003</v>
      </c>
      <c r="H570" s="10">
        <f>'Додаток 1 2025-2027'!I88</f>
        <v>81.998999999999995</v>
      </c>
    </row>
    <row r="571" spans="1:8" ht="15" customHeight="1" x14ac:dyDescent="0.2">
      <c r="A571" s="318"/>
      <c r="B571" s="333"/>
      <c r="C571" s="302" t="s">
        <v>7</v>
      </c>
      <c r="D571" s="303"/>
      <c r="E571" s="303"/>
      <c r="F571" s="303"/>
      <c r="G571" s="303"/>
      <c r="H571" s="304"/>
    </row>
    <row r="572" spans="1:8" ht="19.5" customHeight="1" x14ac:dyDescent="0.2">
      <c r="A572" s="318"/>
      <c r="B572" s="333"/>
      <c r="C572" s="86" t="s">
        <v>183</v>
      </c>
      <c r="D572" s="174" t="s">
        <v>391</v>
      </c>
      <c r="E572" s="174" t="s">
        <v>11</v>
      </c>
      <c r="F572" s="87">
        <v>1</v>
      </c>
      <c r="G572" s="87">
        <v>1</v>
      </c>
      <c r="H572" s="87">
        <v>2</v>
      </c>
    </row>
    <row r="573" spans="1:8" ht="13.15" customHeight="1" x14ac:dyDescent="0.2">
      <c r="A573" s="318"/>
      <c r="B573" s="333"/>
      <c r="C573" s="302" t="s">
        <v>8</v>
      </c>
      <c r="D573" s="303"/>
      <c r="E573" s="303"/>
      <c r="F573" s="303"/>
      <c r="G573" s="303"/>
      <c r="H573" s="304"/>
    </row>
    <row r="574" spans="1:8" ht="19.5" customHeight="1" x14ac:dyDescent="0.2">
      <c r="A574" s="318"/>
      <c r="B574" s="333"/>
      <c r="C574" s="86" t="s">
        <v>184</v>
      </c>
      <c r="D574" s="174" t="s">
        <v>18</v>
      </c>
      <c r="E574" s="174" t="s">
        <v>257</v>
      </c>
      <c r="F574" s="10">
        <f>F570/F572</f>
        <v>36.408000000000001</v>
      </c>
      <c r="G574" s="10">
        <f>G570/G572</f>
        <v>38.715000000000003</v>
      </c>
      <c r="H574" s="10">
        <f t="shared" ref="H574" si="13">H570/H572</f>
        <v>40.999499999999998</v>
      </c>
    </row>
    <row r="575" spans="1:8" ht="15" customHeight="1" x14ac:dyDescent="0.2">
      <c r="A575" s="318"/>
      <c r="B575" s="333"/>
      <c r="C575" s="302" t="s">
        <v>9</v>
      </c>
      <c r="D575" s="303"/>
      <c r="E575" s="303"/>
      <c r="F575" s="303"/>
      <c r="G575" s="303"/>
      <c r="H575" s="304"/>
    </row>
    <row r="576" spans="1:8" ht="30.75" customHeight="1" x14ac:dyDescent="0.2">
      <c r="A576" s="318"/>
      <c r="B576" s="334"/>
      <c r="C576" s="86" t="s">
        <v>132</v>
      </c>
      <c r="D576" s="174" t="s">
        <v>20</v>
      </c>
      <c r="E576" s="174" t="s">
        <v>19</v>
      </c>
      <c r="F576" s="174">
        <v>100</v>
      </c>
      <c r="G576" s="174">
        <v>100</v>
      </c>
      <c r="H576" s="174">
        <v>100</v>
      </c>
    </row>
    <row r="577" spans="1:8" ht="16.899999999999999" customHeight="1" x14ac:dyDescent="0.2">
      <c r="A577" s="305" t="s">
        <v>108</v>
      </c>
      <c r="B577" s="332" t="s">
        <v>165</v>
      </c>
      <c r="C577" s="296" t="str">
        <f>'Додаток 1 2025-2027'!B89</f>
        <v xml:space="preserve">Придбання мотокос </v>
      </c>
      <c r="D577" s="297"/>
      <c r="E577" s="297"/>
      <c r="F577" s="297"/>
      <c r="G577" s="297"/>
      <c r="H577" s="298"/>
    </row>
    <row r="578" spans="1:8" ht="16.149999999999999" customHeight="1" x14ac:dyDescent="0.2">
      <c r="A578" s="318"/>
      <c r="B578" s="333"/>
      <c r="C578" s="299" t="s">
        <v>6</v>
      </c>
      <c r="D578" s="300"/>
      <c r="E578" s="300"/>
      <c r="F578" s="300"/>
      <c r="G578" s="300"/>
      <c r="H578" s="301"/>
    </row>
    <row r="579" spans="1:8" ht="16.149999999999999" customHeight="1" x14ac:dyDescent="0.2">
      <c r="A579" s="318"/>
      <c r="B579" s="333"/>
      <c r="C579" s="86" t="s">
        <v>375</v>
      </c>
      <c r="D579" s="174" t="s">
        <v>31</v>
      </c>
      <c r="E579" s="174" t="s">
        <v>258</v>
      </c>
      <c r="F579" s="10">
        <f>'Додаток 1 2025-2027'!G89</f>
        <v>57.688000000000002</v>
      </c>
      <c r="G579" s="10"/>
      <c r="H579" s="10"/>
    </row>
    <row r="580" spans="1:8" ht="15" customHeight="1" x14ac:dyDescent="0.2">
      <c r="A580" s="318"/>
      <c r="B580" s="333"/>
      <c r="C580" s="302" t="s">
        <v>7</v>
      </c>
      <c r="D580" s="303"/>
      <c r="E580" s="303"/>
      <c r="F580" s="303"/>
      <c r="G580" s="303"/>
      <c r="H580" s="304"/>
    </row>
    <row r="581" spans="1:8" ht="15" customHeight="1" x14ac:dyDescent="0.2">
      <c r="A581" s="318"/>
      <c r="B581" s="333"/>
      <c r="C581" s="86" t="s">
        <v>63</v>
      </c>
      <c r="D581" s="174" t="s">
        <v>391</v>
      </c>
      <c r="E581" s="174" t="s">
        <v>11</v>
      </c>
      <c r="F581" s="87">
        <v>2</v>
      </c>
      <c r="G581" s="87"/>
      <c r="H581" s="87"/>
    </row>
    <row r="582" spans="1:8" ht="15" customHeight="1" x14ac:dyDescent="0.2">
      <c r="A582" s="318"/>
      <c r="B582" s="333"/>
      <c r="C582" s="302" t="s">
        <v>8</v>
      </c>
      <c r="D582" s="303"/>
      <c r="E582" s="303"/>
      <c r="F582" s="303"/>
      <c r="G582" s="303"/>
      <c r="H582" s="304"/>
    </row>
    <row r="583" spans="1:8" ht="18" customHeight="1" x14ac:dyDescent="0.2">
      <c r="A583" s="318"/>
      <c r="B583" s="333"/>
      <c r="C583" s="86" t="s">
        <v>64</v>
      </c>
      <c r="D583" s="174" t="s">
        <v>18</v>
      </c>
      <c r="E583" s="174" t="s">
        <v>257</v>
      </c>
      <c r="F583" s="10">
        <f>F579/F581</f>
        <v>28.844000000000001</v>
      </c>
      <c r="G583" s="10"/>
      <c r="H583" s="10"/>
    </row>
    <row r="584" spans="1:8" ht="15.6" customHeight="1" x14ac:dyDescent="0.2">
      <c r="A584" s="318"/>
      <c r="B584" s="333"/>
      <c r="C584" s="302" t="s">
        <v>9</v>
      </c>
      <c r="D584" s="303"/>
      <c r="E584" s="303"/>
      <c r="F584" s="303"/>
      <c r="G584" s="303"/>
      <c r="H584" s="304"/>
    </row>
    <row r="585" spans="1:8" ht="28.15" customHeight="1" x14ac:dyDescent="0.2">
      <c r="A585" s="318"/>
      <c r="B585" s="334"/>
      <c r="C585" s="86" t="s">
        <v>132</v>
      </c>
      <c r="D585" s="174" t="s">
        <v>20</v>
      </c>
      <c r="E585" s="174" t="s">
        <v>19</v>
      </c>
      <c r="F585" s="174">
        <v>100</v>
      </c>
      <c r="G585" s="174"/>
      <c r="H585" s="174"/>
    </row>
    <row r="586" spans="1:8" ht="19.5" customHeight="1" x14ac:dyDescent="0.2">
      <c r="A586" s="305" t="s">
        <v>109</v>
      </c>
      <c r="B586" s="293" t="s">
        <v>165</v>
      </c>
      <c r="C586" s="296" t="str">
        <f>'Додаток 1 2025-2027'!B90</f>
        <v xml:space="preserve">Придбання бензопил </v>
      </c>
      <c r="D586" s="297"/>
      <c r="E586" s="297"/>
      <c r="F586" s="297"/>
      <c r="G586" s="297"/>
      <c r="H586" s="298"/>
    </row>
    <row r="587" spans="1:8" ht="15" customHeight="1" x14ac:dyDescent="0.2">
      <c r="A587" s="318"/>
      <c r="B587" s="294"/>
      <c r="C587" s="299" t="s">
        <v>6</v>
      </c>
      <c r="D587" s="300"/>
      <c r="E587" s="300"/>
      <c r="F587" s="300"/>
      <c r="G587" s="300"/>
      <c r="H587" s="301"/>
    </row>
    <row r="588" spans="1:8" ht="16.899999999999999" customHeight="1" x14ac:dyDescent="0.2">
      <c r="A588" s="318"/>
      <c r="B588" s="294"/>
      <c r="C588" s="86" t="s">
        <v>329</v>
      </c>
      <c r="D588" s="174" t="s">
        <v>31</v>
      </c>
      <c r="E588" s="174" t="s">
        <v>258</v>
      </c>
      <c r="F588" s="10">
        <f>'Додаток 1 2025-2027'!G90</f>
        <v>41.997999999999998</v>
      </c>
      <c r="G588" s="10">
        <f>'Додаток 1 2025-2027'!H90</f>
        <v>36.923000000000002</v>
      </c>
      <c r="H588" s="10"/>
    </row>
    <row r="589" spans="1:8" ht="15" customHeight="1" x14ac:dyDescent="0.2">
      <c r="A589" s="318"/>
      <c r="B589" s="294"/>
      <c r="C589" s="302" t="s">
        <v>7</v>
      </c>
      <c r="D589" s="303"/>
      <c r="E589" s="303"/>
      <c r="F589" s="303"/>
      <c r="G589" s="303"/>
      <c r="H589" s="304"/>
    </row>
    <row r="590" spans="1:8" ht="15.6" customHeight="1" x14ac:dyDescent="0.2">
      <c r="A590" s="318"/>
      <c r="B590" s="294"/>
      <c r="C590" s="86" t="s">
        <v>181</v>
      </c>
      <c r="D590" s="174" t="s">
        <v>391</v>
      </c>
      <c r="E590" s="174" t="s">
        <v>11</v>
      </c>
      <c r="F590" s="87">
        <v>2</v>
      </c>
      <c r="G590" s="87">
        <v>1</v>
      </c>
      <c r="H590" s="87"/>
    </row>
    <row r="591" spans="1:8" ht="15" customHeight="1" x14ac:dyDescent="0.2">
      <c r="A591" s="318"/>
      <c r="B591" s="294"/>
      <c r="C591" s="302" t="s">
        <v>8</v>
      </c>
      <c r="D591" s="303"/>
      <c r="E591" s="303"/>
      <c r="F591" s="303"/>
      <c r="G591" s="303"/>
      <c r="H591" s="304"/>
    </row>
    <row r="592" spans="1:8" ht="14.45" customHeight="1" x14ac:dyDescent="0.2">
      <c r="A592" s="318"/>
      <c r="B592" s="294"/>
      <c r="C592" s="86" t="s">
        <v>182</v>
      </c>
      <c r="D592" s="174" t="s">
        <v>18</v>
      </c>
      <c r="E592" s="174" t="s">
        <v>257</v>
      </c>
      <c r="F592" s="10">
        <f>F588/F590</f>
        <v>20.998999999999999</v>
      </c>
      <c r="G592" s="10">
        <f>G588/G590</f>
        <v>36.923000000000002</v>
      </c>
      <c r="H592" s="10"/>
    </row>
    <row r="593" spans="1:8" ht="15" customHeight="1" x14ac:dyDescent="0.2">
      <c r="A593" s="318"/>
      <c r="B593" s="294"/>
      <c r="C593" s="302" t="s">
        <v>9</v>
      </c>
      <c r="D593" s="303"/>
      <c r="E593" s="303"/>
      <c r="F593" s="303"/>
      <c r="G593" s="303"/>
      <c r="H593" s="304"/>
    </row>
    <row r="594" spans="1:8" ht="29.45" customHeight="1" x14ac:dyDescent="0.2">
      <c r="A594" s="318"/>
      <c r="B594" s="295"/>
      <c r="C594" s="86" t="s">
        <v>132</v>
      </c>
      <c r="D594" s="174" t="s">
        <v>20</v>
      </c>
      <c r="E594" s="174" t="s">
        <v>19</v>
      </c>
      <c r="F594" s="174">
        <v>100</v>
      </c>
      <c r="G594" s="275">
        <v>100</v>
      </c>
      <c r="H594" s="174"/>
    </row>
    <row r="595" spans="1:8" ht="17.25" customHeight="1" x14ac:dyDescent="0.2">
      <c r="A595" s="305" t="s">
        <v>110</v>
      </c>
      <c r="B595" s="293" t="s">
        <v>165</v>
      </c>
      <c r="C595" s="296" t="str">
        <f>'Додаток 1 2025-2027'!B91</f>
        <v xml:space="preserve">Придбання газонокосарок </v>
      </c>
      <c r="D595" s="297"/>
      <c r="E595" s="297"/>
      <c r="F595" s="297"/>
      <c r="G595" s="297"/>
      <c r="H595" s="298"/>
    </row>
    <row r="596" spans="1:8" s="132" customFormat="1" ht="15" customHeight="1" x14ac:dyDescent="0.2">
      <c r="A596" s="318"/>
      <c r="B596" s="294"/>
      <c r="C596" s="302" t="s">
        <v>6</v>
      </c>
      <c r="D596" s="303"/>
      <c r="E596" s="303"/>
      <c r="F596" s="303"/>
      <c r="G596" s="303"/>
      <c r="H596" s="304"/>
    </row>
    <row r="597" spans="1:8" s="132" customFormat="1" ht="18.600000000000001" customHeight="1" x14ac:dyDescent="0.2">
      <c r="A597" s="318"/>
      <c r="B597" s="294"/>
      <c r="C597" s="86" t="s">
        <v>331</v>
      </c>
      <c r="D597" s="275" t="s">
        <v>31</v>
      </c>
      <c r="E597" s="275" t="s">
        <v>258</v>
      </c>
      <c r="F597" s="10"/>
      <c r="G597" s="10">
        <f>'Додаток 1 2025-2027'!H91</f>
        <v>81.447999999999993</v>
      </c>
      <c r="H597" s="10"/>
    </row>
    <row r="598" spans="1:8" s="132" customFormat="1" ht="15" customHeight="1" x14ac:dyDescent="0.2">
      <c r="A598" s="318"/>
      <c r="B598" s="294"/>
      <c r="C598" s="302" t="s">
        <v>7</v>
      </c>
      <c r="D598" s="303"/>
      <c r="E598" s="303"/>
      <c r="F598" s="303"/>
      <c r="G598" s="303"/>
      <c r="H598" s="304"/>
    </row>
    <row r="599" spans="1:8" s="132" customFormat="1" ht="18" customHeight="1" x14ac:dyDescent="0.2">
      <c r="A599" s="318"/>
      <c r="B599" s="294"/>
      <c r="C599" s="86" t="s">
        <v>61</v>
      </c>
      <c r="D599" s="275" t="s">
        <v>391</v>
      </c>
      <c r="E599" s="275" t="s">
        <v>11</v>
      </c>
      <c r="F599" s="87"/>
      <c r="G599" s="87">
        <v>2</v>
      </c>
      <c r="H599" s="87"/>
    </row>
    <row r="600" spans="1:8" s="132" customFormat="1" ht="14.45" customHeight="1" x14ac:dyDescent="0.2">
      <c r="A600" s="318"/>
      <c r="B600" s="294"/>
      <c r="C600" s="302" t="s">
        <v>8</v>
      </c>
      <c r="D600" s="303"/>
      <c r="E600" s="303"/>
      <c r="F600" s="303"/>
      <c r="G600" s="303"/>
      <c r="H600" s="304"/>
    </row>
    <row r="601" spans="1:8" s="132" customFormat="1" ht="15.6" customHeight="1" x14ac:dyDescent="0.2">
      <c r="A601" s="318"/>
      <c r="B601" s="294"/>
      <c r="C601" s="86" t="s">
        <v>62</v>
      </c>
      <c r="D601" s="275" t="s">
        <v>18</v>
      </c>
      <c r="E601" s="275" t="s">
        <v>257</v>
      </c>
      <c r="F601" s="10"/>
      <c r="G601" s="10">
        <f>G597/G599</f>
        <v>40.723999999999997</v>
      </c>
      <c r="H601" s="10"/>
    </row>
    <row r="602" spans="1:8" s="132" customFormat="1" ht="15" customHeight="1" x14ac:dyDescent="0.2">
      <c r="A602" s="318"/>
      <c r="B602" s="294"/>
      <c r="C602" s="302" t="s">
        <v>9</v>
      </c>
      <c r="D602" s="303"/>
      <c r="E602" s="303"/>
      <c r="F602" s="303"/>
      <c r="G602" s="303"/>
      <c r="H602" s="304"/>
    </row>
    <row r="603" spans="1:8" s="132" customFormat="1" ht="28.9" customHeight="1" x14ac:dyDescent="0.2">
      <c r="A603" s="318"/>
      <c r="B603" s="295"/>
      <c r="C603" s="86" t="s">
        <v>132</v>
      </c>
      <c r="D603" s="275" t="s">
        <v>20</v>
      </c>
      <c r="E603" s="275" t="s">
        <v>19</v>
      </c>
      <c r="F603" s="275"/>
      <c r="G603" s="275">
        <v>100</v>
      </c>
      <c r="H603" s="275"/>
    </row>
    <row r="604" spans="1:8" ht="16.899999999999999" customHeight="1" x14ac:dyDescent="0.2">
      <c r="A604" s="305" t="s">
        <v>111</v>
      </c>
      <c r="B604" s="293" t="s">
        <v>165</v>
      </c>
      <c r="C604" s="296" t="str">
        <f>'Додаток 1 2025-2027'!B92</f>
        <v>Придбання газонокосарок з варіатором приводу коліс</v>
      </c>
      <c r="D604" s="297"/>
      <c r="E604" s="297"/>
      <c r="F604" s="297"/>
      <c r="G604" s="297"/>
      <c r="H604" s="298"/>
    </row>
    <row r="605" spans="1:8" ht="15" customHeight="1" x14ac:dyDescent="0.2">
      <c r="A605" s="318"/>
      <c r="B605" s="294"/>
      <c r="C605" s="299" t="s">
        <v>6</v>
      </c>
      <c r="D605" s="300"/>
      <c r="E605" s="300"/>
      <c r="F605" s="300"/>
      <c r="G605" s="300"/>
      <c r="H605" s="301"/>
    </row>
    <row r="606" spans="1:8" ht="16.149999999999999" customHeight="1" x14ac:dyDescent="0.2">
      <c r="A606" s="318"/>
      <c r="B606" s="294"/>
      <c r="C606" s="86" t="s">
        <v>331</v>
      </c>
      <c r="D606" s="174" t="s">
        <v>31</v>
      </c>
      <c r="E606" s="174" t="s">
        <v>258</v>
      </c>
      <c r="F606" s="10">
        <f>'Додаток 1 2025-2027'!G92</f>
        <v>28.498999999999999</v>
      </c>
      <c r="G606" s="10"/>
      <c r="H606" s="10"/>
    </row>
    <row r="607" spans="1:8" ht="14.45" customHeight="1" x14ac:dyDescent="0.2">
      <c r="A607" s="318"/>
      <c r="B607" s="294"/>
      <c r="C607" s="302" t="s">
        <v>7</v>
      </c>
      <c r="D607" s="303"/>
      <c r="E607" s="303"/>
      <c r="F607" s="303"/>
      <c r="G607" s="303"/>
      <c r="H607" s="304"/>
    </row>
    <row r="608" spans="1:8" ht="19.149999999999999" customHeight="1" x14ac:dyDescent="0.2">
      <c r="A608" s="318"/>
      <c r="B608" s="294"/>
      <c r="C608" s="86" t="s">
        <v>61</v>
      </c>
      <c r="D608" s="174" t="s">
        <v>391</v>
      </c>
      <c r="E608" s="174" t="s">
        <v>11</v>
      </c>
      <c r="F608" s="87">
        <v>1</v>
      </c>
      <c r="G608" s="87"/>
      <c r="H608" s="87"/>
    </row>
    <row r="609" spans="1:8" ht="15" customHeight="1" x14ac:dyDescent="0.2">
      <c r="A609" s="318"/>
      <c r="B609" s="294"/>
      <c r="C609" s="302" t="s">
        <v>8</v>
      </c>
      <c r="D609" s="303"/>
      <c r="E609" s="303"/>
      <c r="F609" s="303"/>
      <c r="G609" s="303"/>
      <c r="H609" s="304"/>
    </row>
    <row r="610" spans="1:8" ht="16.899999999999999" customHeight="1" x14ac:dyDescent="0.2">
      <c r="A610" s="318"/>
      <c r="B610" s="294"/>
      <c r="C610" s="86" t="s">
        <v>62</v>
      </c>
      <c r="D610" s="174" t="s">
        <v>18</v>
      </c>
      <c r="E610" s="174" t="s">
        <v>257</v>
      </c>
      <c r="F610" s="10">
        <f>F606/F608</f>
        <v>28.498999999999999</v>
      </c>
      <c r="G610" s="10"/>
      <c r="H610" s="10"/>
    </row>
    <row r="611" spans="1:8" ht="15" customHeight="1" x14ac:dyDescent="0.2">
      <c r="A611" s="318"/>
      <c r="B611" s="294"/>
      <c r="C611" s="302" t="s">
        <v>9</v>
      </c>
      <c r="D611" s="303"/>
      <c r="E611" s="303"/>
      <c r="F611" s="303"/>
      <c r="G611" s="303"/>
      <c r="H611" s="304"/>
    </row>
    <row r="612" spans="1:8" ht="29.25" customHeight="1" x14ac:dyDescent="0.2">
      <c r="A612" s="318"/>
      <c r="B612" s="295"/>
      <c r="C612" s="86" t="s">
        <v>132</v>
      </c>
      <c r="D612" s="174" t="s">
        <v>20</v>
      </c>
      <c r="E612" s="174" t="s">
        <v>19</v>
      </c>
      <c r="F612" s="174">
        <v>100</v>
      </c>
      <c r="G612" s="174"/>
      <c r="H612" s="174"/>
    </row>
    <row r="613" spans="1:8" ht="18" customHeight="1" x14ac:dyDescent="0.2">
      <c r="A613" s="305" t="s">
        <v>112</v>
      </c>
      <c r="B613" s="293" t="s">
        <v>165</v>
      </c>
      <c r="C613" s="296" t="str">
        <f>'Додаток 1 2025-2027'!B93</f>
        <v>Придбання газонокосарки повнопривідної</v>
      </c>
      <c r="D613" s="297"/>
      <c r="E613" s="297"/>
      <c r="F613" s="297"/>
      <c r="G613" s="297"/>
      <c r="H613" s="298"/>
    </row>
    <row r="614" spans="1:8" ht="16.149999999999999" customHeight="1" x14ac:dyDescent="0.2">
      <c r="A614" s="318"/>
      <c r="B614" s="294"/>
      <c r="C614" s="299" t="s">
        <v>6</v>
      </c>
      <c r="D614" s="300"/>
      <c r="E614" s="300"/>
      <c r="F614" s="300"/>
      <c r="G614" s="300"/>
      <c r="H614" s="301"/>
    </row>
    <row r="615" spans="1:8" ht="17.45" customHeight="1" x14ac:dyDescent="0.2">
      <c r="A615" s="318"/>
      <c r="B615" s="294"/>
      <c r="C615" s="86" t="s">
        <v>332</v>
      </c>
      <c r="D615" s="174" t="s">
        <v>31</v>
      </c>
      <c r="E615" s="174" t="s">
        <v>258</v>
      </c>
      <c r="F615" s="10">
        <f>'Додаток 1 2025-2027'!G93</f>
        <v>32.499000000000002</v>
      </c>
      <c r="G615" s="10"/>
      <c r="H615" s="10"/>
    </row>
    <row r="616" spans="1:8" ht="15" customHeight="1" x14ac:dyDescent="0.2">
      <c r="A616" s="318"/>
      <c r="B616" s="294"/>
      <c r="C616" s="302" t="s">
        <v>7</v>
      </c>
      <c r="D616" s="303"/>
      <c r="E616" s="303"/>
      <c r="F616" s="303"/>
      <c r="G616" s="303"/>
      <c r="H616" s="304"/>
    </row>
    <row r="617" spans="1:8" ht="15" customHeight="1" x14ac:dyDescent="0.2">
      <c r="A617" s="318"/>
      <c r="B617" s="294"/>
      <c r="C617" s="86" t="s">
        <v>61</v>
      </c>
      <c r="D617" s="174" t="s">
        <v>391</v>
      </c>
      <c r="E617" s="174" t="s">
        <v>11</v>
      </c>
      <c r="F617" s="87">
        <v>1</v>
      </c>
      <c r="G617" s="87"/>
      <c r="H617" s="87"/>
    </row>
    <row r="618" spans="1:8" ht="14.45" customHeight="1" x14ac:dyDescent="0.2">
      <c r="A618" s="318"/>
      <c r="B618" s="294"/>
      <c r="C618" s="302" t="s">
        <v>8</v>
      </c>
      <c r="D618" s="303"/>
      <c r="E618" s="303"/>
      <c r="F618" s="303"/>
      <c r="G618" s="303"/>
      <c r="H618" s="304"/>
    </row>
    <row r="619" spans="1:8" ht="14.45" customHeight="1" x14ac:dyDescent="0.2">
      <c r="A619" s="318"/>
      <c r="B619" s="294"/>
      <c r="C619" s="86" t="s">
        <v>62</v>
      </c>
      <c r="D619" s="174" t="s">
        <v>18</v>
      </c>
      <c r="E619" s="174" t="s">
        <v>257</v>
      </c>
      <c r="F619" s="10">
        <f>F615/F617</f>
        <v>32.499000000000002</v>
      </c>
      <c r="G619" s="10"/>
      <c r="H619" s="10"/>
    </row>
    <row r="620" spans="1:8" ht="14.45" customHeight="1" x14ac:dyDescent="0.2">
      <c r="A620" s="318"/>
      <c r="B620" s="294"/>
      <c r="C620" s="302" t="s">
        <v>9</v>
      </c>
      <c r="D620" s="303"/>
      <c r="E620" s="303"/>
      <c r="F620" s="303"/>
      <c r="G620" s="303"/>
      <c r="H620" s="304"/>
    </row>
    <row r="621" spans="1:8" ht="32.25" customHeight="1" x14ac:dyDescent="0.2">
      <c r="A621" s="318"/>
      <c r="B621" s="295"/>
      <c r="C621" s="86" t="s">
        <v>132</v>
      </c>
      <c r="D621" s="174" t="s">
        <v>20</v>
      </c>
      <c r="E621" s="174" t="s">
        <v>19</v>
      </c>
      <c r="F621" s="174">
        <v>100</v>
      </c>
      <c r="G621" s="174"/>
      <c r="H621" s="174"/>
    </row>
    <row r="622" spans="1:8" ht="19.5" customHeight="1" x14ac:dyDescent="0.2">
      <c r="A622" s="305" t="s">
        <v>113</v>
      </c>
      <c r="B622" s="293" t="s">
        <v>165</v>
      </c>
      <c r="C622" s="296" t="str">
        <f>'Додаток 1 2025-2027'!B94</f>
        <v>Придбання напівпричепа тракторного</v>
      </c>
      <c r="D622" s="297"/>
      <c r="E622" s="297"/>
      <c r="F622" s="297"/>
      <c r="G622" s="297"/>
      <c r="H622" s="298"/>
    </row>
    <row r="623" spans="1:8" ht="15.6" customHeight="1" x14ac:dyDescent="0.2">
      <c r="A623" s="318"/>
      <c r="B623" s="294"/>
      <c r="C623" s="299" t="s">
        <v>6</v>
      </c>
      <c r="D623" s="300"/>
      <c r="E623" s="300"/>
      <c r="F623" s="300"/>
      <c r="G623" s="300"/>
      <c r="H623" s="301"/>
    </row>
    <row r="624" spans="1:8" ht="16.899999999999999" customHeight="1" x14ac:dyDescent="0.2">
      <c r="A624" s="318"/>
      <c r="B624" s="294"/>
      <c r="C624" s="86" t="s">
        <v>333</v>
      </c>
      <c r="D624" s="174" t="s">
        <v>31</v>
      </c>
      <c r="E624" s="174" t="s">
        <v>258</v>
      </c>
      <c r="F624" s="10">
        <f>'Додаток 1 2025-2027'!G94</f>
        <v>254.86799999999999</v>
      </c>
      <c r="G624" s="10"/>
      <c r="H624" s="10"/>
    </row>
    <row r="625" spans="1:8" ht="19.5" customHeight="1" x14ac:dyDescent="0.2">
      <c r="A625" s="318"/>
      <c r="B625" s="294"/>
      <c r="C625" s="302" t="s">
        <v>7</v>
      </c>
      <c r="D625" s="303"/>
      <c r="E625" s="303"/>
      <c r="F625" s="303"/>
      <c r="G625" s="303"/>
      <c r="H625" s="304"/>
    </row>
    <row r="626" spans="1:8" ht="15.6" customHeight="1" x14ac:dyDescent="0.2">
      <c r="A626" s="318"/>
      <c r="B626" s="294"/>
      <c r="C626" s="86" t="s">
        <v>334</v>
      </c>
      <c r="D626" s="174" t="s">
        <v>391</v>
      </c>
      <c r="E626" s="174" t="s">
        <v>11</v>
      </c>
      <c r="F626" s="87">
        <v>1</v>
      </c>
      <c r="G626" s="87"/>
      <c r="H626" s="87"/>
    </row>
    <row r="627" spans="1:8" ht="15.6" customHeight="1" x14ac:dyDescent="0.2">
      <c r="A627" s="318"/>
      <c r="B627" s="294"/>
      <c r="C627" s="302" t="s">
        <v>8</v>
      </c>
      <c r="D627" s="303"/>
      <c r="E627" s="303"/>
      <c r="F627" s="303"/>
      <c r="G627" s="303"/>
      <c r="H627" s="304"/>
    </row>
    <row r="628" spans="1:8" ht="16.149999999999999" customHeight="1" x14ac:dyDescent="0.2">
      <c r="A628" s="318"/>
      <c r="B628" s="294"/>
      <c r="C628" s="86" t="s">
        <v>335</v>
      </c>
      <c r="D628" s="174" t="s">
        <v>18</v>
      </c>
      <c r="E628" s="174" t="s">
        <v>257</v>
      </c>
      <c r="F628" s="10">
        <f>F624/F626</f>
        <v>254.86799999999999</v>
      </c>
      <c r="G628" s="10"/>
      <c r="H628" s="10"/>
    </row>
    <row r="629" spans="1:8" ht="15" customHeight="1" x14ac:dyDescent="0.2">
      <c r="A629" s="318"/>
      <c r="B629" s="294"/>
      <c r="C629" s="302" t="s">
        <v>9</v>
      </c>
      <c r="D629" s="303"/>
      <c r="E629" s="303"/>
      <c r="F629" s="303"/>
      <c r="G629" s="303"/>
      <c r="H629" s="304"/>
    </row>
    <row r="630" spans="1:8" ht="29.45" customHeight="1" x14ac:dyDescent="0.2">
      <c r="A630" s="318"/>
      <c r="B630" s="295"/>
      <c r="C630" s="86" t="s">
        <v>132</v>
      </c>
      <c r="D630" s="174" t="s">
        <v>20</v>
      </c>
      <c r="E630" s="174" t="s">
        <v>19</v>
      </c>
      <c r="F630" s="174">
        <v>100</v>
      </c>
      <c r="G630" s="174"/>
      <c r="H630" s="174"/>
    </row>
    <row r="631" spans="1:8" ht="30.6" customHeight="1" x14ac:dyDescent="0.2">
      <c r="A631" s="305" t="s">
        <v>313</v>
      </c>
      <c r="B631" s="306" t="s">
        <v>407</v>
      </c>
      <c r="C631" s="310" t="str">
        <f>'Додаток 1 2025-2027'!B95</f>
        <v>Проєктні роботи "Реконструкція благоустрою загальноміських територій з влаштуванням дитячого майданчику біля житлового будинку по вул. Хіміків, 18 м. Південного Одеського району Одеської області</v>
      </c>
      <c r="D631" s="307"/>
      <c r="E631" s="307"/>
      <c r="F631" s="307"/>
      <c r="G631" s="307"/>
      <c r="H631" s="307"/>
    </row>
    <row r="632" spans="1:8" ht="15.6" customHeight="1" x14ac:dyDescent="0.2">
      <c r="A632" s="318"/>
      <c r="B632" s="306"/>
      <c r="C632" s="309" t="s">
        <v>6</v>
      </c>
      <c r="D632" s="309"/>
      <c r="E632" s="309"/>
      <c r="F632" s="309"/>
      <c r="G632" s="309"/>
      <c r="H632" s="309"/>
    </row>
    <row r="633" spans="1:8" ht="27.75" customHeight="1" x14ac:dyDescent="0.2">
      <c r="A633" s="318"/>
      <c r="B633" s="306"/>
      <c r="C633" s="182" t="s">
        <v>336</v>
      </c>
      <c r="D633" s="174" t="s">
        <v>10</v>
      </c>
      <c r="E633" s="174" t="s">
        <v>258</v>
      </c>
      <c r="F633" s="10">
        <f>'Додаток 1 2025-2027'!G95</f>
        <v>49.8</v>
      </c>
      <c r="G633" s="10"/>
      <c r="H633" s="10"/>
    </row>
    <row r="634" spans="1:8" ht="15.6" customHeight="1" x14ac:dyDescent="0.2">
      <c r="A634" s="318"/>
      <c r="B634" s="306"/>
      <c r="C634" s="309" t="s">
        <v>7</v>
      </c>
      <c r="D634" s="309"/>
      <c r="E634" s="309"/>
      <c r="F634" s="309"/>
      <c r="G634" s="309"/>
      <c r="H634" s="309"/>
    </row>
    <row r="635" spans="1:8" ht="15.6" customHeight="1" x14ac:dyDescent="0.2">
      <c r="A635" s="318"/>
      <c r="B635" s="306"/>
      <c r="C635" s="181" t="s">
        <v>288</v>
      </c>
      <c r="D635" s="174" t="s">
        <v>10</v>
      </c>
      <c r="E635" s="174" t="s">
        <v>11</v>
      </c>
      <c r="F635" s="87">
        <v>1</v>
      </c>
      <c r="G635" s="87"/>
      <c r="H635" s="87"/>
    </row>
    <row r="636" spans="1:8" ht="15.6" customHeight="1" x14ac:dyDescent="0.2">
      <c r="A636" s="318"/>
      <c r="B636" s="306"/>
      <c r="C636" s="309" t="s">
        <v>8</v>
      </c>
      <c r="D636" s="309"/>
      <c r="E636" s="309"/>
      <c r="F636" s="309"/>
      <c r="G636" s="309"/>
      <c r="H636" s="309"/>
    </row>
    <row r="637" spans="1:8" ht="15.6" customHeight="1" x14ac:dyDescent="0.2">
      <c r="A637" s="318"/>
      <c r="B637" s="306"/>
      <c r="C637" s="182" t="s">
        <v>289</v>
      </c>
      <c r="D637" s="174" t="s">
        <v>18</v>
      </c>
      <c r="E637" s="174" t="s">
        <v>266</v>
      </c>
      <c r="F637" s="10">
        <f t="shared" ref="F637" si="14">F633/F635</f>
        <v>49.8</v>
      </c>
      <c r="G637" s="10"/>
      <c r="H637" s="10"/>
    </row>
    <row r="638" spans="1:8" ht="15.6" customHeight="1" x14ac:dyDescent="0.2">
      <c r="A638" s="318"/>
      <c r="B638" s="306"/>
      <c r="C638" s="309" t="s">
        <v>9</v>
      </c>
      <c r="D638" s="309"/>
      <c r="E638" s="309"/>
      <c r="F638" s="309"/>
      <c r="G638" s="309"/>
      <c r="H638" s="309"/>
    </row>
    <row r="639" spans="1:8" ht="15.6" customHeight="1" x14ac:dyDescent="0.2">
      <c r="A639" s="318"/>
      <c r="B639" s="306"/>
      <c r="C639" s="86" t="s">
        <v>290</v>
      </c>
      <c r="D639" s="174" t="s">
        <v>20</v>
      </c>
      <c r="E639" s="174" t="s">
        <v>19</v>
      </c>
      <c r="F639" s="134">
        <v>100</v>
      </c>
      <c r="G639" s="174"/>
      <c r="H639" s="174"/>
    </row>
    <row r="640" spans="1:8" ht="15.6" customHeight="1" x14ac:dyDescent="0.2">
      <c r="A640" s="305" t="s">
        <v>321</v>
      </c>
      <c r="B640" s="306" t="s">
        <v>319</v>
      </c>
      <c r="C640" s="310" t="str">
        <f>'Додаток 1 2025-2027'!B96</f>
        <v>Поточний ремонт пішохідних доріжок на загальноміській території біля автостанції міста Південного Одеського району Одеської області</v>
      </c>
      <c r="D640" s="307"/>
      <c r="E640" s="307"/>
      <c r="F640" s="307"/>
      <c r="G640" s="307"/>
      <c r="H640" s="307"/>
    </row>
    <row r="641" spans="1:8" ht="15.6" customHeight="1" x14ac:dyDescent="0.2">
      <c r="A641" s="318"/>
      <c r="B641" s="306"/>
      <c r="C641" s="309" t="s">
        <v>6</v>
      </c>
      <c r="D641" s="309"/>
      <c r="E641" s="309"/>
      <c r="F641" s="309"/>
      <c r="G641" s="309"/>
      <c r="H641" s="309"/>
    </row>
    <row r="642" spans="1:8" ht="17.45" customHeight="1" x14ac:dyDescent="0.2">
      <c r="A642" s="318"/>
      <c r="B642" s="306"/>
      <c r="C642" s="182" t="s">
        <v>322</v>
      </c>
      <c r="D642" s="174" t="s">
        <v>10</v>
      </c>
      <c r="E642" s="174" t="s">
        <v>258</v>
      </c>
      <c r="F642" s="10">
        <f>'Додаток 1 2025-2027'!G96</f>
        <v>639.02</v>
      </c>
      <c r="G642" s="10"/>
      <c r="H642" s="10"/>
    </row>
    <row r="643" spans="1:8" ht="15.6" customHeight="1" x14ac:dyDescent="0.2">
      <c r="A643" s="318"/>
      <c r="B643" s="306"/>
      <c r="C643" s="309" t="s">
        <v>7</v>
      </c>
      <c r="D643" s="309"/>
      <c r="E643" s="309"/>
      <c r="F643" s="309"/>
      <c r="G643" s="309"/>
      <c r="H643" s="309"/>
    </row>
    <row r="644" spans="1:8" ht="15.6" customHeight="1" x14ac:dyDescent="0.2">
      <c r="A644" s="318"/>
      <c r="B644" s="306"/>
      <c r="C644" s="181" t="s">
        <v>323</v>
      </c>
      <c r="D644" s="174" t="s">
        <v>114</v>
      </c>
      <c r="E644" s="174" t="s">
        <v>324</v>
      </c>
      <c r="F644" s="111">
        <v>0.25491999999999998</v>
      </c>
      <c r="G644" s="87"/>
      <c r="H644" s="87"/>
    </row>
    <row r="645" spans="1:8" ht="15.6" customHeight="1" x14ac:dyDescent="0.2">
      <c r="A645" s="318"/>
      <c r="B645" s="306"/>
      <c r="C645" s="309" t="s">
        <v>8</v>
      </c>
      <c r="D645" s="309"/>
      <c r="E645" s="309"/>
      <c r="F645" s="309"/>
      <c r="G645" s="309"/>
      <c r="H645" s="309"/>
    </row>
    <row r="646" spans="1:8" ht="15.6" customHeight="1" x14ac:dyDescent="0.2">
      <c r="A646" s="318"/>
      <c r="B646" s="306"/>
      <c r="C646" s="182" t="s">
        <v>325</v>
      </c>
      <c r="D646" s="174" t="s">
        <v>18</v>
      </c>
      <c r="E646" s="174" t="s">
        <v>327</v>
      </c>
      <c r="F646" s="76">
        <f>F642/F644</f>
        <v>2506.7472148124903</v>
      </c>
      <c r="G646" s="10"/>
      <c r="H646" s="10"/>
    </row>
    <row r="647" spans="1:8" ht="15.6" customHeight="1" x14ac:dyDescent="0.2">
      <c r="A647" s="318"/>
      <c r="B647" s="306"/>
      <c r="C647" s="309" t="s">
        <v>9</v>
      </c>
      <c r="D647" s="309"/>
      <c r="E647" s="309"/>
      <c r="F647" s="309"/>
      <c r="G647" s="309"/>
      <c r="H647" s="309"/>
    </row>
    <row r="648" spans="1:8" ht="15.6" customHeight="1" x14ac:dyDescent="0.2">
      <c r="A648" s="318"/>
      <c r="B648" s="306"/>
      <c r="C648" s="86" t="s">
        <v>326</v>
      </c>
      <c r="D648" s="174" t="s">
        <v>20</v>
      </c>
      <c r="E648" s="174" t="s">
        <v>19</v>
      </c>
      <c r="F648" s="193">
        <v>100</v>
      </c>
      <c r="G648" s="174"/>
      <c r="H648" s="174"/>
    </row>
    <row r="649" spans="1:8" ht="28.9" customHeight="1" x14ac:dyDescent="0.2">
      <c r="A649" s="329" t="s">
        <v>408</v>
      </c>
      <c r="B649" s="306" t="s">
        <v>161</v>
      </c>
      <c r="C649" s="310" t="str">
        <f>'Додаток 1 2025-2027'!B97</f>
        <v>Проведення технічного обстеження та оцінки технічного стану конструкцій споруди безнапірної дамби, розташованої в с. Сичавка Одеського району Одеської області по вул. Сергія Сузанського (вул. Цвєтаєва)</v>
      </c>
      <c r="D649" s="307"/>
      <c r="E649" s="307"/>
      <c r="F649" s="307"/>
      <c r="G649" s="307"/>
      <c r="H649" s="307"/>
    </row>
    <row r="650" spans="1:8" ht="15.6" customHeight="1" x14ac:dyDescent="0.2">
      <c r="A650" s="306"/>
      <c r="B650" s="306"/>
      <c r="C650" s="309" t="s">
        <v>6</v>
      </c>
      <c r="D650" s="309"/>
      <c r="E650" s="309"/>
      <c r="F650" s="309"/>
      <c r="G650" s="309"/>
      <c r="H650" s="309"/>
    </row>
    <row r="651" spans="1:8" ht="30.75" customHeight="1" x14ac:dyDescent="0.2">
      <c r="A651" s="306"/>
      <c r="B651" s="306"/>
      <c r="C651" s="86" t="s">
        <v>409</v>
      </c>
      <c r="D651" s="174" t="s">
        <v>10</v>
      </c>
      <c r="E651" s="174" t="s">
        <v>258</v>
      </c>
      <c r="F651" s="10"/>
      <c r="G651" s="10">
        <f>'Додаток 1 2025-2027'!H97</f>
        <v>18.09</v>
      </c>
      <c r="H651" s="10">
        <f>'Додаток 1 2025-2027'!I97</f>
        <v>0</v>
      </c>
    </row>
    <row r="652" spans="1:8" ht="15.6" customHeight="1" x14ac:dyDescent="0.2">
      <c r="A652" s="306"/>
      <c r="B652" s="306"/>
      <c r="C652" s="309" t="s">
        <v>7</v>
      </c>
      <c r="D652" s="309"/>
      <c r="E652" s="309"/>
      <c r="F652" s="309"/>
      <c r="G652" s="309"/>
      <c r="H652" s="309"/>
    </row>
    <row r="653" spans="1:8" ht="29.25" customHeight="1" x14ac:dyDescent="0.2">
      <c r="A653" s="306"/>
      <c r="B653" s="306"/>
      <c r="C653" s="86" t="s">
        <v>410</v>
      </c>
      <c r="D653" s="174" t="s">
        <v>18</v>
      </c>
      <c r="E653" s="174" t="s">
        <v>11</v>
      </c>
      <c r="F653" s="87"/>
      <c r="G653" s="87">
        <v>1</v>
      </c>
      <c r="H653" s="87"/>
    </row>
    <row r="654" spans="1:8" ht="15.6" customHeight="1" x14ac:dyDescent="0.2">
      <c r="A654" s="306"/>
      <c r="B654" s="306"/>
      <c r="C654" s="309" t="s">
        <v>8</v>
      </c>
      <c r="D654" s="309"/>
      <c r="E654" s="309"/>
      <c r="F654" s="309"/>
      <c r="G654" s="309"/>
      <c r="H654" s="309"/>
    </row>
    <row r="655" spans="1:8" ht="32.25" customHeight="1" x14ac:dyDescent="0.2">
      <c r="A655" s="306"/>
      <c r="B655" s="306"/>
      <c r="C655" s="86" t="s">
        <v>411</v>
      </c>
      <c r="D655" s="174" t="s">
        <v>18</v>
      </c>
      <c r="E655" s="174" t="s">
        <v>257</v>
      </c>
      <c r="F655" s="10"/>
      <c r="G655" s="10">
        <f>G651/G653</f>
        <v>18.09</v>
      </c>
      <c r="H655" s="10"/>
    </row>
    <row r="656" spans="1:8" ht="15.6" customHeight="1" x14ac:dyDescent="0.2">
      <c r="A656" s="306"/>
      <c r="B656" s="306"/>
      <c r="C656" s="309" t="s">
        <v>9</v>
      </c>
      <c r="D656" s="309"/>
      <c r="E656" s="309"/>
      <c r="F656" s="309"/>
      <c r="G656" s="309"/>
      <c r="H656" s="309"/>
    </row>
    <row r="657" spans="1:8" ht="15.6" customHeight="1" x14ac:dyDescent="0.2">
      <c r="A657" s="306"/>
      <c r="B657" s="306"/>
      <c r="C657" s="86" t="s">
        <v>412</v>
      </c>
      <c r="D657" s="174" t="s">
        <v>20</v>
      </c>
      <c r="E657" s="174" t="s">
        <v>19</v>
      </c>
      <c r="G657" s="174">
        <v>100</v>
      </c>
      <c r="H657" s="174"/>
    </row>
    <row r="658" spans="1:8" ht="29.45" customHeight="1" x14ac:dyDescent="0.2">
      <c r="A658" s="305" t="s">
        <v>413</v>
      </c>
      <c r="B658" s="306" t="s">
        <v>161</v>
      </c>
      <c r="C658" s="310" t="str">
        <f>'Додаток 1 2025-2027'!B98</f>
        <v>Розроблення проєкту землеустрою щодо відведення земельної ділянки в постійне користування КОМУНАЛЬНОМУ ПІДПРИЄМСТВУ "УЗБЕРЕЖЖЯ"</v>
      </c>
      <c r="D658" s="307"/>
      <c r="E658" s="307"/>
      <c r="F658" s="307"/>
      <c r="G658" s="307"/>
      <c r="H658" s="307"/>
    </row>
    <row r="659" spans="1:8" ht="14.45" customHeight="1" x14ac:dyDescent="0.2">
      <c r="A659" s="318"/>
      <c r="B659" s="306"/>
      <c r="C659" s="309" t="s">
        <v>6</v>
      </c>
      <c r="D659" s="309"/>
      <c r="E659" s="309"/>
      <c r="F659" s="309"/>
      <c r="G659" s="309"/>
      <c r="H659" s="309"/>
    </row>
    <row r="660" spans="1:8" ht="19.899999999999999" customHeight="1" x14ac:dyDescent="0.2">
      <c r="A660" s="318"/>
      <c r="B660" s="306"/>
      <c r="C660" s="182" t="s">
        <v>728</v>
      </c>
      <c r="D660" s="174" t="s">
        <v>156</v>
      </c>
      <c r="E660" s="174" t="s">
        <v>258</v>
      </c>
      <c r="F660" s="10"/>
      <c r="G660" s="10">
        <f>'Додаток 1 2025-2027'!H98</f>
        <v>57.75</v>
      </c>
      <c r="H660" s="10"/>
    </row>
    <row r="661" spans="1:8" ht="12.6" customHeight="1" x14ac:dyDescent="0.2">
      <c r="A661" s="318"/>
      <c r="B661" s="306"/>
      <c r="C661" s="309" t="s">
        <v>7</v>
      </c>
      <c r="D661" s="309"/>
      <c r="E661" s="309"/>
      <c r="F661" s="309"/>
      <c r="G661" s="309"/>
      <c r="H661" s="309"/>
    </row>
    <row r="662" spans="1:8" ht="15.6" customHeight="1" x14ac:dyDescent="0.2">
      <c r="A662" s="318"/>
      <c r="B662" s="306"/>
      <c r="C662" s="181" t="s">
        <v>730</v>
      </c>
      <c r="D662" s="174" t="s">
        <v>415</v>
      </c>
      <c r="E662" s="174" t="s">
        <v>11</v>
      </c>
      <c r="F662" s="87"/>
      <c r="G662" s="87">
        <v>1</v>
      </c>
      <c r="H662" s="87"/>
    </row>
    <row r="663" spans="1:8" ht="14.45" customHeight="1" x14ac:dyDescent="0.2">
      <c r="A663" s="318"/>
      <c r="B663" s="306"/>
      <c r="C663" s="309" t="s">
        <v>8</v>
      </c>
      <c r="D663" s="309"/>
      <c r="E663" s="309"/>
      <c r="F663" s="309"/>
      <c r="G663" s="309"/>
      <c r="H663" s="309"/>
    </row>
    <row r="664" spans="1:8" ht="15.6" customHeight="1" x14ac:dyDescent="0.2">
      <c r="A664" s="318"/>
      <c r="B664" s="306"/>
      <c r="C664" s="182" t="s">
        <v>729</v>
      </c>
      <c r="D664" s="174" t="s">
        <v>18</v>
      </c>
      <c r="E664" s="174" t="s">
        <v>266</v>
      </c>
      <c r="F664" s="10"/>
      <c r="G664" s="10">
        <f t="shared" ref="G664" si="15">G660/G662</f>
        <v>57.75</v>
      </c>
      <c r="H664" s="10"/>
    </row>
    <row r="665" spans="1:8" ht="14.45" customHeight="1" x14ac:dyDescent="0.2">
      <c r="A665" s="318"/>
      <c r="B665" s="306"/>
      <c r="C665" s="309" t="s">
        <v>9</v>
      </c>
      <c r="D665" s="309"/>
      <c r="E665" s="309"/>
      <c r="F665" s="309"/>
      <c r="G665" s="309"/>
      <c r="H665" s="309"/>
    </row>
    <row r="666" spans="1:8" ht="15.6" customHeight="1" x14ac:dyDescent="0.2">
      <c r="A666" s="318"/>
      <c r="B666" s="306"/>
      <c r="C666" s="86" t="s">
        <v>731</v>
      </c>
      <c r="D666" s="174" t="s">
        <v>20</v>
      </c>
      <c r="E666" s="174" t="s">
        <v>19</v>
      </c>
      <c r="F666" s="134"/>
      <c r="G666" s="277">
        <v>100</v>
      </c>
      <c r="H666" s="174"/>
    </row>
    <row r="667" spans="1:8" ht="59.25" customHeight="1" x14ac:dyDescent="0.2">
      <c r="A667" s="305" t="s">
        <v>432</v>
      </c>
      <c r="B667" s="306" t="s">
        <v>161</v>
      </c>
      <c r="C667" s="310" t="str">
        <f>'Додаток 1 2025-2027'!B99</f>
        <v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1,4000 га, землі рекреаційного призначення, 07.09-земельні ділянки загального користування відведені під місця поховання (для розміщення кладовища), за межами населеного пункту, що розташована за адресою: Южненська міська територіальна громада Одеського району Одеської області, с.Сичавка, вулиця Цвєтаєва</v>
      </c>
      <c r="D667" s="307"/>
      <c r="E667" s="307"/>
      <c r="F667" s="307"/>
      <c r="G667" s="307"/>
      <c r="H667" s="307"/>
    </row>
    <row r="668" spans="1:8" ht="15" customHeight="1" x14ac:dyDescent="0.2">
      <c r="A668" s="318"/>
      <c r="B668" s="306"/>
      <c r="C668" s="309" t="s">
        <v>6</v>
      </c>
      <c r="D668" s="309"/>
      <c r="E668" s="309"/>
      <c r="F668" s="309"/>
      <c r="G668" s="309"/>
      <c r="H668" s="309"/>
    </row>
    <row r="669" spans="1:8" ht="15.6" customHeight="1" x14ac:dyDescent="0.2">
      <c r="A669" s="318"/>
      <c r="B669" s="306"/>
      <c r="C669" s="182" t="s">
        <v>416</v>
      </c>
      <c r="D669" s="174" t="s">
        <v>156</v>
      </c>
      <c r="E669" s="174" t="s">
        <v>258</v>
      </c>
      <c r="F669" s="10">
        <f>'Додаток 1 2025-2027'!G99</f>
        <v>33</v>
      </c>
      <c r="G669" s="10"/>
      <c r="H669" s="10"/>
    </row>
    <row r="670" spans="1:8" ht="15.6" customHeight="1" x14ac:dyDescent="0.2">
      <c r="A670" s="318"/>
      <c r="B670" s="306"/>
      <c r="C670" s="309" t="s">
        <v>7</v>
      </c>
      <c r="D670" s="309"/>
      <c r="E670" s="309"/>
      <c r="F670" s="309"/>
      <c r="G670" s="309"/>
      <c r="H670" s="309"/>
    </row>
    <row r="671" spans="1:8" ht="15.6" customHeight="1" x14ac:dyDescent="0.2">
      <c r="A671" s="318"/>
      <c r="B671" s="306"/>
      <c r="C671" s="181" t="s">
        <v>417</v>
      </c>
      <c r="D671" s="174" t="s">
        <v>415</v>
      </c>
      <c r="E671" s="174" t="s">
        <v>11</v>
      </c>
      <c r="F671" s="87">
        <v>1</v>
      </c>
      <c r="G671" s="87"/>
      <c r="H671" s="87"/>
    </row>
    <row r="672" spans="1:8" ht="15.6" customHeight="1" x14ac:dyDescent="0.2">
      <c r="A672" s="318"/>
      <c r="B672" s="306"/>
      <c r="C672" s="309" t="s">
        <v>8</v>
      </c>
      <c r="D672" s="309"/>
      <c r="E672" s="309"/>
      <c r="F672" s="309"/>
      <c r="G672" s="309"/>
      <c r="H672" s="309"/>
    </row>
    <row r="673" spans="1:8" ht="15.6" customHeight="1" x14ac:dyDescent="0.2">
      <c r="A673" s="318"/>
      <c r="B673" s="306"/>
      <c r="C673" s="182" t="s">
        <v>418</v>
      </c>
      <c r="D673" s="174" t="s">
        <v>18</v>
      </c>
      <c r="E673" s="174" t="s">
        <v>266</v>
      </c>
      <c r="F673" s="10">
        <f t="shared" ref="F673" si="16">F669/F671</f>
        <v>33</v>
      </c>
      <c r="G673" s="10"/>
      <c r="H673" s="10"/>
    </row>
    <row r="674" spans="1:8" ht="15.6" customHeight="1" x14ac:dyDescent="0.2">
      <c r="A674" s="318"/>
      <c r="B674" s="306"/>
      <c r="C674" s="309" t="s">
        <v>9</v>
      </c>
      <c r="D674" s="309"/>
      <c r="E674" s="309"/>
      <c r="F674" s="309"/>
      <c r="G674" s="309"/>
      <c r="H674" s="309"/>
    </row>
    <row r="675" spans="1:8" ht="15.6" customHeight="1" x14ac:dyDescent="0.2">
      <c r="A675" s="318"/>
      <c r="B675" s="306"/>
      <c r="C675" s="86" t="s">
        <v>419</v>
      </c>
      <c r="D675" s="174" t="s">
        <v>20</v>
      </c>
      <c r="E675" s="174" t="s">
        <v>19</v>
      </c>
      <c r="F675" s="194">
        <v>100</v>
      </c>
      <c r="G675" s="174"/>
      <c r="H675" s="174"/>
    </row>
    <row r="676" spans="1:8" ht="58.5" customHeight="1" x14ac:dyDescent="0.2">
      <c r="A676" s="305" t="s">
        <v>433</v>
      </c>
      <c r="B676" s="306" t="s">
        <v>161</v>
      </c>
      <c r="C676" s="310" t="str">
        <f>'Додаток 1 2025-2027'!B100</f>
        <v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2,3420 га, землі рекреаційного призначення, 07.09-земельні ділянки загального користування відведені під місця поховання (для розміщення кладовища), що розташована за адресою: Одеська область, Одеський район, Южненська міська територіальна громада, с.Сичавка, вздовж вулиці Цвєтаєва</v>
      </c>
      <c r="D676" s="307"/>
      <c r="E676" s="307"/>
      <c r="F676" s="307"/>
      <c r="G676" s="307"/>
      <c r="H676" s="307"/>
    </row>
    <row r="677" spans="1:8" ht="15.6" customHeight="1" x14ac:dyDescent="0.2">
      <c r="A677" s="318"/>
      <c r="B677" s="306"/>
      <c r="C677" s="309" t="s">
        <v>6</v>
      </c>
      <c r="D677" s="309"/>
      <c r="E677" s="309"/>
      <c r="F677" s="309"/>
      <c r="G677" s="309"/>
      <c r="H677" s="309"/>
    </row>
    <row r="678" spans="1:8" ht="15.6" customHeight="1" x14ac:dyDescent="0.2">
      <c r="A678" s="318"/>
      <c r="B678" s="306"/>
      <c r="C678" s="182" t="s">
        <v>416</v>
      </c>
      <c r="D678" s="174" t="s">
        <v>156</v>
      </c>
      <c r="E678" s="174" t="s">
        <v>258</v>
      </c>
      <c r="F678" s="10">
        <f>'Додаток 1 2025-2027'!G100</f>
        <v>33</v>
      </c>
      <c r="G678" s="10"/>
      <c r="H678" s="10"/>
    </row>
    <row r="679" spans="1:8" ht="15.6" customHeight="1" x14ac:dyDescent="0.2">
      <c r="A679" s="318"/>
      <c r="B679" s="306"/>
      <c r="C679" s="309" t="s">
        <v>7</v>
      </c>
      <c r="D679" s="309"/>
      <c r="E679" s="309"/>
      <c r="F679" s="309"/>
      <c r="G679" s="309"/>
      <c r="H679" s="309"/>
    </row>
    <row r="680" spans="1:8" ht="15.6" customHeight="1" x14ac:dyDescent="0.2">
      <c r="A680" s="318"/>
      <c r="B680" s="306"/>
      <c r="C680" s="181" t="s">
        <v>417</v>
      </c>
      <c r="D680" s="174" t="s">
        <v>415</v>
      </c>
      <c r="E680" s="174" t="s">
        <v>11</v>
      </c>
      <c r="F680" s="87">
        <v>1</v>
      </c>
      <c r="G680" s="87"/>
      <c r="H680" s="87"/>
    </row>
    <row r="681" spans="1:8" ht="15.6" customHeight="1" x14ac:dyDescent="0.2">
      <c r="A681" s="318"/>
      <c r="B681" s="306"/>
      <c r="C681" s="309" t="s">
        <v>8</v>
      </c>
      <c r="D681" s="309"/>
      <c r="E681" s="309"/>
      <c r="F681" s="309"/>
      <c r="G681" s="309"/>
      <c r="H681" s="309"/>
    </row>
    <row r="682" spans="1:8" ht="15.6" customHeight="1" x14ac:dyDescent="0.2">
      <c r="A682" s="318"/>
      <c r="B682" s="306"/>
      <c r="C682" s="182" t="s">
        <v>418</v>
      </c>
      <c r="D682" s="174" t="s">
        <v>18</v>
      </c>
      <c r="E682" s="174" t="s">
        <v>266</v>
      </c>
      <c r="F682" s="10">
        <f t="shared" ref="F682" si="17">F678/F680</f>
        <v>33</v>
      </c>
      <c r="G682" s="10"/>
      <c r="H682" s="10"/>
    </row>
    <row r="683" spans="1:8" ht="15.6" customHeight="1" x14ac:dyDescent="0.2">
      <c r="A683" s="318"/>
      <c r="B683" s="306"/>
      <c r="C683" s="309" t="s">
        <v>9</v>
      </c>
      <c r="D683" s="309"/>
      <c r="E683" s="309"/>
      <c r="F683" s="309"/>
      <c r="G683" s="309"/>
      <c r="H683" s="309"/>
    </row>
    <row r="684" spans="1:8" ht="15.6" customHeight="1" x14ac:dyDescent="0.2">
      <c r="A684" s="318"/>
      <c r="B684" s="306"/>
      <c r="C684" s="86" t="s">
        <v>419</v>
      </c>
      <c r="D684" s="174" t="s">
        <v>20</v>
      </c>
      <c r="E684" s="174" t="s">
        <v>19</v>
      </c>
      <c r="F684" s="194">
        <v>100</v>
      </c>
      <c r="G684" s="174"/>
      <c r="H684" s="174"/>
    </row>
    <row r="685" spans="1:8" ht="46.5" customHeight="1" x14ac:dyDescent="0.2">
      <c r="A685" s="305" t="s">
        <v>434</v>
      </c>
      <c r="B685" s="315" t="s">
        <v>161</v>
      </c>
      <c r="C685" s="310" t="str">
        <f>'Додаток 1 2025-2027'!B101</f>
        <v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1,5047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смт. Нові Білярі, Одеського району Одеської області</v>
      </c>
      <c r="D685" s="307"/>
      <c r="E685" s="307"/>
      <c r="F685" s="307"/>
      <c r="G685" s="307"/>
      <c r="H685" s="307"/>
    </row>
    <row r="686" spans="1:8" ht="15.6" customHeight="1" x14ac:dyDescent="0.2">
      <c r="A686" s="318"/>
      <c r="B686" s="316"/>
      <c r="C686" s="309" t="s">
        <v>6</v>
      </c>
      <c r="D686" s="309"/>
      <c r="E686" s="309"/>
      <c r="F686" s="309"/>
      <c r="G686" s="309"/>
      <c r="H686" s="309"/>
    </row>
    <row r="687" spans="1:8" ht="15.6" customHeight="1" x14ac:dyDescent="0.2">
      <c r="A687" s="318"/>
      <c r="B687" s="316"/>
      <c r="C687" s="182" t="s">
        <v>416</v>
      </c>
      <c r="D687" s="174" t="s">
        <v>156</v>
      </c>
      <c r="E687" s="174" t="s">
        <v>258</v>
      </c>
      <c r="F687" s="10">
        <f>'Додаток 1 2025-2027'!G101</f>
        <v>26</v>
      </c>
      <c r="G687" s="10"/>
      <c r="H687" s="10"/>
    </row>
    <row r="688" spans="1:8" ht="15.6" customHeight="1" x14ac:dyDescent="0.2">
      <c r="A688" s="318"/>
      <c r="B688" s="316"/>
      <c r="C688" s="309" t="s">
        <v>7</v>
      </c>
      <c r="D688" s="309"/>
      <c r="E688" s="309"/>
      <c r="F688" s="309"/>
      <c r="G688" s="309"/>
      <c r="H688" s="309"/>
    </row>
    <row r="689" spans="1:8" ht="15.6" customHeight="1" x14ac:dyDescent="0.2">
      <c r="A689" s="318"/>
      <c r="B689" s="316"/>
      <c r="C689" s="181" t="s">
        <v>417</v>
      </c>
      <c r="D689" s="174" t="s">
        <v>415</v>
      </c>
      <c r="E689" s="174" t="s">
        <v>11</v>
      </c>
      <c r="F689" s="87">
        <v>1</v>
      </c>
      <c r="G689" s="87"/>
      <c r="H689" s="87"/>
    </row>
    <row r="690" spans="1:8" ht="15.6" customHeight="1" x14ac:dyDescent="0.2">
      <c r="A690" s="318"/>
      <c r="B690" s="316"/>
      <c r="C690" s="309" t="s">
        <v>8</v>
      </c>
      <c r="D690" s="309"/>
      <c r="E690" s="309"/>
      <c r="F690" s="309"/>
      <c r="G690" s="309"/>
      <c r="H690" s="309"/>
    </row>
    <row r="691" spans="1:8" ht="15.6" customHeight="1" x14ac:dyDescent="0.2">
      <c r="A691" s="318"/>
      <c r="B691" s="316"/>
      <c r="C691" s="182" t="s">
        <v>418</v>
      </c>
      <c r="D691" s="174" t="s">
        <v>18</v>
      </c>
      <c r="E691" s="174" t="s">
        <v>266</v>
      </c>
      <c r="F691" s="10">
        <f t="shared" ref="F691" si="18">F687/F689</f>
        <v>26</v>
      </c>
      <c r="G691" s="10"/>
      <c r="H691" s="10"/>
    </row>
    <row r="692" spans="1:8" ht="15.6" customHeight="1" x14ac:dyDescent="0.2">
      <c r="A692" s="318"/>
      <c r="B692" s="316"/>
      <c r="C692" s="309" t="s">
        <v>9</v>
      </c>
      <c r="D692" s="309"/>
      <c r="E692" s="309"/>
      <c r="F692" s="309"/>
      <c r="G692" s="309"/>
      <c r="H692" s="309"/>
    </row>
    <row r="693" spans="1:8" ht="15.6" customHeight="1" x14ac:dyDescent="0.2">
      <c r="A693" s="318"/>
      <c r="B693" s="317"/>
      <c r="C693" s="86" t="s">
        <v>419</v>
      </c>
      <c r="D693" s="174" t="s">
        <v>20</v>
      </c>
      <c r="E693" s="174" t="s">
        <v>19</v>
      </c>
      <c r="F693" s="194">
        <v>100</v>
      </c>
      <c r="G693" s="174"/>
      <c r="H693" s="174"/>
    </row>
    <row r="694" spans="1:8" ht="57.75" customHeight="1" x14ac:dyDescent="0.2">
      <c r="A694" s="305" t="s">
        <v>435</v>
      </c>
      <c r="B694" s="315" t="s">
        <v>161</v>
      </c>
      <c r="C694" s="310" t="str">
        <f>'Додаток 1 2025-2027'!B102</f>
        <v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0,3500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Южненська міська територіальна громада Одеського району Одеської області, с.Булдинка</v>
      </c>
      <c r="D694" s="307"/>
      <c r="E694" s="307"/>
      <c r="F694" s="307"/>
      <c r="G694" s="307"/>
      <c r="H694" s="307"/>
    </row>
    <row r="695" spans="1:8" ht="15.6" customHeight="1" x14ac:dyDescent="0.2">
      <c r="A695" s="318"/>
      <c r="B695" s="316"/>
      <c r="C695" s="309" t="s">
        <v>6</v>
      </c>
      <c r="D695" s="309"/>
      <c r="E695" s="309"/>
      <c r="F695" s="309"/>
      <c r="G695" s="309"/>
      <c r="H695" s="309"/>
    </row>
    <row r="696" spans="1:8" ht="15.6" customHeight="1" x14ac:dyDescent="0.2">
      <c r="A696" s="318"/>
      <c r="B696" s="316"/>
      <c r="C696" s="182" t="s">
        <v>416</v>
      </c>
      <c r="D696" s="174" t="s">
        <v>156</v>
      </c>
      <c r="E696" s="174" t="s">
        <v>258</v>
      </c>
      <c r="F696" s="10">
        <f>'Додаток 1 2025-2027'!G102</f>
        <v>17.399999999999999</v>
      </c>
      <c r="G696" s="10"/>
      <c r="H696" s="10"/>
    </row>
    <row r="697" spans="1:8" ht="15.6" customHeight="1" x14ac:dyDescent="0.2">
      <c r="A697" s="318"/>
      <c r="B697" s="316"/>
      <c r="C697" s="309" t="s">
        <v>7</v>
      </c>
      <c r="D697" s="309"/>
      <c r="E697" s="309"/>
      <c r="F697" s="309"/>
      <c r="G697" s="309"/>
      <c r="H697" s="309"/>
    </row>
    <row r="698" spans="1:8" ht="15.6" customHeight="1" x14ac:dyDescent="0.2">
      <c r="A698" s="318"/>
      <c r="B698" s="316"/>
      <c r="C698" s="181" t="s">
        <v>417</v>
      </c>
      <c r="D698" s="174" t="s">
        <v>415</v>
      </c>
      <c r="E698" s="174" t="s">
        <v>11</v>
      </c>
      <c r="F698" s="87">
        <v>1</v>
      </c>
      <c r="G698" s="87"/>
      <c r="H698" s="87"/>
    </row>
    <row r="699" spans="1:8" ht="15.6" customHeight="1" x14ac:dyDescent="0.2">
      <c r="A699" s="318"/>
      <c r="B699" s="316"/>
      <c r="C699" s="309" t="s">
        <v>8</v>
      </c>
      <c r="D699" s="309"/>
      <c r="E699" s="309"/>
      <c r="F699" s="309"/>
      <c r="G699" s="309"/>
      <c r="H699" s="309"/>
    </row>
    <row r="700" spans="1:8" ht="15.6" customHeight="1" x14ac:dyDescent="0.2">
      <c r="A700" s="318"/>
      <c r="B700" s="316"/>
      <c r="C700" s="182" t="s">
        <v>418</v>
      </c>
      <c r="D700" s="174" t="s">
        <v>18</v>
      </c>
      <c r="E700" s="174" t="s">
        <v>266</v>
      </c>
      <c r="F700" s="10">
        <f t="shared" ref="F700" si="19">F696/F698</f>
        <v>17.399999999999999</v>
      </c>
      <c r="G700" s="10"/>
      <c r="H700" s="10"/>
    </row>
    <row r="701" spans="1:8" ht="15.6" customHeight="1" x14ac:dyDescent="0.2">
      <c r="A701" s="318"/>
      <c r="B701" s="316"/>
      <c r="C701" s="309" t="s">
        <v>9</v>
      </c>
      <c r="D701" s="309"/>
      <c r="E701" s="309"/>
      <c r="F701" s="309"/>
      <c r="G701" s="309"/>
      <c r="H701" s="309"/>
    </row>
    <row r="702" spans="1:8" ht="15.6" customHeight="1" x14ac:dyDescent="0.2">
      <c r="A702" s="318"/>
      <c r="B702" s="317"/>
      <c r="C702" s="86" t="s">
        <v>419</v>
      </c>
      <c r="D702" s="174" t="s">
        <v>20</v>
      </c>
      <c r="E702" s="174" t="s">
        <v>19</v>
      </c>
      <c r="F702" s="194">
        <v>100</v>
      </c>
      <c r="G702" s="174"/>
      <c r="H702" s="174"/>
    </row>
    <row r="703" spans="1:8" ht="48" customHeight="1" x14ac:dyDescent="0.2">
      <c r="A703" s="305" t="s">
        <v>436</v>
      </c>
      <c r="B703" s="315" t="s">
        <v>161</v>
      </c>
      <c r="C703" s="310" t="str">
        <f>'Додаток 1 2025-2027'!B103</f>
        <v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0,6942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с.Кошари, Одеського району Одеської області</v>
      </c>
      <c r="D703" s="307"/>
      <c r="E703" s="307"/>
      <c r="F703" s="307"/>
      <c r="G703" s="307"/>
      <c r="H703" s="307"/>
    </row>
    <row r="704" spans="1:8" ht="15.6" customHeight="1" x14ac:dyDescent="0.2">
      <c r="A704" s="318"/>
      <c r="B704" s="316"/>
      <c r="C704" s="309" t="s">
        <v>6</v>
      </c>
      <c r="D704" s="309"/>
      <c r="E704" s="309"/>
      <c r="F704" s="309"/>
      <c r="G704" s="309"/>
      <c r="H704" s="309"/>
    </row>
    <row r="705" spans="1:8" ht="15.6" customHeight="1" x14ac:dyDescent="0.2">
      <c r="A705" s="318"/>
      <c r="B705" s="316"/>
      <c r="C705" s="182" t="s">
        <v>416</v>
      </c>
      <c r="D705" s="174" t="s">
        <v>156</v>
      </c>
      <c r="E705" s="174" t="s">
        <v>258</v>
      </c>
      <c r="F705" s="10">
        <f>'Додаток 1 2025-2027'!G103</f>
        <v>23</v>
      </c>
      <c r="G705" s="10"/>
      <c r="H705" s="10"/>
    </row>
    <row r="706" spans="1:8" ht="15.6" customHeight="1" x14ac:dyDescent="0.2">
      <c r="A706" s="318"/>
      <c r="B706" s="316"/>
      <c r="C706" s="309" t="s">
        <v>7</v>
      </c>
      <c r="D706" s="309"/>
      <c r="E706" s="309"/>
      <c r="F706" s="309"/>
      <c r="G706" s="309"/>
      <c r="H706" s="309"/>
    </row>
    <row r="707" spans="1:8" ht="15.6" customHeight="1" x14ac:dyDescent="0.2">
      <c r="A707" s="318"/>
      <c r="B707" s="316"/>
      <c r="C707" s="181" t="s">
        <v>417</v>
      </c>
      <c r="D707" s="174" t="s">
        <v>415</v>
      </c>
      <c r="E707" s="174" t="s">
        <v>11</v>
      </c>
      <c r="F707" s="87">
        <v>1</v>
      </c>
      <c r="G707" s="87"/>
      <c r="H707" s="87"/>
    </row>
    <row r="708" spans="1:8" ht="15.6" customHeight="1" x14ac:dyDescent="0.2">
      <c r="A708" s="318"/>
      <c r="B708" s="316"/>
      <c r="C708" s="309" t="s">
        <v>8</v>
      </c>
      <c r="D708" s="309"/>
      <c r="E708" s="309"/>
      <c r="F708" s="309"/>
      <c r="G708" s="309"/>
      <c r="H708" s="309"/>
    </row>
    <row r="709" spans="1:8" ht="15.6" customHeight="1" x14ac:dyDescent="0.2">
      <c r="A709" s="318"/>
      <c r="B709" s="316"/>
      <c r="C709" s="182" t="s">
        <v>418</v>
      </c>
      <c r="D709" s="174" t="s">
        <v>18</v>
      </c>
      <c r="E709" s="174" t="s">
        <v>266</v>
      </c>
      <c r="F709" s="10">
        <f t="shared" ref="F709" si="20">F705/F707</f>
        <v>23</v>
      </c>
      <c r="G709" s="10"/>
      <c r="H709" s="10"/>
    </row>
    <row r="710" spans="1:8" ht="15.6" customHeight="1" x14ac:dyDescent="0.2">
      <c r="A710" s="318"/>
      <c r="B710" s="316"/>
      <c r="C710" s="309" t="s">
        <v>9</v>
      </c>
      <c r="D710" s="309"/>
      <c r="E710" s="309"/>
      <c r="F710" s="309"/>
      <c r="G710" s="309"/>
      <c r="H710" s="309"/>
    </row>
    <row r="711" spans="1:8" ht="15.6" customHeight="1" x14ac:dyDescent="0.2">
      <c r="A711" s="318"/>
      <c r="B711" s="317"/>
      <c r="C711" s="86" t="s">
        <v>419</v>
      </c>
      <c r="D711" s="174" t="s">
        <v>20</v>
      </c>
      <c r="E711" s="174" t="s">
        <v>19</v>
      </c>
      <c r="F711" s="194">
        <v>100</v>
      </c>
      <c r="G711" s="174"/>
      <c r="H711" s="174"/>
    </row>
    <row r="712" spans="1:8" ht="18.75" customHeight="1" x14ac:dyDescent="0.2">
      <c r="A712" s="305" t="s">
        <v>439</v>
      </c>
      <c r="B712" s="315" t="s">
        <v>161</v>
      </c>
      <c r="C712" s="310" t="s">
        <v>598</v>
      </c>
      <c r="D712" s="307"/>
      <c r="E712" s="307"/>
      <c r="F712" s="307"/>
      <c r="G712" s="307"/>
      <c r="H712" s="307"/>
    </row>
    <row r="713" spans="1:8" ht="15.6" customHeight="1" x14ac:dyDescent="0.2">
      <c r="A713" s="318"/>
      <c r="B713" s="316"/>
      <c r="C713" s="309" t="s">
        <v>6</v>
      </c>
      <c r="D713" s="309"/>
      <c r="E713" s="309"/>
      <c r="F713" s="309"/>
      <c r="G713" s="309"/>
      <c r="H713" s="309"/>
    </row>
    <row r="714" spans="1:8" ht="28.15" customHeight="1" x14ac:dyDescent="0.2">
      <c r="A714" s="318"/>
      <c r="B714" s="316"/>
      <c r="C714" s="182" t="s">
        <v>462</v>
      </c>
      <c r="D714" s="174" t="s">
        <v>10</v>
      </c>
      <c r="E714" s="174" t="s">
        <v>258</v>
      </c>
      <c r="F714" s="10">
        <f>'Додаток 1 2025-2027'!G104</f>
        <v>45</v>
      </c>
      <c r="G714" s="10"/>
      <c r="H714" s="10"/>
    </row>
    <row r="715" spans="1:8" ht="15.6" customHeight="1" x14ac:dyDescent="0.2">
      <c r="A715" s="318"/>
      <c r="B715" s="316"/>
      <c r="C715" s="309" t="s">
        <v>7</v>
      </c>
      <c r="D715" s="309"/>
      <c r="E715" s="309"/>
      <c r="F715" s="309"/>
      <c r="G715" s="309"/>
      <c r="H715" s="309"/>
    </row>
    <row r="716" spans="1:8" ht="15.6" customHeight="1" x14ac:dyDescent="0.2">
      <c r="A716" s="318"/>
      <c r="B716" s="316"/>
      <c r="C716" s="181" t="s">
        <v>460</v>
      </c>
      <c r="D716" s="174" t="s">
        <v>10</v>
      </c>
      <c r="E716" s="174" t="s">
        <v>11</v>
      </c>
      <c r="F716" s="87">
        <v>1</v>
      </c>
      <c r="G716" s="87"/>
      <c r="H716" s="87"/>
    </row>
    <row r="717" spans="1:8" ht="15.6" customHeight="1" x14ac:dyDescent="0.2">
      <c r="A717" s="318"/>
      <c r="B717" s="316"/>
      <c r="C717" s="309" t="s">
        <v>8</v>
      </c>
      <c r="D717" s="309"/>
      <c r="E717" s="309"/>
      <c r="F717" s="309"/>
      <c r="G717" s="309"/>
      <c r="H717" s="309"/>
    </row>
    <row r="718" spans="1:8" ht="28.15" customHeight="1" x14ac:dyDescent="0.2">
      <c r="A718" s="318"/>
      <c r="B718" s="316"/>
      <c r="C718" s="182" t="s">
        <v>461</v>
      </c>
      <c r="D718" s="174" t="s">
        <v>18</v>
      </c>
      <c r="E718" s="174" t="s">
        <v>266</v>
      </c>
      <c r="F718" s="10">
        <f t="shared" ref="F718" si="21">F714/F716</f>
        <v>45</v>
      </c>
      <c r="G718" s="10"/>
      <c r="H718" s="10"/>
    </row>
    <row r="719" spans="1:8" ht="15.6" customHeight="1" x14ac:dyDescent="0.2">
      <c r="A719" s="318"/>
      <c r="B719" s="316"/>
      <c r="C719" s="309" t="s">
        <v>9</v>
      </c>
      <c r="D719" s="309"/>
      <c r="E719" s="309"/>
      <c r="F719" s="309"/>
      <c r="G719" s="309"/>
      <c r="H719" s="309"/>
    </row>
    <row r="720" spans="1:8" ht="15.6" customHeight="1" x14ac:dyDescent="0.2">
      <c r="A720" s="318"/>
      <c r="B720" s="317"/>
      <c r="C720" s="86" t="s">
        <v>463</v>
      </c>
      <c r="D720" s="174" t="s">
        <v>20</v>
      </c>
      <c r="E720" s="174" t="s">
        <v>19</v>
      </c>
      <c r="F720" s="193">
        <v>100</v>
      </c>
      <c r="G720" s="174"/>
      <c r="H720" s="174"/>
    </row>
    <row r="721" spans="1:8" ht="30" customHeight="1" x14ac:dyDescent="0.2">
      <c r="A721" s="305" t="s">
        <v>456</v>
      </c>
      <c r="B721" s="306" t="s">
        <v>407</v>
      </c>
      <c r="C721" s="310" t="str">
        <f>'Додаток 1 2025-2027'!B106</f>
        <v>Коригування проєктної документації: "Нове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кладовище"</v>
      </c>
      <c r="D721" s="307"/>
      <c r="E721" s="307"/>
      <c r="F721" s="307"/>
      <c r="G721" s="307"/>
      <c r="H721" s="307"/>
    </row>
    <row r="722" spans="1:8" ht="14.45" customHeight="1" x14ac:dyDescent="0.2">
      <c r="A722" s="318"/>
      <c r="B722" s="306"/>
      <c r="C722" s="309" t="s">
        <v>6</v>
      </c>
      <c r="D722" s="309"/>
      <c r="E722" s="309"/>
      <c r="F722" s="309"/>
      <c r="G722" s="309"/>
      <c r="H722" s="309"/>
    </row>
    <row r="723" spans="1:8" ht="32.25" customHeight="1" x14ac:dyDescent="0.2">
      <c r="A723" s="318"/>
      <c r="B723" s="306"/>
      <c r="C723" s="182" t="s">
        <v>458</v>
      </c>
      <c r="D723" s="174" t="s">
        <v>10</v>
      </c>
      <c r="E723" s="174" t="s">
        <v>258</v>
      </c>
      <c r="F723" s="10">
        <f>'Додаток 1 2025-2027'!G106</f>
        <v>55.030999999999999</v>
      </c>
      <c r="G723" s="10"/>
      <c r="H723" s="10"/>
    </row>
    <row r="724" spans="1:8" ht="14.45" customHeight="1" x14ac:dyDescent="0.2">
      <c r="A724" s="318"/>
      <c r="B724" s="306"/>
      <c r="C724" s="309" t="s">
        <v>7</v>
      </c>
      <c r="D724" s="309"/>
      <c r="E724" s="309"/>
      <c r="F724" s="309"/>
      <c r="G724" s="309"/>
      <c r="H724" s="309"/>
    </row>
    <row r="725" spans="1:8" ht="15.6" customHeight="1" x14ac:dyDescent="0.2">
      <c r="A725" s="318"/>
      <c r="B725" s="306"/>
      <c r="C725" s="181" t="s">
        <v>259</v>
      </c>
      <c r="D725" s="174" t="s">
        <v>10</v>
      </c>
      <c r="E725" s="174" t="s">
        <v>11</v>
      </c>
      <c r="F725" s="87">
        <v>1</v>
      </c>
      <c r="G725" s="87"/>
      <c r="H725" s="87"/>
    </row>
    <row r="726" spans="1:8" ht="15.6" customHeight="1" x14ac:dyDescent="0.2">
      <c r="A726" s="318"/>
      <c r="B726" s="306"/>
      <c r="C726" s="309" t="s">
        <v>8</v>
      </c>
      <c r="D726" s="309"/>
      <c r="E726" s="309"/>
      <c r="F726" s="309"/>
      <c r="G726" s="309"/>
      <c r="H726" s="309"/>
    </row>
    <row r="727" spans="1:8" ht="18" customHeight="1" x14ac:dyDescent="0.2">
      <c r="A727" s="318"/>
      <c r="B727" s="306"/>
      <c r="C727" s="182" t="s">
        <v>467</v>
      </c>
      <c r="D727" s="174" t="s">
        <v>18</v>
      </c>
      <c r="E727" s="174" t="s">
        <v>266</v>
      </c>
      <c r="F727" s="10">
        <f t="shared" ref="F727" si="22">F723/F725</f>
        <v>55.030999999999999</v>
      </c>
      <c r="G727" s="10"/>
      <c r="H727" s="10"/>
    </row>
    <row r="728" spans="1:8" ht="15.6" customHeight="1" x14ac:dyDescent="0.2">
      <c r="A728" s="318"/>
      <c r="B728" s="306"/>
      <c r="C728" s="309" t="s">
        <v>9</v>
      </c>
      <c r="D728" s="309"/>
      <c r="E728" s="309"/>
      <c r="F728" s="309"/>
      <c r="G728" s="309"/>
      <c r="H728" s="309"/>
    </row>
    <row r="729" spans="1:8" ht="15.6" customHeight="1" x14ac:dyDescent="0.2">
      <c r="A729" s="318"/>
      <c r="B729" s="306"/>
      <c r="C729" s="86" t="s">
        <v>465</v>
      </c>
      <c r="D729" s="174" t="s">
        <v>20</v>
      </c>
      <c r="E729" s="174" t="s">
        <v>19</v>
      </c>
      <c r="F729" s="194">
        <v>100</v>
      </c>
      <c r="G729" s="174"/>
      <c r="H729" s="174"/>
    </row>
    <row r="730" spans="1:8" ht="30" customHeight="1" x14ac:dyDescent="0.2">
      <c r="A730" s="290" t="s">
        <v>490</v>
      </c>
      <c r="B730" s="306" t="s">
        <v>407</v>
      </c>
      <c r="C730" s="310" t="str">
        <f>'Додаток 1 2025-2027'!B107</f>
        <v>Проєктні роботи "Реконструкція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області"</v>
      </c>
      <c r="D730" s="307"/>
      <c r="E730" s="307"/>
      <c r="F730" s="307"/>
      <c r="G730" s="307"/>
      <c r="H730" s="307"/>
    </row>
    <row r="731" spans="1:8" ht="15.6" customHeight="1" x14ac:dyDescent="0.2">
      <c r="A731" s="291"/>
      <c r="B731" s="306"/>
      <c r="C731" s="309" t="s">
        <v>6</v>
      </c>
      <c r="D731" s="309"/>
      <c r="E731" s="309"/>
      <c r="F731" s="309"/>
      <c r="G731" s="309"/>
      <c r="H731" s="309"/>
    </row>
    <row r="732" spans="1:8" ht="20.25" customHeight="1" x14ac:dyDescent="0.2">
      <c r="A732" s="291"/>
      <c r="B732" s="306"/>
      <c r="C732" s="182" t="s">
        <v>492</v>
      </c>
      <c r="D732" s="174" t="s">
        <v>10</v>
      </c>
      <c r="E732" s="174" t="s">
        <v>258</v>
      </c>
      <c r="F732" s="10"/>
      <c r="G732" s="10">
        <f>'Додаток 1 2025-2027'!H107</f>
        <v>49.8</v>
      </c>
      <c r="H732" s="10"/>
    </row>
    <row r="733" spans="1:8" ht="15.6" customHeight="1" x14ac:dyDescent="0.2">
      <c r="A733" s="291"/>
      <c r="B733" s="306"/>
      <c r="C733" s="309" t="s">
        <v>7</v>
      </c>
      <c r="D733" s="309"/>
      <c r="E733" s="309"/>
      <c r="F733" s="309"/>
      <c r="G733" s="309"/>
      <c r="H733" s="309"/>
    </row>
    <row r="734" spans="1:8" ht="15.6" customHeight="1" x14ac:dyDescent="0.2">
      <c r="A734" s="291"/>
      <c r="B734" s="306"/>
      <c r="C734" s="181" t="s">
        <v>288</v>
      </c>
      <c r="D734" s="174" t="s">
        <v>10</v>
      </c>
      <c r="E734" s="174" t="s">
        <v>11</v>
      </c>
      <c r="F734" s="87"/>
      <c r="G734" s="87">
        <v>1</v>
      </c>
      <c r="H734" s="87"/>
    </row>
    <row r="735" spans="1:8" ht="15.6" customHeight="1" x14ac:dyDescent="0.2">
      <c r="A735" s="291"/>
      <c r="B735" s="306"/>
      <c r="C735" s="309" t="s">
        <v>8</v>
      </c>
      <c r="D735" s="309"/>
      <c r="E735" s="309"/>
      <c r="F735" s="309"/>
      <c r="G735" s="309"/>
      <c r="H735" s="309"/>
    </row>
    <row r="736" spans="1:8" ht="15.6" customHeight="1" x14ac:dyDescent="0.2">
      <c r="A736" s="291"/>
      <c r="B736" s="306"/>
      <c r="C736" s="182" t="s">
        <v>289</v>
      </c>
      <c r="D736" s="174" t="s">
        <v>18</v>
      </c>
      <c r="E736" s="174" t="s">
        <v>266</v>
      </c>
      <c r="F736" s="10"/>
      <c r="G736" s="10">
        <f t="shared" ref="G736" si="23">G732/G734</f>
        <v>49.8</v>
      </c>
      <c r="H736" s="10"/>
    </row>
    <row r="737" spans="1:9" ht="15.6" customHeight="1" x14ac:dyDescent="0.2">
      <c r="A737" s="291"/>
      <c r="B737" s="306"/>
      <c r="C737" s="309" t="s">
        <v>9</v>
      </c>
      <c r="D737" s="309"/>
      <c r="E737" s="309"/>
      <c r="F737" s="309"/>
      <c r="G737" s="309"/>
      <c r="H737" s="309"/>
    </row>
    <row r="738" spans="1:9" ht="15.6" customHeight="1" x14ac:dyDescent="0.2">
      <c r="A738" s="292"/>
      <c r="B738" s="306"/>
      <c r="C738" s="86" t="s">
        <v>290</v>
      </c>
      <c r="D738" s="174" t="s">
        <v>20</v>
      </c>
      <c r="E738" s="174" t="s">
        <v>19</v>
      </c>
      <c r="F738" s="194"/>
      <c r="G738" s="193">
        <v>100</v>
      </c>
      <c r="H738" s="174"/>
    </row>
    <row r="739" spans="1:9" ht="31.5" customHeight="1" x14ac:dyDescent="0.2">
      <c r="A739" s="290" t="s">
        <v>519</v>
      </c>
      <c r="B739" s="306" t="s">
        <v>407</v>
      </c>
      <c r="C739" s="310" t="s">
        <v>569</v>
      </c>
      <c r="D739" s="307"/>
      <c r="E739" s="307"/>
      <c r="F739" s="307"/>
      <c r="G739" s="307"/>
      <c r="H739" s="307"/>
    </row>
    <row r="740" spans="1:9" ht="15.6" customHeight="1" x14ac:dyDescent="0.2">
      <c r="A740" s="291"/>
      <c r="B740" s="306"/>
      <c r="C740" s="302" t="s">
        <v>6</v>
      </c>
      <c r="D740" s="303"/>
      <c r="E740" s="303"/>
      <c r="F740" s="303"/>
      <c r="G740" s="303"/>
      <c r="H740" s="304"/>
    </row>
    <row r="741" spans="1:9" ht="15.6" customHeight="1" x14ac:dyDescent="0.2">
      <c r="A741" s="291"/>
      <c r="B741" s="306"/>
      <c r="C741" s="1" t="s">
        <v>524</v>
      </c>
      <c r="D741" s="174" t="s">
        <v>10</v>
      </c>
      <c r="E741" s="174" t="s">
        <v>258</v>
      </c>
      <c r="F741" s="10">
        <f>'Додаток 1 2025-2027'!G108</f>
        <v>2651.4659999999999</v>
      </c>
      <c r="G741" s="10">
        <f>'Додаток 1 2025-2027'!H108</f>
        <v>600</v>
      </c>
      <c r="H741" s="10"/>
    </row>
    <row r="742" spans="1:9" ht="15.6" customHeight="1" x14ac:dyDescent="0.2">
      <c r="A742" s="291"/>
      <c r="B742" s="306"/>
      <c r="C742" s="302" t="s">
        <v>7</v>
      </c>
      <c r="D742" s="303"/>
      <c r="E742" s="303"/>
      <c r="F742" s="303"/>
      <c r="G742" s="303"/>
      <c r="H742" s="304"/>
    </row>
    <row r="743" spans="1:9" ht="15.6" customHeight="1" x14ac:dyDescent="0.2">
      <c r="A743" s="291"/>
      <c r="B743" s="306"/>
      <c r="C743" s="1" t="s">
        <v>521</v>
      </c>
      <c r="D743" s="174" t="s">
        <v>18</v>
      </c>
      <c r="E743" s="174" t="s">
        <v>11</v>
      </c>
      <c r="F743" s="87">
        <v>1</v>
      </c>
      <c r="G743" s="87">
        <v>1</v>
      </c>
      <c r="H743" s="87"/>
    </row>
    <row r="744" spans="1:9" ht="15.6" customHeight="1" x14ac:dyDescent="0.2">
      <c r="A744" s="291"/>
      <c r="B744" s="306"/>
      <c r="C744" s="302" t="s">
        <v>8</v>
      </c>
      <c r="D744" s="303"/>
      <c r="E744" s="303"/>
      <c r="F744" s="303"/>
      <c r="G744" s="303"/>
      <c r="H744" s="304"/>
    </row>
    <row r="745" spans="1:9" ht="15.6" customHeight="1" x14ac:dyDescent="0.2">
      <c r="A745" s="291"/>
      <c r="B745" s="306"/>
      <c r="C745" s="1" t="s">
        <v>522</v>
      </c>
      <c r="D745" s="174" t="s">
        <v>18</v>
      </c>
      <c r="E745" s="174" t="s">
        <v>266</v>
      </c>
      <c r="F745" s="10">
        <f t="shared" ref="F745:G745" si="24">F741/F743</f>
        <v>2651.4659999999999</v>
      </c>
      <c r="G745" s="10">
        <f t="shared" si="24"/>
        <v>600</v>
      </c>
      <c r="H745" s="10"/>
    </row>
    <row r="746" spans="1:9" ht="15.6" customHeight="1" x14ac:dyDescent="0.2">
      <c r="A746" s="291"/>
      <c r="B746" s="306"/>
      <c r="C746" s="309" t="s">
        <v>9</v>
      </c>
      <c r="D746" s="309"/>
      <c r="E746" s="309"/>
      <c r="F746" s="309"/>
      <c r="G746" s="309"/>
      <c r="H746" s="309"/>
    </row>
    <row r="747" spans="1:9" ht="15.6" customHeight="1" x14ac:dyDescent="0.2">
      <c r="A747" s="292"/>
      <c r="B747" s="306"/>
      <c r="C747" s="1" t="s">
        <v>523</v>
      </c>
      <c r="D747" s="174" t="s">
        <v>20</v>
      </c>
      <c r="E747" s="174" t="s">
        <v>19</v>
      </c>
      <c r="F747" s="193">
        <v>85</v>
      </c>
      <c r="G747" s="193">
        <v>100</v>
      </c>
      <c r="H747" s="174"/>
    </row>
    <row r="748" spans="1:9" ht="15.6" customHeight="1" x14ac:dyDescent="0.2">
      <c r="A748" s="290" t="s">
        <v>525</v>
      </c>
      <c r="B748" s="293" t="s">
        <v>541</v>
      </c>
      <c r="C748" s="296" t="str">
        <f>'Додаток 1 2025-2027'!B110</f>
        <v>Придбання багатофункціонального пристрою</v>
      </c>
      <c r="D748" s="297"/>
      <c r="E748" s="297"/>
      <c r="F748" s="297"/>
      <c r="G748" s="297"/>
      <c r="H748" s="298"/>
    </row>
    <row r="749" spans="1:9" ht="13.9" customHeight="1" x14ac:dyDescent="0.2">
      <c r="A749" s="291"/>
      <c r="B749" s="294"/>
      <c r="C749" s="299" t="s">
        <v>6</v>
      </c>
      <c r="D749" s="300"/>
      <c r="E749" s="300"/>
      <c r="F749" s="300"/>
      <c r="G749" s="300"/>
      <c r="H749" s="301"/>
      <c r="I749" s="195"/>
    </row>
    <row r="750" spans="1:9" ht="15.6" customHeight="1" x14ac:dyDescent="0.2">
      <c r="A750" s="291"/>
      <c r="B750" s="294"/>
      <c r="C750" s="86" t="s">
        <v>538</v>
      </c>
      <c r="D750" s="174" t="s">
        <v>31</v>
      </c>
      <c r="E750" s="174" t="s">
        <v>258</v>
      </c>
      <c r="F750" s="10"/>
      <c r="G750" s="10">
        <f>'Додаток 1 2025-2027'!H110</f>
        <v>26.824000000000002</v>
      </c>
      <c r="H750" s="10">
        <f>'Додаток 1 2025-2027'!I110</f>
        <v>58.673999999999999</v>
      </c>
    </row>
    <row r="751" spans="1:9" ht="13.9" customHeight="1" x14ac:dyDescent="0.2">
      <c r="A751" s="291"/>
      <c r="B751" s="294"/>
      <c r="C751" s="302" t="s">
        <v>7</v>
      </c>
      <c r="D751" s="303"/>
      <c r="E751" s="303"/>
      <c r="F751" s="303"/>
      <c r="G751" s="303"/>
      <c r="H751" s="304"/>
    </row>
    <row r="752" spans="1:9" ht="15.6" customHeight="1" x14ac:dyDescent="0.2">
      <c r="A752" s="291"/>
      <c r="B752" s="294"/>
      <c r="C752" s="86" t="s">
        <v>539</v>
      </c>
      <c r="D752" s="174" t="s">
        <v>391</v>
      </c>
      <c r="E752" s="174" t="s">
        <v>11</v>
      </c>
      <c r="F752" s="87"/>
      <c r="G752" s="87">
        <v>1</v>
      </c>
      <c r="H752" s="87">
        <v>1</v>
      </c>
    </row>
    <row r="753" spans="1:8" ht="15.6" customHeight="1" x14ac:dyDescent="0.2">
      <c r="A753" s="291"/>
      <c r="B753" s="294"/>
      <c r="C753" s="302" t="s">
        <v>8</v>
      </c>
      <c r="D753" s="303"/>
      <c r="E753" s="303"/>
      <c r="F753" s="303"/>
      <c r="G753" s="303"/>
      <c r="H753" s="304"/>
    </row>
    <row r="754" spans="1:8" ht="15.6" customHeight="1" x14ac:dyDescent="0.2">
      <c r="A754" s="291"/>
      <c r="B754" s="294"/>
      <c r="C754" s="86" t="s">
        <v>540</v>
      </c>
      <c r="D754" s="174" t="s">
        <v>18</v>
      </c>
      <c r="E754" s="174" t="s">
        <v>649</v>
      </c>
      <c r="F754" s="10"/>
      <c r="G754" s="10">
        <f>G750/G752</f>
        <v>26.824000000000002</v>
      </c>
      <c r="H754" s="10">
        <f>H750/H752</f>
        <v>58.673999999999999</v>
      </c>
    </row>
    <row r="755" spans="1:8" ht="14.45" customHeight="1" x14ac:dyDescent="0.2">
      <c r="A755" s="291"/>
      <c r="B755" s="294"/>
      <c r="C755" s="302" t="s">
        <v>9</v>
      </c>
      <c r="D755" s="303"/>
      <c r="E755" s="303"/>
      <c r="F755" s="303"/>
      <c r="G755" s="303"/>
      <c r="H755" s="304"/>
    </row>
    <row r="756" spans="1:8" ht="28.9" customHeight="1" x14ac:dyDescent="0.2">
      <c r="A756" s="292"/>
      <c r="B756" s="295"/>
      <c r="C756" s="86" t="s">
        <v>666</v>
      </c>
      <c r="D756" s="174" t="s">
        <v>20</v>
      </c>
      <c r="E756" s="174" t="s">
        <v>19</v>
      </c>
      <c r="F756" s="174"/>
      <c r="G756" s="226">
        <v>100</v>
      </c>
      <c r="H756" s="174">
        <v>100</v>
      </c>
    </row>
    <row r="757" spans="1:8" ht="15.6" customHeight="1" x14ac:dyDescent="0.2">
      <c r="A757" s="290" t="s">
        <v>537</v>
      </c>
      <c r="B757" s="293" t="s">
        <v>541</v>
      </c>
      <c r="C757" s="296" t="str">
        <f>'Додаток 1 2025-2027'!B111</f>
        <v>Придбання комп'ютера у зборі з монітором</v>
      </c>
      <c r="D757" s="297"/>
      <c r="E757" s="297"/>
      <c r="F757" s="297"/>
      <c r="G757" s="297"/>
      <c r="H757" s="298"/>
    </row>
    <row r="758" spans="1:8" ht="15.6" customHeight="1" x14ac:dyDescent="0.2">
      <c r="A758" s="291"/>
      <c r="B758" s="294"/>
      <c r="C758" s="299" t="s">
        <v>6</v>
      </c>
      <c r="D758" s="300"/>
      <c r="E758" s="300"/>
      <c r="F758" s="300"/>
      <c r="G758" s="300"/>
      <c r="H758" s="301"/>
    </row>
    <row r="759" spans="1:8" ht="15.6" customHeight="1" x14ac:dyDescent="0.2">
      <c r="A759" s="291"/>
      <c r="B759" s="294"/>
      <c r="C759" s="86" t="s">
        <v>543</v>
      </c>
      <c r="D759" s="174" t="s">
        <v>31</v>
      </c>
      <c r="E759" s="174" t="s">
        <v>258</v>
      </c>
      <c r="F759" s="10"/>
      <c r="G759" s="10">
        <f>'Додаток 1 2025-2027'!H111</f>
        <v>37.575000000000003</v>
      </c>
      <c r="H759" s="10">
        <f>'Додаток 1 2025-2027'!I111</f>
        <v>42.603000000000002</v>
      </c>
    </row>
    <row r="760" spans="1:8" ht="15.6" customHeight="1" x14ac:dyDescent="0.2">
      <c r="A760" s="291"/>
      <c r="B760" s="294"/>
      <c r="C760" s="302" t="s">
        <v>7</v>
      </c>
      <c r="D760" s="303"/>
      <c r="E760" s="303"/>
      <c r="F760" s="303"/>
      <c r="G760" s="303"/>
      <c r="H760" s="304"/>
    </row>
    <row r="761" spans="1:8" ht="15.6" customHeight="1" x14ac:dyDescent="0.2">
      <c r="A761" s="291"/>
      <c r="B761" s="294"/>
      <c r="C761" s="86" t="s">
        <v>544</v>
      </c>
      <c r="D761" s="174" t="s">
        <v>391</v>
      </c>
      <c r="E761" s="174" t="s">
        <v>11</v>
      </c>
      <c r="F761" s="87"/>
      <c r="G761" s="87">
        <v>1</v>
      </c>
      <c r="H761" s="87">
        <v>1</v>
      </c>
    </row>
    <row r="762" spans="1:8" ht="15.6" customHeight="1" x14ac:dyDescent="0.2">
      <c r="A762" s="291"/>
      <c r="B762" s="294"/>
      <c r="C762" s="302" t="s">
        <v>8</v>
      </c>
      <c r="D762" s="303"/>
      <c r="E762" s="303"/>
      <c r="F762" s="303"/>
      <c r="G762" s="303"/>
      <c r="H762" s="304"/>
    </row>
    <row r="763" spans="1:8" ht="15.6" customHeight="1" x14ac:dyDescent="0.2">
      <c r="A763" s="291"/>
      <c r="B763" s="294"/>
      <c r="C763" s="86" t="s">
        <v>545</v>
      </c>
      <c r="D763" s="174" t="s">
        <v>18</v>
      </c>
      <c r="E763" s="174" t="s">
        <v>257</v>
      </c>
      <c r="F763" s="10"/>
      <c r="G763" s="10">
        <f t="shared" ref="G763:H763" si="25">G759/G761</f>
        <v>37.575000000000003</v>
      </c>
      <c r="H763" s="10">
        <f t="shared" si="25"/>
        <v>42.603000000000002</v>
      </c>
    </row>
    <row r="764" spans="1:8" ht="15.6" customHeight="1" x14ac:dyDescent="0.2">
      <c r="A764" s="291"/>
      <c r="B764" s="294"/>
      <c r="C764" s="302" t="s">
        <v>9</v>
      </c>
      <c r="D764" s="303"/>
      <c r="E764" s="303"/>
      <c r="F764" s="303"/>
      <c r="G764" s="303"/>
      <c r="H764" s="304"/>
    </row>
    <row r="765" spans="1:8" ht="26.45" customHeight="1" x14ac:dyDescent="0.2">
      <c r="A765" s="292"/>
      <c r="B765" s="295"/>
      <c r="C765" s="86" t="s">
        <v>666</v>
      </c>
      <c r="D765" s="174" t="s">
        <v>20</v>
      </c>
      <c r="E765" s="174" t="s">
        <v>19</v>
      </c>
      <c r="F765" s="174"/>
      <c r="G765" s="174">
        <v>100</v>
      </c>
      <c r="H765" s="174">
        <v>100</v>
      </c>
    </row>
    <row r="766" spans="1:8" ht="15.6" customHeight="1" x14ac:dyDescent="0.2">
      <c r="A766" s="290" t="s">
        <v>542</v>
      </c>
      <c r="B766" s="293" t="s">
        <v>165</v>
      </c>
      <c r="C766" s="296" t="str">
        <f>'Додаток 1 2025-2027'!B112</f>
        <v>Придбання мотокоси бензинової</v>
      </c>
      <c r="D766" s="297"/>
      <c r="E766" s="297"/>
      <c r="F766" s="297"/>
      <c r="G766" s="297"/>
      <c r="H766" s="298"/>
    </row>
    <row r="767" spans="1:8" ht="15.6" customHeight="1" x14ac:dyDescent="0.2">
      <c r="A767" s="291"/>
      <c r="B767" s="294"/>
      <c r="C767" s="299" t="s">
        <v>6</v>
      </c>
      <c r="D767" s="300"/>
      <c r="E767" s="300"/>
      <c r="F767" s="300"/>
      <c r="G767" s="300"/>
      <c r="H767" s="301"/>
    </row>
    <row r="768" spans="1:8" ht="15.6" customHeight="1" x14ac:dyDescent="0.2">
      <c r="A768" s="291"/>
      <c r="B768" s="294"/>
      <c r="C768" s="86" t="s">
        <v>547</v>
      </c>
      <c r="D768" s="174" t="s">
        <v>31</v>
      </c>
      <c r="E768" s="174" t="s">
        <v>258</v>
      </c>
      <c r="F768" s="10"/>
      <c r="G768" s="10">
        <f>'Додаток 1 2025-2027'!H112</f>
        <v>70.370999999999995</v>
      </c>
      <c r="H768" s="10">
        <f>'Додаток 1 2025-2027'!I112</f>
        <v>74.52</v>
      </c>
    </row>
    <row r="769" spans="1:8" ht="15.6" customHeight="1" x14ac:dyDescent="0.2">
      <c r="A769" s="291"/>
      <c r="B769" s="294"/>
      <c r="C769" s="302" t="s">
        <v>7</v>
      </c>
      <c r="D769" s="303"/>
      <c r="E769" s="303"/>
      <c r="F769" s="303"/>
      <c r="G769" s="303"/>
      <c r="H769" s="304"/>
    </row>
    <row r="770" spans="1:8" ht="15.6" customHeight="1" x14ac:dyDescent="0.2">
      <c r="A770" s="291"/>
      <c r="B770" s="294"/>
      <c r="C770" s="86" t="s">
        <v>63</v>
      </c>
      <c r="D770" s="174" t="s">
        <v>391</v>
      </c>
      <c r="E770" s="174" t="s">
        <v>11</v>
      </c>
      <c r="F770" s="87"/>
      <c r="G770" s="87">
        <v>3</v>
      </c>
      <c r="H770" s="87">
        <v>3</v>
      </c>
    </row>
    <row r="771" spans="1:8" ht="15.6" customHeight="1" x14ac:dyDescent="0.2">
      <c r="A771" s="291"/>
      <c r="B771" s="294"/>
      <c r="C771" s="302" t="s">
        <v>8</v>
      </c>
      <c r="D771" s="303"/>
      <c r="E771" s="303"/>
      <c r="F771" s="303"/>
      <c r="G771" s="303"/>
      <c r="H771" s="304"/>
    </row>
    <row r="772" spans="1:8" ht="15.6" customHeight="1" x14ac:dyDescent="0.2">
      <c r="A772" s="291"/>
      <c r="B772" s="294"/>
      <c r="C772" s="86" t="s">
        <v>64</v>
      </c>
      <c r="D772" s="174" t="s">
        <v>18</v>
      </c>
      <c r="E772" s="174" t="s">
        <v>257</v>
      </c>
      <c r="F772" s="10"/>
      <c r="G772" s="10">
        <f t="shared" ref="G772:H772" si="26">G768/G770</f>
        <v>23.456999999999997</v>
      </c>
      <c r="H772" s="10">
        <f t="shared" si="26"/>
        <v>24.84</v>
      </c>
    </row>
    <row r="773" spans="1:8" ht="15.6" customHeight="1" x14ac:dyDescent="0.2">
      <c r="A773" s="291"/>
      <c r="B773" s="294"/>
      <c r="C773" s="302" t="s">
        <v>9</v>
      </c>
      <c r="D773" s="303"/>
      <c r="E773" s="303"/>
      <c r="F773" s="303"/>
      <c r="G773" s="303"/>
      <c r="H773" s="304"/>
    </row>
    <row r="774" spans="1:8" ht="27.6" customHeight="1" x14ac:dyDescent="0.2">
      <c r="A774" s="292"/>
      <c r="B774" s="295"/>
      <c r="C774" s="86" t="s">
        <v>132</v>
      </c>
      <c r="D774" s="174" t="s">
        <v>20</v>
      </c>
      <c r="E774" s="174" t="s">
        <v>19</v>
      </c>
      <c r="F774" s="174"/>
      <c r="G774" s="174">
        <v>100</v>
      </c>
      <c r="H774" s="226">
        <v>100</v>
      </c>
    </row>
    <row r="775" spans="1:8" ht="15.6" customHeight="1" x14ac:dyDescent="0.2">
      <c r="A775" s="290" t="s">
        <v>546</v>
      </c>
      <c r="B775" s="293" t="s">
        <v>165</v>
      </c>
      <c r="C775" s="296" t="str">
        <f>'Додаток 1 2025-2027'!B113</f>
        <v>Придбання висоторізу</v>
      </c>
      <c r="D775" s="297"/>
      <c r="E775" s="297"/>
      <c r="F775" s="297"/>
      <c r="G775" s="297"/>
      <c r="H775" s="298"/>
    </row>
    <row r="776" spans="1:8" ht="15.6" customHeight="1" x14ac:dyDescent="0.2">
      <c r="A776" s="291"/>
      <c r="B776" s="294"/>
      <c r="C776" s="299" t="s">
        <v>6</v>
      </c>
      <c r="D776" s="300"/>
      <c r="E776" s="300"/>
      <c r="F776" s="300"/>
      <c r="G776" s="300"/>
      <c r="H776" s="301"/>
    </row>
    <row r="777" spans="1:8" ht="15.6" customHeight="1" x14ac:dyDescent="0.2">
      <c r="A777" s="291"/>
      <c r="B777" s="294"/>
      <c r="C777" s="86" t="s">
        <v>673</v>
      </c>
      <c r="D777" s="174" t="s">
        <v>31</v>
      </c>
      <c r="E777" s="174" t="s">
        <v>258</v>
      </c>
      <c r="F777" s="10"/>
      <c r="G777" s="10">
        <f>'Додаток 1 2025-2027'!H113</f>
        <v>38.715000000000003</v>
      </c>
      <c r="H777" s="10">
        <f>'Додаток 1 2025-2027'!I113</f>
        <v>79.605999999999995</v>
      </c>
    </row>
    <row r="778" spans="1:8" ht="15.6" customHeight="1" x14ac:dyDescent="0.2">
      <c r="A778" s="291"/>
      <c r="B778" s="294"/>
      <c r="C778" s="302" t="s">
        <v>7</v>
      </c>
      <c r="D778" s="303"/>
      <c r="E778" s="303"/>
      <c r="F778" s="303"/>
      <c r="G778" s="303"/>
      <c r="H778" s="304"/>
    </row>
    <row r="779" spans="1:8" ht="15.6" customHeight="1" x14ac:dyDescent="0.2">
      <c r="A779" s="291"/>
      <c r="B779" s="294"/>
      <c r="C779" s="86" t="s">
        <v>183</v>
      </c>
      <c r="D779" s="174" t="s">
        <v>391</v>
      </c>
      <c r="E779" s="174" t="s">
        <v>11</v>
      </c>
      <c r="F779" s="87"/>
      <c r="G779" s="87">
        <v>1</v>
      </c>
      <c r="H779" s="87">
        <v>2</v>
      </c>
    </row>
    <row r="780" spans="1:8" ht="15.6" customHeight="1" x14ac:dyDescent="0.2">
      <c r="A780" s="291"/>
      <c r="B780" s="294"/>
      <c r="C780" s="302" t="s">
        <v>8</v>
      </c>
      <c r="D780" s="303"/>
      <c r="E780" s="303"/>
      <c r="F780" s="303"/>
      <c r="G780" s="303"/>
      <c r="H780" s="304"/>
    </row>
    <row r="781" spans="1:8" ht="15.6" customHeight="1" x14ac:dyDescent="0.2">
      <c r="A781" s="291"/>
      <c r="B781" s="294"/>
      <c r="C781" s="86" t="s">
        <v>184</v>
      </c>
      <c r="D781" s="174" t="s">
        <v>18</v>
      </c>
      <c r="E781" s="174" t="s">
        <v>257</v>
      </c>
      <c r="F781" s="10"/>
      <c r="G781" s="10">
        <f t="shared" ref="G781:H781" si="27">G777/G779</f>
        <v>38.715000000000003</v>
      </c>
      <c r="H781" s="10">
        <f t="shared" si="27"/>
        <v>39.802999999999997</v>
      </c>
    </row>
    <row r="782" spans="1:8" ht="15.6" customHeight="1" x14ac:dyDescent="0.2">
      <c r="A782" s="291"/>
      <c r="B782" s="294"/>
      <c r="C782" s="302" t="s">
        <v>9</v>
      </c>
      <c r="D782" s="303"/>
      <c r="E782" s="303"/>
      <c r="F782" s="303"/>
      <c r="G782" s="303"/>
      <c r="H782" s="304"/>
    </row>
    <row r="783" spans="1:8" ht="27.6" customHeight="1" x14ac:dyDescent="0.2">
      <c r="A783" s="292"/>
      <c r="B783" s="295"/>
      <c r="C783" s="86" t="s">
        <v>132</v>
      </c>
      <c r="D783" s="174" t="s">
        <v>20</v>
      </c>
      <c r="E783" s="174" t="s">
        <v>19</v>
      </c>
      <c r="F783" s="174"/>
      <c r="G783" s="226">
        <v>100</v>
      </c>
      <c r="H783" s="174">
        <v>100</v>
      </c>
    </row>
    <row r="784" spans="1:8" ht="15.6" customHeight="1" x14ac:dyDescent="0.2">
      <c r="A784" s="290" t="s">
        <v>548</v>
      </c>
      <c r="B784" s="293" t="s">
        <v>165</v>
      </c>
      <c r="C784" s="296" t="str">
        <f>'Додаток 1 2025-2027'!B114</f>
        <v>Придбання пилососу - повітродувки</v>
      </c>
      <c r="D784" s="297"/>
      <c r="E784" s="297"/>
      <c r="F784" s="297"/>
      <c r="G784" s="297"/>
      <c r="H784" s="298"/>
    </row>
    <row r="785" spans="1:8" ht="14.45" customHeight="1" x14ac:dyDescent="0.2">
      <c r="A785" s="291"/>
      <c r="B785" s="294"/>
      <c r="C785" s="299" t="s">
        <v>6</v>
      </c>
      <c r="D785" s="300"/>
      <c r="E785" s="300"/>
      <c r="F785" s="300"/>
      <c r="G785" s="300"/>
      <c r="H785" s="301"/>
    </row>
    <row r="786" spans="1:8" ht="15.6" customHeight="1" x14ac:dyDescent="0.2">
      <c r="A786" s="291"/>
      <c r="B786" s="294"/>
      <c r="C786" s="86" t="s">
        <v>550</v>
      </c>
      <c r="D786" s="174" t="s">
        <v>31</v>
      </c>
      <c r="E786" s="174" t="s">
        <v>258</v>
      </c>
      <c r="F786" s="10"/>
      <c r="G786" s="10"/>
      <c r="H786" s="10">
        <f>'Додаток 1 2025-2027'!I114</f>
        <v>71.165999999999997</v>
      </c>
    </row>
    <row r="787" spans="1:8" ht="12.6" customHeight="1" x14ac:dyDescent="0.2">
      <c r="A787" s="291"/>
      <c r="B787" s="294"/>
      <c r="C787" s="302" t="s">
        <v>7</v>
      </c>
      <c r="D787" s="303"/>
      <c r="E787" s="303"/>
      <c r="F787" s="303"/>
      <c r="G787" s="303"/>
      <c r="H787" s="304"/>
    </row>
    <row r="788" spans="1:8" ht="15.6" customHeight="1" x14ac:dyDescent="0.2">
      <c r="A788" s="291"/>
      <c r="B788" s="294"/>
      <c r="C788" s="86" t="s">
        <v>551</v>
      </c>
      <c r="D788" s="174" t="s">
        <v>391</v>
      </c>
      <c r="E788" s="174" t="s">
        <v>11</v>
      </c>
      <c r="F788" s="87"/>
      <c r="G788" s="87"/>
      <c r="H788" s="87">
        <v>2</v>
      </c>
    </row>
    <row r="789" spans="1:8" ht="12.6" customHeight="1" x14ac:dyDescent="0.2">
      <c r="A789" s="291"/>
      <c r="B789" s="294"/>
      <c r="C789" s="302" t="s">
        <v>8</v>
      </c>
      <c r="D789" s="303"/>
      <c r="E789" s="303"/>
      <c r="F789" s="303"/>
      <c r="G789" s="303"/>
      <c r="H789" s="304"/>
    </row>
    <row r="790" spans="1:8" ht="15.6" customHeight="1" x14ac:dyDescent="0.2">
      <c r="A790" s="291"/>
      <c r="B790" s="294"/>
      <c r="C790" s="86" t="s">
        <v>552</v>
      </c>
      <c r="D790" s="174" t="s">
        <v>18</v>
      </c>
      <c r="E790" s="174" t="s">
        <v>256</v>
      </c>
      <c r="F790" s="10"/>
      <c r="G790" s="10"/>
      <c r="H790" s="10">
        <f t="shared" ref="H790" si="28">H786/H788</f>
        <v>35.582999999999998</v>
      </c>
    </row>
    <row r="791" spans="1:8" ht="15.6" customHeight="1" x14ac:dyDescent="0.2">
      <c r="A791" s="291"/>
      <c r="B791" s="294"/>
      <c r="C791" s="302" t="s">
        <v>9</v>
      </c>
      <c r="D791" s="303"/>
      <c r="E791" s="303"/>
      <c r="F791" s="303"/>
      <c r="G791" s="303"/>
      <c r="H791" s="304"/>
    </row>
    <row r="792" spans="1:8" ht="27.6" customHeight="1" x14ac:dyDescent="0.2">
      <c r="A792" s="292"/>
      <c r="B792" s="295"/>
      <c r="C792" s="86" t="s">
        <v>132</v>
      </c>
      <c r="D792" s="174" t="s">
        <v>20</v>
      </c>
      <c r="E792" s="174" t="s">
        <v>19</v>
      </c>
      <c r="F792" s="174"/>
      <c r="G792" s="174"/>
      <c r="H792" s="174">
        <v>100</v>
      </c>
    </row>
    <row r="793" spans="1:8" ht="15.6" customHeight="1" x14ac:dyDescent="0.2">
      <c r="A793" s="290" t="s">
        <v>549</v>
      </c>
      <c r="B793" s="293" t="s">
        <v>165</v>
      </c>
      <c r="C793" s="296" t="str">
        <f>'Додаток 1 2025-2027'!B115</f>
        <v>Придбання кущорізу бензинового</v>
      </c>
      <c r="D793" s="297"/>
      <c r="E793" s="297"/>
      <c r="F793" s="297"/>
      <c r="G793" s="297"/>
      <c r="H793" s="298"/>
    </row>
    <row r="794" spans="1:8" ht="15.6" customHeight="1" x14ac:dyDescent="0.2">
      <c r="A794" s="291"/>
      <c r="B794" s="294"/>
      <c r="C794" s="299" t="s">
        <v>6</v>
      </c>
      <c r="D794" s="300"/>
      <c r="E794" s="300"/>
      <c r="F794" s="300"/>
      <c r="G794" s="300"/>
      <c r="H794" s="301"/>
    </row>
    <row r="795" spans="1:8" ht="15.6" customHeight="1" x14ac:dyDescent="0.2">
      <c r="A795" s="291"/>
      <c r="B795" s="294"/>
      <c r="C795" s="86" t="s">
        <v>554</v>
      </c>
      <c r="D795" s="174" t="s">
        <v>31</v>
      </c>
      <c r="E795" s="174" t="s">
        <v>258</v>
      </c>
      <c r="F795" s="10"/>
      <c r="G795" s="10"/>
      <c r="H795" s="10">
        <f>'Додаток 1 2025-2027'!I115</f>
        <v>71.302000000000007</v>
      </c>
    </row>
    <row r="796" spans="1:8" ht="15.6" customHeight="1" x14ac:dyDescent="0.2">
      <c r="A796" s="291"/>
      <c r="B796" s="294"/>
      <c r="C796" s="302" t="s">
        <v>7</v>
      </c>
      <c r="D796" s="303"/>
      <c r="E796" s="303"/>
      <c r="F796" s="303"/>
      <c r="G796" s="303"/>
      <c r="H796" s="304"/>
    </row>
    <row r="797" spans="1:8" ht="15.6" customHeight="1" x14ac:dyDescent="0.2">
      <c r="A797" s="291"/>
      <c r="B797" s="294"/>
      <c r="C797" s="86" t="s">
        <v>555</v>
      </c>
      <c r="D797" s="174" t="s">
        <v>391</v>
      </c>
      <c r="E797" s="174" t="s">
        <v>11</v>
      </c>
      <c r="F797" s="87"/>
      <c r="G797" s="87"/>
      <c r="H797" s="87">
        <v>2</v>
      </c>
    </row>
    <row r="798" spans="1:8" ht="15.6" customHeight="1" x14ac:dyDescent="0.2">
      <c r="A798" s="291"/>
      <c r="B798" s="294"/>
      <c r="C798" s="302" t="s">
        <v>8</v>
      </c>
      <c r="D798" s="303"/>
      <c r="E798" s="303"/>
      <c r="F798" s="303"/>
      <c r="G798" s="303"/>
      <c r="H798" s="304"/>
    </row>
    <row r="799" spans="1:8" ht="15.6" customHeight="1" x14ac:dyDescent="0.2">
      <c r="A799" s="291"/>
      <c r="B799" s="294"/>
      <c r="C799" s="86" t="s">
        <v>556</v>
      </c>
      <c r="D799" s="174" t="s">
        <v>18</v>
      </c>
      <c r="E799" s="174" t="s">
        <v>257</v>
      </c>
      <c r="F799" s="10"/>
      <c r="G799" s="10"/>
      <c r="H799" s="10">
        <f t="shared" ref="H799" si="29">H795/H797</f>
        <v>35.651000000000003</v>
      </c>
    </row>
    <row r="800" spans="1:8" ht="13.9" customHeight="1" x14ac:dyDescent="0.2">
      <c r="A800" s="291"/>
      <c r="B800" s="294"/>
      <c r="C800" s="302" t="s">
        <v>9</v>
      </c>
      <c r="D800" s="303"/>
      <c r="E800" s="303"/>
      <c r="F800" s="303"/>
      <c r="G800" s="303"/>
      <c r="H800" s="304"/>
    </row>
    <row r="801" spans="1:9" ht="25.9" customHeight="1" x14ac:dyDescent="0.2">
      <c r="A801" s="292"/>
      <c r="B801" s="295"/>
      <c r="C801" s="86" t="s">
        <v>132</v>
      </c>
      <c r="D801" s="174" t="s">
        <v>20</v>
      </c>
      <c r="E801" s="174" t="s">
        <v>19</v>
      </c>
      <c r="F801" s="174"/>
      <c r="G801" s="174"/>
      <c r="H801" s="174">
        <v>100</v>
      </c>
    </row>
    <row r="802" spans="1:9" ht="15.6" customHeight="1" x14ac:dyDescent="0.2">
      <c r="A802" s="290" t="s">
        <v>553</v>
      </c>
      <c r="B802" s="293" t="s">
        <v>165</v>
      </c>
      <c r="C802" s="296" t="str">
        <f>'Додаток 1 2025-2027'!B116</f>
        <v>Придбання бензоножиць</v>
      </c>
      <c r="D802" s="297"/>
      <c r="E802" s="297"/>
      <c r="F802" s="297"/>
      <c r="G802" s="297"/>
      <c r="H802" s="298"/>
    </row>
    <row r="803" spans="1:9" ht="15.6" customHeight="1" x14ac:dyDescent="0.2">
      <c r="A803" s="291"/>
      <c r="B803" s="294"/>
      <c r="C803" s="299" t="s">
        <v>6</v>
      </c>
      <c r="D803" s="300"/>
      <c r="E803" s="300"/>
      <c r="F803" s="300"/>
      <c r="G803" s="300"/>
      <c r="H803" s="301"/>
    </row>
    <row r="804" spans="1:9" ht="15.6" customHeight="1" x14ac:dyDescent="0.2">
      <c r="A804" s="291"/>
      <c r="B804" s="294"/>
      <c r="C804" s="86" t="s">
        <v>669</v>
      </c>
      <c r="D804" s="174" t="s">
        <v>31</v>
      </c>
      <c r="E804" s="174" t="s">
        <v>258</v>
      </c>
      <c r="F804" s="10"/>
      <c r="G804" s="10">
        <f>'Додаток 1 2025-2027'!H116</f>
        <v>23.141999999999999</v>
      </c>
      <c r="H804" s="10">
        <f>'Додаток 1 2025-2027'!I116</f>
        <v>47.588000000000001</v>
      </c>
      <c r="I804" s="133" t="s">
        <v>672</v>
      </c>
    </row>
    <row r="805" spans="1:9" ht="15.6" customHeight="1" x14ac:dyDescent="0.2">
      <c r="A805" s="291"/>
      <c r="B805" s="294"/>
      <c r="C805" s="302" t="s">
        <v>7</v>
      </c>
      <c r="D805" s="303"/>
      <c r="E805" s="303"/>
      <c r="F805" s="303"/>
      <c r="G805" s="303"/>
      <c r="H805" s="304"/>
    </row>
    <row r="806" spans="1:9" ht="15.6" customHeight="1" x14ac:dyDescent="0.2">
      <c r="A806" s="291"/>
      <c r="B806" s="294"/>
      <c r="C806" s="86" t="s">
        <v>670</v>
      </c>
      <c r="D806" s="174" t="s">
        <v>391</v>
      </c>
      <c r="E806" s="174" t="s">
        <v>11</v>
      </c>
      <c r="F806" s="87"/>
      <c r="G806" s="87">
        <v>1</v>
      </c>
      <c r="H806" s="87">
        <v>2</v>
      </c>
    </row>
    <row r="807" spans="1:9" ht="15.6" customHeight="1" x14ac:dyDescent="0.2">
      <c r="A807" s="291"/>
      <c r="B807" s="294"/>
      <c r="C807" s="302" t="s">
        <v>8</v>
      </c>
      <c r="D807" s="303"/>
      <c r="E807" s="303"/>
      <c r="F807" s="303"/>
      <c r="G807" s="303"/>
      <c r="H807" s="304"/>
    </row>
    <row r="808" spans="1:9" ht="15.6" customHeight="1" x14ac:dyDescent="0.2">
      <c r="A808" s="291"/>
      <c r="B808" s="294"/>
      <c r="C808" s="86" t="s">
        <v>671</v>
      </c>
      <c r="D808" s="174" t="s">
        <v>18</v>
      </c>
      <c r="E808" s="174" t="s">
        <v>257</v>
      </c>
      <c r="F808" s="10"/>
      <c r="G808" s="10">
        <f t="shared" ref="G808:H808" si="30">G804/G806</f>
        <v>23.141999999999999</v>
      </c>
      <c r="H808" s="10">
        <f t="shared" si="30"/>
        <v>23.794</v>
      </c>
    </row>
    <row r="809" spans="1:9" ht="15.6" customHeight="1" x14ac:dyDescent="0.2">
      <c r="A809" s="291"/>
      <c r="B809" s="294"/>
      <c r="C809" s="302" t="s">
        <v>9</v>
      </c>
      <c r="D809" s="303"/>
      <c r="E809" s="303"/>
      <c r="F809" s="303"/>
      <c r="G809" s="303"/>
      <c r="H809" s="304"/>
    </row>
    <row r="810" spans="1:9" ht="30.6" customHeight="1" x14ac:dyDescent="0.2">
      <c r="A810" s="292"/>
      <c r="B810" s="295"/>
      <c r="C810" s="86" t="s">
        <v>132</v>
      </c>
      <c r="D810" s="174" t="s">
        <v>20</v>
      </c>
      <c r="E810" s="174" t="s">
        <v>19</v>
      </c>
      <c r="F810" s="174"/>
      <c r="G810" s="226">
        <v>100</v>
      </c>
      <c r="H810" s="174">
        <v>100</v>
      </c>
    </row>
    <row r="811" spans="1:9" ht="15" customHeight="1" x14ac:dyDescent="0.2">
      <c r="A811" s="290" t="s">
        <v>600</v>
      </c>
      <c r="B811" s="293" t="s">
        <v>601</v>
      </c>
      <c r="C811" s="296" t="str">
        <f>'Додаток 1 2025-2027'!B117</f>
        <v>Озеленення загальноміських територій</v>
      </c>
      <c r="D811" s="297"/>
      <c r="E811" s="297"/>
      <c r="F811" s="297"/>
      <c r="G811" s="297"/>
      <c r="H811" s="298"/>
    </row>
    <row r="812" spans="1:9" ht="16.5" customHeight="1" x14ac:dyDescent="0.2">
      <c r="A812" s="291"/>
      <c r="B812" s="294"/>
      <c r="C812" s="299" t="s">
        <v>6</v>
      </c>
      <c r="D812" s="300"/>
      <c r="E812" s="300"/>
      <c r="F812" s="300"/>
      <c r="G812" s="300"/>
      <c r="H812" s="301"/>
    </row>
    <row r="813" spans="1:9" ht="15.75" customHeight="1" x14ac:dyDescent="0.2">
      <c r="A813" s="291"/>
      <c r="B813" s="294"/>
      <c r="C813" s="86" t="s">
        <v>602</v>
      </c>
      <c r="D813" s="211" t="s">
        <v>31</v>
      </c>
      <c r="E813" s="211" t="s">
        <v>258</v>
      </c>
      <c r="F813" s="10"/>
      <c r="G813" s="10">
        <f>'Додаток 1 2025-2027'!H117</f>
        <v>113.38200000000001</v>
      </c>
      <c r="H813" s="10"/>
    </row>
    <row r="814" spans="1:9" ht="16.5" customHeight="1" x14ac:dyDescent="0.2">
      <c r="A814" s="291"/>
      <c r="B814" s="294"/>
      <c r="C814" s="302" t="s">
        <v>7</v>
      </c>
      <c r="D814" s="303"/>
      <c r="E814" s="303"/>
      <c r="F814" s="303"/>
      <c r="G814" s="303"/>
      <c r="H814" s="304"/>
    </row>
    <row r="815" spans="1:9" ht="17.25" customHeight="1" x14ac:dyDescent="0.2">
      <c r="A815" s="291"/>
      <c r="B815" s="294"/>
      <c r="C815" s="86" t="s">
        <v>604</v>
      </c>
      <c r="D815" s="211" t="s">
        <v>391</v>
      </c>
      <c r="E815" s="211" t="s">
        <v>11</v>
      </c>
      <c r="F815" s="87"/>
      <c r="G815" s="87">
        <v>1800</v>
      </c>
      <c r="H815" s="87"/>
    </row>
    <row r="816" spans="1:9" ht="17.25" customHeight="1" x14ac:dyDescent="0.2">
      <c r="A816" s="291"/>
      <c r="B816" s="294"/>
      <c r="C816" s="302" t="s">
        <v>8</v>
      </c>
      <c r="D816" s="303"/>
      <c r="E816" s="303"/>
      <c r="F816" s="303"/>
      <c r="G816" s="303"/>
      <c r="H816" s="304"/>
    </row>
    <row r="817" spans="1:8" ht="17.25" customHeight="1" x14ac:dyDescent="0.2">
      <c r="A817" s="291"/>
      <c r="B817" s="294"/>
      <c r="C817" s="86" t="s">
        <v>603</v>
      </c>
      <c r="D817" s="211" t="s">
        <v>18</v>
      </c>
      <c r="E817" s="211" t="s">
        <v>257</v>
      </c>
      <c r="F817" s="10"/>
      <c r="G817" s="10">
        <f>G813/G815</f>
        <v>6.2990000000000004E-2</v>
      </c>
      <c r="H817" s="10"/>
    </row>
    <row r="818" spans="1:8" ht="17.25" customHeight="1" x14ac:dyDescent="0.2">
      <c r="A818" s="291"/>
      <c r="B818" s="294"/>
      <c r="C818" s="302" t="s">
        <v>9</v>
      </c>
      <c r="D818" s="303"/>
      <c r="E818" s="303"/>
      <c r="F818" s="303"/>
      <c r="G818" s="303"/>
      <c r="H818" s="304"/>
    </row>
    <row r="819" spans="1:8" ht="17.25" customHeight="1" x14ac:dyDescent="0.2">
      <c r="A819" s="292"/>
      <c r="B819" s="295"/>
      <c r="C819" s="86" t="s">
        <v>605</v>
      </c>
      <c r="D819" s="211" t="s">
        <v>20</v>
      </c>
      <c r="E819" s="211" t="s">
        <v>19</v>
      </c>
      <c r="F819" s="211"/>
      <c r="G819" s="211">
        <v>100</v>
      </c>
      <c r="H819" s="211"/>
    </row>
    <row r="820" spans="1:8" ht="17.25" customHeight="1" x14ac:dyDescent="0.2">
      <c r="A820" s="290" t="s">
        <v>655</v>
      </c>
      <c r="B820" s="293" t="s">
        <v>165</v>
      </c>
      <c r="C820" s="296" t="str">
        <f>'Додаток 1 2025-2027'!B118</f>
        <v>Придбання трактора садового</v>
      </c>
      <c r="D820" s="297"/>
      <c r="E820" s="297"/>
      <c r="F820" s="297"/>
      <c r="G820" s="297"/>
      <c r="H820" s="298"/>
    </row>
    <row r="821" spans="1:8" ht="17.25" customHeight="1" x14ac:dyDescent="0.2">
      <c r="A821" s="291"/>
      <c r="B821" s="294"/>
      <c r="C821" s="299" t="s">
        <v>6</v>
      </c>
      <c r="D821" s="300"/>
      <c r="E821" s="300"/>
      <c r="F821" s="300"/>
      <c r="G821" s="300"/>
      <c r="H821" s="301"/>
    </row>
    <row r="822" spans="1:8" ht="17.25" customHeight="1" x14ac:dyDescent="0.2">
      <c r="A822" s="291"/>
      <c r="B822" s="294"/>
      <c r="C822" s="86" t="s">
        <v>656</v>
      </c>
      <c r="D822" s="226" t="s">
        <v>31</v>
      </c>
      <c r="E822" s="226" t="s">
        <v>258</v>
      </c>
      <c r="F822" s="10"/>
      <c r="G822" s="10">
        <f>'Додаток 1 2025-2027'!H118</f>
        <v>228.059</v>
      </c>
      <c r="H822" s="10">
        <f>'Додаток 1 2025-2027'!I118</f>
        <v>218.51300000000001</v>
      </c>
    </row>
    <row r="823" spans="1:8" ht="17.25" customHeight="1" x14ac:dyDescent="0.2">
      <c r="A823" s="291"/>
      <c r="B823" s="294"/>
      <c r="C823" s="302" t="s">
        <v>7</v>
      </c>
      <c r="D823" s="303"/>
      <c r="E823" s="303"/>
      <c r="F823" s="303"/>
      <c r="G823" s="303"/>
      <c r="H823" s="304"/>
    </row>
    <row r="824" spans="1:8" ht="17.25" customHeight="1" x14ac:dyDescent="0.2">
      <c r="A824" s="291"/>
      <c r="B824" s="294"/>
      <c r="C824" s="86" t="s">
        <v>657</v>
      </c>
      <c r="D824" s="226" t="s">
        <v>391</v>
      </c>
      <c r="E824" s="226" t="s">
        <v>11</v>
      </c>
      <c r="F824" s="87"/>
      <c r="G824" s="87">
        <v>1</v>
      </c>
      <c r="H824" s="87">
        <v>1</v>
      </c>
    </row>
    <row r="825" spans="1:8" ht="17.25" customHeight="1" x14ac:dyDescent="0.2">
      <c r="A825" s="291"/>
      <c r="B825" s="294"/>
      <c r="C825" s="302" t="s">
        <v>8</v>
      </c>
      <c r="D825" s="303"/>
      <c r="E825" s="303"/>
      <c r="F825" s="303"/>
      <c r="G825" s="303"/>
      <c r="H825" s="304"/>
    </row>
    <row r="826" spans="1:8" ht="17.25" customHeight="1" x14ac:dyDescent="0.2">
      <c r="A826" s="291"/>
      <c r="B826" s="294"/>
      <c r="C826" s="86" t="s">
        <v>658</v>
      </c>
      <c r="D826" s="226" t="s">
        <v>18</v>
      </c>
      <c r="E826" s="226" t="s">
        <v>649</v>
      </c>
      <c r="F826" s="10"/>
      <c r="G826" s="10">
        <f t="shared" ref="G826:H826" si="31">G822/G824</f>
        <v>228.059</v>
      </c>
      <c r="H826" s="10">
        <f t="shared" si="31"/>
        <v>218.51300000000001</v>
      </c>
    </row>
    <row r="827" spans="1:8" ht="17.25" customHeight="1" x14ac:dyDescent="0.2">
      <c r="A827" s="291"/>
      <c r="B827" s="294"/>
      <c r="C827" s="302" t="s">
        <v>9</v>
      </c>
      <c r="D827" s="303"/>
      <c r="E827" s="303"/>
      <c r="F827" s="303"/>
      <c r="G827" s="303"/>
      <c r="H827" s="304"/>
    </row>
    <row r="828" spans="1:8" ht="30" customHeight="1" x14ac:dyDescent="0.2">
      <c r="A828" s="292"/>
      <c r="B828" s="295"/>
      <c r="C828" s="86" t="s">
        <v>661</v>
      </c>
      <c r="D828" s="226" t="s">
        <v>20</v>
      </c>
      <c r="E828" s="226" t="s">
        <v>19</v>
      </c>
      <c r="F828" s="226"/>
      <c r="G828" s="226">
        <v>100</v>
      </c>
      <c r="H828" s="248">
        <v>100</v>
      </c>
    </row>
    <row r="829" spans="1:8" ht="18" customHeight="1" x14ac:dyDescent="0.2">
      <c r="A829" s="290" t="s">
        <v>659</v>
      </c>
      <c r="B829" s="293" t="s">
        <v>165</v>
      </c>
      <c r="C829" s="296" t="str">
        <f>'Додаток 1 2025-2027'!B119</f>
        <v>Придбання кощорізів</v>
      </c>
      <c r="D829" s="297"/>
      <c r="E829" s="297"/>
      <c r="F829" s="297"/>
      <c r="G829" s="297"/>
      <c r="H829" s="298"/>
    </row>
    <row r="830" spans="1:8" ht="17.25" customHeight="1" x14ac:dyDescent="0.2">
      <c r="A830" s="291"/>
      <c r="B830" s="294"/>
      <c r="C830" s="299" t="s">
        <v>6</v>
      </c>
      <c r="D830" s="300"/>
      <c r="E830" s="300"/>
      <c r="F830" s="300"/>
      <c r="G830" s="300"/>
      <c r="H830" s="301"/>
    </row>
    <row r="831" spans="1:8" ht="17.25" customHeight="1" x14ac:dyDescent="0.2">
      <c r="A831" s="291"/>
      <c r="B831" s="294"/>
      <c r="C831" s="86" t="s">
        <v>660</v>
      </c>
      <c r="D831" s="226" t="s">
        <v>31</v>
      </c>
      <c r="E831" s="226" t="s">
        <v>258</v>
      </c>
      <c r="F831" s="10"/>
      <c r="G831" s="10">
        <f>'Додаток 1 2025-2027'!H119</f>
        <v>65.506</v>
      </c>
      <c r="H831" s="10">
        <f>'Додаток 1 2025-2027'!I119</f>
        <v>242.79599999999999</v>
      </c>
    </row>
    <row r="832" spans="1:8" ht="17.25" customHeight="1" x14ac:dyDescent="0.2">
      <c r="A832" s="291"/>
      <c r="B832" s="294"/>
      <c r="C832" s="302" t="s">
        <v>7</v>
      </c>
      <c r="D832" s="303"/>
      <c r="E832" s="303"/>
      <c r="F832" s="303"/>
      <c r="G832" s="303"/>
      <c r="H832" s="304"/>
    </row>
    <row r="833" spans="1:8" ht="17.25" customHeight="1" x14ac:dyDescent="0.2">
      <c r="A833" s="291"/>
      <c r="B833" s="294"/>
      <c r="C833" s="86" t="s">
        <v>555</v>
      </c>
      <c r="D833" s="226" t="s">
        <v>391</v>
      </c>
      <c r="E833" s="226" t="s">
        <v>11</v>
      </c>
      <c r="F833" s="87"/>
      <c r="G833" s="87">
        <v>2</v>
      </c>
      <c r="H833" s="87">
        <v>7</v>
      </c>
    </row>
    <row r="834" spans="1:8" ht="17.25" customHeight="1" x14ac:dyDescent="0.2">
      <c r="A834" s="291"/>
      <c r="B834" s="294"/>
      <c r="C834" s="302" t="s">
        <v>8</v>
      </c>
      <c r="D834" s="303"/>
      <c r="E834" s="303"/>
      <c r="F834" s="303"/>
      <c r="G834" s="303"/>
      <c r="H834" s="304"/>
    </row>
    <row r="835" spans="1:8" ht="17.25" customHeight="1" x14ac:dyDescent="0.2">
      <c r="A835" s="291"/>
      <c r="B835" s="294"/>
      <c r="C835" s="86" t="s">
        <v>556</v>
      </c>
      <c r="D835" s="226" t="s">
        <v>18</v>
      </c>
      <c r="E835" s="226" t="s">
        <v>649</v>
      </c>
      <c r="F835" s="10"/>
      <c r="G835" s="10">
        <f t="shared" ref="G835:H835" si="32">G831/G833</f>
        <v>32.753</v>
      </c>
      <c r="H835" s="10">
        <f t="shared" si="32"/>
        <v>34.685142857142857</v>
      </c>
    </row>
    <row r="836" spans="1:8" ht="17.25" customHeight="1" x14ac:dyDescent="0.2">
      <c r="A836" s="291"/>
      <c r="B836" s="294"/>
      <c r="C836" s="302" t="s">
        <v>9</v>
      </c>
      <c r="D836" s="303"/>
      <c r="E836" s="303"/>
      <c r="F836" s="303"/>
      <c r="G836" s="303"/>
      <c r="H836" s="304"/>
    </row>
    <row r="837" spans="1:8" ht="27" customHeight="1" x14ac:dyDescent="0.2">
      <c r="A837" s="292"/>
      <c r="B837" s="295"/>
      <c r="C837" s="86" t="s">
        <v>132</v>
      </c>
      <c r="D837" s="226" t="s">
        <v>20</v>
      </c>
      <c r="E837" s="226" t="s">
        <v>19</v>
      </c>
      <c r="F837" s="226"/>
      <c r="G837" s="226">
        <v>100</v>
      </c>
      <c r="H837" s="248">
        <v>100</v>
      </c>
    </row>
    <row r="838" spans="1:8" ht="19.5" customHeight="1" x14ac:dyDescent="0.2">
      <c r="A838" s="290" t="s">
        <v>676</v>
      </c>
      <c r="B838" s="293" t="s">
        <v>165</v>
      </c>
      <c r="C838" s="296" t="str">
        <f>'Додаток 1 2025-2027'!B120</f>
        <v>Придбання акумуляторної коси</v>
      </c>
      <c r="D838" s="297"/>
      <c r="E838" s="297"/>
      <c r="F838" s="297"/>
      <c r="G838" s="297"/>
      <c r="H838" s="298"/>
    </row>
    <row r="839" spans="1:8" ht="17.25" customHeight="1" x14ac:dyDescent="0.2">
      <c r="A839" s="291"/>
      <c r="B839" s="294"/>
      <c r="C839" s="299" t="s">
        <v>6</v>
      </c>
      <c r="D839" s="300"/>
      <c r="E839" s="300"/>
      <c r="F839" s="300"/>
      <c r="G839" s="300"/>
      <c r="H839" s="301"/>
    </row>
    <row r="840" spans="1:8" ht="17.25" customHeight="1" x14ac:dyDescent="0.2">
      <c r="A840" s="291"/>
      <c r="B840" s="294"/>
      <c r="C840" s="86" t="s">
        <v>662</v>
      </c>
      <c r="D840" s="226" t="s">
        <v>31</v>
      </c>
      <c r="E840" s="226" t="s">
        <v>258</v>
      </c>
      <c r="F840" s="10"/>
      <c r="G840" s="10">
        <f>'Додаток 1 2025-2027'!H120</f>
        <v>24.684999999999999</v>
      </c>
      <c r="H840" s="10"/>
    </row>
    <row r="841" spans="1:8" ht="17.25" customHeight="1" x14ac:dyDescent="0.2">
      <c r="A841" s="291"/>
      <c r="B841" s="294"/>
      <c r="C841" s="302" t="s">
        <v>7</v>
      </c>
      <c r="D841" s="303"/>
      <c r="E841" s="303"/>
      <c r="F841" s="303"/>
      <c r="G841" s="303"/>
      <c r="H841" s="304"/>
    </row>
    <row r="842" spans="1:8" ht="17.25" customHeight="1" x14ac:dyDescent="0.2">
      <c r="A842" s="291"/>
      <c r="B842" s="294"/>
      <c r="C842" s="86" t="s">
        <v>663</v>
      </c>
      <c r="D842" s="226" t="s">
        <v>391</v>
      </c>
      <c r="E842" s="226" t="s">
        <v>11</v>
      </c>
      <c r="F842" s="87"/>
      <c r="G842" s="87">
        <v>2</v>
      </c>
      <c r="H842" s="87"/>
    </row>
    <row r="843" spans="1:8" ht="17.25" customHeight="1" x14ac:dyDescent="0.2">
      <c r="A843" s="291"/>
      <c r="B843" s="294"/>
      <c r="C843" s="302" t="s">
        <v>8</v>
      </c>
      <c r="D843" s="303"/>
      <c r="E843" s="303"/>
      <c r="F843" s="303"/>
      <c r="G843" s="303"/>
      <c r="H843" s="304"/>
    </row>
    <row r="844" spans="1:8" ht="17.25" customHeight="1" x14ac:dyDescent="0.2">
      <c r="A844" s="291"/>
      <c r="B844" s="294"/>
      <c r="C844" s="86" t="s">
        <v>664</v>
      </c>
      <c r="D844" s="226" t="s">
        <v>18</v>
      </c>
      <c r="E844" s="226" t="s">
        <v>649</v>
      </c>
      <c r="F844" s="10"/>
      <c r="G844" s="10">
        <f t="shared" ref="G844" si="33">G840/G842</f>
        <v>12.342499999999999</v>
      </c>
      <c r="H844" s="10"/>
    </row>
    <row r="845" spans="1:8" ht="17.25" customHeight="1" x14ac:dyDescent="0.2">
      <c r="A845" s="291"/>
      <c r="B845" s="294"/>
      <c r="C845" s="302" t="s">
        <v>9</v>
      </c>
      <c r="D845" s="303"/>
      <c r="E845" s="303"/>
      <c r="F845" s="303"/>
      <c r="G845" s="303"/>
      <c r="H845" s="304"/>
    </row>
    <row r="846" spans="1:8" ht="29.25" customHeight="1" x14ac:dyDescent="0.2">
      <c r="A846" s="292"/>
      <c r="B846" s="295"/>
      <c r="C846" s="86" t="s">
        <v>132</v>
      </c>
      <c r="D846" s="226" t="s">
        <v>20</v>
      </c>
      <c r="E846" s="226" t="s">
        <v>19</v>
      </c>
      <c r="F846" s="226"/>
      <c r="G846" s="226">
        <v>100</v>
      </c>
      <c r="H846" s="226"/>
    </row>
    <row r="847" spans="1:8" ht="18.75" customHeight="1" x14ac:dyDescent="0.2">
      <c r="A847" s="290" t="s">
        <v>677</v>
      </c>
      <c r="B847" s="293" t="s">
        <v>165</v>
      </c>
      <c r="C847" s="296" t="str">
        <f>'Додаток 1 2025-2027'!B121</f>
        <v>Придбання бензопили</v>
      </c>
      <c r="D847" s="297"/>
      <c r="E847" s="297"/>
      <c r="F847" s="297"/>
      <c r="G847" s="297"/>
      <c r="H847" s="298"/>
    </row>
    <row r="848" spans="1:8" ht="15" customHeight="1" x14ac:dyDescent="0.2">
      <c r="A848" s="291"/>
      <c r="B848" s="294"/>
      <c r="C848" s="299" t="s">
        <v>6</v>
      </c>
      <c r="D848" s="300"/>
      <c r="E848" s="300"/>
      <c r="F848" s="300"/>
      <c r="G848" s="300"/>
      <c r="H848" s="301"/>
    </row>
    <row r="849" spans="1:8" ht="17.25" customHeight="1" x14ac:dyDescent="0.2">
      <c r="A849" s="291"/>
      <c r="B849" s="294"/>
      <c r="C849" s="86" t="s">
        <v>330</v>
      </c>
      <c r="D849" s="226" t="s">
        <v>31</v>
      </c>
      <c r="E849" s="226" t="s">
        <v>258</v>
      </c>
      <c r="F849" s="10"/>
      <c r="G849" s="10">
        <f>'Додаток 1 2025-2027'!H121</f>
        <v>21.893000000000001</v>
      </c>
      <c r="H849" s="10"/>
    </row>
    <row r="850" spans="1:8" ht="13.5" customHeight="1" x14ac:dyDescent="0.2">
      <c r="A850" s="291"/>
      <c r="B850" s="294"/>
      <c r="C850" s="302" t="s">
        <v>7</v>
      </c>
      <c r="D850" s="303"/>
      <c r="E850" s="303"/>
      <c r="F850" s="303"/>
      <c r="G850" s="303"/>
      <c r="H850" s="304"/>
    </row>
    <row r="851" spans="1:8" ht="18.75" customHeight="1" x14ac:dyDescent="0.2">
      <c r="A851" s="291"/>
      <c r="B851" s="294"/>
      <c r="C851" s="86" t="s">
        <v>181</v>
      </c>
      <c r="D851" s="226" t="s">
        <v>391</v>
      </c>
      <c r="E851" s="226" t="s">
        <v>11</v>
      </c>
      <c r="F851" s="87"/>
      <c r="G851" s="87">
        <v>1</v>
      </c>
      <c r="H851" s="87"/>
    </row>
    <row r="852" spans="1:8" ht="15.75" customHeight="1" x14ac:dyDescent="0.2">
      <c r="A852" s="291"/>
      <c r="B852" s="294"/>
      <c r="C852" s="302" t="s">
        <v>8</v>
      </c>
      <c r="D852" s="303"/>
      <c r="E852" s="303"/>
      <c r="F852" s="303"/>
      <c r="G852" s="303"/>
      <c r="H852" s="304"/>
    </row>
    <row r="853" spans="1:8" ht="15.75" customHeight="1" x14ac:dyDescent="0.2">
      <c r="A853" s="291"/>
      <c r="B853" s="294"/>
      <c r="C853" s="86" t="s">
        <v>182</v>
      </c>
      <c r="D853" s="226" t="s">
        <v>18</v>
      </c>
      <c r="E853" s="226" t="s">
        <v>649</v>
      </c>
      <c r="F853" s="10"/>
      <c r="G853" s="10">
        <f t="shared" ref="G853" si="34">G849/G851</f>
        <v>21.893000000000001</v>
      </c>
      <c r="H853" s="10"/>
    </row>
    <row r="854" spans="1:8" ht="18.75" customHeight="1" x14ac:dyDescent="0.2">
      <c r="A854" s="291"/>
      <c r="B854" s="294"/>
      <c r="C854" s="302" t="s">
        <v>9</v>
      </c>
      <c r="D854" s="303"/>
      <c r="E854" s="303"/>
      <c r="F854" s="303"/>
      <c r="G854" s="303"/>
      <c r="H854" s="304"/>
    </row>
    <row r="855" spans="1:8" ht="27" customHeight="1" x14ac:dyDescent="0.2">
      <c r="A855" s="292"/>
      <c r="B855" s="295"/>
      <c r="C855" s="86" t="s">
        <v>132</v>
      </c>
      <c r="D855" s="226" t="s">
        <v>20</v>
      </c>
      <c r="E855" s="226" t="s">
        <v>19</v>
      </c>
      <c r="F855" s="226"/>
      <c r="G855" s="226">
        <v>100</v>
      </c>
      <c r="H855" s="226"/>
    </row>
    <row r="856" spans="1:8" ht="16.5" customHeight="1" x14ac:dyDescent="0.2">
      <c r="A856" s="290" t="s">
        <v>679</v>
      </c>
      <c r="B856" s="293" t="s">
        <v>165</v>
      </c>
      <c r="C856" s="296" t="str">
        <f>'Додаток 1 2025-2027'!B122</f>
        <v>Придбання мотобура</v>
      </c>
      <c r="D856" s="297"/>
      <c r="E856" s="297"/>
      <c r="F856" s="297"/>
      <c r="G856" s="297"/>
      <c r="H856" s="298"/>
    </row>
    <row r="857" spans="1:8" ht="16.5" customHeight="1" x14ac:dyDescent="0.2">
      <c r="A857" s="291"/>
      <c r="B857" s="294"/>
      <c r="C857" s="299" t="s">
        <v>6</v>
      </c>
      <c r="D857" s="300"/>
      <c r="E857" s="300"/>
      <c r="F857" s="300"/>
      <c r="G857" s="300"/>
      <c r="H857" s="301"/>
    </row>
    <row r="858" spans="1:8" ht="16.5" customHeight="1" x14ac:dyDescent="0.2">
      <c r="A858" s="291"/>
      <c r="B858" s="294"/>
      <c r="C858" s="86" t="s">
        <v>680</v>
      </c>
      <c r="D858" s="226" t="s">
        <v>31</v>
      </c>
      <c r="E858" s="226" t="s">
        <v>258</v>
      </c>
      <c r="F858" s="10"/>
      <c r="G858" s="10">
        <f>'Додаток 1 2025-2027'!H122</f>
        <v>41.125999999999998</v>
      </c>
      <c r="H858" s="10"/>
    </row>
    <row r="859" spans="1:8" ht="16.5" customHeight="1" x14ac:dyDescent="0.2">
      <c r="A859" s="291"/>
      <c r="B859" s="294"/>
      <c r="C859" s="302" t="s">
        <v>7</v>
      </c>
      <c r="D859" s="303"/>
      <c r="E859" s="303"/>
      <c r="F859" s="303"/>
      <c r="G859" s="303"/>
      <c r="H859" s="304"/>
    </row>
    <row r="860" spans="1:8" ht="16.5" customHeight="1" x14ac:dyDescent="0.2">
      <c r="A860" s="291"/>
      <c r="B860" s="294"/>
      <c r="C860" s="86" t="s">
        <v>681</v>
      </c>
      <c r="D860" s="226" t="s">
        <v>391</v>
      </c>
      <c r="E860" s="226" t="s">
        <v>11</v>
      </c>
      <c r="F860" s="87"/>
      <c r="G860" s="87">
        <v>1</v>
      </c>
      <c r="H860" s="87"/>
    </row>
    <row r="861" spans="1:8" ht="16.5" customHeight="1" x14ac:dyDescent="0.2">
      <c r="A861" s="291"/>
      <c r="B861" s="294"/>
      <c r="C861" s="302" t="s">
        <v>8</v>
      </c>
      <c r="D861" s="303"/>
      <c r="E861" s="303"/>
      <c r="F861" s="303"/>
      <c r="G861" s="303"/>
      <c r="H861" s="304"/>
    </row>
    <row r="862" spans="1:8" ht="16.5" customHeight="1" x14ac:dyDescent="0.2">
      <c r="A862" s="291"/>
      <c r="B862" s="294"/>
      <c r="C862" s="86" t="s">
        <v>682</v>
      </c>
      <c r="D862" s="226" t="s">
        <v>18</v>
      </c>
      <c r="E862" s="226" t="s">
        <v>649</v>
      </c>
      <c r="F862" s="10"/>
      <c r="G862" s="10">
        <f t="shared" ref="G862" si="35">G858/G860</f>
        <v>41.125999999999998</v>
      </c>
      <c r="H862" s="10"/>
    </row>
    <row r="863" spans="1:8" ht="16.5" customHeight="1" x14ac:dyDescent="0.2">
      <c r="A863" s="291"/>
      <c r="B863" s="294"/>
      <c r="C863" s="302" t="s">
        <v>9</v>
      </c>
      <c r="D863" s="303"/>
      <c r="E863" s="303"/>
      <c r="F863" s="303"/>
      <c r="G863" s="303"/>
      <c r="H863" s="304"/>
    </row>
    <row r="864" spans="1:8" ht="30" customHeight="1" x14ac:dyDescent="0.2">
      <c r="A864" s="292"/>
      <c r="B864" s="295"/>
      <c r="C864" s="86" t="s">
        <v>132</v>
      </c>
      <c r="D864" s="226" t="s">
        <v>20</v>
      </c>
      <c r="E864" s="226" t="s">
        <v>19</v>
      </c>
      <c r="F864" s="226"/>
      <c r="G864" s="226">
        <v>100</v>
      </c>
      <c r="H864" s="226"/>
    </row>
    <row r="865" spans="1:8" ht="15.75" customHeight="1" x14ac:dyDescent="0.2">
      <c r="A865" s="290" t="s">
        <v>684</v>
      </c>
      <c r="B865" s="293" t="s">
        <v>165</v>
      </c>
      <c r="C865" s="296" t="str">
        <f>'Додаток 1 2025-2027'!B123</f>
        <v>Придбання повітродува</v>
      </c>
      <c r="D865" s="297"/>
      <c r="E865" s="297"/>
      <c r="F865" s="297"/>
      <c r="G865" s="297"/>
      <c r="H865" s="298"/>
    </row>
    <row r="866" spans="1:8" ht="15.75" customHeight="1" x14ac:dyDescent="0.2">
      <c r="A866" s="291"/>
      <c r="B866" s="294"/>
      <c r="C866" s="299" t="s">
        <v>6</v>
      </c>
      <c r="D866" s="300"/>
      <c r="E866" s="300"/>
      <c r="F866" s="300"/>
      <c r="G866" s="300"/>
      <c r="H866" s="301"/>
    </row>
    <row r="867" spans="1:8" ht="15.75" customHeight="1" x14ac:dyDescent="0.2">
      <c r="A867" s="291"/>
      <c r="B867" s="294"/>
      <c r="C867" s="86" t="s">
        <v>685</v>
      </c>
      <c r="D867" s="226" t="s">
        <v>31</v>
      </c>
      <c r="E867" s="226" t="s">
        <v>258</v>
      </c>
      <c r="F867" s="10"/>
      <c r="G867" s="10">
        <f>'Додаток 1 2025-2027'!H123</f>
        <v>58.793999999999997</v>
      </c>
      <c r="H867" s="10"/>
    </row>
    <row r="868" spans="1:8" ht="15.75" customHeight="1" x14ac:dyDescent="0.2">
      <c r="A868" s="291"/>
      <c r="B868" s="294"/>
      <c r="C868" s="302" t="s">
        <v>7</v>
      </c>
      <c r="D868" s="303"/>
      <c r="E868" s="303"/>
      <c r="F868" s="303"/>
      <c r="G868" s="303"/>
      <c r="H868" s="304"/>
    </row>
    <row r="869" spans="1:8" ht="15.75" customHeight="1" x14ac:dyDescent="0.2">
      <c r="A869" s="291"/>
      <c r="B869" s="294"/>
      <c r="C869" s="86" t="s">
        <v>686</v>
      </c>
      <c r="D869" s="226" t="s">
        <v>391</v>
      </c>
      <c r="E869" s="226" t="s">
        <v>11</v>
      </c>
      <c r="F869" s="87"/>
      <c r="G869" s="87">
        <v>2</v>
      </c>
      <c r="H869" s="87"/>
    </row>
    <row r="870" spans="1:8" ht="15.75" customHeight="1" x14ac:dyDescent="0.2">
      <c r="A870" s="291"/>
      <c r="B870" s="294"/>
      <c r="C870" s="302" t="s">
        <v>8</v>
      </c>
      <c r="D870" s="303"/>
      <c r="E870" s="303"/>
      <c r="F870" s="303"/>
      <c r="G870" s="303"/>
      <c r="H870" s="304"/>
    </row>
    <row r="871" spans="1:8" ht="15.75" customHeight="1" x14ac:dyDescent="0.2">
      <c r="A871" s="291"/>
      <c r="B871" s="294"/>
      <c r="C871" s="86" t="s">
        <v>687</v>
      </c>
      <c r="D871" s="226" t="s">
        <v>18</v>
      </c>
      <c r="E871" s="226" t="s">
        <v>649</v>
      </c>
      <c r="F871" s="10"/>
      <c r="G871" s="10">
        <f t="shared" ref="G871" si="36">G867/G869</f>
        <v>29.396999999999998</v>
      </c>
      <c r="H871" s="10"/>
    </row>
    <row r="872" spans="1:8" ht="15.75" customHeight="1" x14ac:dyDescent="0.2">
      <c r="A872" s="291"/>
      <c r="B872" s="294"/>
      <c r="C872" s="302" t="s">
        <v>9</v>
      </c>
      <c r="D872" s="303"/>
      <c r="E872" s="303"/>
      <c r="F872" s="303"/>
      <c r="G872" s="303"/>
      <c r="H872" s="304"/>
    </row>
    <row r="873" spans="1:8" ht="15" customHeight="1" x14ac:dyDescent="0.2">
      <c r="A873" s="292"/>
      <c r="B873" s="295"/>
      <c r="C873" s="86" t="s">
        <v>132</v>
      </c>
      <c r="D873" s="226" t="s">
        <v>20</v>
      </c>
      <c r="E873" s="226" t="s">
        <v>19</v>
      </c>
      <c r="F873" s="226"/>
      <c r="G873" s="226">
        <v>100</v>
      </c>
      <c r="H873" s="226"/>
    </row>
    <row r="874" spans="1:8" ht="15" customHeight="1" x14ac:dyDescent="0.2">
      <c r="A874" s="290" t="s">
        <v>689</v>
      </c>
      <c r="B874" s="331" t="s">
        <v>161</v>
      </c>
      <c r="C874" s="310" t="str">
        <f>'Додаток 1 2025-2027'!B124</f>
        <v>Утримання території військового сектору</v>
      </c>
      <c r="D874" s="326"/>
      <c r="E874" s="326"/>
      <c r="F874" s="326"/>
      <c r="G874" s="326"/>
      <c r="H874" s="326"/>
    </row>
    <row r="875" spans="1:8" ht="17.25" customHeight="1" x14ac:dyDescent="0.2">
      <c r="A875" s="291"/>
      <c r="B875" s="331"/>
      <c r="C875" s="308" t="s">
        <v>6</v>
      </c>
      <c r="D875" s="308"/>
      <c r="E875" s="308"/>
      <c r="F875" s="308"/>
      <c r="G875" s="308"/>
      <c r="H875" s="308"/>
    </row>
    <row r="876" spans="1:8" ht="16.5" customHeight="1" x14ac:dyDescent="0.2">
      <c r="A876" s="291"/>
      <c r="B876" s="331"/>
      <c r="C876" s="1" t="s">
        <v>736</v>
      </c>
      <c r="D876" s="228" t="s">
        <v>391</v>
      </c>
      <c r="E876" s="228" t="s">
        <v>581</v>
      </c>
      <c r="F876" s="36">
        <f>'Додаток 1 2025-2027'!G124</f>
        <v>0</v>
      </c>
      <c r="G876" s="36">
        <f>'Додаток 1 2025-2027'!H124</f>
        <v>238.75200000000001</v>
      </c>
      <c r="H876" s="36"/>
    </row>
    <row r="877" spans="1:8" ht="15" customHeight="1" x14ac:dyDescent="0.2">
      <c r="A877" s="291"/>
      <c r="B877" s="331"/>
      <c r="C877" s="308" t="s">
        <v>7</v>
      </c>
      <c r="D877" s="308"/>
      <c r="E877" s="308"/>
      <c r="F877" s="308"/>
      <c r="G877" s="308"/>
      <c r="H877" s="308"/>
    </row>
    <row r="878" spans="1:8" ht="17.25" customHeight="1" x14ac:dyDescent="0.2">
      <c r="A878" s="291"/>
      <c r="B878" s="331"/>
      <c r="C878" s="86" t="s">
        <v>690</v>
      </c>
      <c r="D878" s="227" t="s">
        <v>691</v>
      </c>
      <c r="E878" s="227" t="s">
        <v>11</v>
      </c>
      <c r="F878" s="87">
        <v>1</v>
      </c>
      <c r="G878" s="87">
        <v>1</v>
      </c>
      <c r="H878" s="74"/>
    </row>
    <row r="879" spans="1:8" ht="15" customHeight="1" x14ac:dyDescent="0.2">
      <c r="A879" s="291"/>
      <c r="B879" s="331"/>
      <c r="C879" s="299" t="s">
        <v>8</v>
      </c>
      <c r="D879" s="300"/>
      <c r="E879" s="300"/>
      <c r="F879" s="300"/>
      <c r="G879" s="300"/>
      <c r="H879" s="300"/>
    </row>
    <row r="880" spans="1:8" ht="15" customHeight="1" x14ac:dyDescent="0.2">
      <c r="A880" s="291"/>
      <c r="B880" s="331"/>
      <c r="C880" s="1" t="s">
        <v>737</v>
      </c>
      <c r="D880" s="228" t="s">
        <v>18</v>
      </c>
      <c r="E880" s="228" t="s">
        <v>649</v>
      </c>
      <c r="F880" s="72">
        <f>F876/F878</f>
        <v>0</v>
      </c>
      <c r="G880" s="72">
        <f>G876/G878</f>
        <v>238.75200000000001</v>
      </c>
      <c r="H880" s="72"/>
    </row>
    <row r="881" spans="1:8" ht="15" customHeight="1" x14ac:dyDescent="0.2">
      <c r="A881" s="291"/>
      <c r="B881" s="331"/>
      <c r="C881" s="299" t="s">
        <v>9</v>
      </c>
      <c r="D881" s="300"/>
      <c r="E881" s="300"/>
      <c r="F881" s="300"/>
      <c r="G881" s="300"/>
      <c r="H881" s="300"/>
    </row>
    <row r="882" spans="1:8" ht="19.5" customHeight="1" x14ac:dyDescent="0.2">
      <c r="A882" s="292"/>
      <c r="B882" s="331"/>
      <c r="C882" s="67" t="s">
        <v>134</v>
      </c>
      <c r="D882" s="228" t="s">
        <v>20</v>
      </c>
      <c r="E882" s="228" t="s">
        <v>19</v>
      </c>
      <c r="F882" s="228">
        <v>100</v>
      </c>
      <c r="G882" s="228">
        <v>100</v>
      </c>
      <c r="H882" s="228"/>
    </row>
    <row r="883" spans="1:8" ht="16.5" customHeight="1" x14ac:dyDescent="0.2">
      <c r="A883" s="290" t="s">
        <v>700</v>
      </c>
      <c r="B883" s="293" t="s">
        <v>165</v>
      </c>
      <c r="C883" s="296" t="str">
        <f>'Додаток 1 2025-2027'!B125</f>
        <v>Придбання повітродува</v>
      </c>
      <c r="D883" s="297"/>
      <c r="E883" s="297"/>
      <c r="F883" s="297"/>
      <c r="G883" s="297"/>
      <c r="H883" s="298"/>
    </row>
    <row r="884" spans="1:8" ht="15" customHeight="1" x14ac:dyDescent="0.2">
      <c r="A884" s="291"/>
      <c r="B884" s="294"/>
      <c r="C884" s="299" t="s">
        <v>6</v>
      </c>
      <c r="D884" s="300"/>
      <c r="E884" s="300"/>
      <c r="F884" s="300"/>
      <c r="G884" s="300"/>
      <c r="H884" s="301"/>
    </row>
    <row r="885" spans="1:8" ht="16.5" customHeight="1" x14ac:dyDescent="0.2">
      <c r="A885" s="291"/>
      <c r="B885" s="294"/>
      <c r="C885" s="86" t="s">
        <v>685</v>
      </c>
      <c r="D885" s="248" t="s">
        <v>31</v>
      </c>
      <c r="E885" s="248" t="s">
        <v>258</v>
      </c>
      <c r="F885" s="10"/>
      <c r="G885" s="10"/>
      <c r="H885" s="10">
        <f>'Додаток 1 2025-2027'!I125</f>
        <v>102.49</v>
      </c>
    </row>
    <row r="886" spans="1:8" ht="14.25" customHeight="1" x14ac:dyDescent="0.2">
      <c r="A886" s="291"/>
      <c r="B886" s="294"/>
      <c r="C886" s="302" t="s">
        <v>7</v>
      </c>
      <c r="D886" s="303"/>
      <c r="E886" s="303"/>
      <c r="F886" s="303"/>
      <c r="G886" s="303"/>
      <c r="H886" s="304"/>
    </row>
    <row r="887" spans="1:8" ht="17.25" customHeight="1" x14ac:dyDescent="0.2">
      <c r="A887" s="291"/>
      <c r="B887" s="294"/>
      <c r="C887" s="86" t="s">
        <v>686</v>
      </c>
      <c r="D887" s="248" t="s">
        <v>391</v>
      </c>
      <c r="E887" s="248" t="s">
        <v>11</v>
      </c>
      <c r="F887" s="87"/>
      <c r="G887" s="87"/>
      <c r="H887" s="87">
        <v>4</v>
      </c>
    </row>
    <row r="888" spans="1:8" ht="15" customHeight="1" x14ac:dyDescent="0.2">
      <c r="A888" s="291"/>
      <c r="B888" s="294"/>
      <c r="C888" s="302" t="s">
        <v>8</v>
      </c>
      <c r="D888" s="303"/>
      <c r="E888" s="303"/>
      <c r="F888" s="303"/>
      <c r="G888" s="303"/>
      <c r="H888" s="304"/>
    </row>
    <row r="889" spans="1:8" ht="14.25" customHeight="1" x14ac:dyDescent="0.2">
      <c r="A889" s="291"/>
      <c r="B889" s="294"/>
      <c r="C889" s="86" t="s">
        <v>687</v>
      </c>
      <c r="D889" s="248" t="s">
        <v>18</v>
      </c>
      <c r="E889" s="248" t="s">
        <v>649</v>
      </c>
      <c r="F889" s="10"/>
      <c r="G889" s="10"/>
      <c r="H889" s="10">
        <f t="shared" ref="H889" si="37">H885/H887</f>
        <v>25.622499999999999</v>
      </c>
    </row>
    <row r="890" spans="1:8" ht="15.75" customHeight="1" x14ac:dyDescent="0.2">
      <c r="A890" s="291"/>
      <c r="B890" s="294"/>
      <c r="C890" s="302" t="s">
        <v>9</v>
      </c>
      <c r="D890" s="303"/>
      <c r="E890" s="303"/>
      <c r="F890" s="303"/>
      <c r="G890" s="303"/>
      <c r="H890" s="304"/>
    </row>
    <row r="891" spans="1:8" ht="29.25" customHeight="1" x14ac:dyDescent="0.2">
      <c r="A891" s="292"/>
      <c r="B891" s="295"/>
      <c r="C891" s="86" t="s">
        <v>132</v>
      </c>
      <c r="D891" s="248" t="s">
        <v>20</v>
      </c>
      <c r="E891" s="248" t="s">
        <v>19</v>
      </c>
      <c r="F891" s="248"/>
      <c r="G891" s="248">
        <v>100</v>
      </c>
      <c r="H891" s="248">
        <v>100</v>
      </c>
    </row>
    <row r="892" spans="1:8" s="132" customFormat="1" ht="29.25" customHeight="1" x14ac:dyDescent="0.2">
      <c r="A892" s="290" t="s">
        <v>705</v>
      </c>
      <c r="B892" s="315" t="s">
        <v>161</v>
      </c>
      <c r="C892" s="361" t="s">
        <v>708</v>
      </c>
      <c r="D892" s="362"/>
      <c r="E892" s="362"/>
      <c r="F892" s="362"/>
      <c r="G892" s="362"/>
      <c r="H892" s="362"/>
    </row>
    <row r="893" spans="1:8" s="132" customFormat="1" ht="15" customHeight="1" x14ac:dyDescent="0.2">
      <c r="A893" s="291"/>
      <c r="B893" s="316"/>
      <c r="C893" s="309" t="s">
        <v>6</v>
      </c>
      <c r="D893" s="309"/>
      <c r="E893" s="309"/>
      <c r="F893" s="309"/>
      <c r="G893" s="309"/>
      <c r="H893" s="309"/>
    </row>
    <row r="894" spans="1:8" s="132" customFormat="1" ht="20.25" customHeight="1" x14ac:dyDescent="0.2">
      <c r="A894" s="291"/>
      <c r="B894" s="316"/>
      <c r="C894" s="86" t="s">
        <v>721</v>
      </c>
      <c r="D894" s="255" t="s">
        <v>10</v>
      </c>
      <c r="E894" s="255" t="s">
        <v>258</v>
      </c>
      <c r="F894" s="10">
        <f>'Додаток 1 2025-2027'!G126</f>
        <v>15</v>
      </c>
      <c r="G894" s="10">
        <f>'Додаток 1 2025-2027'!H126</f>
        <v>11518.08</v>
      </c>
      <c r="H894" s="10"/>
    </row>
    <row r="895" spans="1:8" s="132" customFormat="1" ht="15.75" customHeight="1" x14ac:dyDescent="0.2">
      <c r="A895" s="291"/>
      <c r="B895" s="316"/>
      <c r="C895" s="189" t="s">
        <v>501</v>
      </c>
      <c r="D895" s="161" t="s">
        <v>10</v>
      </c>
      <c r="E895" s="161" t="s">
        <v>258</v>
      </c>
      <c r="F895" s="162">
        <f>'Додаток 1 2025-2027'!G127</f>
        <v>15</v>
      </c>
      <c r="G895" s="162">
        <f>'Додаток 1 2025-2027'!H127</f>
        <v>956.36400000000003</v>
      </c>
      <c r="H895" s="162"/>
    </row>
    <row r="896" spans="1:8" s="132" customFormat="1" ht="15.75" customHeight="1" x14ac:dyDescent="0.2">
      <c r="A896" s="291"/>
      <c r="B896" s="316"/>
      <c r="C896" s="309" t="s">
        <v>7</v>
      </c>
      <c r="D896" s="309"/>
      <c r="E896" s="309"/>
      <c r="F896" s="309"/>
      <c r="G896" s="309"/>
      <c r="H896" s="309"/>
    </row>
    <row r="897" spans="1:8" s="132" customFormat="1" ht="15.75" customHeight="1" x14ac:dyDescent="0.2">
      <c r="A897" s="291"/>
      <c r="B897" s="316"/>
      <c r="C897" s="86" t="s">
        <v>709</v>
      </c>
      <c r="D897" s="255" t="s">
        <v>10</v>
      </c>
      <c r="E897" s="255" t="s">
        <v>11</v>
      </c>
      <c r="F897" s="258"/>
      <c r="G897" s="87">
        <v>1</v>
      </c>
      <c r="H897" s="74"/>
    </row>
    <row r="898" spans="1:8" s="132" customFormat="1" ht="15.75" customHeight="1" x14ac:dyDescent="0.2">
      <c r="A898" s="291"/>
      <c r="B898" s="316"/>
      <c r="C898" s="86" t="s">
        <v>288</v>
      </c>
      <c r="D898" s="161" t="s">
        <v>10</v>
      </c>
      <c r="E898" s="255" t="s">
        <v>11</v>
      </c>
      <c r="F898" s="258">
        <v>1</v>
      </c>
      <c r="G898" s="87">
        <v>1</v>
      </c>
      <c r="H898" s="74"/>
    </row>
    <row r="899" spans="1:8" s="132" customFormat="1" ht="15.75" customHeight="1" x14ac:dyDescent="0.2">
      <c r="A899" s="291"/>
      <c r="B899" s="316"/>
      <c r="C899" s="309" t="s">
        <v>8</v>
      </c>
      <c r="D899" s="309"/>
      <c r="E899" s="309"/>
      <c r="F899" s="309"/>
      <c r="G899" s="309"/>
      <c r="H899" s="309"/>
    </row>
    <row r="900" spans="1:8" s="132" customFormat="1" ht="29.25" customHeight="1" x14ac:dyDescent="0.2">
      <c r="A900" s="291"/>
      <c r="B900" s="316"/>
      <c r="C900" s="86" t="s">
        <v>722</v>
      </c>
      <c r="D900" s="255" t="s">
        <v>18</v>
      </c>
      <c r="E900" s="255" t="s">
        <v>706</v>
      </c>
      <c r="F900" s="76"/>
      <c r="G900" s="10">
        <f>G894/G897</f>
        <v>11518.08</v>
      </c>
      <c r="H900" s="10"/>
    </row>
    <row r="901" spans="1:8" s="132" customFormat="1" ht="16.5" customHeight="1" x14ac:dyDescent="0.2">
      <c r="A901" s="291"/>
      <c r="B901" s="316"/>
      <c r="C901" s="86" t="s">
        <v>289</v>
      </c>
      <c r="D901" s="255" t="s">
        <v>18</v>
      </c>
      <c r="E901" s="255" t="s">
        <v>706</v>
      </c>
      <c r="F901" s="10">
        <f>F895/F898</f>
        <v>15</v>
      </c>
      <c r="G901" s="10">
        <f>G895/G898</f>
        <v>956.36400000000003</v>
      </c>
      <c r="H901" s="10"/>
    </row>
    <row r="902" spans="1:8" s="132" customFormat="1" ht="15" customHeight="1" x14ac:dyDescent="0.2">
      <c r="A902" s="291"/>
      <c r="B902" s="316"/>
      <c r="C902" s="309" t="s">
        <v>9</v>
      </c>
      <c r="D902" s="309"/>
      <c r="E902" s="309"/>
      <c r="F902" s="309"/>
      <c r="G902" s="309"/>
      <c r="H902" s="309"/>
    </row>
    <row r="903" spans="1:8" s="132" customFormat="1" ht="16.5" customHeight="1" x14ac:dyDescent="0.2">
      <c r="A903" s="291"/>
      <c r="B903" s="316"/>
      <c r="C903" s="86" t="s">
        <v>710</v>
      </c>
      <c r="D903" s="255" t="s">
        <v>20</v>
      </c>
      <c r="E903" s="255" t="s">
        <v>19</v>
      </c>
      <c r="F903" s="255"/>
      <c r="G903" s="255">
        <v>100</v>
      </c>
      <c r="H903" s="255"/>
    </row>
    <row r="904" spans="1:8" s="132" customFormat="1" ht="15.75" customHeight="1" x14ac:dyDescent="0.2">
      <c r="A904" s="292"/>
      <c r="B904" s="317"/>
      <c r="C904" s="86" t="s">
        <v>290</v>
      </c>
      <c r="D904" s="255" t="s">
        <v>20</v>
      </c>
      <c r="E904" s="255" t="s">
        <v>19</v>
      </c>
      <c r="F904" s="255">
        <v>1.5</v>
      </c>
      <c r="G904" s="255">
        <v>100</v>
      </c>
      <c r="H904" s="255"/>
    </row>
    <row r="905" spans="1:8" s="132" customFormat="1" ht="15.75" customHeight="1" x14ac:dyDescent="0.2">
      <c r="A905" s="290" t="s">
        <v>738</v>
      </c>
      <c r="B905" s="293" t="s">
        <v>541</v>
      </c>
      <c r="C905" s="296" t="str">
        <f>'Додаток 1 2025-2027'!B128</f>
        <v xml:space="preserve">Придбання комп'ютера у зборі </v>
      </c>
      <c r="D905" s="297"/>
      <c r="E905" s="297"/>
      <c r="F905" s="297"/>
      <c r="G905" s="297"/>
      <c r="H905" s="298"/>
    </row>
    <row r="906" spans="1:8" s="132" customFormat="1" ht="15.75" customHeight="1" x14ac:dyDescent="0.2">
      <c r="A906" s="291"/>
      <c r="B906" s="294"/>
      <c r="C906" s="299" t="s">
        <v>6</v>
      </c>
      <c r="D906" s="300"/>
      <c r="E906" s="300"/>
      <c r="F906" s="300"/>
      <c r="G906" s="300"/>
      <c r="H906" s="301"/>
    </row>
    <row r="907" spans="1:8" s="132" customFormat="1" ht="15.75" customHeight="1" x14ac:dyDescent="0.2">
      <c r="A907" s="291"/>
      <c r="B907" s="294"/>
      <c r="C907" s="86" t="s">
        <v>543</v>
      </c>
      <c r="D907" s="284" t="s">
        <v>31</v>
      </c>
      <c r="E907" s="284" t="s">
        <v>258</v>
      </c>
      <c r="F907" s="10"/>
      <c r="G907" s="10">
        <f>'Додаток 1 2025-2027'!H128</f>
        <v>49.999000000000002</v>
      </c>
      <c r="H907" s="10"/>
    </row>
    <row r="908" spans="1:8" s="132" customFormat="1" ht="15.75" customHeight="1" x14ac:dyDescent="0.2">
      <c r="A908" s="291"/>
      <c r="B908" s="294"/>
      <c r="C908" s="302" t="s">
        <v>7</v>
      </c>
      <c r="D908" s="303"/>
      <c r="E908" s="303"/>
      <c r="F908" s="303"/>
      <c r="G908" s="303"/>
      <c r="H908" s="304"/>
    </row>
    <row r="909" spans="1:8" s="132" customFormat="1" ht="15.75" customHeight="1" x14ac:dyDescent="0.2">
      <c r="A909" s="291"/>
      <c r="B909" s="294"/>
      <c r="C909" s="86" t="s">
        <v>544</v>
      </c>
      <c r="D909" s="284" t="s">
        <v>391</v>
      </c>
      <c r="E909" s="284" t="s">
        <v>11</v>
      </c>
      <c r="F909" s="87"/>
      <c r="G909" s="87">
        <v>1</v>
      </c>
      <c r="H909" s="87"/>
    </row>
    <row r="910" spans="1:8" s="132" customFormat="1" ht="15.75" customHeight="1" x14ac:dyDescent="0.2">
      <c r="A910" s="291"/>
      <c r="B910" s="294"/>
      <c r="C910" s="302" t="s">
        <v>8</v>
      </c>
      <c r="D910" s="303"/>
      <c r="E910" s="303"/>
      <c r="F910" s="303"/>
      <c r="G910" s="303"/>
      <c r="H910" s="304"/>
    </row>
    <row r="911" spans="1:8" s="132" customFormat="1" ht="15.75" customHeight="1" x14ac:dyDescent="0.2">
      <c r="A911" s="291"/>
      <c r="B911" s="294"/>
      <c r="C911" s="86" t="s">
        <v>545</v>
      </c>
      <c r="D911" s="284" t="s">
        <v>18</v>
      </c>
      <c r="E911" s="284" t="s">
        <v>257</v>
      </c>
      <c r="F911" s="10"/>
      <c r="G911" s="10">
        <f t="shared" ref="G911" si="38">G907/G909</f>
        <v>49.999000000000002</v>
      </c>
      <c r="H911" s="10"/>
    </row>
    <row r="912" spans="1:8" s="132" customFormat="1" ht="15.75" customHeight="1" x14ac:dyDescent="0.2">
      <c r="A912" s="291"/>
      <c r="B912" s="294"/>
      <c r="C912" s="302" t="s">
        <v>9</v>
      </c>
      <c r="D912" s="303"/>
      <c r="E912" s="303"/>
      <c r="F912" s="303"/>
      <c r="G912" s="303"/>
      <c r="H912" s="304"/>
    </row>
    <row r="913" spans="1:8" s="132" customFormat="1" ht="31.5" customHeight="1" x14ac:dyDescent="0.2">
      <c r="A913" s="292"/>
      <c r="B913" s="295"/>
      <c r="C913" s="86" t="s">
        <v>666</v>
      </c>
      <c r="D913" s="284" t="s">
        <v>20</v>
      </c>
      <c r="E913" s="284" t="s">
        <v>19</v>
      </c>
      <c r="F913" s="284"/>
      <c r="G913" s="284">
        <v>100</v>
      </c>
      <c r="H913" s="284"/>
    </row>
    <row r="914" spans="1:8" s="132" customFormat="1" ht="15.75" customHeight="1" x14ac:dyDescent="0.2">
      <c r="A914" s="290" t="s">
        <v>739</v>
      </c>
      <c r="B914" s="293" t="s">
        <v>541</v>
      </c>
      <c r="C914" s="296" t="str">
        <f>'Додаток 1 2025-2027'!B129</f>
        <v>Придбання багатофункціонального пристрою</v>
      </c>
      <c r="D914" s="297"/>
      <c r="E914" s="297"/>
      <c r="F914" s="297"/>
      <c r="G914" s="297"/>
      <c r="H914" s="298"/>
    </row>
    <row r="915" spans="1:8" s="132" customFormat="1" ht="15.75" customHeight="1" x14ac:dyDescent="0.2">
      <c r="A915" s="291"/>
      <c r="B915" s="294"/>
      <c r="C915" s="299" t="s">
        <v>6</v>
      </c>
      <c r="D915" s="300"/>
      <c r="E915" s="300"/>
      <c r="F915" s="300"/>
      <c r="G915" s="300"/>
      <c r="H915" s="301"/>
    </row>
    <row r="916" spans="1:8" s="132" customFormat="1" ht="15.75" customHeight="1" x14ac:dyDescent="0.2">
      <c r="A916" s="291"/>
      <c r="B916" s="294"/>
      <c r="C916" s="86" t="s">
        <v>538</v>
      </c>
      <c r="D916" s="284" t="s">
        <v>31</v>
      </c>
      <c r="E916" s="284" t="s">
        <v>258</v>
      </c>
      <c r="F916" s="10"/>
      <c r="G916" s="10">
        <f>'Додаток 1 2025-2027'!H129</f>
        <v>48</v>
      </c>
      <c r="H916" s="10"/>
    </row>
    <row r="917" spans="1:8" s="132" customFormat="1" ht="15.75" customHeight="1" x14ac:dyDescent="0.2">
      <c r="A917" s="291"/>
      <c r="B917" s="294"/>
      <c r="C917" s="302" t="s">
        <v>7</v>
      </c>
      <c r="D917" s="303"/>
      <c r="E917" s="303"/>
      <c r="F917" s="303"/>
      <c r="G917" s="303"/>
      <c r="H917" s="304"/>
    </row>
    <row r="918" spans="1:8" s="132" customFormat="1" ht="15.75" customHeight="1" x14ac:dyDescent="0.2">
      <c r="A918" s="291"/>
      <c r="B918" s="294"/>
      <c r="C918" s="86" t="s">
        <v>539</v>
      </c>
      <c r="D918" s="284" t="s">
        <v>391</v>
      </c>
      <c r="E918" s="284" t="s">
        <v>11</v>
      </c>
      <c r="F918" s="87"/>
      <c r="G918" s="87">
        <v>2</v>
      </c>
      <c r="H918" s="87"/>
    </row>
    <row r="919" spans="1:8" s="132" customFormat="1" ht="15.75" customHeight="1" x14ac:dyDescent="0.2">
      <c r="A919" s="291"/>
      <c r="B919" s="294"/>
      <c r="C919" s="302" t="s">
        <v>8</v>
      </c>
      <c r="D919" s="303"/>
      <c r="E919" s="303"/>
      <c r="F919" s="303"/>
      <c r="G919" s="303"/>
      <c r="H919" s="304"/>
    </row>
    <row r="920" spans="1:8" s="132" customFormat="1" ht="15.75" customHeight="1" x14ac:dyDescent="0.2">
      <c r="A920" s="291"/>
      <c r="B920" s="294"/>
      <c r="C920" s="86" t="s">
        <v>540</v>
      </c>
      <c r="D920" s="284" t="s">
        <v>18</v>
      </c>
      <c r="E920" s="284" t="s">
        <v>649</v>
      </c>
      <c r="F920" s="10"/>
      <c r="G920" s="10">
        <f>G916/G918</f>
        <v>24</v>
      </c>
      <c r="H920" s="10"/>
    </row>
    <row r="921" spans="1:8" s="132" customFormat="1" ht="15.75" customHeight="1" x14ac:dyDescent="0.2">
      <c r="A921" s="291"/>
      <c r="B921" s="294"/>
      <c r="C921" s="302" t="s">
        <v>9</v>
      </c>
      <c r="D921" s="303"/>
      <c r="E921" s="303"/>
      <c r="F921" s="303"/>
      <c r="G921" s="303"/>
      <c r="H921" s="304"/>
    </row>
    <row r="922" spans="1:8" s="132" customFormat="1" ht="30" customHeight="1" x14ac:dyDescent="0.2">
      <c r="A922" s="292"/>
      <c r="B922" s="295"/>
      <c r="C922" s="86" t="s">
        <v>666</v>
      </c>
      <c r="D922" s="284" t="s">
        <v>20</v>
      </c>
      <c r="E922" s="284" t="s">
        <v>19</v>
      </c>
      <c r="F922" s="284"/>
      <c r="G922" s="284">
        <v>100</v>
      </c>
      <c r="H922" s="284"/>
    </row>
    <row r="923" spans="1:8" ht="15" customHeight="1" x14ac:dyDescent="0.2">
      <c r="A923" s="328" t="s">
        <v>30</v>
      </c>
      <c r="B923" s="328"/>
      <c r="C923" s="328"/>
      <c r="D923" s="328"/>
      <c r="E923" s="328"/>
      <c r="F923" s="105">
        <v>2025</v>
      </c>
      <c r="G923" s="105">
        <v>2026</v>
      </c>
      <c r="H923" s="105">
        <v>2027</v>
      </c>
    </row>
    <row r="924" spans="1:8" ht="15" customHeight="1" x14ac:dyDescent="0.2">
      <c r="A924" s="328"/>
      <c r="B924" s="328"/>
      <c r="C924" s="328"/>
      <c r="D924" s="328"/>
      <c r="E924" s="328"/>
      <c r="F924" s="106">
        <f>F927+F936+F945+F954+F963+F972+F981</f>
        <v>12753.475000000004</v>
      </c>
      <c r="G924" s="106">
        <f t="shared" ref="G924:H924" si="39">G927+G936+G945+G954+G963+G972+G981</f>
        <v>14155.288</v>
      </c>
      <c r="H924" s="106">
        <f t="shared" si="39"/>
        <v>13805.542000000001</v>
      </c>
    </row>
    <row r="925" spans="1:8" ht="15" customHeight="1" x14ac:dyDescent="0.2">
      <c r="A925" s="305" t="s">
        <v>117</v>
      </c>
      <c r="B925" s="306" t="s">
        <v>166</v>
      </c>
      <c r="C925" s="326" t="str">
        <f>'Додаток 1 2025-2027'!B133</f>
        <v xml:space="preserve">Поточне утримання мереж зовнішнього освітлення </v>
      </c>
      <c r="D925" s="326"/>
      <c r="E925" s="326"/>
      <c r="F925" s="326"/>
      <c r="G925" s="326"/>
      <c r="H925" s="326"/>
    </row>
    <row r="926" spans="1:8" ht="15" customHeight="1" x14ac:dyDescent="0.2">
      <c r="A926" s="318"/>
      <c r="B926" s="306"/>
      <c r="C926" s="327" t="s">
        <v>6</v>
      </c>
      <c r="D926" s="327"/>
      <c r="E926" s="327"/>
      <c r="F926" s="327"/>
      <c r="G926" s="327"/>
      <c r="H926" s="327"/>
    </row>
    <row r="927" spans="1:8" ht="15" customHeight="1" x14ac:dyDescent="0.2">
      <c r="A927" s="318"/>
      <c r="B927" s="306"/>
      <c r="C927" s="1" t="s">
        <v>376</v>
      </c>
      <c r="D927" s="178" t="s">
        <v>10</v>
      </c>
      <c r="E927" s="178" t="s">
        <v>581</v>
      </c>
      <c r="F927" s="36">
        <f>'Додаток 1 2025-2027'!G133</f>
        <v>2800.6329999999998</v>
      </c>
      <c r="G927" s="36">
        <f>'Додаток 1 2025-2027'!H133</f>
        <v>3618.26</v>
      </c>
      <c r="H927" s="36">
        <f>'Додаток 1 2025-2027'!I133</f>
        <v>3268.5140000000001</v>
      </c>
    </row>
    <row r="928" spans="1:8" ht="15" customHeight="1" x14ac:dyDescent="0.2">
      <c r="A928" s="318"/>
      <c r="B928" s="306"/>
      <c r="C928" s="327" t="s">
        <v>7</v>
      </c>
      <c r="D928" s="327"/>
      <c r="E928" s="327"/>
      <c r="F928" s="327"/>
      <c r="G928" s="327"/>
      <c r="H928" s="327"/>
    </row>
    <row r="929" spans="1:8" ht="21" customHeight="1" x14ac:dyDescent="0.2">
      <c r="A929" s="318"/>
      <c r="B929" s="306"/>
      <c r="C929" s="1" t="s">
        <v>233</v>
      </c>
      <c r="D929" s="174" t="s">
        <v>119</v>
      </c>
      <c r="E929" s="174" t="s">
        <v>122</v>
      </c>
      <c r="F929" s="74">
        <v>78.150899999999993</v>
      </c>
      <c r="G929" s="74">
        <v>78.150899999999993</v>
      </c>
      <c r="H929" s="74">
        <v>79.150899999999993</v>
      </c>
    </row>
    <row r="930" spans="1:8" ht="15" customHeight="1" x14ac:dyDescent="0.2">
      <c r="A930" s="318"/>
      <c r="B930" s="306"/>
      <c r="C930" s="327" t="s">
        <v>8</v>
      </c>
      <c r="D930" s="327"/>
      <c r="E930" s="327"/>
      <c r="F930" s="327"/>
      <c r="G930" s="327"/>
      <c r="H930" s="327"/>
    </row>
    <row r="931" spans="1:8" ht="15" customHeight="1" x14ac:dyDescent="0.25">
      <c r="A931" s="318"/>
      <c r="B931" s="306"/>
      <c r="C931" s="1" t="s">
        <v>582</v>
      </c>
      <c r="D931" s="20" t="s">
        <v>18</v>
      </c>
      <c r="E931" s="178" t="s">
        <v>255</v>
      </c>
      <c r="F931" s="72">
        <f>F927/F929</f>
        <v>35.83622197569062</v>
      </c>
      <c r="G931" s="72">
        <f t="shared" ref="G931:H931" si="40">G927/G929</f>
        <v>46.298379161340442</v>
      </c>
      <c r="H931" s="72">
        <f t="shared" si="40"/>
        <v>41.294716800440682</v>
      </c>
    </row>
    <row r="932" spans="1:8" ht="15" customHeight="1" x14ac:dyDescent="0.2">
      <c r="A932" s="318"/>
      <c r="B932" s="306"/>
      <c r="C932" s="327" t="s">
        <v>9</v>
      </c>
      <c r="D932" s="327"/>
      <c r="E932" s="327"/>
      <c r="F932" s="327"/>
      <c r="G932" s="327"/>
      <c r="H932" s="327"/>
    </row>
    <row r="933" spans="1:8" ht="15" customHeight="1" x14ac:dyDescent="0.2">
      <c r="A933" s="318"/>
      <c r="B933" s="306"/>
      <c r="C933" s="1" t="s">
        <v>232</v>
      </c>
      <c r="D933" s="178" t="s">
        <v>20</v>
      </c>
      <c r="E933" s="178" t="s">
        <v>19</v>
      </c>
      <c r="F933" s="178">
        <v>100</v>
      </c>
      <c r="G933" s="178">
        <v>100</v>
      </c>
      <c r="H933" s="178">
        <v>100</v>
      </c>
    </row>
    <row r="934" spans="1:8" ht="15" customHeight="1" x14ac:dyDescent="0.2">
      <c r="A934" s="337" t="s">
        <v>118</v>
      </c>
      <c r="B934" s="306" t="s">
        <v>40</v>
      </c>
      <c r="C934" s="310" t="str">
        <f>'Додаток 1 2025-2027'!B134</f>
        <v xml:space="preserve">Оплата зовнішнього освітлення </v>
      </c>
      <c r="D934" s="310"/>
      <c r="E934" s="310"/>
      <c r="F934" s="310"/>
      <c r="G934" s="310"/>
      <c r="H934" s="310"/>
    </row>
    <row r="935" spans="1:8" ht="15" customHeight="1" x14ac:dyDescent="0.2">
      <c r="A935" s="318"/>
      <c r="B935" s="306"/>
      <c r="C935" s="327" t="s">
        <v>6</v>
      </c>
      <c r="D935" s="327"/>
      <c r="E935" s="327"/>
      <c r="F935" s="327"/>
      <c r="G935" s="327"/>
      <c r="H935" s="327"/>
    </row>
    <row r="936" spans="1:8" ht="15" customHeight="1" x14ac:dyDescent="0.2">
      <c r="A936" s="318"/>
      <c r="B936" s="306"/>
      <c r="C936" s="67" t="s">
        <v>377</v>
      </c>
      <c r="D936" s="175" t="s">
        <v>10</v>
      </c>
      <c r="E936" s="175" t="s">
        <v>581</v>
      </c>
      <c r="F936" s="7">
        <f>'Додаток 1 2025-2027'!G134</f>
        <v>9838.4920000000002</v>
      </c>
      <c r="G936" s="7">
        <f>'Додаток 1 2025-2027'!H134</f>
        <v>10537.028</v>
      </c>
      <c r="H936" s="7">
        <f>'Додаток 1 2025-2027'!I134</f>
        <v>10537.028</v>
      </c>
    </row>
    <row r="937" spans="1:8" ht="15" customHeight="1" x14ac:dyDescent="0.2">
      <c r="A937" s="318"/>
      <c r="B937" s="306"/>
      <c r="C937" s="319" t="s">
        <v>7</v>
      </c>
      <c r="D937" s="319"/>
      <c r="E937" s="319"/>
      <c r="F937" s="319"/>
      <c r="G937" s="319"/>
      <c r="H937" s="319"/>
    </row>
    <row r="938" spans="1:8" ht="15" customHeight="1" x14ac:dyDescent="0.2">
      <c r="A938" s="318"/>
      <c r="B938" s="306"/>
      <c r="C938" s="67" t="s">
        <v>36</v>
      </c>
      <c r="D938" s="175" t="s">
        <v>391</v>
      </c>
      <c r="E938" s="175" t="s">
        <v>38</v>
      </c>
      <c r="F938" s="71">
        <v>830.55899999999997</v>
      </c>
      <c r="G938" s="71">
        <v>830.55899999999997</v>
      </c>
      <c r="H938" s="71">
        <v>830.55899999999997</v>
      </c>
    </row>
    <row r="939" spans="1:8" ht="15" customHeight="1" x14ac:dyDescent="0.2">
      <c r="A939" s="318"/>
      <c r="B939" s="306"/>
      <c r="C939" s="319" t="s">
        <v>8</v>
      </c>
      <c r="D939" s="319"/>
      <c r="E939" s="319"/>
      <c r="F939" s="319"/>
      <c r="G939" s="319"/>
      <c r="H939" s="319"/>
    </row>
    <row r="940" spans="1:8" ht="15" customHeight="1" x14ac:dyDescent="0.2">
      <c r="A940" s="318"/>
      <c r="B940" s="306"/>
      <c r="C940" s="67" t="s">
        <v>37</v>
      </c>
      <c r="D940" s="175" t="s">
        <v>18</v>
      </c>
      <c r="E940" s="175" t="s">
        <v>278</v>
      </c>
      <c r="F940" s="71">
        <f>F936/F938</f>
        <v>11.84562686094546</v>
      </c>
      <c r="G940" s="71">
        <f t="shared" ref="G940:H940" si="41">G936/G938</f>
        <v>12.686670061970313</v>
      </c>
      <c r="H940" s="71">
        <f t="shared" si="41"/>
        <v>12.686670061970313</v>
      </c>
    </row>
    <row r="941" spans="1:8" ht="15" customHeight="1" x14ac:dyDescent="0.2">
      <c r="A941" s="318"/>
      <c r="B941" s="306"/>
      <c r="C941" s="319" t="s">
        <v>9</v>
      </c>
      <c r="D941" s="319"/>
      <c r="E941" s="319"/>
      <c r="F941" s="319"/>
      <c r="G941" s="319"/>
      <c r="H941" s="319"/>
    </row>
    <row r="942" spans="1:8" ht="15" customHeight="1" x14ac:dyDescent="0.2">
      <c r="A942" s="318"/>
      <c r="B942" s="306"/>
      <c r="C942" s="67" t="s">
        <v>39</v>
      </c>
      <c r="D942" s="175" t="s">
        <v>20</v>
      </c>
      <c r="E942" s="175" t="s">
        <v>19</v>
      </c>
      <c r="F942" s="175">
        <v>100</v>
      </c>
      <c r="G942" s="175">
        <v>100</v>
      </c>
      <c r="H942" s="175">
        <v>100</v>
      </c>
    </row>
    <row r="943" spans="1:8" ht="20.25" customHeight="1" x14ac:dyDescent="0.2">
      <c r="A943" s="337" t="s">
        <v>468</v>
      </c>
      <c r="B943" s="306" t="s">
        <v>40</v>
      </c>
      <c r="C943" s="310" t="str">
        <f>'Додаток 1 2025-2027'!B135</f>
        <v>Стандартне приєднання електроустановок до електричних мереж ТП 951 (Одеська область, Одеський район, с. Сичавка, вул. Садова та вул. Шкільна)</v>
      </c>
      <c r="D943" s="310"/>
      <c r="E943" s="310"/>
      <c r="F943" s="310"/>
      <c r="G943" s="310"/>
      <c r="H943" s="310"/>
    </row>
    <row r="944" spans="1:8" ht="15" customHeight="1" x14ac:dyDescent="0.2">
      <c r="A944" s="318"/>
      <c r="B944" s="306"/>
      <c r="C944" s="327" t="s">
        <v>6</v>
      </c>
      <c r="D944" s="327"/>
      <c r="E944" s="327"/>
      <c r="F944" s="327"/>
      <c r="G944" s="327"/>
      <c r="H944" s="327"/>
    </row>
    <row r="945" spans="1:8" ht="17.45" customHeight="1" x14ac:dyDescent="0.2">
      <c r="A945" s="318"/>
      <c r="B945" s="306"/>
      <c r="C945" s="86" t="s">
        <v>485</v>
      </c>
      <c r="D945" s="174" t="s">
        <v>31</v>
      </c>
      <c r="E945" s="175" t="s">
        <v>277</v>
      </c>
      <c r="F945" s="7">
        <f>'Додаток 1 2025-2027'!G135</f>
        <v>22.87</v>
      </c>
      <c r="G945" s="7"/>
      <c r="H945" s="7"/>
    </row>
    <row r="946" spans="1:8" ht="15" customHeight="1" x14ac:dyDescent="0.2">
      <c r="A946" s="318"/>
      <c r="B946" s="306"/>
      <c r="C946" s="319" t="s">
        <v>7</v>
      </c>
      <c r="D946" s="319"/>
      <c r="E946" s="319"/>
      <c r="F946" s="319"/>
      <c r="G946" s="319"/>
      <c r="H946" s="319"/>
    </row>
    <row r="947" spans="1:8" ht="15" customHeight="1" x14ac:dyDescent="0.2">
      <c r="A947" s="318"/>
      <c r="B947" s="306"/>
      <c r="C947" s="86" t="s">
        <v>489</v>
      </c>
      <c r="D947" s="174" t="s">
        <v>10</v>
      </c>
      <c r="E947" s="175" t="s">
        <v>473</v>
      </c>
      <c r="F947" s="57">
        <v>1</v>
      </c>
      <c r="G947" s="71"/>
      <c r="H947" s="71"/>
    </row>
    <row r="948" spans="1:8" ht="15" customHeight="1" x14ac:dyDescent="0.2">
      <c r="A948" s="318"/>
      <c r="B948" s="306"/>
      <c r="C948" s="319" t="s">
        <v>8</v>
      </c>
      <c r="D948" s="319"/>
      <c r="E948" s="319"/>
      <c r="F948" s="319"/>
      <c r="G948" s="319"/>
      <c r="H948" s="319"/>
    </row>
    <row r="949" spans="1:8" ht="15" customHeight="1" x14ac:dyDescent="0.2">
      <c r="A949" s="318"/>
      <c r="B949" s="306"/>
      <c r="C949" s="86" t="s">
        <v>475</v>
      </c>
      <c r="D949" s="175" t="s">
        <v>18</v>
      </c>
      <c r="E949" s="175" t="s">
        <v>474</v>
      </c>
      <c r="F949" s="71">
        <f>F945/F947</f>
        <v>22.87</v>
      </c>
      <c r="G949" s="71"/>
      <c r="H949" s="71"/>
    </row>
    <row r="950" spans="1:8" ht="15" customHeight="1" x14ac:dyDescent="0.2">
      <c r="A950" s="318"/>
      <c r="B950" s="306"/>
      <c r="C950" s="319" t="s">
        <v>9</v>
      </c>
      <c r="D950" s="319"/>
      <c r="E950" s="319"/>
      <c r="F950" s="319"/>
      <c r="G950" s="319"/>
      <c r="H950" s="319"/>
    </row>
    <row r="951" spans="1:8" ht="15" customHeight="1" x14ac:dyDescent="0.2">
      <c r="A951" s="318"/>
      <c r="B951" s="306"/>
      <c r="C951" s="86" t="s">
        <v>488</v>
      </c>
      <c r="D951" s="175" t="s">
        <v>20</v>
      </c>
      <c r="E951" s="175" t="s">
        <v>19</v>
      </c>
      <c r="F951" s="175">
        <v>100</v>
      </c>
      <c r="G951" s="175"/>
      <c r="H951" s="175"/>
    </row>
    <row r="952" spans="1:8" ht="31.5" customHeight="1" x14ac:dyDescent="0.2">
      <c r="A952" s="337" t="s">
        <v>476</v>
      </c>
      <c r="B952" s="306" t="s">
        <v>40</v>
      </c>
      <c r="C952" s="310" t="str">
        <f>'Додаток 1 2025-2027'!B136</f>
        <v>Стандартне приєднання електроустановок до електричних мереж ТП 241 (Одеська область, Одеський район, с. Сичавка, вул. Набережна та вул. Чорноморська)</v>
      </c>
      <c r="D952" s="310"/>
      <c r="E952" s="310"/>
      <c r="F952" s="310"/>
      <c r="G952" s="310"/>
      <c r="H952" s="310"/>
    </row>
    <row r="953" spans="1:8" ht="15" customHeight="1" x14ac:dyDescent="0.2">
      <c r="A953" s="318"/>
      <c r="B953" s="306"/>
      <c r="C953" s="327" t="s">
        <v>6</v>
      </c>
      <c r="D953" s="327"/>
      <c r="E953" s="327"/>
      <c r="F953" s="327"/>
      <c r="G953" s="327"/>
      <c r="H953" s="327"/>
    </row>
    <row r="954" spans="1:8" ht="18" customHeight="1" x14ac:dyDescent="0.2">
      <c r="A954" s="318"/>
      <c r="B954" s="306"/>
      <c r="C954" s="86" t="s">
        <v>486</v>
      </c>
      <c r="D954" s="174" t="s">
        <v>31</v>
      </c>
      <c r="E954" s="175" t="s">
        <v>277</v>
      </c>
      <c r="F954" s="7">
        <f>'Додаток 1 2025-2027'!G136</f>
        <v>22.87</v>
      </c>
      <c r="G954" s="7"/>
      <c r="H954" s="7"/>
    </row>
    <row r="955" spans="1:8" ht="15" customHeight="1" x14ac:dyDescent="0.2">
      <c r="A955" s="318"/>
      <c r="B955" s="306"/>
      <c r="C955" s="319" t="s">
        <v>7</v>
      </c>
      <c r="D955" s="319"/>
      <c r="E955" s="319"/>
      <c r="F955" s="319"/>
      <c r="G955" s="319"/>
      <c r="H955" s="319"/>
    </row>
    <row r="956" spans="1:8" ht="15" customHeight="1" x14ac:dyDescent="0.2">
      <c r="A956" s="318"/>
      <c r="B956" s="306"/>
      <c r="C956" s="86" t="s">
        <v>489</v>
      </c>
      <c r="D956" s="174" t="s">
        <v>10</v>
      </c>
      <c r="E956" s="175" t="s">
        <v>473</v>
      </c>
      <c r="F956" s="57">
        <v>1</v>
      </c>
      <c r="G956" s="71"/>
      <c r="H956" s="71"/>
    </row>
    <row r="957" spans="1:8" ht="15" customHeight="1" x14ac:dyDescent="0.2">
      <c r="A957" s="318"/>
      <c r="B957" s="306"/>
      <c r="C957" s="319" t="s">
        <v>8</v>
      </c>
      <c r="D957" s="319"/>
      <c r="E957" s="319"/>
      <c r="F957" s="319"/>
      <c r="G957" s="319"/>
      <c r="H957" s="319"/>
    </row>
    <row r="958" spans="1:8" ht="15" customHeight="1" x14ac:dyDescent="0.2">
      <c r="A958" s="318"/>
      <c r="B958" s="306"/>
      <c r="C958" s="86" t="s">
        <v>475</v>
      </c>
      <c r="D958" s="175" t="s">
        <v>18</v>
      </c>
      <c r="E958" s="175" t="s">
        <v>474</v>
      </c>
      <c r="F958" s="71">
        <f>F954/F956</f>
        <v>22.87</v>
      </c>
      <c r="G958" s="71"/>
      <c r="H958" s="71"/>
    </row>
    <row r="959" spans="1:8" ht="15" customHeight="1" x14ac:dyDescent="0.2">
      <c r="A959" s="318"/>
      <c r="B959" s="306"/>
      <c r="C959" s="319" t="s">
        <v>9</v>
      </c>
      <c r="D959" s="319"/>
      <c r="E959" s="319"/>
      <c r="F959" s="319"/>
      <c r="G959" s="319"/>
      <c r="H959" s="319"/>
    </row>
    <row r="960" spans="1:8" ht="15" customHeight="1" x14ac:dyDescent="0.2">
      <c r="A960" s="318"/>
      <c r="B960" s="306"/>
      <c r="C960" s="86" t="s">
        <v>488</v>
      </c>
      <c r="D960" s="175" t="s">
        <v>20</v>
      </c>
      <c r="E960" s="175" t="s">
        <v>19</v>
      </c>
      <c r="F960" s="175">
        <v>100</v>
      </c>
      <c r="G960" s="175"/>
      <c r="H960" s="175"/>
    </row>
    <row r="961" spans="1:8" ht="18.75" customHeight="1" x14ac:dyDescent="0.2">
      <c r="A961" s="337" t="s">
        <v>477</v>
      </c>
      <c r="B961" s="306" t="s">
        <v>40</v>
      </c>
      <c r="C961" s="310" t="str">
        <f>'Додаток 1 2025-2027'!B137</f>
        <v>Стандартне приєднання електроустановок до електричних мереж ТП 557 (Одеська область, Одеський район, с. Сичавка, вул. Прикордонна)</v>
      </c>
      <c r="D961" s="310"/>
      <c r="E961" s="310"/>
      <c r="F961" s="310"/>
      <c r="G961" s="310"/>
      <c r="H961" s="310"/>
    </row>
    <row r="962" spans="1:8" ht="15" customHeight="1" x14ac:dyDescent="0.2">
      <c r="A962" s="318"/>
      <c r="B962" s="306"/>
      <c r="C962" s="327" t="s">
        <v>6</v>
      </c>
      <c r="D962" s="327"/>
      <c r="E962" s="327"/>
      <c r="F962" s="327"/>
      <c r="G962" s="327"/>
      <c r="H962" s="327"/>
    </row>
    <row r="963" spans="1:8" ht="15" customHeight="1" x14ac:dyDescent="0.2">
      <c r="A963" s="318"/>
      <c r="B963" s="306"/>
      <c r="C963" s="86" t="s">
        <v>485</v>
      </c>
      <c r="D963" s="174" t="s">
        <v>31</v>
      </c>
      <c r="E963" s="175" t="s">
        <v>277</v>
      </c>
      <c r="F963" s="7">
        <f>'Додаток 1 2025-2027'!G137</f>
        <v>22.87</v>
      </c>
      <c r="G963" s="7"/>
      <c r="H963" s="7"/>
    </row>
    <row r="964" spans="1:8" ht="15" customHeight="1" x14ac:dyDescent="0.2">
      <c r="A964" s="318"/>
      <c r="B964" s="306"/>
      <c r="C964" s="319" t="s">
        <v>7</v>
      </c>
      <c r="D964" s="319"/>
      <c r="E964" s="319"/>
      <c r="F964" s="319"/>
      <c r="G964" s="319"/>
      <c r="H964" s="319"/>
    </row>
    <row r="965" spans="1:8" ht="15" customHeight="1" x14ac:dyDescent="0.2">
      <c r="A965" s="318"/>
      <c r="B965" s="306"/>
      <c r="C965" s="86" t="s">
        <v>489</v>
      </c>
      <c r="D965" s="174" t="s">
        <v>10</v>
      </c>
      <c r="E965" s="175" t="s">
        <v>473</v>
      </c>
      <c r="F965" s="57">
        <v>1</v>
      </c>
      <c r="G965" s="71"/>
      <c r="H965" s="71"/>
    </row>
    <row r="966" spans="1:8" ht="15" customHeight="1" x14ac:dyDescent="0.2">
      <c r="A966" s="318"/>
      <c r="B966" s="306"/>
      <c r="C966" s="319" t="s">
        <v>8</v>
      </c>
      <c r="D966" s="319"/>
      <c r="E966" s="319"/>
      <c r="F966" s="319"/>
      <c r="G966" s="319"/>
      <c r="H966" s="319"/>
    </row>
    <row r="967" spans="1:8" ht="15" customHeight="1" x14ac:dyDescent="0.2">
      <c r="A967" s="318"/>
      <c r="B967" s="306"/>
      <c r="C967" s="86" t="s">
        <v>475</v>
      </c>
      <c r="D967" s="175" t="s">
        <v>18</v>
      </c>
      <c r="E967" s="175" t="s">
        <v>474</v>
      </c>
      <c r="F967" s="71">
        <f>F963/F965</f>
        <v>22.87</v>
      </c>
      <c r="G967" s="71"/>
      <c r="H967" s="71"/>
    </row>
    <row r="968" spans="1:8" ht="15" customHeight="1" x14ac:dyDescent="0.2">
      <c r="A968" s="318"/>
      <c r="B968" s="306"/>
      <c r="C968" s="319" t="s">
        <v>9</v>
      </c>
      <c r="D968" s="319"/>
      <c r="E968" s="319"/>
      <c r="F968" s="319"/>
      <c r="G968" s="319"/>
      <c r="H968" s="319"/>
    </row>
    <row r="969" spans="1:8" ht="15" customHeight="1" x14ac:dyDescent="0.2">
      <c r="A969" s="318"/>
      <c r="B969" s="306"/>
      <c r="C969" s="86" t="s">
        <v>488</v>
      </c>
      <c r="D969" s="175" t="s">
        <v>20</v>
      </c>
      <c r="E969" s="175" t="s">
        <v>19</v>
      </c>
      <c r="F969" s="175">
        <v>100</v>
      </c>
      <c r="G969" s="175"/>
      <c r="H969" s="175"/>
    </row>
    <row r="970" spans="1:8" ht="18" customHeight="1" x14ac:dyDescent="0.2">
      <c r="A970" s="337" t="s">
        <v>478</v>
      </c>
      <c r="B970" s="306" t="s">
        <v>40</v>
      </c>
      <c r="C970" s="310" t="str">
        <f>'Додаток 1 2025-2027'!B138</f>
        <v>Стандартне приєднання електроустановок до електричних мереж ТП 235 (Одеська область, Одеський район, с. Сичавка, вул. Каштанова)</v>
      </c>
      <c r="D970" s="310"/>
      <c r="E970" s="310"/>
      <c r="F970" s="310"/>
      <c r="G970" s="310"/>
      <c r="H970" s="310"/>
    </row>
    <row r="971" spans="1:8" ht="15" customHeight="1" x14ac:dyDescent="0.2">
      <c r="A971" s="318"/>
      <c r="B971" s="306"/>
      <c r="C971" s="327" t="s">
        <v>6</v>
      </c>
      <c r="D971" s="327"/>
      <c r="E971" s="327"/>
      <c r="F971" s="327"/>
      <c r="G971" s="327"/>
      <c r="H971" s="327"/>
    </row>
    <row r="972" spans="1:8" ht="15" customHeight="1" x14ac:dyDescent="0.2">
      <c r="A972" s="318"/>
      <c r="B972" s="306"/>
      <c r="C972" s="86" t="s">
        <v>485</v>
      </c>
      <c r="D972" s="174" t="s">
        <v>31</v>
      </c>
      <c r="E972" s="175" t="s">
        <v>277</v>
      </c>
      <c r="F972" s="7">
        <f>'Додаток 1 2025-2027'!G138</f>
        <v>22.87</v>
      </c>
      <c r="G972" s="7"/>
      <c r="H972" s="7"/>
    </row>
    <row r="973" spans="1:8" ht="15" customHeight="1" x14ac:dyDescent="0.2">
      <c r="A973" s="318"/>
      <c r="B973" s="306"/>
      <c r="C973" s="319" t="s">
        <v>7</v>
      </c>
      <c r="D973" s="319"/>
      <c r="E973" s="319"/>
      <c r="F973" s="319"/>
      <c r="G973" s="319"/>
      <c r="H973" s="319"/>
    </row>
    <row r="974" spans="1:8" ht="15" customHeight="1" x14ac:dyDescent="0.2">
      <c r="A974" s="318"/>
      <c r="B974" s="306"/>
      <c r="C974" s="86" t="s">
        <v>489</v>
      </c>
      <c r="D974" s="174" t="s">
        <v>10</v>
      </c>
      <c r="E974" s="175" t="s">
        <v>473</v>
      </c>
      <c r="F974" s="57">
        <v>1</v>
      </c>
      <c r="G974" s="71"/>
      <c r="H974" s="71"/>
    </row>
    <row r="975" spans="1:8" ht="15" customHeight="1" x14ac:dyDescent="0.2">
      <c r="A975" s="318"/>
      <c r="B975" s="306"/>
      <c r="C975" s="319" t="s">
        <v>8</v>
      </c>
      <c r="D975" s="319"/>
      <c r="E975" s="319"/>
      <c r="F975" s="319"/>
      <c r="G975" s="319"/>
      <c r="H975" s="319"/>
    </row>
    <row r="976" spans="1:8" ht="15" customHeight="1" x14ac:dyDescent="0.2">
      <c r="A976" s="318"/>
      <c r="B976" s="306"/>
      <c r="C976" s="86" t="s">
        <v>475</v>
      </c>
      <c r="D976" s="175" t="s">
        <v>18</v>
      </c>
      <c r="E976" s="175" t="s">
        <v>474</v>
      </c>
      <c r="F976" s="71">
        <f>F972/F974</f>
        <v>22.87</v>
      </c>
      <c r="G976" s="71"/>
      <c r="H976" s="71"/>
    </row>
    <row r="977" spans="1:8" ht="15" customHeight="1" x14ac:dyDescent="0.2">
      <c r="A977" s="318"/>
      <c r="B977" s="306"/>
      <c r="C977" s="319" t="s">
        <v>9</v>
      </c>
      <c r="D977" s="319"/>
      <c r="E977" s="319"/>
      <c r="F977" s="319"/>
      <c r="G977" s="319"/>
      <c r="H977" s="319"/>
    </row>
    <row r="978" spans="1:8" ht="15" customHeight="1" x14ac:dyDescent="0.2">
      <c r="A978" s="318"/>
      <c r="B978" s="306"/>
      <c r="C978" s="86" t="s">
        <v>488</v>
      </c>
      <c r="D978" s="175" t="s">
        <v>20</v>
      </c>
      <c r="E978" s="175" t="s">
        <v>19</v>
      </c>
      <c r="F978" s="175">
        <v>100</v>
      </c>
      <c r="G978" s="175"/>
      <c r="H978" s="175"/>
    </row>
    <row r="979" spans="1:8" ht="18.75" customHeight="1" x14ac:dyDescent="0.2">
      <c r="A979" s="337" t="s">
        <v>479</v>
      </c>
      <c r="B979" s="306" t="s">
        <v>40</v>
      </c>
      <c r="C979" s="310" t="str">
        <f>'Додаток 1 2025-2027'!B139</f>
        <v>Стандартне приєднання електроустановок до електричних мереж ТП 230  (Одеська область, Одеський район, с. Сичавка, вул. Хуторська)</v>
      </c>
      <c r="D979" s="310"/>
      <c r="E979" s="310"/>
      <c r="F979" s="310"/>
      <c r="G979" s="310"/>
      <c r="H979" s="310"/>
    </row>
    <row r="980" spans="1:8" ht="15" customHeight="1" x14ac:dyDescent="0.2">
      <c r="A980" s="318"/>
      <c r="B980" s="306"/>
      <c r="C980" s="327" t="s">
        <v>6</v>
      </c>
      <c r="D980" s="327"/>
      <c r="E980" s="327"/>
      <c r="F980" s="327"/>
      <c r="G980" s="327"/>
      <c r="H980" s="327"/>
    </row>
    <row r="981" spans="1:8" ht="15" customHeight="1" x14ac:dyDescent="0.2">
      <c r="A981" s="318"/>
      <c r="B981" s="306"/>
      <c r="C981" s="86" t="s">
        <v>487</v>
      </c>
      <c r="D981" s="174" t="s">
        <v>31</v>
      </c>
      <c r="E981" s="175" t="s">
        <v>277</v>
      </c>
      <c r="F981" s="7">
        <f>'Додаток 1 2025-2027'!G139</f>
        <v>22.87</v>
      </c>
      <c r="G981" s="7"/>
      <c r="H981" s="7"/>
    </row>
    <row r="982" spans="1:8" ht="15" customHeight="1" x14ac:dyDescent="0.2">
      <c r="A982" s="318"/>
      <c r="B982" s="306"/>
      <c r="C982" s="319" t="s">
        <v>7</v>
      </c>
      <c r="D982" s="319"/>
      <c r="E982" s="319"/>
      <c r="F982" s="319"/>
      <c r="G982" s="319"/>
      <c r="H982" s="319"/>
    </row>
    <row r="983" spans="1:8" ht="15" customHeight="1" x14ac:dyDescent="0.2">
      <c r="A983" s="318"/>
      <c r="B983" s="306"/>
      <c r="C983" s="86" t="s">
        <v>489</v>
      </c>
      <c r="D983" s="174" t="s">
        <v>10</v>
      </c>
      <c r="E983" s="175" t="s">
        <v>473</v>
      </c>
      <c r="F983" s="57">
        <v>1</v>
      </c>
      <c r="G983" s="71"/>
      <c r="H983" s="71"/>
    </row>
    <row r="984" spans="1:8" ht="15" customHeight="1" x14ac:dyDescent="0.2">
      <c r="A984" s="318"/>
      <c r="B984" s="306"/>
      <c r="C984" s="319" t="s">
        <v>8</v>
      </c>
      <c r="D984" s="319"/>
      <c r="E984" s="319"/>
      <c r="F984" s="319"/>
      <c r="G984" s="319"/>
      <c r="H984" s="319"/>
    </row>
    <row r="985" spans="1:8" ht="15" customHeight="1" x14ac:dyDescent="0.2">
      <c r="A985" s="318"/>
      <c r="B985" s="306"/>
      <c r="C985" s="86" t="s">
        <v>475</v>
      </c>
      <c r="D985" s="175" t="s">
        <v>18</v>
      </c>
      <c r="E985" s="175" t="s">
        <v>474</v>
      </c>
      <c r="F985" s="71">
        <f>F981/F983</f>
        <v>22.87</v>
      </c>
      <c r="G985" s="71"/>
      <c r="H985" s="71"/>
    </row>
    <row r="986" spans="1:8" ht="15" customHeight="1" x14ac:dyDescent="0.2">
      <c r="A986" s="318"/>
      <c r="B986" s="306"/>
      <c r="C986" s="319" t="s">
        <v>9</v>
      </c>
      <c r="D986" s="319"/>
      <c r="E986" s="319"/>
      <c r="F986" s="319"/>
      <c r="G986" s="319"/>
      <c r="H986" s="319"/>
    </row>
    <row r="987" spans="1:8" ht="15" customHeight="1" x14ac:dyDescent="0.2">
      <c r="A987" s="318"/>
      <c r="B987" s="306"/>
      <c r="C987" s="86" t="s">
        <v>488</v>
      </c>
      <c r="D987" s="175" t="s">
        <v>20</v>
      </c>
      <c r="E987" s="175" t="s">
        <v>19</v>
      </c>
      <c r="F987" s="175">
        <v>100</v>
      </c>
      <c r="G987" s="175"/>
      <c r="H987" s="175"/>
    </row>
    <row r="988" spans="1:8" ht="15" customHeight="1" x14ac:dyDescent="0.2">
      <c r="A988" s="330" t="s">
        <v>25</v>
      </c>
      <c r="B988" s="330"/>
      <c r="C988" s="330"/>
      <c r="D988" s="330"/>
      <c r="E988" s="330"/>
      <c r="F988" s="330"/>
      <c r="G988" s="330"/>
      <c r="H988" s="330"/>
    </row>
    <row r="989" spans="1:8" ht="15" customHeight="1" x14ac:dyDescent="0.2">
      <c r="A989" s="328" t="s">
        <v>30</v>
      </c>
      <c r="B989" s="328"/>
      <c r="C989" s="328"/>
      <c r="D989" s="328"/>
      <c r="E989" s="328"/>
      <c r="F989" s="105">
        <v>2025</v>
      </c>
      <c r="G989" s="105">
        <v>2026</v>
      </c>
      <c r="H989" s="105">
        <v>2027</v>
      </c>
    </row>
    <row r="990" spans="1:8" ht="15" customHeight="1" x14ac:dyDescent="0.2">
      <c r="A990" s="328"/>
      <c r="B990" s="328"/>
      <c r="C990" s="328"/>
      <c r="D990" s="328"/>
      <c r="E990" s="328"/>
      <c r="F990" s="106">
        <f>F993+F1002+F1011+F1020+F1042+F1051+F1060+F1069+F1078+F1087+F1096+F1105+F1114</f>
        <v>12048.06</v>
      </c>
      <c r="G990" s="106">
        <f t="shared" ref="G990:H990" si="42">G993+G1002+G1011+G1020+G1042+G1051+G1060+G1069+G1078+G1087+G1096+G1105+G1114</f>
        <v>10288.762999999999</v>
      </c>
      <c r="H990" s="106">
        <f t="shared" si="42"/>
        <v>29154.335999999999</v>
      </c>
    </row>
    <row r="991" spans="1:8" ht="15" customHeight="1" x14ac:dyDescent="0.2">
      <c r="A991" s="305" t="s">
        <v>126</v>
      </c>
      <c r="B991" s="318" t="s">
        <v>26</v>
      </c>
      <c r="C991" s="307" t="str">
        <f>'Додаток 1 2025-2027'!B143</f>
        <v xml:space="preserve">Поточне утримання міських доріг </v>
      </c>
      <c r="D991" s="307"/>
      <c r="E991" s="307"/>
      <c r="F991" s="307"/>
      <c r="G991" s="307"/>
      <c r="H991" s="307"/>
    </row>
    <row r="992" spans="1:8" ht="15" customHeight="1" x14ac:dyDescent="0.2">
      <c r="A992" s="305"/>
      <c r="B992" s="318"/>
      <c r="C992" s="308" t="s">
        <v>6</v>
      </c>
      <c r="D992" s="308"/>
      <c r="E992" s="308"/>
      <c r="F992" s="308"/>
      <c r="G992" s="308"/>
      <c r="H992" s="308"/>
    </row>
    <row r="993" spans="1:8" ht="15" customHeight="1" x14ac:dyDescent="0.2">
      <c r="A993" s="305"/>
      <c r="B993" s="318"/>
      <c r="C993" s="1" t="s">
        <v>378</v>
      </c>
      <c r="D993" s="178" t="s">
        <v>10</v>
      </c>
      <c r="E993" s="178" t="s">
        <v>258</v>
      </c>
      <c r="F993" s="72">
        <f>'Додаток 1 2025-2027'!G143</f>
        <v>3945.4650000000001</v>
      </c>
      <c r="G993" s="72">
        <f>'Додаток 1 2025-2027'!H143</f>
        <v>4146.1059999999998</v>
      </c>
      <c r="H993" s="72">
        <f>'Додаток 1 2025-2027'!I143</f>
        <v>4146.1059999999998</v>
      </c>
    </row>
    <row r="994" spans="1:8" ht="15" customHeight="1" x14ac:dyDescent="0.2">
      <c r="A994" s="305"/>
      <c r="B994" s="318"/>
      <c r="C994" s="308" t="s">
        <v>7</v>
      </c>
      <c r="D994" s="308"/>
      <c r="E994" s="308"/>
      <c r="F994" s="308"/>
      <c r="G994" s="308"/>
      <c r="H994" s="308"/>
    </row>
    <row r="995" spans="1:8" ht="15" customHeight="1" x14ac:dyDescent="0.2">
      <c r="A995" s="305"/>
      <c r="B995" s="318"/>
      <c r="C995" s="1" t="s">
        <v>28</v>
      </c>
      <c r="D995" s="174" t="s">
        <v>292</v>
      </c>
      <c r="E995" s="174" t="s">
        <v>56</v>
      </c>
      <c r="F995" s="10">
        <v>142.48599999999999</v>
      </c>
      <c r="G995" s="10">
        <v>142.48599999999999</v>
      </c>
      <c r="H995" s="10">
        <v>142.48599999999999</v>
      </c>
    </row>
    <row r="996" spans="1:8" ht="15" customHeight="1" x14ac:dyDescent="0.2">
      <c r="A996" s="305"/>
      <c r="B996" s="318"/>
      <c r="C996" s="308" t="s">
        <v>8</v>
      </c>
      <c r="D996" s="308"/>
      <c r="E996" s="308"/>
      <c r="F996" s="308"/>
      <c r="G996" s="308"/>
      <c r="H996" s="308"/>
    </row>
    <row r="997" spans="1:8" ht="15" customHeight="1" x14ac:dyDescent="0.2">
      <c r="A997" s="305"/>
      <c r="B997" s="318"/>
      <c r="C997" s="1" t="s">
        <v>129</v>
      </c>
      <c r="D997" s="178" t="s">
        <v>18</v>
      </c>
      <c r="E997" s="178" t="s">
        <v>262</v>
      </c>
      <c r="F997" s="21">
        <f>F993/F995</f>
        <v>27.690194124335026</v>
      </c>
      <c r="G997" s="21">
        <f t="shared" ref="G997:H997" si="43">G993/G995</f>
        <v>29.098339485984589</v>
      </c>
      <c r="H997" s="21">
        <f t="shared" si="43"/>
        <v>29.098339485984589</v>
      </c>
    </row>
    <row r="998" spans="1:8" ht="15" customHeight="1" x14ac:dyDescent="0.2">
      <c r="A998" s="305"/>
      <c r="B998" s="318"/>
      <c r="C998" s="308" t="s">
        <v>9</v>
      </c>
      <c r="D998" s="308"/>
      <c r="E998" s="308"/>
      <c r="F998" s="308"/>
      <c r="G998" s="308"/>
      <c r="H998" s="308"/>
    </row>
    <row r="999" spans="1:8" ht="15" customHeight="1" x14ac:dyDescent="0.2">
      <c r="A999" s="305"/>
      <c r="B999" s="318"/>
      <c r="C999" s="1" t="s">
        <v>29</v>
      </c>
      <c r="D999" s="178" t="s">
        <v>20</v>
      </c>
      <c r="E999" s="178" t="s">
        <v>19</v>
      </c>
      <c r="F999" s="178">
        <v>100</v>
      </c>
      <c r="G999" s="178">
        <v>100</v>
      </c>
      <c r="H999" s="178">
        <v>100</v>
      </c>
    </row>
    <row r="1000" spans="1:8" ht="18.75" customHeight="1" x14ac:dyDescent="0.2">
      <c r="A1000" s="305" t="s">
        <v>127</v>
      </c>
      <c r="B1000" s="306" t="str">
        <f t="shared" ref="B1000" si="44">B991</f>
        <v>Організація належного утримання міських доріг</v>
      </c>
      <c r="C1000" s="307" t="str">
        <f>'Додаток 1 2025-2027'!B144</f>
        <v>Внесення змін до технічних паспортів доріг мікрорайону індивідуальної забудови (МІЗ) Одеського району Одеської області  та реєстрація у ЄДЕССБ</v>
      </c>
      <c r="D1000" s="307"/>
      <c r="E1000" s="307"/>
      <c r="F1000" s="307"/>
      <c r="G1000" s="307"/>
      <c r="H1000" s="307"/>
    </row>
    <row r="1001" spans="1:8" ht="15" customHeight="1" x14ac:dyDescent="0.2">
      <c r="A1001" s="305"/>
      <c r="B1001" s="306"/>
      <c r="C1001" s="308" t="s">
        <v>6</v>
      </c>
      <c r="D1001" s="308"/>
      <c r="E1001" s="308"/>
      <c r="F1001" s="308"/>
      <c r="G1001" s="308"/>
      <c r="H1001" s="308"/>
    </row>
    <row r="1002" spans="1:8" ht="30.75" customHeight="1" x14ac:dyDescent="0.2">
      <c r="A1002" s="305"/>
      <c r="B1002" s="306"/>
      <c r="C1002" s="1" t="s">
        <v>236</v>
      </c>
      <c r="D1002" s="178" t="s">
        <v>252</v>
      </c>
      <c r="E1002" s="178" t="s">
        <v>258</v>
      </c>
      <c r="F1002" s="71">
        <f>'Додаток 1 2025-2027'!G144</f>
        <v>41.093000000000004</v>
      </c>
      <c r="G1002" s="71"/>
      <c r="H1002" s="71"/>
    </row>
    <row r="1003" spans="1:8" ht="15" customHeight="1" x14ac:dyDescent="0.2">
      <c r="A1003" s="305"/>
      <c r="B1003" s="306"/>
      <c r="C1003" s="308" t="s">
        <v>7</v>
      </c>
      <c r="D1003" s="308"/>
      <c r="E1003" s="308"/>
      <c r="F1003" s="308"/>
      <c r="G1003" s="308"/>
      <c r="H1003" s="308"/>
    </row>
    <row r="1004" spans="1:8" ht="29.25" customHeight="1" x14ac:dyDescent="0.2">
      <c r="A1004" s="305"/>
      <c r="B1004" s="306"/>
      <c r="C1004" s="1" t="s">
        <v>237</v>
      </c>
      <c r="D1004" s="178" t="s">
        <v>18</v>
      </c>
      <c r="E1004" s="178" t="s">
        <v>11</v>
      </c>
      <c r="F1004" s="57">
        <v>12</v>
      </c>
      <c r="G1004" s="6"/>
      <c r="H1004" s="6"/>
    </row>
    <row r="1005" spans="1:8" ht="15" customHeight="1" x14ac:dyDescent="0.2">
      <c r="A1005" s="305"/>
      <c r="B1005" s="306"/>
      <c r="C1005" s="308" t="s">
        <v>8</v>
      </c>
      <c r="D1005" s="308"/>
      <c r="E1005" s="308"/>
      <c r="F1005" s="308"/>
      <c r="G1005" s="308"/>
      <c r="H1005" s="308"/>
    </row>
    <row r="1006" spans="1:8" ht="29.25" customHeight="1" x14ac:dyDescent="0.2">
      <c r="A1006" s="305"/>
      <c r="B1006" s="306"/>
      <c r="C1006" s="1" t="s">
        <v>280</v>
      </c>
      <c r="D1006" s="178" t="s">
        <v>18</v>
      </c>
      <c r="E1006" s="178" t="s">
        <v>257</v>
      </c>
      <c r="F1006" s="72">
        <f>F1002/F1004</f>
        <v>3.4244166666666671</v>
      </c>
      <c r="G1006" s="72"/>
      <c r="H1006" s="72"/>
    </row>
    <row r="1007" spans="1:8" ht="15" customHeight="1" x14ac:dyDescent="0.2">
      <c r="A1007" s="305"/>
      <c r="B1007" s="306"/>
      <c r="C1007" s="308" t="s">
        <v>9</v>
      </c>
      <c r="D1007" s="308"/>
      <c r="E1007" s="308"/>
      <c r="F1007" s="308"/>
      <c r="G1007" s="308"/>
      <c r="H1007" s="308"/>
    </row>
    <row r="1008" spans="1:8" ht="15" customHeight="1" x14ac:dyDescent="0.2">
      <c r="A1008" s="305"/>
      <c r="B1008" s="306"/>
      <c r="C1008" s="67" t="s">
        <v>379</v>
      </c>
      <c r="D1008" s="178" t="s">
        <v>20</v>
      </c>
      <c r="E1008" s="178" t="s">
        <v>19</v>
      </c>
      <c r="F1008" s="178">
        <v>100</v>
      </c>
      <c r="G1008" s="178"/>
      <c r="H1008" s="178"/>
    </row>
    <row r="1009" spans="1:8" ht="30.75" customHeight="1" x14ac:dyDescent="0.2">
      <c r="A1009" s="305" t="s">
        <v>128</v>
      </c>
      <c r="B1009" s="306" t="str">
        <f t="shared" ref="B1009" si="45">B1000</f>
        <v>Організація належного утримання міських доріг</v>
      </c>
      <c r="C1009" s="307" t="str">
        <f>'Додаток 1 2025-2027'!B145</f>
        <v>Проведення технічної інвентаризації,  виготовлення технічного паспорту дороги в'їзду на автостанцію та виїзду м. Южного Одеського району Одеської області  та реєстрація у ЄДЕССБ</v>
      </c>
      <c r="D1009" s="307"/>
      <c r="E1009" s="307"/>
      <c r="F1009" s="307"/>
      <c r="G1009" s="307"/>
      <c r="H1009" s="307"/>
    </row>
    <row r="1010" spans="1:8" ht="15" customHeight="1" x14ac:dyDescent="0.2">
      <c r="A1010" s="305"/>
      <c r="B1010" s="306"/>
      <c r="C1010" s="308" t="s">
        <v>6</v>
      </c>
      <c r="D1010" s="308"/>
      <c r="E1010" s="308"/>
      <c r="F1010" s="308"/>
      <c r="G1010" s="308"/>
      <c r="H1010" s="308"/>
    </row>
    <row r="1011" spans="1:8" ht="30" customHeight="1" x14ac:dyDescent="0.2">
      <c r="A1011" s="305"/>
      <c r="B1011" s="306"/>
      <c r="C1011" s="1" t="s">
        <v>238</v>
      </c>
      <c r="D1011" s="178" t="s">
        <v>252</v>
      </c>
      <c r="E1011" s="178" t="s">
        <v>258</v>
      </c>
      <c r="F1011" s="71">
        <f>'Додаток 1 2025-2027'!G145</f>
        <v>14.25</v>
      </c>
      <c r="G1011" s="71"/>
      <c r="H1011" s="71"/>
    </row>
    <row r="1012" spans="1:8" ht="15" customHeight="1" x14ac:dyDescent="0.2">
      <c r="A1012" s="305"/>
      <c r="B1012" s="306"/>
      <c r="C1012" s="308" t="s">
        <v>7</v>
      </c>
      <c r="D1012" s="308"/>
      <c r="E1012" s="308"/>
      <c r="F1012" s="308"/>
      <c r="G1012" s="308"/>
      <c r="H1012" s="308"/>
    </row>
    <row r="1013" spans="1:8" ht="30.75" customHeight="1" x14ac:dyDescent="0.2">
      <c r="A1013" s="305"/>
      <c r="B1013" s="306"/>
      <c r="C1013" s="1" t="s">
        <v>239</v>
      </c>
      <c r="D1013" s="178" t="s">
        <v>18</v>
      </c>
      <c r="E1013" s="178" t="s">
        <v>11</v>
      </c>
      <c r="F1013" s="57">
        <v>1</v>
      </c>
      <c r="G1013" s="6"/>
      <c r="H1013" s="6"/>
    </row>
    <row r="1014" spans="1:8" ht="15" customHeight="1" x14ac:dyDescent="0.2">
      <c r="A1014" s="305"/>
      <c r="B1014" s="306"/>
      <c r="C1014" s="308" t="s">
        <v>8</v>
      </c>
      <c r="D1014" s="308"/>
      <c r="E1014" s="308"/>
      <c r="F1014" s="308"/>
      <c r="G1014" s="308"/>
      <c r="H1014" s="308"/>
    </row>
    <row r="1015" spans="1:8" ht="30" customHeight="1" x14ac:dyDescent="0.2">
      <c r="A1015" s="305"/>
      <c r="B1015" s="306"/>
      <c r="C1015" s="1" t="s">
        <v>240</v>
      </c>
      <c r="D1015" s="178" t="s">
        <v>18</v>
      </c>
      <c r="E1015" s="178" t="s">
        <v>257</v>
      </c>
      <c r="F1015" s="72">
        <f>F1011/F1013</f>
        <v>14.25</v>
      </c>
      <c r="G1015" s="72"/>
      <c r="H1015" s="72"/>
    </row>
    <row r="1016" spans="1:8" ht="15" customHeight="1" x14ac:dyDescent="0.2">
      <c r="A1016" s="305"/>
      <c r="B1016" s="306"/>
      <c r="C1016" s="308" t="s">
        <v>9</v>
      </c>
      <c r="D1016" s="308"/>
      <c r="E1016" s="308"/>
      <c r="F1016" s="308"/>
      <c r="G1016" s="308"/>
      <c r="H1016" s="308"/>
    </row>
    <row r="1017" spans="1:8" ht="29.25" customHeight="1" x14ac:dyDescent="0.2">
      <c r="A1017" s="305"/>
      <c r="B1017" s="306"/>
      <c r="C1017" s="67" t="s">
        <v>241</v>
      </c>
      <c r="D1017" s="178" t="s">
        <v>20</v>
      </c>
      <c r="E1017" s="178" t="s">
        <v>19</v>
      </c>
      <c r="F1017" s="178">
        <v>100</v>
      </c>
      <c r="G1017" s="178"/>
      <c r="H1017" s="178"/>
    </row>
    <row r="1018" spans="1:8" ht="22.5" customHeight="1" x14ac:dyDescent="0.2">
      <c r="A1018" s="312" t="s">
        <v>387</v>
      </c>
      <c r="B1018" s="315" t="str">
        <f t="shared" ref="B1018" si="46">B1009</f>
        <v>Організація належного утримання міських доріг</v>
      </c>
      <c r="C1018" s="307" t="str">
        <f>'Додаток 1 2025-2027'!B146</f>
        <v xml:space="preserve">Капітальний ремонт проїжджої частини вул. Приморської від вул. Будівельників до просп. Григорівського десанту м. Южного Одеської області, в т.ч.: </v>
      </c>
      <c r="D1018" s="307"/>
      <c r="E1018" s="307"/>
      <c r="F1018" s="307"/>
      <c r="G1018" s="307"/>
      <c r="H1018" s="307"/>
    </row>
    <row r="1019" spans="1:8" ht="15" customHeight="1" x14ac:dyDescent="0.2">
      <c r="A1019" s="313"/>
      <c r="B1019" s="316"/>
      <c r="C1019" s="309" t="s">
        <v>6</v>
      </c>
      <c r="D1019" s="309"/>
      <c r="E1019" s="309"/>
      <c r="F1019" s="309"/>
      <c r="G1019" s="309"/>
      <c r="H1019" s="309"/>
    </row>
    <row r="1020" spans="1:8" ht="28.5" customHeight="1" x14ac:dyDescent="0.2">
      <c r="A1020" s="313"/>
      <c r="B1020" s="316"/>
      <c r="C1020" s="86" t="s">
        <v>392</v>
      </c>
      <c r="D1020" s="315" t="s">
        <v>10</v>
      </c>
      <c r="E1020" s="174" t="s">
        <v>258</v>
      </c>
      <c r="F1020" s="174">
        <f>'Додаток 1 2025-2027'!G146</f>
        <v>7561.549</v>
      </c>
      <c r="G1020" s="269">
        <f>'Додаток 1 2025-2027'!H146</f>
        <v>6142.6570000000002</v>
      </c>
      <c r="H1020" s="269">
        <f>'Додаток 1 2025-2027'!I146</f>
        <v>25008.23</v>
      </c>
    </row>
    <row r="1021" spans="1:8" ht="32.25" customHeight="1" x14ac:dyDescent="0.2">
      <c r="A1021" s="313"/>
      <c r="B1021" s="316"/>
      <c r="C1021" s="189" t="s">
        <v>393</v>
      </c>
      <c r="D1021" s="316"/>
      <c r="E1021" s="174" t="s">
        <v>258</v>
      </c>
      <c r="F1021" s="174">
        <f>'Додаток 1 2025-2027'!G147</f>
        <v>7561.549</v>
      </c>
      <c r="G1021" s="245"/>
      <c r="H1021" s="245"/>
    </row>
    <row r="1022" spans="1:8" ht="32.25" customHeight="1" x14ac:dyDescent="0.2">
      <c r="A1022" s="313"/>
      <c r="B1022" s="316"/>
      <c r="C1022" s="189" t="s">
        <v>394</v>
      </c>
      <c r="D1022" s="316"/>
      <c r="E1022" s="174" t="s">
        <v>258</v>
      </c>
      <c r="F1022" s="231"/>
      <c r="G1022" s="10">
        <f>'Додаток 1 2025-2027'!H148</f>
        <v>6142.6570000000002</v>
      </c>
      <c r="H1022" s="245"/>
    </row>
    <row r="1023" spans="1:8" ht="32.25" customHeight="1" x14ac:dyDescent="0.2">
      <c r="A1023" s="313"/>
      <c r="B1023" s="316"/>
      <c r="C1023" s="189" t="s">
        <v>395</v>
      </c>
      <c r="D1023" s="316"/>
      <c r="E1023" s="174" t="s">
        <v>258</v>
      </c>
      <c r="F1023" s="231"/>
      <c r="G1023" s="245"/>
      <c r="H1023" s="245">
        <f>'Додаток 1 2025-2027'!I149</f>
        <v>3312.3580000000002</v>
      </c>
    </row>
    <row r="1024" spans="1:8" ht="32.25" customHeight="1" x14ac:dyDescent="0.2">
      <c r="A1024" s="313"/>
      <c r="B1024" s="316"/>
      <c r="C1024" s="189" t="s">
        <v>396</v>
      </c>
      <c r="D1024" s="317"/>
      <c r="E1024" s="174" t="s">
        <v>258</v>
      </c>
      <c r="F1024" s="231"/>
      <c r="G1024" s="245"/>
      <c r="H1024" s="245">
        <f>'Додаток 1 2025-2027'!I150</f>
        <v>21695.871999999999</v>
      </c>
    </row>
    <row r="1025" spans="1:10" ht="15" customHeight="1" x14ac:dyDescent="0.2">
      <c r="A1025" s="313"/>
      <c r="B1025" s="316"/>
      <c r="C1025" s="309" t="s">
        <v>7</v>
      </c>
      <c r="D1025" s="309"/>
      <c r="E1025" s="309"/>
      <c r="F1025" s="309"/>
      <c r="G1025" s="309"/>
      <c r="H1025" s="309"/>
    </row>
    <row r="1026" spans="1:10" ht="19.5" customHeight="1" x14ac:dyDescent="0.2">
      <c r="A1026" s="313"/>
      <c r="B1026" s="316"/>
      <c r="C1026" s="86" t="s">
        <v>397</v>
      </c>
      <c r="D1026" s="174" t="s">
        <v>114</v>
      </c>
      <c r="E1026" s="174" t="s">
        <v>399</v>
      </c>
      <c r="F1026" s="9">
        <v>1.0023036329999999</v>
      </c>
      <c r="G1026" s="197"/>
      <c r="H1026" s="197"/>
      <c r="J1026" s="163"/>
    </row>
    <row r="1027" spans="1:10" s="132" customFormat="1" ht="19.899999999999999" customHeight="1" x14ac:dyDescent="0.2">
      <c r="A1027" s="313"/>
      <c r="B1027" s="316"/>
      <c r="C1027" s="86" t="s">
        <v>495</v>
      </c>
      <c r="D1027" s="231" t="s">
        <v>114</v>
      </c>
      <c r="E1027" s="231" t="s">
        <v>11</v>
      </c>
      <c r="F1027" s="104"/>
      <c r="G1027" s="104">
        <v>35</v>
      </c>
      <c r="H1027" s="104"/>
      <c r="J1027" s="95"/>
    </row>
    <row r="1028" spans="1:10" ht="18.600000000000001" customHeight="1" x14ac:dyDescent="0.25">
      <c r="A1028" s="313"/>
      <c r="B1028" s="316"/>
      <c r="C1028" s="86" t="s">
        <v>497</v>
      </c>
      <c r="D1028" s="174" t="s">
        <v>114</v>
      </c>
      <c r="E1028" s="174" t="s">
        <v>399</v>
      </c>
      <c r="F1028" s="9"/>
      <c r="G1028" s="9"/>
      <c r="H1028" s="9">
        <v>1.2350000000000001</v>
      </c>
      <c r="J1028" s="164"/>
    </row>
    <row r="1029" spans="1:10" ht="18.600000000000001" customHeight="1" x14ac:dyDescent="0.25">
      <c r="A1029" s="313"/>
      <c r="B1029" s="316"/>
      <c r="C1029" s="86" t="s">
        <v>398</v>
      </c>
      <c r="D1029" s="174" t="s">
        <v>114</v>
      </c>
      <c r="E1029" s="174" t="s">
        <v>399</v>
      </c>
      <c r="F1029" s="9"/>
      <c r="G1029" s="9"/>
      <c r="H1029" s="9">
        <v>4.9189999999999996</v>
      </c>
      <c r="J1029" s="164"/>
    </row>
    <row r="1030" spans="1:10" ht="15.6" customHeight="1" x14ac:dyDescent="0.2">
      <c r="A1030" s="313"/>
      <c r="B1030" s="316"/>
      <c r="C1030" s="309" t="s">
        <v>8</v>
      </c>
      <c r="D1030" s="309"/>
      <c r="E1030" s="309"/>
      <c r="F1030" s="309"/>
      <c r="G1030" s="309"/>
      <c r="H1030" s="309"/>
    </row>
    <row r="1031" spans="1:10" ht="28.5" customHeight="1" x14ac:dyDescent="0.2">
      <c r="A1031" s="313"/>
      <c r="B1031" s="316"/>
      <c r="C1031" s="86" t="s">
        <v>400</v>
      </c>
      <c r="D1031" s="174" t="s">
        <v>18</v>
      </c>
      <c r="E1031" s="177" t="s">
        <v>262</v>
      </c>
      <c r="F1031" s="10">
        <f>F1021/F1026</f>
        <v>7544.1700010280229</v>
      </c>
      <c r="G1031" s="10"/>
      <c r="H1031" s="197"/>
    </row>
    <row r="1032" spans="1:10" ht="29.25" customHeight="1" x14ac:dyDescent="0.2">
      <c r="A1032" s="313"/>
      <c r="B1032" s="316"/>
      <c r="C1032" s="86" t="s">
        <v>496</v>
      </c>
      <c r="D1032" s="174" t="s">
        <v>18</v>
      </c>
      <c r="E1032" s="177" t="s">
        <v>257</v>
      </c>
      <c r="F1032" s="10"/>
      <c r="G1032" s="10">
        <f>G1022/G1027</f>
        <v>175.50448571428572</v>
      </c>
      <c r="H1032" s="10"/>
    </row>
    <row r="1033" spans="1:10" ht="27.75" customHeight="1" x14ac:dyDescent="0.2">
      <c r="A1033" s="313"/>
      <c r="B1033" s="316"/>
      <c r="C1033" s="86" t="s">
        <v>498</v>
      </c>
      <c r="D1033" s="174" t="s">
        <v>18</v>
      </c>
      <c r="E1033" s="177" t="s">
        <v>262</v>
      </c>
      <c r="F1033" s="10"/>
      <c r="G1033" s="10"/>
      <c r="H1033" s="10">
        <f t="shared" ref="H1033:H1034" si="47">H1023/H1028</f>
        <v>2682.0712550607286</v>
      </c>
    </row>
    <row r="1034" spans="1:10" ht="20.25" customHeight="1" x14ac:dyDescent="0.2">
      <c r="A1034" s="313"/>
      <c r="B1034" s="316"/>
      <c r="C1034" s="86" t="s">
        <v>401</v>
      </c>
      <c r="D1034" s="174" t="s">
        <v>18</v>
      </c>
      <c r="E1034" s="177" t="s">
        <v>262</v>
      </c>
      <c r="F1034" s="10"/>
      <c r="G1034" s="10"/>
      <c r="H1034" s="10">
        <f t="shared" si="47"/>
        <v>4410.6265501118114</v>
      </c>
    </row>
    <row r="1035" spans="1:10" ht="13.9" customHeight="1" x14ac:dyDescent="0.2">
      <c r="A1035" s="313"/>
      <c r="B1035" s="316"/>
      <c r="C1035" s="309" t="s">
        <v>9</v>
      </c>
      <c r="D1035" s="309"/>
      <c r="E1035" s="309"/>
      <c r="F1035" s="309"/>
      <c r="G1035" s="309"/>
      <c r="H1035" s="309"/>
    </row>
    <row r="1036" spans="1:10" ht="18" customHeight="1" x14ac:dyDescent="0.2">
      <c r="A1036" s="313"/>
      <c r="B1036" s="316"/>
      <c r="C1036" s="86" t="s">
        <v>402</v>
      </c>
      <c r="D1036" s="174" t="s">
        <v>20</v>
      </c>
      <c r="E1036" s="174" t="s">
        <v>19</v>
      </c>
      <c r="F1036" s="174">
        <v>100</v>
      </c>
      <c r="G1036" s="174"/>
      <c r="H1036" s="174"/>
    </row>
    <row r="1037" spans="1:10" ht="18" customHeight="1" x14ac:dyDescent="0.2">
      <c r="A1037" s="313"/>
      <c r="B1037" s="316"/>
      <c r="C1037" s="86" t="s">
        <v>403</v>
      </c>
      <c r="D1037" s="174" t="s">
        <v>20</v>
      </c>
      <c r="E1037" s="174" t="s">
        <v>19</v>
      </c>
      <c r="F1037" s="231"/>
      <c r="G1037" s="246">
        <v>100</v>
      </c>
      <c r="H1037" s="246"/>
    </row>
    <row r="1038" spans="1:10" ht="18" customHeight="1" x14ac:dyDescent="0.2">
      <c r="A1038" s="313"/>
      <c r="B1038" s="316"/>
      <c r="C1038" s="86" t="s">
        <v>404</v>
      </c>
      <c r="D1038" s="174" t="s">
        <v>20</v>
      </c>
      <c r="E1038" s="174" t="s">
        <v>19</v>
      </c>
      <c r="F1038" s="231"/>
      <c r="G1038" s="174"/>
      <c r="H1038" s="174">
        <v>100</v>
      </c>
    </row>
    <row r="1039" spans="1:10" ht="18" customHeight="1" x14ac:dyDescent="0.2">
      <c r="A1039" s="314"/>
      <c r="B1039" s="317"/>
      <c r="C1039" s="86" t="s">
        <v>405</v>
      </c>
      <c r="D1039" s="174" t="s">
        <v>20</v>
      </c>
      <c r="E1039" s="174" t="s">
        <v>19</v>
      </c>
      <c r="F1039" s="231"/>
      <c r="G1039" s="174"/>
      <c r="H1039" s="174">
        <v>100</v>
      </c>
    </row>
    <row r="1040" spans="1:10" ht="18" customHeight="1" x14ac:dyDescent="0.2">
      <c r="A1040" s="305" t="s">
        <v>630</v>
      </c>
      <c r="B1040" s="306" t="s">
        <v>26</v>
      </c>
      <c r="C1040" s="307" t="str">
        <f>'Додаток 1 2025-2027'!B151</f>
        <v>Поточний ремонт вул. Новобілярської м. Південного Одеського району Одеської області</v>
      </c>
      <c r="D1040" s="307"/>
      <c r="E1040" s="307"/>
      <c r="F1040" s="307"/>
      <c r="G1040" s="307"/>
      <c r="H1040" s="307"/>
    </row>
    <row r="1041" spans="1:8" ht="18" customHeight="1" x14ac:dyDescent="0.2">
      <c r="A1041" s="305"/>
      <c r="B1041" s="306"/>
      <c r="C1041" s="308" t="s">
        <v>6</v>
      </c>
      <c r="D1041" s="308"/>
      <c r="E1041" s="308"/>
      <c r="F1041" s="308"/>
      <c r="G1041" s="308"/>
      <c r="H1041" s="308"/>
    </row>
    <row r="1042" spans="1:8" ht="18" customHeight="1" x14ac:dyDescent="0.2">
      <c r="A1042" s="305"/>
      <c r="B1042" s="306"/>
      <c r="C1042" s="224" t="s">
        <v>631</v>
      </c>
      <c r="D1042" s="220" t="s">
        <v>10</v>
      </c>
      <c r="E1042" s="220" t="s">
        <v>258</v>
      </c>
      <c r="F1042" s="71">
        <f>'Додаток 1 2025-2027'!G151</f>
        <v>37.049999999999997</v>
      </c>
      <c r="G1042" s="71"/>
      <c r="H1042" s="71"/>
    </row>
    <row r="1043" spans="1:8" ht="18" customHeight="1" x14ac:dyDescent="0.2">
      <c r="A1043" s="305"/>
      <c r="B1043" s="306"/>
      <c r="C1043" s="308" t="s">
        <v>7</v>
      </c>
      <c r="D1043" s="308"/>
      <c r="E1043" s="308"/>
      <c r="F1043" s="308"/>
      <c r="G1043" s="308"/>
      <c r="H1043" s="308"/>
    </row>
    <row r="1044" spans="1:8" ht="15.75" customHeight="1" x14ac:dyDescent="0.2">
      <c r="A1044" s="305"/>
      <c r="B1044" s="306"/>
      <c r="C1044" s="225" t="s">
        <v>632</v>
      </c>
      <c r="D1044" s="220" t="s">
        <v>114</v>
      </c>
      <c r="E1044" s="220" t="s">
        <v>642</v>
      </c>
      <c r="F1044" s="51">
        <v>27.39</v>
      </c>
      <c r="G1044" s="6"/>
      <c r="H1044" s="6"/>
    </row>
    <row r="1045" spans="1:8" ht="18" customHeight="1" x14ac:dyDescent="0.2">
      <c r="A1045" s="305"/>
      <c r="B1045" s="306"/>
      <c r="C1045" s="308"/>
      <c r="D1045" s="308"/>
      <c r="E1045" s="308"/>
      <c r="F1045" s="308"/>
      <c r="G1045" s="308"/>
      <c r="H1045" s="308"/>
    </row>
    <row r="1046" spans="1:8" ht="28.5" customHeight="1" x14ac:dyDescent="0.2">
      <c r="A1046" s="305"/>
      <c r="B1046" s="306"/>
      <c r="C1046" s="225" t="s">
        <v>633</v>
      </c>
      <c r="D1046" s="220" t="s">
        <v>18</v>
      </c>
      <c r="E1046" s="220" t="s">
        <v>648</v>
      </c>
      <c r="F1046" s="72">
        <f>F1042/F1044</f>
        <v>1.3526834611171958</v>
      </c>
      <c r="G1046" s="72"/>
      <c r="H1046" s="72"/>
    </row>
    <row r="1047" spans="1:8" ht="18" customHeight="1" x14ac:dyDescent="0.2">
      <c r="A1047" s="305"/>
      <c r="B1047" s="306"/>
      <c r="C1047" s="308" t="s">
        <v>9</v>
      </c>
      <c r="D1047" s="308"/>
      <c r="E1047" s="308"/>
      <c r="F1047" s="308"/>
      <c r="G1047" s="308"/>
      <c r="H1047" s="308"/>
    </row>
    <row r="1048" spans="1:8" ht="29.25" customHeight="1" x14ac:dyDescent="0.2">
      <c r="A1048" s="305"/>
      <c r="B1048" s="306"/>
      <c r="C1048" s="225" t="s">
        <v>634</v>
      </c>
      <c r="D1048" s="220" t="s">
        <v>20</v>
      </c>
      <c r="E1048" s="220" t="s">
        <v>19</v>
      </c>
      <c r="F1048" s="220">
        <v>100</v>
      </c>
      <c r="G1048" s="220"/>
      <c r="H1048" s="220"/>
    </row>
    <row r="1049" spans="1:8" ht="18" customHeight="1" x14ac:dyDescent="0.2">
      <c r="A1049" s="305" t="s">
        <v>635</v>
      </c>
      <c r="B1049" s="306" t="s">
        <v>26</v>
      </c>
      <c r="C1049" s="307" t="str">
        <f>'Додаток 1 2025-2027'!B152</f>
        <v>Поточний ремонт вул. Центральної МІЗ м. Південного Одеського району Одеської області</v>
      </c>
      <c r="D1049" s="307"/>
      <c r="E1049" s="307"/>
      <c r="F1049" s="307"/>
      <c r="G1049" s="307"/>
      <c r="H1049" s="307"/>
    </row>
    <row r="1050" spans="1:8" ht="18" customHeight="1" x14ac:dyDescent="0.2">
      <c r="A1050" s="305"/>
      <c r="B1050" s="306"/>
      <c r="C1050" s="308" t="s">
        <v>6</v>
      </c>
      <c r="D1050" s="308"/>
      <c r="E1050" s="308"/>
      <c r="F1050" s="308"/>
      <c r="G1050" s="308"/>
      <c r="H1050" s="308"/>
    </row>
    <row r="1051" spans="1:8" ht="18" customHeight="1" x14ac:dyDescent="0.2">
      <c r="A1051" s="305"/>
      <c r="B1051" s="306"/>
      <c r="C1051" s="224" t="s">
        <v>631</v>
      </c>
      <c r="D1051" s="220" t="s">
        <v>10</v>
      </c>
      <c r="E1051" s="220" t="s">
        <v>258</v>
      </c>
      <c r="F1051" s="71">
        <f>'Додаток 1 2025-2027'!G152</f>
        <v>50.898000000000003</v>
      </c>
      <c r="G1051" s="71"/>
      <c r="H1051" s="71"/>
    </row>
    <row r="1052" spans="1:8" ht="18" customHeight="1" x14ac:dyDescent="0.2">
      <c r="A1052" s="305"/>
      <c r="B1052" s="306"/>
      <c r="C1052" s="308" t="s">
        <v>7</v>
      </c>
      <c r="D1052" s="308"/>
      <c r="E1052" s="308"/>
      <c r="F1052" s="308"/>
      <c r="G1052" s="308"/>
      <c r="H1052" s="308"/>
    </row>
    <row r="1053" spans="1:8" ht="18" customHeight="1" x14ac:dyDescent="0.2">
      <c r="A1053" s="305"/>
      <c r="B1053" s="306"/>
      <c r="C1053" s="225" t="s">
        <v>632</v>
      </c>
      <c r="D1053" s="220" t="s">
        <v>114</v>
      </c>
      <c r="E1053" s="220" t="s">
        <v>505</v>
      </c>
      <c r="F1053" s="76">
        <v>35</v>
      </c>
      <c r="G1053" s="6"/>
      <c r="H1053" s="6"/>
    </row>
    <row r="1054" spans="1:8" ht="18" customHeight="1" x14ac:dyDescent="0.2">
      <c r="A1054" s="305"/>
      <c r="B1054" s="306"/>
      <c r="C1054" s="308" t="s">
        <v>8</v>
      </c>
      <c r="D1054" s="308"/>
      <c r="E1054" s="308"/>
      <c r="F1054" s="308"/>
      <c r="G1054" s="308"/>
      <c r="H1054" s="308"/>
    </row>
    <row r="1055" spans="1:8" ht="27.75" customHeight="1" x14ac:dyDescent="0.2">
      <c r="A1055" s="305"/>
      <c r="B1055" s="306"/>
      <c r="C1055" s="225" t="s">
        <v>633</v>
      </c>
      <c r="D1055" s="220" t="s">
        <v>18</v>
      </c>
      <c r="E1055" s="220" t="s">
        <v>648</v>
      </c>
      <c r="F1055" s="72">
        <f>F1051/F1053</f>
        <v>1.4542285714285714</v>
      </c>
      <c r="G1055" s="72"/>
      <c r="H1055" s="72"/>
    </row>
    <row r="1056" spans="1:8" ht="18" customHeight="1" x14ac:dyDescent="0.2">
      <c r="A1056" s="305"/>
      <c r="B1056" s="306"/>
      <c r="C1056" s="308" t="s">
        <v>9</v>
      </c>
      <c r="D1056" s="308"/>
      <c r="E1056" s="308"/>
      <c r="F1056" s="308"/>
      <c r="G1056" s="308"/>
      <c r="H1056" s="308"/>
    </row>
    <row r="1057" spans="1:8" ht="27" customHeight="1" x14ac:dyDescent="0.2">
      <c r="A1057" s="305"/>
      <c r="B1057" s="306"/>
      <c r="C1057" s="225" t="s">
        <v>634</v>
      </c>
      <c r="D1057" s="220" t="s">
        <v>20</v>
      </c>
      <c r="E1057" s="220" t="s">
        <v>19</v>
      </c>
      <c r="F1057" s="220">
        <v>100</v>
      </c>
      <c r="G1057" s="220"/>
      <c r="H1057" s="220"/>
    </row>
    <row r="1058" spans="1:8" ht="18" customHeight="1" x14ac:dyDescent="0.2">
      <c r="A1058" s="305" t="s">
        <v>636</v>
      </c>
      <c r="B1058" s="306" t="s">
        <v>26</v>
      </c>
      <c r="C1058" s="307" t="str">
        <f>'Додаток 1 2025-2027'!B153</f>
        <v>Поточний ремонт дороги біля АЗК "WOG" м. Південного Одеського району Одеської області</v>
      </c>
      <c r="D1058" s="307"/>
      <c r="E1058" s="307"/>
      <c r="F1058" s="307"/>
      <c r="G1058" s="307"/>
      <c r="H1058" s="307"/>
    </row>
    <row r="1059" spans="1:8" ht="18" customHeight="1" x14ac:dyDescent="0.2">
      <c r="A1059" s="305"/>
      <c r="B1059" s="306"/>
      <c r="C1059" s="308" t="s">
        <v>6</v>
      </c>
      <c r="D1059" s="308"/>
      <c r="E1059" s="308"/>
      <c r="F1059" s="308"/>
      <c r="G1059" s="308"/>
      <c r="H1059" s="308"/>
    </row>
    <row r="1060" spans="1:8" ht="18" customHeight="1" x14ac:dyDescent="0.2">
      <c r="A1060" s="305"/>
      <c r="B1060" s="306"/>
      <c r="C1060" s="224" t="s">
        <v>631</v>
      </c>
      <c r="D1060" s="220" t="s">
        <v>10</v>
      </c>
      <c r="E1060" s="220" t="s">
        <v>258</v>
      </c>
      <c r="F1060" s="71">
        <f>'Додаток 1 2025-2027'!G153</f>
        <v>118.39</v>
      </c>
      <c r="G1060" s="71"/>
      <c r="H1060" s="71"/>
    </row>
    <row r="1061" spans="1:8" ht="18" customHeight="1" x14ac:dyDescent="0.2">
      <c r="A1061" s="305"/>
      <c r="B1061" s="306"/>
      <c r="C1061" s="308" t="s">
        <v>7</v>
      </c>
      <c r="D1061" s="308"/>
      <c r="E1061" s="308"/>
      <c r="F1061" s="308"/>
      <c r="G1061" s="308"/>
      <c r="H1061" s="308"/>
    </row>
    <row r="1062" spans="1:8" ht="18" customHeight="1" x14ac:dyDescent="0.2">
      <c r="A1062" s="305"/>
      <c r="B1062" s="306"/>
      <c r="C1062" s="225" t="s">
        <v>632</v>
      </c>
      <c r="D1062" s="220" t="s">
        <v>114</v>
      </c>
      <c r="E1062" s="220" t="s">
        <v>642</v>
      </c>
      <c r="F1062" s="76">
        <v>114</v>
      </c>
      <c r="G1062" s="6"/>
      <c r="H1062" s="6"/>
    </row>
    <row r="1063" spans="1:8" ht="18" customHeight="1" x14ac:dyDescent="0.2">
      <c r="A1063" s="305"/>
      <c r="B1063" s="306"/>
      <c r="C1063" s="308" t="s">
        <v>8</v>
      </c>
      <c r="D1063" s="308"/>
      <c r="E1063" s="308"/>
      <c r="F1063" s="308"/>
      <c r="G1063" s="308"/>
      <c r="H1063" s="308"/>
    </row>
    <row r="1064" spans="1:8" ht="28.5" customHeight="1" x14ac:dyDescent="0.2">
      <c r="A1064" s="305"/>
      <c r="B1064" s="306"/>
      <c r="C1064" s="225" t="s">
        <v>633</v>
      </c>
      <c r="D1064" s="220" t="s">
        <v>18</v>
      </c>
      <c r="E1064" s="220" t="s">
        <v>648</v>
      </c>
      <c r="F1064" s="72">
        <f>F1060/F1062</f>
        <v>1.0385087719298245</v>
      </c>
      <c r="G1064" s="72"/>
      <c r="H1064" s="72"/>
    </row>
    <row r="1065" spans="1:8" ht="18" customHeight="1" x14ac:dyDescent="0.2">
      <c r="A1065" s="305"/>
      <c r="B1065" s="306"/>
      <c r="C1065" s="308" t="s">
        <v>9</v>
      </c>
      <c r="D1065" s="308"/>
      <c r="E1065" s="308"/>
      <c r="F1065" s="308"/>
      <c r="G1065" s="308"/>
      <c r="H1065" s="308"/>
    </row>
    <row r="1066" spans="1:8" ht="28.5" customHeight="1" x14ac:dyDescent="0.2">
      <c r="A1066" s="305"/>
      <c r="B1066" s="306"/>
      <c r="C1066" s="225" t="s">
        <v>634</v>
      </c>
      <c r="D1066" s="220" t="s">
        <v>20</v>
      </c>
      <c r="E1066" s="220" t="s">
        <v>19</v>
      </c>
      <c r="F1066" s="220">
        <v>100</v>
      </c>
      <c r="G1066" s="220"/>
      <c r="H1066" s="220"/>
    </row>
    <row r="1067" spans="1:8" ht="18" customHeight="1" x14ac:dyDescent="0.2">
      <c r="A1067" s="305" t="s">
        <v>637</v>
      </c>
      <c r="B1067" s="306" t="s">
        <v>26</v>
      </c>
      <c r="C1067" s="307" t="str">
        <f>'Додаток 1 2025-2027'!B154</f>
        <v>Поточний ремонт вул. Будівельників м. Південного Одеського району Одеської області</v>
      </c>
      <c r="D1067" s="307"/>
      <c r="E1067" s="307"/>
      <c r="F1067" s="307"/>
      <c r="G1067" s="307"/>
      <c r="H1067" s="307"/>
    </row>
    <row r="1068" spans="1:8" ht="18" customHeight="1" x14ac:dyDescent="0.2">
      <c r="A1068" s="305"/>
      <c r="B1068" s="306"/>
      <c r="C1068" s="308" t="s">
        <v>6</v>
      </c>
      <c r="D1068" s="308"/>
      <c r="E1068" s="308"/>
      <c r="F1068" s="308"/>
      <c r="G1068" s="308"/>
      <c r="H1068" s="308"/>
    </row>
    <row r="1069" spans="1:8" ht="18" customHeight="1" x14ac:dyDescent="0.2">
      <c r="A1069" s="305"/>
      <c r="B1069" s="306"/>
      <c r="C1069" s="224" t="s">
        <v>631</v>
      </c>
      <c r="D1069" s="220" t="s">
        <v>10</v>
      </c>
      <c r="E1069" s="220" t="s">
        <v>258</v>
      </c>
      <c r="F1069" s="71">
        <f>'Додаток 1 2025-2027'!G154</f>
        <v>6.1079999999999997</v>
      </c>
      <c r="G1069" s="71"/>
      <c r="H1069" s="71"/>
    </row>
    <row r="1070" spans="1:8" ht="18" customHeight="1" x14ac:dyDescent="0.2">
      <c r="A1070" s="305"/>
      <c r="B1070" s="306"/>
      <c r="C1070" s="308" t="s">
        <v>7</v>
      </c>
      <c r="D1070" s="308"/>
      <c r="E1070" s="308"/>
      <c r="F1070" s="308"/>
      <c r="G1070" s="308"/>
      <c r="H1070" s="308"/>
    </row>
    <row r="1071" spans="1:8" ht="18" customHeight="1" x14ac:dyDescent="0.2">
      <c r="A1071" s="305"/>
      <c r="B1071" s="306"/>
      <c r="C1071" s="225" t="s">
        <v>632</v>
      </c>
      <c r="D1071" s="220" t="s">
        <v>114</v>
      </c>
      <c r="E1071" s="220" t="s">
        <v>642</v>
      </c>
      <c r="F1071" s="76">
        <v>4.2</v>
      </c>
      <c r="G1071" s="6"/>
      <c r="H1071" s="6"/>
    </row>
    <row r="1072" spans="1:8" ht="18" customHeight="1" x14ac:dyDescent="0.2">
      <c r="A1072" s="305"/>
      <c r="B1072" s="306"/>
      <c r="C1072" s="308" t="s">
        <v>8</v>
      </c>
      <c r="D1072" s="308"/>
      <c r="E1072" s="308"/>
      <c r="F1072" s="308"/>
      <c r="G1072" s="308"/>
      <c r="H1072" s="308"/>
    </row>
    <row r="1073" spans="1:8" ht="27.75" customHeight="1" x14ac:dyDescent="0.2">
      <c r="A1073" s="305"/>
      <c r="B1073" s="306"/>
      <c r="C1073" s="225" t="s">
        <v>633</v>
      </c>
      <c r="D1073" s="220" t="s">
        <v>18</v>
      </c>
      <c r="E1073" s="220" t="s">
        <v>648</v>
      </c>
      <c r="F1073" s="72">
        <f>F1069/F1071</f>
        <v>1.4542857142857142</v>
      </c>
      <c r="G1073" s="72"/>
      <c r="H1073" s="72"/>
    </row>
    <row r="1074" spans="1:8" ht="18" customHeight="1" x14ac:dyDescent="0.2">
      <c r="A1074" s="305"/>
      <c r="B1074" s="306"/>
      <c r="C1074" s="308" t="s">
        <v>9</v>
      </c>
      <c r="D1074" s="308"/>
      <c r="E1074" s="308"/>
      <c r="F1074" s="308"/>
      <c r="G1074" s="308"/>
      <c r="H1074" s="308"/>
    </row>
    <row r="1075" spans="1:8" ht="28.5" customHeight="1" x14ac:dyDescent="0.2">
      <c r="A1075" s="305"/>
      <c r="B1075" s="306"/>
      <c r="C1075" s="225" t="s">
        <v>634</v>
      </c>
      <c r="D1075" s="220" t="s">
        <v>20</v>
      </c>
      <c r="E1075" s="220" t="s">
        <v>19</v>
      </c>
      <c r="F1075" s="220">
        <v>100</v>
      </c>
      <c r="G1075" s="220"/>
      <c r="H1075" s="220"/>
    </row>
    <row r="1076" spans="1:8" ht="18" customHeight="1" x14ac:dyDescent="0.2">
      <c r="A1076" s="305" t="s">
        <v>641</v>
      </c>
      <c r="B1076" s="306" t="s">
        <v>26</v>
      </c>
      <c r="C1076" s="307" t="str">
        <f>'Додаток 1 2025-2027'!B155</f>
        <v>Поточний ремонт вул. Приморської (від просп. Григорівського десанту до вул. Іванова) м. Південного Одеського району Одеської області</v>
      </c>
      <c r="D1076" s="307"/>
      <c r="E1076" s="307"/>
      <c r="F1076" s="307"/>
      <c r="G1076" s="307"/>
      <c r="H1076" s="307"/>
    </row>
    <row r="1077" spans="1:8" ht="18" customHeight="1" x14ac:dyDescent="0.2">
      <c r="A1077" s="305"/>
      <c r="B1077" s="306"/>
      <c r="C1077" s="308" t="s">
        <v>6</v>
      </c>
      <c r="D1077" s="308"/>
      <c r="E1077" s="308"/>
      <c r="F1077" s="308"/>
      <c r="G1077" s="308"/>
      <c r="H1077" s="308"/>
    </row>
    <row r="1078" spans="1:8" ht="18" customHeight="1" x14ac:dyDescent="0.2">
      <c r="A1078" s="305"/>
      <c r="B1078" s="306"/>
      <c r="C1078" s="224" t="s">
        <v>631</v>
      </c>
      <c r="D1078" s="220" t="s">
        <v>10</v>
      </c>
      <c r="E1078" s="220" t="s">
        <v>258</v>
      </c>
      <c r="F1078" s="71">
        <f>'Додаток 1 2025-2027'!G155</f>
        <v>199.429</v>
      </c>
      <c r="G1078" s="71"/>
      <c r="H1078" s="71"/>
    </row>
    <row r="1079" spans="1:8" ht="13.5" customHeight="1" x14ac:dyDescent="0.2">
      <c r="A1079" s="305"/>
      <c r="B1079" s="306"/>
      <c r="C1079" s="308" t="s">
        <v>7</v>
      </c>
      <c r="D1079" s="308"/>
      <c r="E1079" s="308"/>
      <c r="F1079" s="308"/>
      <c r="G1079" s="308"/>
      <c r="H1079" s="308"/>
    </row>
    <row r="1080" spans="1:8" ht="18" customHeight="1" x14ac:dyDescent="0.2">
      <c r="A1080" s="305"/>
      <c r="B1080" s="306"/>
      <c r="C1080" s="225" t="s">
        <v>632</v>
      </c>
      <c r="D1080" s="220" t="s">
        <v>114</v>
      </c>
      <c r="E1080" s="220" t="s">
        <v>505</v>
      </c>
      <c r="F1080" s="76">
        <v>69.849999999999994</v>
      </c>
      <c r="G1080" s="6"/>
      <c r="H1080" s="6"/>
    </row>
    <row r="1081" spans="1:8" ht="16.5" customHeight="1" x14ac:dyDescent="0.2">
      <c r="A1081" s="305"/>
      <c r="B1081" s="306"/>
      <c r="C1081" s="308" t="s">
        <v>8</v>
      </c>
      <c r="D1081" s="308"/>
      <c r="E1081" s="308"/>
      <c r="F1081" s="308"/>
      <c r="G1081" s="308"/>
      <c r="H1081" s="308"/>
    </row>
    <row r="1082" spans="1:8" ht="30" customHeight="1" x14ac:dyDescent="0.2">
      <c r="A1082" s="305"/>
      <c r="B1082" s="306"/>
      <c r="C1082" s="225" t="s">
        <v>633</v>
      </c>
      <c r="D1082" s="220" t="s">
        <v>18</v>
      </c>
      <c r="E1082" s="220" t="s">
        <v>648</v>
      </c>
      <c r="F1082" s="72">
        <f>F1078/F1080</f>
        <v>2.8551037938439516</v>
      </c>
      <c r="G1082" s="72"/>
      <c r="H1082" s="72"/>
    </row>
    <row r="1083" spans="1:8" ht="15" customHeight="1" x14ac:dyDescent="0.2">
      <c r="A1083" s="305"/>
      <c r="B1083" s="306"/>
      <c r="C1083" s="308" t="s">
        <v>9</v>
      </c>
      <c r="D1083" s="308"/>
      <c r="E1083" s="308"/>
      <c r="F1083" s="308"/>
      <c r="G1083" s="308"/>
      <c r="H1083" s="308"/>
    </row>
    <row r="1084" spans="1:8" ht="28.5" customHeight="1" x14ac:dyDescent="0.2">
      <c r="A1084" s="305"/>
      <c r="B1084" s="306"/>
      <c r="C1084" s="225" t="s">
        <v>634</v>
      </c>
      <c r="D1084" s="220" t="s">
        <v>20</v>
      </c>
      <c r="E1084" s="220" t="s">
        <v>19</v>
      </c>
      <c r="F1084" s="220">
        <v>100</v>
      </c>
      <c r="G1084" s="220"/>
      <c r="H1084" s="220"/>
    </row>
    <row r="1085" spans="1:8" ht="18" customHeight="1" x14ac:dyDescent="0.2">
      <c r="A1085" s="305" t="s">
        <v>643</v>
      </c>
      <c r="B1085" s="306" t="s">
        <v>26</v>
      </c>
      <c r="C1085" s="307" t="str">
        <f>'Додаток 1 2025-2027'!B156</f>
        <v>Поточний ремонт вул. Комунальної м. Південного Одеського району Одеської області</v>
      </c>
      <c r="D1085" s="307"/>
      <c r="E1085" s="307"/>
      <c r="F1085" s="307"/>
      <c r="G1085" s="307"/>
      <c r="H1085" s="307"/>
    </row>
    <row r="1086" spans="1:8" ht="18" customHeight="1" x14ac:dyDescent="0.2">
      <c r="A1086" s="305"/>
      <c r="B1086" s="306"/>
      <c r="C1086" s="308" t="s">
        <v>6</v>
      </c>
      <c r="D1086" s="308"/>
      <c r="E1086" s="308"/>
      <c r="F1086" s="308"/>
      <c r="G1086" s="308"/>
      <c r="H1086" s="308"/>
    </row>
    <row r="1087" spans="1:8" ht="18" customHeight="1" x14ac:dyDescent="0.2">
      <c r="A1087" s="305"/>
      <c r="B1087" s="306"/>
      <c r="C1087" s="224" t="s">
        <v>631</v>
      </c>
      <c r="D1087" s="220" t="s">
        <v>10</v>
      </c>
      <c r="E1087" s="220" t="s">
        <v>258</v>
      </c>
      <c r="F1087" s="71">
        <f>'Додаток 1 2025-2027'!G156</f>
        <v>19.294</v>
      </c>
      <c r="G1087" s="71"/>
      <c r="H1087" s="71"/>
    </row>
    <row r="1088" spans="1:8" ht="18" customHeight="1" x14ac:dyDescent="0.2">
      <c r="A1088" s="305"/>
      <c r="B1088" s="306"/>
      <c r="C1088" s="308" t="s">
        <v>7</v>
      </c>
      <c r="D1088" s="308"/>
      <c r="E1088" s="308"/>
      <c r="F1088" s="308"/>
      <c r="G1088" s="308"/>
      <c r="H1088" s="308"/>
    </row>
    <row r="1089" spans="1:8" ht="18" customHeight="1" x14ac:dyDescent="0.2">
      <c r="A1089" s="305"/>
      <c r="B1089" s="306"/>
      <c r="C1089" s="225" t="s">
        <v>632</v>
      </c>
      <c r="D1089" s="220" t="s">
        <v>114</v>
      </c>
      <c r="E1089" s="220" t="s">
        <v>505</v>
      </c>
      <c r="F1089" s="76">
        <v>14.5</v>
      </c>
      <c r="G1089" s="6"/>
      <c r="H1089" s="6"/>
    </row>
    <row r="1090" spans="1:8" ht="18" customHeight="1" x14ac:dyDescent="0.2">
      <c r="A1090" s="305"/>
      <c r="B1090" s="306"/>
      <c r="C1090" s="308" t="s">
        <v>8</v>
      </c>
      <c r="D1090" s="308"/>
      <c r="E1090" s="308"/>
      <c r="F1090" s="308"/>
      <c r="G1090" s="308"/>
      <c r="H1090" s="308"/>
    </row>
    <row r="1091" spans="1:8" ht="25.5" customHeight="1" x14ac:dyDescent="0.2">
      <c r="A1091" s="305"/>
      <c r="B1091" s="306"/>
      <c r="C1091" s="225" t="s">
        <v>633</v>
      </c>
      <c r="D1091" s="220" t="s">
        <v>18</v>
      </c>
      <c r="E1091" s="220" t="s">
        <v>648</v>
      </c>
      <c r="F1091" s="72">
        <f>F1087/F1089</f>
        <v>1.3306206896551724</v>
      </c>
      <c r="G1091" s="72"/>
      <c r="H1091" s="72"/>
    </row>
    <row r="1092" spans="1:8" ht="18" customHeight="1" x14ac:dyDescent="0.2">
      <c r="A1092" s="305"/>
      <c r="B1092" s="306"/>
      <c r="C1092" s="308" t="s">
        <v>9</v>
      </c>
      <c r="D1092" s="308"/>
      <c r="E1092" s="308"/>
      <c r="F1092" s="308"/>
      <c r="G1092" s="308"/>
      <c r="H1092" s="308"/>
    </row>
    <row r="1093" spans="1:8" ht="27" customHeight="1" x14ac:dyDescent="0.2">
      <c r="A1093" s="305"/>
      <c r="B1093" s="306"/>
      <c r="C1093" s="225" t="s">
        <v>634</v>
      </c>
      <c r="D1093" s="220" t="s">
        <v>20</v>
      </c>
      <c r="E1093" s="220" t="s">
        <v>19</v>
      </c>
      <c r="F1093" s="220">
        <v>100</v>
      </c>
      <c r="G1093" s="220"/>
      <c r="H1093" s="220"/>
    </row>
    <row r="1094" spans="1:8" ht="21" customHeight="1" x14ac:dyDescent="0.2">
      <c r="A1094" s="305" t="s">
        <v>645</v>
      </c>
      <c r="B1094" s="306" t="s">
        <v>26</v>
      </c>
      <c r="C1094" s="307" t="str">
        <f>'Додаток 1 2025-2027'!B157</f>
        <v>Поточний ремонт просп. Григорівського десанту м. Південного Одеського району Одеської області</v>
      </c>
      <c r="D1094" s="307"/>
      <c r="E1094" s="307"/>
      <c r="F1094" s="307"/>
      <c r="G1094" s="307"/>
      <c r="H1094" s="307"/>
    </row>
    <row r="1095" spans="1:8" ht="17.25" customHeight="1" x14ac:dyDescent="0.2">
      <c r="A1095" s="305"/>
      <c r="B1095" s="306"/>
      <c r="C1095" s="308" t="s">
        <v>6</v>
      </c>
      <c r="D1095" s="308"/>
      <c r="E1095" s="308"/>
      <c r="F1095" s="308"/>
      <c r="G1095" s="308"/>
      <c r="H1095" s="308"/>
    </row>
    <row r="1096" spans="1:8" ht="17.25" customHeight="1" x14ac:dyDescent="0.2">
      <c r="A1096" s="305"/>
      <c r="B1096" s="306"/>
      <c r="C1096" s="224" t="s">
        <v>631</v>
      </c>
      <c r="D1096" s="220" t="s">
        <v>10</v>
      </c>
      <c r="E1096" s="220" t="s">
        <v>258</v>
      </c>
      <c r="F1096" s="71">
        <f>'Додаток 1 2025-2027'!G157</f>
        <v>13.289</v>
      </c>
      <c r="G1096" s="71"/>
      <c r="H1096" s="71"/>
    </row>
    <row r="1097" spans="1:8" ht="17.25" customHeight="1" x14ac:dyDescent="0.2">
      <c r="A1097" s="305"/>
      <c r="B1097" s="306"/>
      <c r="C1097" s="308" t="s">
        <v>7</v>
      </c>
      <c r="D1097" s="308"/>
      <c r="E1097" s="308"/>
      <c r="F1097" s="308"/>
      <c r="G1097" s="308"/>
      <c r="H1097" s="308"/>
    </row>
    <row r="1098" spans="1:8" ht="17.25" customHeight="1" x14ac:dyDescent="0.2">
      <c r="A1098" s="305"/>
      <c r="B1098" s="306"/>
      <c r="C1098" s="225" t="s">
        <v>632</v>
      </c>
      <c r="D1098" s="220" t="s">
        <v>114</v>
      </c>
      <c r="E1098" s="220" t="s">
        <v>505</v>
      </c>
      <c r="F1098" s="76">
        <v>9.68</v>
      </c>
      <c r="G1098" s="6"/>
      <c r="H1098" s="6"/>
    </row>
    <row r="1099" spans="1:8" ht="17.25" customHeight="1" x14ac:dyDescent="0.2">
      <c r="A1099" s="305"/>
      <c r="B1099" s="306"/>
      <c r="C1099" s="308" t="s">
        <v>8</v>
      </c>
      <c r="D1099" s="308"/>
      <c r="E1099" s="308"/>
      <c r="F1099" s="308"/>
      <c r="G1099" s="308"/>
      <c r="H1099" s="308"/>
    </row>
    <row r="1100" spans="1:8" ht="27" customHeight="1" x14ac:dyDescent="0.2">
      <c r="A1100" s="305"/>
      <c r="B1100" s="306"/>
      <c r="C1100" s="225" t="s">
        <v>633</v>
      </c>
      <c r="D1100" s="220" t="s">
        <v>18</v>
      </c>
      <c r="E1100" s="220" t="s">
        <v>648</v>
      </c>
      <c r="F1100" s="72">
        <f>F1096/F1098</f>
        <v>1.3728305785123966</v>
      </c>
      <c r="G1100" s="72"/>
      <c r="H1100" s="72"/>
    </row>
    <row r="1101" spans="1:8" ht="15" customHeight="1" x14ac:dyDescent="0.2">
      <c r="A1101" s="305"/>
      <c r="B1101" s="306"/>
      <c r="C1101" s="308" t="s">
        <v>9</v>
      </c>
      <c r="D1101" s="308"/>
      <c r="E1101" s="308"/>
      <c r="F1101" s="308"/>
      <c r="G1101" s="308"/>
      <c r="H1101" s="308"/>
    </row>
    <row r="1102" spans="1:8" ht="28.5" customHeight="1" x14ac:dyDescent="0.2">
      <c r="A1102" s="305"/>
      <c r="B1102" s="306"/>
      <c r="C1102" s="225" t="s">
        <v>634</v>
      </c>
      <c r="D1102" s="220" t="s">
        <v>20</v>
      </c>
      <c r="E1102" s="220" t="s">
        <v>19</v>
      </c>
      <c r="F1102" s="220">
        <v>100</v>
      </c>
      <c r="G1102" s="220"/>
      <c r="H1102" s="220"/>
    </row>
    <row r="1103" spans="1:8" ht="17.25" customHeight="1" x14ac:dyDescent="0.2">
      <c r="A1103" s="305" t="s">
        <v>646</v>
      </c>
      <c r="B1103" s="306" t="s">
        <v>26</v>
      </c>
      <c r="C1103" s="307" t="str">
        <f>'Додаток 1 2025-2027'!B158</f>
        <v>Поточний ремонт вул. Т.Г. Шевченка м. Південного Одеського району Одеської області</v>
      </c>
      <c r="D1103" s="307"/>
      <c r="E1103" s="307"/>
      <c r="F1103" s="307"/>
      <c r="G1103" s="307"/>
      <c r="H1103" s="307"/>
    </row>
    <row r="1104" spans="1:8" ht="17.25" customHeight="1" x14ac:dyDescent="0.2">
      <c r="A1104" s="305"/>
      <c r="B1104" s="306"/>
      <c r="C1104" s="308" t="s">
        <v>6</v>
      </c>
      <c r="D1104" s="308"/>
      <c r="E1104" s="308"/>
      <c r="F1104" s="308"/>
      <c r="G1104" s="308"/>
      <c r="H1104" s="308"/>
    </row>
    <row r="1105" spans="1:8" ht="17.25" customHeight="1" x14ac:dyDescent="0.2">
      <c r="A1105" s="305"/>
      <c r="B1105" s="306"/>
      <c r="C1105" s="224" t="s">
        <v>631</v>
      </c>
      <c r="D1105" s="220" t="s">
        <v>10</v>
      </c>
      <c r="E1105" s="220" t="s">
        <v>258</v>
      </c>
      <c r="F1105" s="71">
        <f>'Додаток 1 2025-2027'!G158</f>
        <v>16.404</v>
      </c>
      <c r="G1105" s="71"/>
      <c r="H1105" s="71"/>
    </row>
    <row r="1106" spans="1:8" ht="17.25" customHeight="1" x14ac:dyDescent="0.2">
      <c r="A1106" s="305"/>
      <c r="B1106" s="306"/>
      <c r="C1106" s="308" t="s">
        <v>7</v>
      </c>
      <c r="D1106" s="308"/>
      <c r="E1106" s="308"/>
      <c r="F1106" s="308"/>
      <c r="G1106" s="308"/>
      <c r="H1106" s="308"/>
    </row>
    <row r="1107" spans="1:8" ht="17.25" customHeight="1" x14ac:dyDescent="0.2">
      <c r="A1107" s="305"/>
      <c r="B1107" s="306"/>
      <c r="C1107" s="225" t="s">
        <v>632</v>
      </c>
      <c r="D1107" s="220" t="s">
        <v>114</v>
      </c>
      <c r="E1107" s="220" t="s">
        <v>505</v>
      </c>
      <c r="F1107" s="76">
        <v>11.28</v>
      </c>
      <c r="G1107" s="6"/>
      <c r="H1107" s="6"/>
    </row>
    <row r="1108" spans="1:8" ht="17.25" customHeight="1" x14ac:dyDescent="0.2">
      <c r="A1108" s="305"/>
      <c r="B1108" s="306"/>
      <c r="C1108" s="308" t="s">
        <v>8</v>
      </c>
      <c r="D1108" s="308"/>
      <c r="E1108" s="308"/>
      <c r="F1108" s="308"/>
      <c r="G1108" s="308"/>
      <c r="H1108" s="308"/>
    </row>
    <row r="1109" spans="1:8" ht="27.75" customHeight="1" x14ac:dyDescent="0.2">
      <c r="A1109" s="305"/>
      <c r="B1109" s="306"/>
      <c r="C1109" s="225" t="s">
        <v>633</v>
      </c>
      <c r="D1109" s="220" t="s">
        <v>18</v>
      </c>
      <c r="E1109" s="220" t="s">
        <v>648</v>
      </c>
      <c r="F1109" s="72">
        <f>F1105/F1107</f>
        <v>1.4542553191489362</v>
      </c>
      <c r="G1109" s="72"/>
      <c r="H1109" s="72"/>
    </row>
    <row r="1110" spans="1:8" ht="18" customHeight="1" x14ac:dyDescent="0.2">
      <c r="A1110" s="305"/>
      <c r="B1110" s="306"/>
      <c r="C1110" s="308" t="s">
        <v>9</v>
      </c>
      <c r="D1110" s="308"/>
      <c r="E1110" s="308"/>
      <c r="F1110" s="308"/>
      <c r="G1110" s="308"/>
      <c r="H1110" s="308"/>
    </row>
    <row r="1111" spans="1:8" ht="30" customHeight="1" x14ac:dyDescent="0.2">
      <c r="A1111" s="305"/>
      <c r="B1111" s="306"/>
      <c r="C1111" s="225" t="s">
        <v>634</v>
      </c>
      <c r="D1111" s="220" t="s">
        <v>20</v>
      </c>
      <c r="E1111" s="220" t="s">
        <v>19</v>
      </c>
      <c r="F1111" s="220">
        <v>100</v>
      </c>
      <c r="G1111" s="220"/>
      <c r="H1111" s="220"/>
    </row>
    <row r="1112" spans="1:8" ht="20.25" customHeight="1" x14ac:dyDescent="0.2">
      <c r="A1112" s="305" t="s">
        <v>647</v>
      </c>
      <c r="B1112" s="306" t="s">
        <v>26</v>
      </c>
      <c r="C1112" s="307" t="str">
        <f>'Додаток 1 2025-2027'!B159</f>
        <v>Поточний ремонт вул. Іванова м. Південного Одеського району Одеської області</v>
      </c>
      <c r="D1112" s="307"/>
      <c r="E1112" s="307"/>
      <c r="F1112" s="307"/>
      <c r="G1112" s="307"/>
      <c r="H1112" s="307"/>
    </row>
    <row r="1113" spans="1:8" ht="15" customHeight="1" x14ac:dyDescent="0.2">
      <c r="A1113" s="305"/>
      <c r="B1113" s="306"/>
      <c r="C1113" s="308" t="s">
        <v>6</v>
      </c>
      <c r="D1113" s="308"/>
      <c r="E1113" s="308"/>
      <c r="F1113" s="308"/>
      <c r="G1113" s="308"/>
      <c r="H1113" s="308"/>
    </row>
    <row r="1114" spans="1:8" ht="15" customHeight="1" x14ac:dyDescent="0.2">
      <c r="A1114" s="305"/>
      <c r="B1114" s="306"/>
      <c r="C1114" s="224" t="s">
        <v>631</v>
      </c>
      <c r="D1114" s="220" t="s">
        <v>10</v>
      </c>
      <c r="E1114" s="220" t="s">
        <v>258</v>
      </c>
      <c r="F1114" s="71">
        <f>'Додаток 1 2025-2027'!G159</f>
        <v>24.841000000000001</v>
      </c>
      <c r="G1114" s="71"/>
      <c r="H1114" s="71"/>
    </row>
    <row r="1115" spans="1:8" ht="15" customHeight="1" x14ac:dyDescent="0.2">
      <c r="A1115" s="305"/>
      <c r="B1115" s="306"/>
      <c r="C1115" s="308" t="s">
        <v>7</v>
      </c>
      <c r="D1115" s="308"/>
      <c r="E1115" s="308"/>
      <c r="F1115" s="308"/>
      <c r="G1115" s="308"/>
      <c r="H1115" s="308"/>
    </row>
    <row r="1116" spans="1:8" ht="15" customHeight="1" x14ac:dyDescent="0.2">
      <c r="A1116" s="305"/>
      <c r="B1116" s="306"/>
      <c r="C1116" s="225" t="s">
        <v>632</v>
      </c>
      <c r="D1116" s="220" t="s">
        <v>114</v>
      </c>
      <c r="E1116" s="220" t="s">
        <v>505</v>
      </c>
      <c r="F1116" s="76">
        <v>18.239999999999998</v>
      </c>
      <c r="G1116" s="6"/>
      <c r="H1116" s="6"/>
    </row>
    <row r="1117" spans="1:8" ht="15.75" customHeight="1" x14ac:dyDescent="0.2">
      <c r="A1117" s="305"/>
      <c r="B1117" s="306"/>
      <c r="C1117" s="308" t="s">
        <v>8</v>
      </c>
      <c r="D1117" s="308"/>
      <c r="E1117" s="308"/>
      <c r="F1117" s="308"/>
      <c r="G1117" s="308"/>
      <c r="H1117" s="308"/>
    </row>
    <row r="1118" spans="1:8" ht="28.5" customHeight="1" x14ac:dyDescent="0.2">
      <c r="A1118" s="305"/>
      <c r="B1118" s="306"/>
      <c r="C1118" s="225" t="s">
        <v>633</v>
      </c>
      <c r="D1118" s="220" t="s">
        <v>18</v>
      </c>
      <c r="E1118" s="220" t="s">
        <v>648</v>
      </c>
      <c r="F1118" s="72">
        <f>F1114/F1116</f>
        <v>1.3618969298245616</v>
      </c>
      <c r="G1118" s="72"/>
      <c r="H1118" s="72"/>
    </row>
    <row r="1119" spans="1:8" ht="18" customHeight="1" x14ac:dyDescent="0.2">
      <c r="A1119" s="305"/>
      <c r="B1119" s="306"/>
      <c r="C1119" s="308" t="s">
        <v>9</v>
      </c>
      <c r="D1119" s="308"/>
      <c r="E1119" s="308"/>
      <c r="F1119" s="308"/>
      <c r="G1119" s="308"/>
      <c r="H1119" s="308"/>
    </row>
    <row r="1120" spans="1:8" ht="30" customHeight="1" x14ac:dyDescent="0.2">
      <c r="A1120" s="305"/>
      <c r="B1120" s="306"/>
      <c r="C1120" s="225" t="s">
        <v>634</v>
      </c>
      <c r="D1120" s="220" t="s">
        <v>20</v>
      </c>
      <c r="E1120" s="220" t="s">
        <v>19</v>
      </c>
      <c r="F1120" s="220">
        <v>100</v>
      </c>
      <c r="G1120" s="220"/>
      <c r="H1120" s="220"/>
    </row>
    <row r="1121" spans="1:8" ht="15" customHeight="1" x14ac:dyDescent="0.2">
      <c r="A1121" s="330" t="s">
        <v>271</v>
      </c>
      <c r="B1121" s="330"/>
      <c r="C1121" s="330"/>
      <c r="D1121" s="330"/>
      <c r="E1121" s="330"/>
      <c r="F1121" s="330"/>
      <c r="G1121" s="330"/>
      <c r="H1121" s="330"/>
    </row>
    <row r="1122" spans="1:8" ht="14.45" customHeight="1" x14ac:dyDescent="0.2">
      <c r="A1122" s="328" t="s">
        <v>30</v>
      </c>
      <c r="B1122" s="328"/>
      <c r="C1122" s="328"/>
      <c r="D1122" s="328"/>
      <c r="E1122" s="328"/>
      <c r="F1122" s="105">
        <v>2025</v>
      </c>
      <c r="G1122" s="105">
        <v>2026</v>
      </c>
      <c r="H1122" s="105">
        <v>2027</v>
      </c>
    </row>
    <row r="1123" spans="1:8" ht="14.45" customHeight="1" x14ac:dyDescent="0.2">
      <c r="A1123" s="328"/>
      <c r="B1123" s="328"/>
      <c r="C1123" s="328"/>
      <c r="D1123" s="328"/>
      <c r="E1123" s="328"/>
      <c r="F1123" s="106">
        <f>F1126+F1135+F1144+F1153+F1162+F1171+F1180+F1193+F1202</f>
        <v>1384.9349999999999</v>
      </c>
      <c r="G1123" s="106">
        <f t="shared" ref="G1123:H1123" si="48">G1126+G1135+G1144+G1153+G1162+G1171+G1180+G1193+G1202</f>
        <v>4818.4129999999996</v>
      </c>
      <c r="H1123" s="106">
        <f t="shared" si="48"/>
        <v>174.72</v>
      </c>
    </row>
    <row r="1124" spans="1:8" ht="22.5" customHeight="1" x14ac:dyDescent="0.2">
      <c r="A1124" s="305" t="s">
        <v>316</v>
      </c>
      <c r="B1124" s="318" t="s">
        <v>717</v>
      </c>
      <c r="C1124" s="307" t="str">
        <f>'Додаток 1 2025-2027'!B163</f>
        <v>Проведення технічного обслуговування системи автоматичного відкриття ПРУ м. Південного Одеського району Одеської області</v>
      </c>
      <c r="D1124" s="307"/>
      <c r="E1124" s="307"/>
      <c r="F1124" s="307"/>
      <c r="G1124" s="307"/>
      <c r="H1124" s="307"/>
    </row>
    <row r="1125" spans="1:8" ht="15" customHeight="1" x14ac:dyDescent="0.2">
      <c r="A1125" s="305"/>
      <c r="B1125" s="318"/>
      <c r="C1125" s="308" t="s">
        <v>6</v>
      </c>
      <c r="D1125" s="308"/>
      <c r="E1125" s="308"/>
      <c r="F1125" s="308"/>
      <c r="G1125" s="308"/>
      <c r="H1125" s="308"/>
    </row>
    <row r="1126" spans="1:8" ht="19.899999999999999" customHeight="1" x14ac:dyDescent="0.2">
      <c r="A1126" s="305"/>
      <c r="B1126" s="318"/>
      <c r="C1126" s="67" t="s">
        <v>380</v>
      </c>
      <c r="D1126" s="175" t="s">
        <v>156</v>
      </c>
      <c r="E1126" s="175" t="s">
        <v>258</v>
      </c>
      <c r="F1126" s="71">
        <f>'Додаток 1 2025-2027'!G163</f>
        <v>121.47199999999999</v>
      </c>
      <c r="G1126" s="71">
        <f>'Додаток 1 2025-2027'!H163</f>
        <v>145.6</v>
      </c>
      <c r="H1126" s="71">
        <f>'Додаток 1 2025-2027'!I163</f>
        <v>174.72</v>
      </c>
    </row>
    <row r="1127" spans="1:8" ht="15" customHeight="1" x14ac:dyDescent="0.2">
      <c r="A1127" s="305"/>
      <c r="B1127" s="318"/>
      <c r="C1127" s="311" t="s">
        <v>7</v>
      </c>
      <c r="D1127" s="311"/>
      <c r="E1127" s="311"/>
      <c r="F1127" s="311"/>
      <c r="G1127" s="311"/>
      <c r="H1127" s="311"/>
    </row>
    <row r="1128" spans="1:8" ht="15" customHeight="1" x14ac:dyDescent="0.2">
      <c r="A1128" s="305"/>
      <c r="B1128" s="318"/>
      <c r="C1128" s="67" t="s">
        <v>218</v>
      </c>
      <c r="D1128" s="175" t="s">
        <v>114</v>
      </c>
      <c r="E1128" s="175" t="s">
        <v>11</v>
      </c>
      <c r="F1128" s="57">
        <v>52</v>
      </c>
      <c r="G1128" s="57">
        <v>52</v>
      </c>
      <c r="H1128" s="57">
        <v>52</v>
      </c>
    </row>
    <row r="1129" spans="1:8" ht="15" customHeight="1" x14ac:dyDescent="0.2">
      <c r="A1129" s="305"/>
      <c r="B1129" s="318"/>
      <c r="C1129" s="311" t="s">
        <v>8</v>
      </c>
      <c r="D1129" s="311"/>
      <c r="E1129" s="311"/>
      <c r="F1129" s="311"/>
      <c r="G1129" s="311"/>
      <c r="H1129" s="311"/>
    </row>
    <row r="1130" spans="1:8" ht="17.25" customHeight="1" x14ac:dyDescent="0.2">
      <c r="A1130" s="305"/>
      <c r="B1130" s="318"/>
      <c r="C1130" s="67" t="s">
        <v>219</v>
      </c>
      <c r="D1130" s="175" t="s">
        <v>18</v>
      </c>
      <c r="E1130" s="175" t="s">
        <v>257</v>
      </c>
      <c r="F1130" s="71">
        <f>F1126/F1128</f>
        <v>2.3359999999999999</v>
      </c>
      <c r="G1130" s="71">
        <f>G1126/G1128</f>
        <v>2.8</v>
      </c>
      <c r="H1130" s="71">
        <f>H1126/H1128</f>
        <v>3.36</v>
      </c>
    </row>
    <row r="1131" spans="1:8" ht="15" customHeight="1" x14ac:dyDescent="0.2">
      <c r="A1131" s="305"/>
      <c r="B1131" s="318"/>
      <c r="C1131" s="308" t="s">
        <v>9</v>
      </c>
      <c r="D1131" s="308"/>
      <c r="E1131" s="308"/>
      <c r="F1131" s="308"/>
      <c r="G1131" s="308"/>
      <c r="H1131" s="308"/>
    </row>
    <row r="1132" spans="1:8" ht="16.5" customHeight="1" x14ac:dyDescent="0.2">
      <c r="A1132" s="305"/>
      <c r="B1132" s="318"/>
      <c r="C1132" s="67" t="s">
        <v>220</v>
      </c>
      <c r="D1132" s="178" t="s">
        <v>20</v>
      </c>
      <c r="E1132" s="178" t="s">
        <v>19</v>
      </c>
      <c r="F1132" s="178">
        <v>100</v>
      </c>
      <c r="G1132" s="178">
        <v>100</v>
      </c>
      <c r="H1132" s="199">
        <v>100</v>
      </c>
    </row>
    <row r="1133" spans="1:8" ht="18" customHeight="1" x14ac:dyDescent="0.2">
      <c r="A1133" s="305" t="s">
        <v>421</v>
      </c>
      <c r="B1133" s="306" t="s">
        <v>426</v>
      </c>
      <c r="C1133" s="307" t="str">
        <f>'Додаток 1 2025-2027'!B164</f>
        <v xml:space="preserve">Забезпечення оплати житлово-комунальних послуг за тимчасове розміщення внутрішньо переміщених осіб, у період воєнного стану </v>
      </c>
      <c r="D1133" s="307"/>
      <c r="E1133" s="307"/>
      <c r="F1133" s="307"/>
      <c r="G1133" s="307"/>
      <c r="H1133" s="307"/>
    </row>
    <row r="1134" spans="1:8" ht="15" customHeight="1" x14ac:dyDescent="0.2">
      <c r="A1134" s="305"/>
      <c r="B1134" s="306"/>
      <c r="C1134" s="308" t="s">
        <v>6</v>
      </c>
      <c r="D1134" s="308"/>
      <c r="E1134" s="308"/>
      <c r="F1134" s="308"/>
      <c r="G1134" s="308"/>
      <c r="H1134" s="308"/>
    </row>
    <row r="1135" spans="1:8" ht="18" customHeight="1" x14ac:dyDescent="0.2">
      <c r="A1135" s="305"/>
      <c r="B1135" s="306"/>
      <c r="C1135" s="67" t="s">
        <v>422</v>
      </c>
      <c r="D1135" s="174" t="s">
        <v>425</v>
      </c>
      <c r="E1135" s="175" t="s">
        <v>258</v>
      </c>
      <c r="F1135" s="71">
        <f>'Додаток 1 2025-2027'!G164</f>
        <v>583</v>
      </c>
      <c r="G1135" s="71">
        <f>'Додаток 1 2025-2027'!H164</f>
        <v>640</v>
      </c>
      <c r="H1135" s="71"/>
    </row>
    <row r="1136" spans="1:8" ht="15" customHeight="1" x14ac:dyDescent="0.2">
      <c r="A1136" s="305"/>
      <c r="B1136" s="306"/>
      <c r="C1136" s="311" t="s">
        <v>7</v>
      </c>
      <c r="D1136" s="311"/>
      <c r="E1136" s="311"/>
      <c r="F1136" s="311"/>
      <c r="G1136" s="311"/>
      <c r="H1136" s="311"/>
    </row>
    <row r="1137" spans="1:8" ht="27.75" customHeight="1" x14ac:dyDescent="0.2">
      <c r="A1137" s="305"/>
      <c r="B1137" s="306"/>
      <c r="C1137" s="67" t="s">
        <v>423</v>
      </c>
      <c r="D1137" s="174" t="s">
        <v>425</v>
      </c>
      <c r="E1137" s="175" t="s">
        <v>428</v>
      </c>
      <c r="F1137" s="57">
        <v>28</v>
      </c>
      <c r="G1137" s="57">
        <v>28</v>
      </c>
      <c r="H1137" s="57"/>
    </row>
    <row r="1138" spans="1:8" ht="15" customHeight="1" x14ac:dyDescent="0.2">
      <c r="A1138" s="305"/>
      <c r="B1138" s="306"/>
      <c r="C1138" s="311" t="s">
        <v>8</v>
      </c>
      <c r="D1138" s="311"/>
      <c r="E1138" s="311"/>
      <c r="F1138" s="311"/>
      <c r="G1138" s="311"/>
      <c r="H1138" s="311"/>
    </row>
    <row r="1139" spans="1:8" ht="31.5" customHeight="1" x14ac:dyDescent="0.2">
      <c r="A1139" s="305"/>
      <c r="B1139" s="306"/>
      <c r="C1139" s="67" t="s">
        <v>424</v>
      </c>
      <c r="D1139" s="175" t="s">
        <v>18</v>
      </c>
      <c r="E1139" s="175" t="s">
        <v>429</v>
      </c>
      <c r="F1139" s="71">
        <f>F1135/F1137</f>
        <v>20.821428571428573</v>
      </c>
      <c r="G1139" s="71">
        <f>G1135/G1137</f>
        <v>22.857142857142858</v>
      </c>
      <c r="H1139" s="71"/>
    </row>
    <row r="1140" spans="1:8" ht="15" customHeight="1" x14ac:dyDescent="0.2">
      <c r="A1140" s="305"/>
      <c r="B1140" s="306"/>
      <c r="C1140" s="308" t="s">
        <v>9</v>
      </c>
      <c r="D1140" s="308"/>
      <c r="E1140" s="308"/>
      <c r="F1140" s="308"/>
      <c r="G1140" s="308"/>
      <c r="H1140" s="308"/>
    </row>
    <row r="1141" spans="1:8" ht="28.5" customHeight="1" x14ac:dyDescent="0.2">
      <c r="A1141" s="305"/>
      <c r="B1141" s="306"/>
      <c r="C1141" s="67" t="s">
        <v>427</v>
      </c>
      <c r="D1141" s="178" t="s">
        <v>20</v>
      </c>
      <c r="E1141" s="178" t="s">
        <v>19</v>
      </c>
      <c r="F1141" s="178">
        <v>100</v>
      </c>
      <c r="G1141" s="178">
        <v>100</v>
      </c>
      <c r="H1141" s="178"/>
    </row>
    <row r="1142" spans="1:8" ht="32.25" customHeight="1" x14ac:dyDescent="0.2">
      <c r="A1142" s="305" t="s">
        <v>559</v>
      </c>
      <c r="B1142" s="306" t="s">
        <v>588</v>
      </c>
      <c r="C1142" s="310" t="str">
        <f>'Додаток 1 2025-2027'!B165</f>
        <v>Поточний ремонт пошкоджених внаслідок ракетного обстрілу будівель КНП "СПОРТИВНО-ОЗДОРОВЧИЙ КОМПЛЕКС "ОЛІМП", які знаходяться за адресою: Одеська область, Одеський район, м. Південне, площа Перемоги, 2</v>
      </c>
      <c r="D1142" s="307"/>
      <c r="E1142" s="307"/>
      <c r="F1142" s="307"/>
      <c r="G1142" s="307"/>
      <c r="H1142" s="307"/>
    </row>
    <row r="1143" spans="1:8" ht="15" customHeight="1" x14ac:dyDescent="0.2">
      <c r="A1143" s="305"/>
      <c r="B1143" s="306"/>
      <c r="C1143" s="309" t="s">
        <v>6</v>
      </c>
      <c r="D1143" s="309"/>
      <c r="E1143" s="309"/>
      <c r="F1143" s="309"/>
      <c r="G1143" s="309"/>
      <c r="H1143" s="309"/>
    </row>
    <row r="1144" spans="1:8" ht="16.149999999999999" customHeight="1" x14ac:dyDescent="0.2">
      <c r="A1144" s="305"/>
      <c r="B1144" s="306"/>
      <c r="C1144" s="86" t="s">
        <v>563</v>
      </c>
      <c r="D1144" s="174" t="s">
        <v>10</v>
      </c>
      <c r="E1144" s="174" t="s">
        <v>258</v>
      </c>
      <c r="F1144" s="10">
        <f>'Додаток 1 2025-2027'!G165</f>
        <v>579.92399999999998</v>
      </c>
      <c r="G1144" s="10"/>
      <c r="H1144" s="10"/>
    </row>
    <row r="1145" spans="1:8" ht="16.899999999999999" customHeight="1" x14ac:dyDescent="0.2">
      <c r="A1145" s="305"/>
      <c r="B1145" s="306"/>
      <c r="C1145" s="309" t="s">
        <v>7</v>
      </c>
      <c r="D1145" s="309"/>
      <c r="E1145" s="309"/>
      <c r="F1145" s="309"/>
      <c r="G1145" s="309"/>
      <c r="H1145" s="309"/>
    </row>
    <row r="1146" spans="1:8" ht="18" customHeight="1" x14ac:dyDescent="0.2">
      <c r="A1146" s="305"/>
      <c r="B1146" s="306"/>
      <c r="C1146" s="181" t="s">
        <v>562</v>
      </c>
      <c r="D1146" s="174" t="s">
        <v>114</v>
      </c>
      <c r="E1146" s="174" t="s">
        <v>561</v>
      </c>
      <c r="F1146" s="76">
        <v>41.15</v>
      </c>
      <c r="G1146" s="87"/>
      <c r="H1146" s="87"/>
    </row>
    <row r="1147" spans="1:8" ht="16.899999999999999" customHeight="1" x14ac:dyDescent="0.2">
      <c r="A1147" s="305"/>
      <c r="B1147" s="306"/>
      <c r="C1147" s="309" t="s">
        <v>8</v>
      </c>
      <c r="D1147" s="309"/>
      <c r="E1147" s="309"/>
      <c r="F1147" s="309"/>
      <c r="G1147" s="309"/>
      <c r="H1147" s="309"/>
    </row>
    <row r="1148" spans="1:8" ht="16.899999999999999" customHeight="1" x14ac:dyDescent="0.2">
      <c r="A1148" s="305"/>
      <c r="B1148" s="306"/>
      <c r="C1148" s="86" t="s">
        <v>564</v>
      </c>
      <c r="D1148" s="174" t="s">
        <v>18</v>
      </c>
      <c r="E1148" s="174" t="s">
        <v>735</v>
      </c>
      <c r="F1148" s="10">
        <f>F1144/F1146</f>
        <v>14.092928311057108</v>
      </c>
      <c r="G1148" s="10"/>
      <c r="H1148" s="10"/>
    </row>
    <row r="1149" spans="1:8" ht="16.899999999999999" customHeight="1" x14ac:dyDescent="0.2">
      <c r="A1149" s="305"/>
      <c r="B1149" s="306"/>
      <c r="C1149" s="309" t="s">
        <v>9</v>
      </c>
      <c r="D1149" s="309"/>
      <c r="E1149" s="309"/>
      <c r="F1149" s="309"/>
      <c r="G1149" s="309"/>
      <c r="H1149" s="309"/>
    </row>
    <row r="1150" spans="1:8" ht="16.899999999999999" customHeight="1" x14ac:dyDescent="0.2">
      <c r="A1150" s="305"/>
      <c r="B1150" s="306"/>
      <c r="C1150" s="86" t="s">
        <v>560</v>
      </c>
      <c r="D1150" s="174" t="s">
        <v>20</v>
      </c>
      <c r="E1150" s="174" t="s">
        <v>19</v>
      </c>
      <c r="F1150" s="194">
        <v>100</v>
      </c>
      <c r="G1150" s="174"/>
      <c r="H1150" s="174"/>
    </row>
    <row r="1151" spans="1:8" ht="16.899999999999999" customHeight="1" x14ac:dyDescent="0.2">
      <c r="A1151" s="305" t="s">
        <v>574</v>
      </c>
      <c r="B1151" s="306" t="s">
        <v>618</v>
      </c>
      <c r="C1151" s="310" t="str">
        <f>'Додаток 1 2025-2027'!B166</f>
        <v>Оплата теплопостачання приміщення комунальної власності по просп. Миру, б. 16 м. Південного Одеського району Одеської області</v>
      </c>
      <c r="D1151" s="307"/>
      <c r="E1151" s="307"/>
      <c r="F1151" s="307"/>
      <c r="G1151" s="307"/>
      <c r="H1151" s="307"/>
    </row>
    <row r="1152" spans="1:8" ht="16.899999999999999" customHeight="1" x14ac:dyDescent="0.2">
      <c r="A1152" s="305"/>
      <c r="B1152" s="306"/>
      <c r="C1152" s="309" t="s">
        <v>6</v>
      </c>
      <c r="D1152" s="309"/>
      <c r="E1152" s="309"/>
      <c r="F1152" s="309"/>
      <c r="G1152" s="309"/>
      <c r="H1152" s="309"/>
    </row>
    <row r="1153" spans="1:8" ht="16.899999999999999" customHeight="1" x14ac:dyDescent="0.2">
      <c r="A1153" s="305"/>
      <c r="B1153" s="306"/>
      <c r="C1153" s="86" t="s">
        <v>612</v>
      </c>
      <c r="D1153" s="216" t="s">
        <v>391</v>
      </c>
      <c r="E1153" s="212" t="s">
        <v>258</v>
      </c>
      <c r="F1153" s="10"/>
      <c r="G1153" s="10">
        <f>'Додаток 1 2025-2027'!H166</f>
        <v>58.731999999999999</v>
      </c>
      <c r="H1153" s="10"/>
    </row>
    <row r="1154" spans="1:8" ht="16.899999999999999" customHeight="1" x14ac:dyDescent="0.2">
      <c r="A1154" s="305"/>
      <c r="B1154" s="306"/>
      <c r="C1154" s="309" t="s">
        <v>7</v>
      </c>
      <c r="D1154" s="309"/>
      <c r="E1154" s="309"/>
      <c r="F1154" s="309"/>
      <c r="G1154" s="309"/>
      <c r="H1154" s="309"/>
    </row>
    <row r="1155" spans="1:8" ht="16.899999999999999" customHeight="1" x14ac:dyDescent="0.2">
      <c r="A1155" s="305"/>
      <c r="B1155" s="306"/>
      <c r="C1155" s="213" t="s">
        <v>613</v>
      </c>
      <c r="D1155" s="212" t="s">
        <v>614</v>
      </c>
      <c r="E1155" s="212" t="s">
        <v>561</v>
      </c>
      <c r="F1155" s="76"/>
      <c r="G1155" s="76">
        <v>137.28</v>
      </c>
      <c r="H1155" s="87"/>
    </row>
    <row r="1156" spans="1:8" ht="16.899999999999999" customHeight="1" x14ac:dyDescent="0.2">
      <c r="A1156" s="305"/>
      <c r="B1156" s="306"/>
      <c r="C1156" s="309" t="s">
        <v>8</v>
      </c>
      <c r="D1156" s="309"/>
      <c r="E1156" s="309"/>
      <c r="F1156" s="309"/>
      <c r="G1156" s="309"/>
      <c r="H1156" s="309"/>
    </row>
    <row r="1157" spans="1:8" ht="22.5" customHeight="1" x14ac:dyDescent="0.2">
      <c r="A1157" s="305"/>
      <c r="B1157" s="306"/>
      <c r="C1157" s="86" t="s">
        <v>615</v>
      </c>
      <c r="D1157" s="212" t="s">
        <v>18</v>
      </c>
      <c r="E1157" s="212" t="s">
        <v>616</v>
      </c>
      <c r="F1157" s="76"/>
      <c r="G1157" s="10">
        <f>G1153/G1155</f>
        <v>0.42782634032634032</v>
      </c>
      <c r="H1157" s="10"/>
    </row>
    <row r="1158" spans="1:8" ht="16.899999999999999" customHeight="1" x14ac:dyDescent="0.2">
      <c r="A1158" s="305"/>
      <c r="B1158" s="306"/>
      <c r="C1158" s="309" t="s">
        <v>9</v>
      </c>
      <c r="D1158" s="309"/>
      <c r="E1158" s="309"/>
      <c r="F1158" s="309"/>
      <c r="G1158" s="309"/>
      <c r="H1158" s="309"/>
    </row>
    <row r="1159" spans="1:8" ht="16.899999999999999" customHeight="1" x14ac:dyDescent="0.2">
      <c r="A1159" s="305"/>
      <c r="B1159" s="306"/>
      <c r="C1159" s="86" t="s">
        <v>617</v>
      </c>
      <c r="D1159" s="212" t="s">
        <v>20</v>
      </c>
      <c r="E1159" s="212" t="s">
        <v>19</v>
      </c>
      <c r="F1159" s="194"/>
      <c r="G1159" s="212">
        <v>100</v>
      </c>
      <c r="H1159" s="212"/>
    </row>
    <row r="1160" spans="1:8" ht="19.5" customHeight="1" x14ac:dyDescent="0.2">
      <c r="A1160" s="305" t="s">
        <v>619</v>
      </c>
      <c r="B1160" s="306" t="s">
        <v>618</v>
      </c>
      <c r="C1160" s="310" t="str">
        <f>'Додаток 1 2025-2027'!B167</f>
        <v>Оплата теплопостачання приміщення комунальної власності по просп. Миру, б. 22, кв. 1,2 м. Південного Одеського району Одеської області</v>
      </c>
      <c r="D1160" s="307"/>
      <c r="E1160" s="307"/>
      <c r="F1160" s="307"/>
      <c r="G1160" s="307"/>
      <c r="H1160" s="307"/>
    </row>
    <row r="1161" spans="1:8" ht="16.899999999999999" customHeight="1" x14ac:dyDescent="0.2">
      <c r="A1161" s="305"/>
      <c r="B1161" s="306"/>
      <c r="C1161" s="309" t="s">
        <v>6</v>
      </c>
      <c r="D1161" s="309"/>
      <c r="E1161" s="309"/>
      <c r="F1161" s="309"/>
      <c r="G1161" s="309"/>
      <c r="H1161" s="309"/>
    </row>
    <row r="1162" spans="1:8" ht="16.899999999999999" customHeight="1" x14ac:dyDescent="0.2">
      <c r="A1162" s="305"/>
      <c r="B1162" s="306"/>
      <c r="C1162" s="86" t="s">
        <v>612</v>
      </c>
      <c r="D1162" s="216" t="s">
        <v>391</v>
      </c>
      <c r="E1162" s="216" t="s">
        <v>258</v>
      </c>
      <c r="F1162" s="10"/>
      <c r="G1162" s="10">
        <f>'Додаток 1 2025-2027'!H167</f>
        <v>43.652999999999999</v>
      </c>
      <c r="H1162" s="10"/>
    </row>
    <row r="1163" spans="1:8" ht="16.899999999999999" customHeight="1" x14ac:dyDescent="0.2">
      <c r="A1163" s="305"/>
      <c r="B1163" s="306"/>
      <c r="C1163" s="309" t="s">
        <v>7</v>
      </c>
      <c r="D1163" s="309"/>
      <c r="E1163" s="309"/>
      <c r="F1163" s="309"/>
      <c r="G1163" s="309"/>
      <c r="H1163" s="309"/>
    </row>
    <row r="1164" spans="1:8" ht="16.899999999999999" customHeight="1" x14ac:dyDescent="0.2">
      <c r="A1164" s="305"/>
      <c r="B1164" s="306"/>
      <c r="C1164" s="217" t="s">
        <v>613</v>
      </c>
      <c r="D1164" s="216" t="s">
        <v>614</v>
      </c>
      <c r="E1164" s="216" t="s">
        <v>561</v>
      </c>
      <c r="F1164" s="76"/>
      <c r="G1164" s="76">
        <v>121.3</v>
      </c>
      <c r="H1164" s="87"/>
    </row>
    <row r="1165" spans="1:8" ht="16.899999999999999" customHeight="1" x14ac:dyDescent="0.2">
      <c r="A1165" s="305"/>
      <c r="B1165" s="306"/>
      <c r="C1165" s="309" t="s">
        <v>8</v>
      </c>
      <c r="D1165" s="309"/>
      <c r="E1165" s="309"/>
      <c r="F1165" s="309"/>
      <c r="G1165" s="309"/>
      <c r="H1165" s="309"/>
    </row>
    <row r="1166" spans="1:8" ht="16.899999999999999" customHeight="1" x14ac:dyDescent="0.2">
      <c r="A1166" s="305"/>
      <c r="B1166" s="306"/>
      <c r="C1166" s="86" t="s">
        <v>615</v>
      </c>
      <c r="D1166" s="216" t="s">
        <v>18</v>
      </c>
      <c r="E1166" s="216" t="s">
        <v>616</v>
      </c>
      <c r="F1166" s="76"/>
      <c r="G1166" s="10">
        <f>G1162/G1164</f>
        <v>0.35987633965375104</v>
      </c>
      <c r="H1166" s="10"/>
    </row>
    <row r="1167" spans="1:8" ht="16.899999999999999" customHeight="1" x14ac:dyDescent="0.2">
      <c r="A1167" s="305"/>
      <c r="B1167" s="306"/>
      <c r="C1167" s="309" t="s">
        <v>9</v>
      </c>
      <c r="D1167" s="309"/>
      <c r="E1167" s="309"/>
      <c r="F1167" s="309"/>
      <c r="G1167" s="309"/>
      <c r="H1167" s="309"/>
    </row>
    <row r="1168" spans="1:8" ht="16.899999999999999" customHeight="1" x14ac:dyDescent="0.2">
      <c r="A1168" s="305"/>
      <c r="B1168" s="306"/>
      <c r="C1168" s="86" t="s">
        <v>617</v>
      </c>
      <c r="D1168" s="216" t="s">
        <v>20</v>
      </c>
      <c r="E1168" s="216" t="s">
        <v>19</v>
      </c>
      <c r="F1168" s="194"/>
      <c r="G1168" s="216">
        <v>100</v>
      </c>
      <c r="H1168" s="216"/>
    </row>
    <row r="1169" spans="1:8" ht="18.75" customHeight="1" x14ac:dyDescent="0.2">
      <c r="A1169" s="305" t="s">
        <v>620</v>
      </c>
      <c r="B1169" s="306" t="s">
        <v>618</v>
      </c>
      <c r="C1169" s="310" t="str">
        <f>'Додаток 1 2025-2027'!B168</f>
        <v>Оплата теплопостачання приміщення комунальної власності по вул. Хіміків, б.14, кв. 178 м. Південного Одеського району Одеської області</v>
      </c>
      <c r="D1169" s="307"/>
      <c r="E1169" s="307"/>
      <c r="F1169" s="307"/>
      <c r="G1169" s="307"/>
      <c r="H1169" s="307"/>
    </row>
    <row r="1170" spans="1:8" ht="16.899999999999999" customHeight="1" x14ac:dyDescent="0.2">
      <c r="A1170" s="305"/>
      <c r="B1170" s="306"/>
      <c r="C1170" s="309" t="s">
        <v>6</v>
      </c>
      <c r="D1170" s="309"/>
      <c r="E1170" s="309"/>
      <c r="F1170" s="309"/>
      <c r="G1170" s="309"/>
      <c r="H1170" s="309"/>
    </row>
    <row r="1171" spans="1:8" ht="16.899999999999999" customHeight="1" x14ac:dyDescent="0.2">
      <c r="A1171" s="305"/>
      <c r="B1171" s="306"/>
      <c r="C1171" s="86" t="s">
        <v>612</v>
      </c>
      <c r="D1171" s="216" t="s">
        <v>391</v>
      </c>
      <c r="E1171" s="216" t="s">
        <v>258</v>
      </c>
      <c r="F1171" s="10"/>
      <c r="G1171" s="10">
        <f>'Додаток 1 2025-2027'!H168</f>
        <v>17.648</v>
      </c>
      <c r="H1171" s="10"/>
    </row>
    <row r="1172" spans="1:8" ht="16.899999999999999" customHeight="1" x14ac:dyDescent="0.2">
      <c r="A1172" s="305"/>
      <c r="B1172" s="306"/>
      <c r="C1172" s="309" t="s">
        <v>7</v>
      </c>
      <c r="D1172" s="309"/>
      <c r="E1172" s="309"/>
      <c r="F1172" s="309"/>
      <c r="G1172" s="309"/>
      <c r="H1172" s="309"/>
    </row>
    <row r="1173" spans="1:8" ht="16.899999999999999" customHeight="1" x14ac:dyDescent="0.2">
      <c r="A1173" s="305"/>
      <c r="B1173" s="306"/>
      <c r="C1173" s="217" t="s">
        <v>613</v>
      </c>
      <c r="D1173" s="216" t="s">
        <v>614</v>
      </c>
      <c r="E1173" s="216" t="s">
        <v>561</v>
      </c>
      <c r="F1173" s="76"/>
      <c r="G1173" s="76">
        <v>52.5</v>
      </c>
      <c r="H1173" s="87"/>
    </row>
    <row r="1174" spans="1:8" ht="16.899999999999999" customHeight="1" x14ac:dyDescent="0.2">
      <c r="A1174" s="305"/>
      <c r="B1174" s="306"/>
      <c r="C1174" s="309" t="s">
        <v>8</v>
      </c>
      <c r="D1174" s="309"/>
      <c r="E1174" s="309"/>
      <c r="F1174" s="309"/>
      <c r="G1174" s="309"/>
      <c r="H1174" s="309"/>
    </row>
    <row r="1175" spans="1:8" ht="16.899999999999999" customHeight="1" x14ac:dyDescent="0.2">
      <c r="A1175" s="305"/>
      <c r="B1175" s="306"/>
      <c r="C1175" s="86" t="s">
        <v>615</v>
      </c>
      <c r="D1175" s="216" t="s">
        <v>18</v>
      </c>
      <c r="E1175" s="216" t="s">
        <v>616</v>
      </c>
      <c r="F1175" s="76"/>
      <c r="G1175" s="10">
        <f>G1171/G1173</f>
        <v>0.33615238095238092</v>
      </c>
      <c r="H1175" s="10"/>
    </row>
    <row r="1176" spans="1:8" ht="16.899999999999999" customHeight="1" x14ac:dyDescent="0.2">
      <c r="A1176" s="305"/>
      <c r="B1176" s="306"/>
      <c r="C1176" s="309" t="s">
        <v>9</v>
      </c>
      <c r="D1176" s="309"/>
      <c r="E1176" s="309"/>
      <c r="F1176" s="309"/>
      <c r="G1176" s="309"/>
      <c r="H1176" s="309"/>
    </row>
    <row r="1177" spans="1:8" ht="16.899999999999999" customHeight="1" x14ac:dyDescent="0.2">
      <c r="A1177" s="305"/>
      <c r="B1177" s="306"/>
      <c r="C1177" s="86" t="s">
        <v>617</v>
      </c>
      <c r="D1177" s="216" t="s">
        <v>20</v>
      </c>
      <c r="E1177" s="216" t="s">
        <v>19</v>
      </c>
      <c r="F1177" s="194"/>
      <c r="G1177" s="216">
        <v>100</v>
      </c>
      <c r="H1177" s="216"/>
    </row>
    <row r="1178" spans="1:8" ht="44.45" customHeight="1" x14ac:dyDescent="0.2">
      <c r="A1178" s="305" t="s">
        <v>621</v>
      </c>
      <c r="B1178" s="306" t="s">
        <v>692</v>
      </c>
      <c r="C1178" s="310" t="s">
        <v>573</v>
      </c>
      <c r="D1178" s="307"/>
      <c r="E1178" s="307"/>
      <c r="F1178" s="307"/>
      <c r="G1178" s="307"/>
      <c r="H1178" s="307"/>
    </row>
    <row r="1179" spans="1:8" ht="12.6" customHeight="1" x14ac:dyDescent="0.2">
      <c r="A1179" s="305"/>
      <c r="B1179" s="306"/>
      <c r="C1179" s="311" t="s">
        <v>6</v>
      </c>
      <c r="D1179" s="311"/>
      <c r="E1179" s="311"/>
      <c r="F1179" s="311"/>
      <c r="G1179" s="311"/>
      <c r="H1179" s="311"/>
    </row>
    <row r="1180" spans="1:8" ht="31.5" customHeight="1" x14ac:dyDescent="0.2">
      <c r="A1180" s="305"/>
      <c r="B1180" s="306"/>
      <c r="C1180" s="86" t="s">
        <v>720</v>
      </c>
      <c r="D1180" s="226" t="s">
        <v>10</v>
      </c>
      <c r="E1180" s="201" t="s">
        <v>258</v>
      </c>
      <c r="F1180" s="10">
        <f>100.539</f>
        <v>100.539</v>
      </c>
      <c r="G1180" s="10">
        <f>'Додаток 1 2025-2027'!H169</f>
        <v>3500</v>
      </c>
      <c r="H1180" s="202"/>
    </row>
    <row r="1181" spans="1:8" ht="15" customHeight="1" x14ac:dyDescent="0.2">
      <c r="A1181" s="305"/>
      <c r="B1181" s="306"/>
      <c r="C1181" s="189" t="s">
        <v>501</v>
      </c>
      <c r="D1181" s="174" t="s">
        <v>10</v>
      </c>
      <c r="E1181" s="174" t="s">
        <v>258</v>
      </c>
      <c r="F1181" s="162">
        <f>'Додаток 1 2025-2027'!G169</f>
        <v>100.539</v>
      </c>
      <c r="G1181" s="10"/>
      <c r="H1181" s="10"/>
    </row>
    <row r="1182" spans="1:8" ht="12" customHeight="1" x14ac:dyDescent="0.2">
      <c r="A1182" s="305"/>
      <c r="B1182" s="306"/>
      <c r="C1182" s="309" t="s">
        <v>7</v>
      </c>
      <c r="D1182" s="309"/>
      <c r="E1182" s="309"/>
      <c r="F1182" s="309"/>
      <c r="G1182" s="309"/>
      <c r="H1182" s="309"/>
    </row>
    <row r="1183" spans="1:8" ht="16.899999999999999" customHeight="1" x14ac:dyDescent="0.2">
      <c r="A1183" s="305"/>
      <c r="B1183" s="306"/>
      <c r="C1183" s="86" t="s">
        <v>639</v>
      </c>
      <c r="D1183" s="226" t="s">
        <v>10</v>
      </c>
      <c r="E1183" s="222" t="s">
        <v>11</v>
      </c>
      <c r="F1183" s="223"/>
      <c r="G1183" s="87">
        <v>2</v>
      </c>
      <c r="H1183" s="200"/>
    </row>
    <row r="1184" spans="1:8" ht="14.45" customHeight="1" x14ac:dyDescent="0.2">
      <c r="A1184" s="305"/>
      <c r="B1184" s="306"/>
      <c r="C1184" s="86" t="s">
        <v>501</v>
      </c>
      <c r="D1184" s="174" t="s">
        <v>10</v>
      </c>
      <c r="E1184" s="174" t="s">
        <v>11</v>
      </c>
      <c r="F1184" s="87">
        <v>1</v>
      </c>
      <c r="G1184" s="87"/>
      <c r="H1184" s="87"/>
    </row>
    <row r="1185" spans="1:8" ht="13.15" customHeight="1" x14ac:dyDescent="0.2">
      <c r="A1185" s="305"/>
      <c r="B1185" s="306"/>
      <c r="C1185" s="309" t="s">
        <v>8</v>
      </c>
      <c r="D1185" s="309"/>
      <c r="E1185" s="309"/>
      <c r="F1185" s="309"/>
      <c r="G1185" s="309"/>
      <c r="H1185" s="309"/>
    </row>
    <row r="1186" spans="1:8" ht="14.45" customHeight="1" x14ac:dyDescent="0.2">
      <c r="A1186" s="305"/>
      <c r="B1186" s="306"/>
      <c r="C1186" s="86" t="s">
        <v>640</v>
      </c>
      <c r="D1186" s="201" t="s">
        <v>18</v>
      </c>
      <c r="E1186" s="201" t="s">
        <v>649</v>
      </c>
      <c r="F1186" s="200"/>
      <c r="G1186" s="76">
        <f>G1180/G1183</f>
        <v>1750</v>
      </c>
      <c r="H1186" s="200"/>
    </row>
    <row r="1187" spans="1:8" ht="14.45" customHeight="1" x14ac:dyDescent="0.2">
      <c r="A1187" s="305"/>
      <c r="B1187" s="306"/>
      <c r="C1187" s="86" t="s">
        <v>289</v>
      </c>
      <c r="D1187" s="174" t="s">
        <v>18</v>
      </c>
      <c r="E1187" s="174" t="s">
        <v>649</v>
      </c>
      <c r="F1187" s="9">
        <f>F1181/F1184</f>
        <v>100.539</v>
      </c>
      <c r="G1187" s="9"/>
      <c r="H1187" s="9"/>
    </row>
    <row r="1188" spans="1:8" ht="12.6" customHeight="1" x14ac:dyDescent="0.2">
      <c r="A1188" s="305"/>
      <c r="B1188" s="306"/>
      <c r="C1188" s="309" t="s">
        <v>9</v>
      </c>
      <c r="D1188" s="309"/>
      <c r="E1188" s="309"/>
      <c r="F1188" s="309"/>
      <c r="G1188" s="309"/>
      <c r="H1188" s="309"/>
    </row>
    <row r="1189" spans="1:8" ht="13.5" customHeight="1" x14ac:dyDescent="0.2">
      <c r="A1189" s="305"/>
      <c r="B1189" s="306"/>
      <c r="C1189" s="86" t="s">
        <v>131</v>
      </c>
      <c r="D1189" s="232" t="s">
        <v>20</v>
      </c>
      <c r="E1189" s="232" t="s">
        <v>19</v>
      </c>
      <c r="F1189" s="232"/>
      <c r="G1189" s="232">
        <v>100</v>
      </c>
      <c r="H1189" s="233"/>
    </row>
    <row r="1190" spans="1:8" ht="16.899999999999999" customHeight="1" x14ac:dyDescent="0.2">
      <c r="A1190" s="305"/>
      <c r="B1190" s="306"/>
      <c r="C1190" s="86" t="s">
        <v>209</v>
      </c>
      <c r="D1190" s="174" t="s">
        <v>20</v>
      </c>
      <c r="E1190" s="174" t="s">
        <v>19</v>
      </c>
      <c r="F1190" s="174">
        <v>100</v>
      </c>
      <c r="G1190" s="174"/>
      <c r="H1190" s="174"/>
    </row>
    <row r="1191" spans="1:8" ht="31.5" customHeight="1" x14ac:dyDescent="0.2">
      <c r="A1191" s="305" t="s">
        <v>697</v>
      </c>
      <c r="B1191" s="306" t="s">
        <v>692</v>
      </c>
      <c r="C1191" s="310" t="str">
        <f>'Додаток 1 2025-2027'!B171</f>
        <v>Облаштування, технічне обслуговування будівлі для забезпечення належних умов проживання евакуйованих осіб та оплата комунальних послуг і енергоносіїв</v>
      </c>
      <c r="D1191" s="307"/>
      <c r="E1191" s="307"/>
      <c r="F1191" s="307"/>
      <c r="G1191" s="307"/>
      <c r="H1191" s="307"/>
    </row>
    <row r="1192" spans="1:8" s="132" customFormat="1" ht="15.75" customHeight="1" x14ac:dyDescent="0.2">
      <c r="A1192" s="305"/>
      <c r="B1192" s="306"/>
      <c r="C1192" s="309" t="s">
        <v>6</v>
      </c>
      <c r="D1192" s="309"/>
      <c r="E1192" s="309"/>
      <c r="F1192" s="309"/>
      <c r="G1192" s="309"/>
      <c r="H1192" s="309"/>
    </row>
    <row r="1193" spans="1:8" s="132" customFormat="1" ht="16.5" customHeight="1" x14ac:dyDescent="0.2">
      <c r="A1193" s="305"/>
      <c r="B1193" s="306"/>
      <c r="C1193" s="86" t="s">
        <v>701</v>
      </c>
      <c r="D1193" s="253" t="s">
        <v>391</v>
      </c>
      <c r="E1193" s="253" t="s">
        <v>258</v>
      </c>
      <c r="F1193" s="254"/>
      <c r="G1193" s="10">
        <f>'Додаток 1 2025-2027'!H171</f>
        <v>264.88</v>
      </c>
      <c r="H1193" s="254"/>
    </row>
    <row r="1194" spans="1:8" s="132" customFormat="1" ht="16.899999999999999" customHeight="1" x14ac:dyDescent="0.2">
      <c r="A1194" s="305"/>
      <c r="B1194" s="306"/>
      <c r="C1194" s="309" t="s">
        <v>7</v>
      </c>
      <c r="D1194" s="309"/>
      <c r="E1194" s="309"/>
      <c r="F1194" s="309"/>
      <c r="G1194" s="309"/>
      <c r="H1194" s="309"/>
    </row>
    <row r="1195" spans="1:8" s="132" customFormat="1" ht="16.899999999999999" customHeight="1" x14ac:dyDescent="0.2">
      <c r="A1195" s="305"/>
      <c r="B1195" s="306"/>
      <c r="C1195" s="86" t="s">
        <v>702</v>
      </c>
      <c r="D1195" s="253" t="s">
        <v>391</v>
      </c>
      <c r="E1195" s="253" t="s">
        <v>11</v>
      </c>
      <c r="F1195" s="254"/>
      <c r="G1195" s="87">
        <v>1</v>
      </c>
      <c r="H1195" s="254"/>
    </row>
    <row r="1196" spans="1:8" s="132" customFormat="1" ht="16.899999999999999" customHeight="1" x14ac:dyDescent="0.2">
      <c r="A1196" s="305"/>
      <c r="B1196" s="306"/>
      <c r="C1196" s="309" t="s">
        <v>8</v>
      </c>
      <c r="D1196" s="309"/>
      <c r="E1196" s="309"/>
      <c r="F1196" s="309"/>
      <c r="G1196" s="309"/>
      <c r="H1196" s="309"/>
    </row>
    <row r="1197" spans="1:8" s="132" customFormat="1" ht="17.25" customHeight="1" x14ac:dyDescent="0.2">
      <c r="A1197" s="305"/>
      <c r="B1197" s="306"/>
      <c r="C1197" s="86" t="s">
        <v>703</v>
      </c>
      <c r="D1197" s="253" t="s">
        <v>18</v>
      </c>
      <c r="E1197" s="253" t="s">
        <v>649</v>
      </c>
      <c r="F1197" s="254"/>
      <c r="G1197" s="10">
        <f>G1193/G1195</f>
        <v>264.88</v>
      </c>
      <c r="H1197" s="254"/>
    </row>
    <row r="1198" spans="1:8" s="132" customFormat="1" ht="14.25" customHeight="1" x14ac:dyDescent="0.2">
      <c r="A1198" s="305"/>
      <c r="B1198" s="306"/>
      <c r="C1198" s="309" t="s">
        <v>9</v>
      </c>
      <c r="D1198" s="309"/>
      <c r="E1198" s="309"/>
      <c r="F1198" s="309"/>
      <c r="G1198" s="309"/>
      <c r="H1198" s="309"/>
    </row>
    <row r="1199" spans="1:8" s="132" customFormat="1" ht="30" customHeight="1" x14ac:dyDescent="0.2">
      <c r="A1199" s="305"/>
      <c r="B1199" s="306"/>
      <c r="C1199" s="86" t="s">
        <v>704</v>
      </c>
      <c r="D1199" s="253" t="s">
        <v>20</v>
      </c>
      <c r="E1199" s="253" t="s">
        <v>19</v>
      </c>
      <c r="F1199" s="253"/>
      <c r="G1199" s="253">
        <v>100</v>
      </c>
      <c r="H1199" s="254"/>
    </row>
    <row r="1200" spans="1:8" s="132" customFormat="1" ht="18" customHeight="1" x14ac:dyDescent="0.2">
      <c r="A1200" s="305" t="s">
        <v>723</v>
      </c>
      <c r="B1200" s="318" t="s">
        <v>715</v>
      </c>
      <c r="C1200" s="307" t="str">
        <f>'Додаток 1 2025-2027'!B172</f>
        <v>Встановлення системи безперебійного живлення системи автоматичного відкриття ПРУ міста Південного Одеського району Одеської області</v>
      </c>
      <c r="D1200" s="307"/>
      <c r="E1200" s="307"/>
      <c r="F1200" s="307"/>
      <c r="G1200" s="307"/>
      <c r="H1200" s="307"/>
    </row>
    <row r="1201" spans="1:8" s="132" customFormat="1" ht="14.25" customHeight="1" x14ac:dyDescent="0.2">
      <c r="A1201" s="305"/>
      <c r="B1201" s="318"/>
      <c r="C1201" s="308" t="s">
        <v>6</v>
      </c>
      <c r="D1201" s="308"/>
      <c r="E1201" s="308"/>
      <c r="F1201" s="308"/>
      <c r="G1201" s="308"/>
      <c r="H1201" s="308"/>
    </row>
    <row r="1202" spans="1:8" s="132" customFormat="1" ht="14.25" customHeight="1" x14ac:dyDescent="0.2">
      <c r="A1202" s="305"/>
      <c r="B1202" s="318"/>
      <c r="C1202" s="67" t="s">
        <v>714</v>
      </c>
      <c r="D1202" s="257" t="s">
        <v>156</v>
      </c>
      <c r="E1202" s="257" t="s">
        <v>258</v>
      </c>
      <c r="F1202" s="71"/>
      <c r="G1202" s="71">
        <f>'Додаток 1 2025-2027'!H172</f>
        <v>147.9</v>
      </c>
      <c r="H1202" s="71"/>
    </row>
    <row r="1203" spans="1:8" s="132" customFormat="1" ht="14.25" customHeight="1" x14ac:dyDescent="0.2">
      <c r="A1203" s="305"/>
      <c r="B1203" s="318"/>
      <c r="C1203" s="311" t="s">
        <v>7</v>
      </c>
      <c r="D1203" s="311"/>
      <c r="E1203" s="311"/>
      <c r="F1203" s="311"/>
      <c r="G1203" s="311"/>
      <c r="H1203" s="311"/>
    </row>
    <row r="1204" spans="1:8" s="132" customFormat="1" ht="14.25" customHeight="1" x14ac:dyDescent="0.2">
      <c r="A1204" s="305"/>
      <c r="B1204" s="318"/>
      <c r="C1204" s="67" t="s">
        <v>713</v>
      </c>
      <c r="D1204" s="257" t="s">
        <v>114</v>
      </c>
      <c r="E1204" s="257" t="s">
        <v>11</v>
      </c>
      <c r="F1204" s="57"/>
      <c r="G1204" s="57">
        <v>52</v>
      </c>
      <c r="H1204" s="57"/>
    </row>
    <row r="1205" spans="1:8" s="132" customFormat="1" ht="14.25" customHeight="1" x14ac:dyDescent="0.2">
      <c r="A1205" s="305"/>
      <c r="B1205" s="318"/>
      <c r="C1205" s="311" t="s">
        <v>8</v>
      </c>
      <c r="D1205" s="311"/>
      <c r="E1205" s="311"/>
      <c r="F1205" s="311"/>
      <c r="G1205" s="311"/>
      <c r="H1205" s="311"/>
    </row>
    <row r="1206" spans="1:8" s="132" customFormat="1" ht="15" customHeight="1" x14ac:dyDescent="0.2">
      <c r="A1206" s="305"/>
      <c r="B1206" s="318"/>
      <c r="C1206" s="86" t="s">
        <v>716</v>
      </c>
      <c r="D1206" s="257" t="s">
        <v>18</v>
      </c>
      <c r="E1206" s="257" t="s">
        <v>266</v>
      </c>
      <c r="F1206" s="71"/>
      <c r="G1206" s="71">
        <f>G1202/G1204</f>
        <v>2.8442307692307693</v>
      </c>
      <c r="H1206" s="71"/>
    </row>
    <row r="1207" spans="1:8" s="132" customFormat="1" ht="15" customHeight="1" x14ac:dyDescent="0.2">
      <c r="A1207" s="305"/>
      <c r="B1207" s="318"/>
      <c r="C1207" s="308" t="s">
        <v>9</v>
      </c>
      <c r="D1207" s="308"/>
      <c r="E1207" s="308"/>
      <c r="F1207" s="308"/>
      <c r="G1207" s="308"/>
      <c r="H1207" s="308"/>
    </row>
    <row r="1208" spans="1:8" s="132" customFormat="1" ht="22.5" customHeight="1" x14ac:dyDescent="0.2">
      <c r="A1208" s="305"/>
      <c r="B1208" s="318"/>
      <c r="C1208" s="86" t="s">
        <v>718</v>
      </c>
      <c r="D1208" s="256" t="s">
        <v>20</v>
      </c>
      <c r="E1208" s="256" t="s">
        <v>19</v>
      </c>
      <c r="F1208" s="261"/>
      <c r="G1208" s="256">
        <v>100</v>
      </c>
      <c r="H1208" s="256"/>
    </row>
    <row r="1209" spans="1:8" s="132" customFormat="1" ht="14.25" customHeight="1" x14ac:dyDescent="0.2">
      <c r="A1209" s="118"/>
      <c r="B1209" s="184"/>
      <c r="C1209" s="192"/>
      <c r="D1209" s="184"/>
      <c r="E1209" s="184"/>
      <c r="F1209" s="120"/>
      <c r="G1209" s="184"/>
      <c r="H1209" s="260"/>
    </row>
    <row r="1210" spans="1:8" s="132" customFormat="1" ht="3.75" customHeight="1" x14ac:dyDescent="0.2">
      <c r="A1210" s="118"/>
      <c r="B1210" s="184"/>
      <c r="C1210" s="192"/>
      <c r="D1210" s="184"/>
      <c r="E1210" s="184"/>
      <c r="F1210" s="184"/>
      <c r="G1210" s="184"/>
      <c r="H1210" s="260"/>
    </row>
    <row r="1211" spans="1:8" s="132" customFormat="1" ht="14.25" hidden="1" customHeight="1" x14ac:dyDescent="0.2">
      <c r="A1211" s="118"/>
      <c r="B1211" s="184"/>
      <c r="C1211" s="192"/>
      <c r="D1211" s="184"/>
      <c r="E1211" s="184"/>
      <c r="F1211" s="184"/>
      <c r="G1211" s="184"/>
      <c r="H1211" s="260"/>
    </row>
    <row r="1212" spans="1:8" s="132" customFormat="1" ht="14.25" customHeight="1" x14ac:dyDescent="0.2">
      <c r="A1212" s="118"/>
      <c r="B1212" s="184"/>
      <c r="C1212" s="192"/>
      <c r="D1212" s="184"/>
      <c r="E1212" s="184"/>
      <c r="F1212" s="184"/>
      <c r="G1212" s="184"/>
      <c r="H1212" s="260"/>
    </row>
    <row r="1213" spans="1:8" ht="16.5" hidden="1" customHeight="1" x14ac:dyDescent="0.2">
      <c r="A1213" s="118"/>
      <c r="B1213" s="184"/>
      <c r="C1213" s="192"/>
      <c r="D1213" s="184"/>
      <c r="E1213" s="184"/>
      <c r="F1213" s="185"/>
      <c r="G1213" s="184"/>
      <c r="H1213" s="184"/>
    </row>
    <row r="1214" spans="1:8" ht="6" customHeight="1" x14ac:dyDescent="0.2">
      <c r="A1214" s="118"/>
      <c r="B1214" s="119"/>
      <c r="C1214" s="190"/>
      <c r="D1214" s="120"/>
      <c r="E1214" s="120"/>
      <c r="F1214" s="120"/>
      <c r="G1214" s="120"/>
      <c r="H1214" s="120"/>
    </row>
    <row r="1216" spans="1:8" ht="15" x14ac:dyDescent="0.25">
      <c r="B1216" s="262" t="s">
        <v>529</v>
      </c>
      <c r="D1216" s="262" t="s">
        <v>507</v>
      </c>
    </row>
  </sheetData>
  <mergeCells count="917">
    <mergeCell ref="A1200:A1208"/>
    <mergeCell ref="B1200:B1208"/>
    <mergeCell ref="C1200:H1200"/>
    <mergeCell ref="C1201:H1201"/>
    <mergeCell ref="C1203:H1203"/>
    <mergeCell ref="C1205:H1205"/>
    <mergeCell ref="C1207:H1207"/>
    <mergeCell ref="C892:H892"/>
    <mergeCell ref="C893:H893"/>
    <mergeCell ref="C896:H896"/>
    <mergeCell ref="C899:H899"/>
    <mergeCell ref="C902:H902"/>
    <mergeCell ref="A892:A904"/>
    <mergeCell ref="B892:B904"/>
    <mergeCell ref="C966:H966"/>
    <mergeCell ref="C970:H970"/>
    <mergeCell ref="A961:A969"/>
    <mergeCell ref="B961:B969"/>
    <mergeCell ref="C961:H961"/>
    <mergeCell ref="C962:H962"/>
    <mergeCell ref="C964:H964"/>
    <mergeCell ref="C968:H968"/>
    <mergeCell ref="A925:A933"/>
    <mergeCell ref="C986:H986"/>
    <mergeCell ref="C785:H785"/>
    <mergeCell ref="C643:H643"/>
    <mergeCell ref="C645:H645"/>
    <mergeCell ref="C647:H647"/>
    <mergeCell ref="B676:B684"/>
    <mergeCell ref="C753:H753"/>
    <mergeCell ref="C755:H755"/>
    <mergeCell ref="C787:H787"/>
    <mergeCell ref="C695:H695"/>
    <mergeCell ref="C697:H697"/>
    <mergeCell ref="C699:H699"/>
    <mergeCell ref="C685:H685"/>
    <mergeCell ref="C726:H726"/>
    <mergeCell ref="C728:H728"/>
    <mergeCell ref="C701:H701"/>
    <mergeCell ref="C730:H730"/>
    <mergeCell ref="C706:H706"/>
    <mergeCell ref="B640:B648"/>
    <mergeCell ref="C652:H652"/>
    <mergeCell ref="C654:H654"/>
    <mergeCell ref="C656:H656"/>
    <mergeCell ref="B658:B666"/>
    <mergeCell ref="B694:B702"/>
    <mergeCell ref="C694:H694"/>
    <mergeCell ref="C789:H789"/>
    <mergeCell ref="C780:H780"/>
    <mergeCell ref="C782:H782"/>
    <mergeCell ref="B775:B783"/>
    <mergeCell ref="C775:H775"/>
    <mergeCell ref="C776:H776"/>
    <mergeCell ref="C778:H778"/>
    <mergeCell ref="A1191:A1199"/>
    <mergeCell ref="B1191:B1199"/>
    <mergeCell ref="C1191:H1191"/>
    <mergeCell ref="C1192:H1192"/>
    <mergeCell ref="C1194:H1194"/>
    <mergeCell ref="C1196:H1196"/>
    <mergeCell ref="C1198:H1198"/>
    <mergeCell ref="B874:B882"/>
    <mergeCell ref="C874:H874"/>
    <mergeCell ref="C875:H875"/>
    <mergeCell ref="C877:H877"/>
    <mergeCell ref="C879:H879"/>
    <mergeCell ref="C881:H881"/>
    <mergeCell ref="A874:A882"/>
    <mergeCell ref="C1001:H1001"/>
    <mergeCell ref="C1003:H1003"/>
    <mergeCell ref="C1005:H1005"/>
    <mergeCell ref="A433:A441"/>
    <mergeCell ref="B433:B441"/>
    <mergeCell ref="C433:H433"/>
    <mergeCell ref="C434:H434"/>
    <mergeCell ref="C436:H436"/>
    <mergeCell ref="C438:H438"/>
    <mergeCell ref="C440:H440"/>
    <mergeCell ref="A451:A459"/>
    <mergeCell ref="A460:A468"/>
    <mergeCell ref="C467:H467"/>
    <mergeCell ref="A442:A450"/>
    <mergeCell ref="C456:H456"/>
    <mergeCell ref="B366:B374"/>
    <mergeCell ref="B330:B338"/>
    <mergeCell ref="C357:H357"/>
    <mergeCell ref="B411:B420"/>
    <mergeCell ref="C412:H412"/>
    <mergeCell ref="C415:H415"/>
    <mergeCell ref="C417:H417"/>
    <mergeCell ref="C419:H419"/>
    <mergeCell ref="A505:A513"/>
    <mergeCell ref="C411:H411"/>
    <mergeCell ref="B442:B450"/>
    <mergeCell ref="C442:H442"/>
    <mergeCell ref="C443:H443"/>
    <mergeCell ref="C445:H445"/>
    <mergeCell ref="C447:H447"/>
    <mergeCell ref="C449:H449"/>
    <mergeCell ref="C364:H364"/>
    <mergeCell ref="B478:B486"/>
    <mergeCell ref="C478:H478"/>
    <mergeCell ref="C479:H479"/>
    <mergeCell ref="C481:H481"/>
    <mergeCell ref="C483:H483"/>
    <mergeCell ref="C485:H485"/>
    <mergeCell ref="C375:H375"/>
    <mergeCell ref="C814:H814"/>
    <mergeCell ref="C816:H816"/>
    <mergeCell ref="C818:H818"/>
    <mergeCell ref="B233:B241"/>
    <mergeCell ref="C233:H233"/>
    <mergeCell ref="C234:H234"/>
    <mergeCell ref="C236:H236"/>
    <mergeCell ref="C238:H238"/>
    <mergeCell ref="C240:H240"/>
    <mergeCell ref="A421:H421"/>
    <mergeCell ref="A393:A401"/>
    <mergeCell ref="B393:B401"/>
    <mergeCell ref="C393:H393"/>
    <mergeCell ref="C394:H394"/>
    <mergeCell ref="C396:H396"/>
    <mergeCell ref="C398:H398"/>
    <mergeCell ref="C400:H400"/>
    <mergeCell ref="A402:A410"/>
    <mergeCell ref="B402:B410"/>
    <mergeCell ref="C402:H402"/>
    <mergeCell ref="C403:H403"/>
    <mergeCell ref="A233:A241"/>
    <mergeCell ref="A357:A365"/>
    <mergeCell ref="B357:B365"/>
    <mergeCell ref="A640:A648"/>
    <mergeCell ref="A676:A684"/>
    <mergeCell ref="C676:H676"/>
    <mergeCell ref="A820:A828"/>
    <mergeCell ref="B820:B828"/>
    <mergeCell ref="C820:H820"/>
    <mergeCell ref="C821:H821"/>
    <mergeCell ref="C823:H823"/>
    <mergeCell ref="C825:H825"/>
    <mergeCell ref="C827:H827"/>
    <mergeCell ref="C791:H791"/>
    <mergeCell ref="A793:A801"/>
    <mergeCell ref="B793:B801"/>
    <mergeCell ref="C793:H793"/>
    <mergeCell ref="C794:H794"/>
    <mergeCell ref="C796:H796"/>
    <mergeCell ref="C798:H798"/>
    <mergeCell ref="A784:A792"/>
    <mergeCell ref="C784:H784"/>
    <mergeCell ref="A811:A819"/>
    <mergeCell ref="B811:B819"/>
    <mergeCell ref="B784:B792"/>
    <mergeCell ref="C811:H811"/>
    <mergeCell ref="C812:H812"/>
    <mergeCell ref="A667:A675"/>
    <mergeCell ref="B667:B675"/>
    <mergeCell ref="C667:H667"/>
    <mergeCell ref="C668:H668"/>
    <mergeCell ref="C674:H674"/>
    <mergeCell ref="A649:A657"/>
    <mergeCell ref="B649:B657"/>
    <mergeCell ref="C649:H649"/>
    <mergeCell ref="C650:H650"/>
    <mergeCell ref="A658:A666"/>
    <mergeCell ref="A775:A783"/>
    <mergeCell ref="A739:A747"/>
    <mergeCell ref="B739:B747"/>
    <mergeCell ref="C739:H739"/>
    <mergeCell ref="C748:H748"/>
    <mergeCell ref="C749:H749"/>
    <mergeCell ref="C751:H751"/>
    <mergeCell ref="C715:H715"/>
    <mergeCell ref="C717:H717"/>
    <mergeCell ref="C719:H719"/>
    <mergeCell ref="C742:H742"/>
    <mergeCell ref="C744:H744"/>
    <mergeCell ref="C758:H758"/>
    <mergeCell ref="B748:B756"/>
    <mergeCell ref="A748:A756"/>
    <mergeCell ref="A757:A765"/>
    <mergeCell ref="B757:B765"/>
    <mergeCell ref="C757:H757"/>
    <mergeCell ref="C764:H764"/>
    <mergeCell ref="A721:A729"/>
    <mergeCell ref="A730:A738"/>
    <mergeCell ref="B721:B729"/>
    <mergeCell ref="C724:H724"/>
    <mergeCell ref="C740:H740"/>
    <mergeCell ref="A694:A702"/>
    <mergeCell ref="C731:H731"/>
    <mergeCell ref="C733:H733"/>
    <mergeCell ref="C708:H708"/>
    <mergeCell ref="C710:H710"/>
    <mergeCell ref="C959:H959"/>
    <mergeCell ref="C932:H932"/>
    <mergeCell ref="C953:H953"/>
    <mergeCell ref="A943:A951"/>
    <mergeCell ref="B943:B951"/>
    <mergeCell ref="C955:H955"/>
    <mergeCell ref="C957:H957"/>
    <mergeCell ref="A952:A960"/>
    <mergeCell ref="B952:B960"/>
    <mergeCell ref="C952:H952"/>
    <mergeCell ref="B925:B933"/>
    <mergeCell ref="C943:H943"/>
    <mergeCell ref="C944:H944"/>
    <mergeCell ref="C946:H946"/>
    <mergeCell ref="A934:A942"/>
    <mergeCell ref="A712:A720"/>
    <mergeCell ref="B712:B720"/>
    <mergeCell ref="C712:H712"/>
    <mergeCell ref="C713:H713"/>
    <mergeCell ref="A970:A978"/>
    <mergeCell ref="B970:B978"/>
    <mergeCell ref="C971:H971"/>
    <mergeCell ref="C973:H973"/>
    <mergeCell ref="A1000:A1008"/>
    <mergeCell ref="B1000:B1008"/>
    <mergeCell ref="C1000:H1000"/>
    <mergeCell ref="A979:A987"/>
    <mergeCell ref="B979:B987"/>
    <mergeCell ref="C979:H979"/>
    <mergeCell ref="C980:H980"/>
    <mergeCell ref="C982:H982"/>
    <mergeCell ref="C984:H984"/>
    <mergeCell ref="C1007:H1007"/>
    <mergeCell ref="A991:A999"/>
    <mergeCell ref="B991:B999"/>
    <mergeCell ref="C991:H991"/>
    <mergeCell ref="C992:H992"/>
    <mergeCell ref="C994:H994"/>
    <mergeCell ref="C996:H996"/>
    <mergeCell ref="C998:H998"/>
    <mergeCell ref="C975:H975"/>
    <mergeCell ref="C977:H977"/>
    <mergeCell ref="A988:H988"/>
    <mergeCell ref="C679:H679"/>
    <mergeCell ref="C681:H681"/>
    <mergeCell ref="C683:H683"/>
    <mergeCell ref="C632:H632"/>
    <mergeCell ref="C634:H634"/>
    <mergeCell ref="C636:H636"/>
    <mergeCell ref="C638:H638"/>
    <mergeCell ref="C658:H658"/>
    <mergeCell ref="C677:H677"/>
    <mergeCell ref="C640:H640"/>
    <mergeCell ref="C659:H659"/>
    <mergeCell ref="C661:H661"/>
    <mergeCell ref="C663:H663"/>
    <mergeCell ref="C665:H665"/>
    <mergeCell ref="C625:H625"/>
    <mergeCell ref="C627:H627"/>
    <mergeCell ref="C629:H629"/>
    <mergeCell ref="C622:H622"/>
    <mergeCell ref="B613:B621"/>
    <mergeCell ref="C614:H614"/>
    <mergeCell ref="C616:H616"/>
    <mergeCell ref="C618:H618"/>
    <mergeCell ref="C620:H620"/>
    <mergeCell ref="C362:H362"/>
    <mergeCell ref="C530:H530"/>
    <mergeCell ref="C526:H526"/>
    <mergeCell ref="C528:H528"/>
    <mergeCell ref="C548:H548"/>
    <mergeCell ref="C360:H360"/>
    <mergeCell ref="A631:A639"/>
    <mergeCell ref="A622:A630"/>
    <mergeCell ref="A685:A693"/>
    <mergeCell ref="B685:B693"/>
    <mergeCell ref="C641:H641"/>
    <mergeCell ref="C605:H605"/>
    <mergeCell ref="C607:H607"/>
    <mergeCell ref="B622:B630"/>
    <mergeCell ref="B604:B612"/>
    <mergeCell ref="B631:B639"/>
    <mergeCell ref="C631:H631"/>
    <mergeCell ref="A613:A621"/>
    <mergeCell ref="C670:H670"/>
    <mergeCell ref="C672:H672"/>
    <mergeCell ref="C609:H609"/>
    <mergeCell ref="C611:H611"/>
    <mergeCell ref="C613:H613"/>
    <mergeCell ref="C623:H623"/>
    <mergeCell ref="C598:H598"/>
    <mergeCell ref="C602:H602"/>
    <mergeCell ref="C573:H573"/>
    <mergeCell ref="C582:H582"/>
    <mergeCell ref="C584:H584"/>
    <mergeCell ref="C575:H575"/>
    <mergeCell ref="C604:H604"/>
    <mergeCell ref="C358:H358"/>
    <mergeCell ref="C405:H405"/>
    <mergeCell ref="C407:H407"/>
    <mergeCell ref="C409:H409"/>
    <mergeCell ref="C373:H373"/>
    <mergeCell ref="C367:H367"/>
    <mergeCell ref="C366:H366"/>
    <mergeCell ref="C369:H369"/>
    <mergeCell ref="C371:H371"/>
    <mergeCell ref="C451:H451"/>
    <mergeCell ref="C452:H452"/>
    <mergeCell ref="C454:H454"/>
    <mergeCell ref="C505:H505"/>
    <mergeCell ref="C465:H465"/>
    <mergeCell ref="C591:H591"/>
    <mergeCell ref="C593:H593"/>
    <mergeCell ref="C600:H600"/>
    <mergeCell ref="A330:A338"/>
    <mergeCell ref="A348:A356"/>
    <mergeCell ref="B348:B356"/>
    <mergeCell ref="C348:H348"/>
    <mergeCell ref="C349:H349"/>
    <mergeCell ref="C351:H351"/>
    <mergeCell ref="C353:H353"/>
    <mergeCell ref="C355:H355"/>
    <mergeCell ref="B339:B347"/>
    <mergeCell ref="C339:H339"/>
    <mergeCell ref="C340:H340"/>
    <mergeCell ref="C342:H342"/>
    <mergeCell ref="C344:H344"/>
    <mergeCell ref="C346:H346"/>
    <mergeCell ref="A339:A347"/>
    <mergeCell ref="C330:H330"/>
    <mergeCell ref="C331:H331"/>
    <mergeCell ref="C333:H333"/>
    <mergeCell ref="C335:H335"/>
    <mergeCell ref="C337:H337"/>
    <mergeCell ref="B312:B320"/>
    <mergeCell ref="C312:H312"/>
    <mergeCell ref="C313:H313"/>
    <mergeCell ref="C315:H315"/>
    <mergeCell ref="C317:H317"/>
    <mergeCell ref="C319:H319"/>
    <mergeCell ref="A312:A320"/>
    <mergeCell ref="B321:B329"/>
    <mergeCell ref="C321:H321"/>
    <mergeCell ref="C322:H322"/>
    <mergeCell ref="C324:H324"/>
    <mergeCell ref="C326:H326"/>
    <mergeCell ref="C328:H328"/>
    <mergeCell ref="A321:A329"/>
    <mergeCell ref="A294:A302"/>
    <mergeCell ref="B294:B302"/>
    <mergeCell ref="C294:H294"/>
    <mergeCell ref="C295:H295"/>
    <mergeCell ref="C297:H297"/>
    <mergeCell ref="C299:H299"/>
    <mergeCell ref="C301:H301"/>
    <mergeCell ref="A303:A311"/>
    <mergeCell ref="B303:B311"/>
    <mergeCell ref="C303:H303"/>
    <mergeCell ref="C304:H304"/>
    <mergeCell ref="C306:H306"/>
    <mergeCell ref="C308:H308"/>
    <mergeCell ref="C310:H310"/>
    <mergeCell ref="C290:H290"/>
    <mergeCell ref="C292:H292"/>
    <mergeCell ref="A285:A293"/>
    <mergeCell ref="B285:B293"/>
    <mergeCell ref="B276:B284"/>
    <mergeCell ref="C276:H276"/>
    <mergeCell ref="C277:H277"/>
    <mergeCell ref="C279:H279"/>
    <mergeCell ref="C281:H281"/>
    <mergeCell ref="C283:H283"/>
    <mergeCell ref="A276:A284"/>
    <mergeCell ref="B267:B275"/>
    <mergeCell ref="C267:H267"/>
    <mergeCell ref="C268:H268"/>
    <mergeCell ref="C270:H270"/>
    <mergeCell ref="C272:H272"/>
    <mergeCell ref="C274:H274"/>
    <mergeCell ref="C285:H285"/>
    <mergeCell ref="C286:H286"/>
    <mergeCell ref="C288:H288"/>
    <mergeCell ref="B62:B70"/>
    <mergeCell ref="C62:H62"/>
    <mergeCell ref="C63:H63"/>
    <mergeCell ref="C65:H65"/>
    <mergeCell ref="C67:H67"/>
    <mergeCell ref="C69:H69"/>
    <mergeCell ref="A62:A70"/>
    <mergeCell ref="C96:H96"/>
    <mergeCell ref="B98:B106"/>
    <mergeCell ref="C71:H71"/>
    <mergeCell ref="C72:H72"/>
    <mergeCell ref="C74:H74"/>
    <mergeCell ref="C76:H76"/>
    <mergeCell ref="C78:H78"/>
    <mergeCell ref="B80:B88"/>
    <mergeCell ref="C80:H80"/>
    <mergeCell ref="C81:H81"/>
    <mergeCell ref="C92:H92"/>
    <mergeCell ref="C94:H94"/>
    <mergeCell ref="A71:A79"/>
    <mergeCell ref="A80:A88"/>
    <mergeCell ref="A89:A97"/>
    <mergeCell ref="B89:B97"/>
    <mergeCell ref="C89:H89"/>
    <mergeCell ref="C51:H51"/>
    <mergeCell ref="A44:A52"/>
    <mergeCell ref="B53:B61"/>
    <mergeCell ref="C519:H519"/>
    <mergeCell ref="C521:H521"/>
    <mergeCell ref="A514:A522"/>
    <mergeCell ref="B577:B585"/>
    <mergeCell ref="C577:H577"/>
    <mergeCell ref="A577:A585"/>
    <mergeCell ref="C571:H571"/>
    <mergeCell ref="A550:A558"/>
    <mergeCell ref="A568:A576"/>
    <mergeCell ref="B568:B576"/>
    <mergeCell ref="C568:H568"/>
    <mergeCell ref="C569:H569"/>
    <mergeCell ref="A532:A540"/>
    <mergeCell ref="B532:B540"/>
    <mergeCell ref="C532:H532"/>
    <mergeCell ref="C533:H533"/>
    <mergeCell ref="C535:H535"/>
    <mergeCell ref="C537:H537"/>
    <mergeCell ref="C539:H539"/>
    <mergeCell ref="C542:H542"/>
    <mergeCell ref="C555:H555"/>
    <mergeCell ref="C83:H83"/>
    <mergeCell ref="C85:H85"/>
    <mergeCell ref="C87:H87"/>
    <mergeCell ref="C98:H98"/>
    <mergeCell ref="C99:H99"/>
    <mergeCell ref="C101:H101"/>
    <mergeCell ref="C103:H103"/>
    <mergeCell ref="C105:H105"/>
    <mergeCell ref="B71:B79"/>
    <mergeCell ref="C53:H53"/>
    <mergeCell ref="C54:H54"/>
    <mergeCell ref="C56:H56"/>
    <mergeCell ref="C58:H58"/>
    <mergeCell ref="C60:H60"/>
    <mergeCell ref="A53:A61"/>
    <mergeCell ref="B44:B52"/>
    <mergeCell ref="C44:H44"/>
    <mergeCell ref="B26:B34"/>
    <mergeCell ref="C26:H26"/>
    <mergeCell ref="C27:H27"/>
    <mergeCell ref="C29:H29"/>
    <mergeCell ref="C31:H31"/>
    <mergeCell ref="C33:H33"/>
    <mergeCell ref="B35:B43"/>
    <mergeCell ref="C35:H35"/>
    <mergeCell ref="C36:H36"/>
    <mergeCell ref="C38:H38"/>
    <mergeCell ref="C40:H40"/>
    <mergeCell ref="C42:H42"/>
    <mergeCell ref="A35:A43"/>
    <mergeCell ref="C45:H45"/>
    <mergeCell ref="C47:H47"/>
    <mergeCell ref="C49:H49"/>
    <mergeCell ref="A116:A124"/>
    <mergeCell ref="A125:A133"/>
    <mergeCell ref="B134:B142"/>
    <mergeCell ref="C134:H134"/>
    <mergeCell ref="C135:H135"/>
    <mergeCell ref="A2:H3"/>
    <mergeCell ref="A8:A16"/>
    <mergeCell ref="B8:B16"/>
    <mergeCell ref="A7:D7"/>
    <mergeCell ref="A17:A25"/>
    <mergeCell ref="B17:B25"/>
    <mergeCell ref="C17:H17"/>
    <mergeCell ref="C18:H18"/>
    <mergeCell ref="C20:H20"/>
    <mergeCell ref="C22:H22"/>
    <mergeCell ref="C24:H24"/>
    <mergeCell ref="C8:H8"/>
    <mergeCell ref="C11:H11"/>
    <mergeCell ref="C9:H9"/>
    <mergeCell ref="C13:H13"/>
    <mergeCell ref="C15:H15"/>
    <mergeCell ref="A6:H6"/>
    <mergeCell ref="A5:D5"/>
    <mergeCell ref="A26:A34"/>
    <mergeCell ref="C265:H265"/>
    <mergeCell ref="A258:A266"/>
    <mergeCell ref="A267:A275"/>
    <mergeCell ref="C90:H90"/>
    <mergeCell ref="C107:H107"/>
    <mergeCell ref="C108:H108"/>
    <mergeCell ref="C110:H110"/>
    <mergeCell ref="C112:H112"/>
    <mergeCell ref="C114:H114"/>
    <mergeCell ref="A107:A115"/>
    <mergeCell ref="B107:B115"/>
    <mergeCell ref="A98:A106"/>
    <mergeCell ref="C117:H117"/>
    <mergeCell ref="C119:H119"/>
    <mergeCell ref="C121:H121"/>
    <mergeCell ref="C123:H123"/>
    <mergeCell ref="B125:B133"/>
    <mergeCell ref="C125:H125"/>
    <mergeCell ref="C126:H126"/>
    <mergeCell ref="B116:B124"/>
    <mergeCell ref="C116:H116"/>
    <mergeCell ref="C128:H128"/>
    <mergeCell ref="C130:H130"/>
    <mergeCell ref="C132:H132"/>
    <mergeCell ref="C173:H173"/>
    <mergeCell ref="C175:H175"/>
    <mergeCell ref="C177:H177"/>
    <mergeCell ref="C137:H137"/>
    <mergeCell ref="C139:H139"/>
    <mergeCell ref="C141:H141"/>
    <mergeCell ref="A134:A142"/>
    <mergeCell ref="A411:A420"/>
    <mergeCell ref="B170:B178"/>
    <mergeCell ref="C170:H170"/>
    <mergeCell ref="A161:A169"/>
    <mergeCell ref="C204:H204"/>
    <mergeCell ref="A255:H255"/>
    <mergeCell ref="C186:H186"/>
    <mergeCell ref="A179:A187"/>
    <mergeCell ref="B188:B196"/>
    <mergeCell ref="C188:H188"/>
    <mergeCell ref="C189:H189"/>
    <mergeCell ref="C191:H191"/>
    <mergeCell ref="C193:H193"/>
    <mergeCell ref="C195:H195"/>
    <mergeCell ref="A188:A196"/>
    <mergeCell ref="C182:H182"/>
    <mergeCell ref="C162:H162"/>
    <mergeCell ref="B161:B169"/>
    <mergeCell ref="C161:H161"/>
    <mergeCell ref="C168:H168"/>
    <mergeCell ref="A143:A151"/>
    <mergeCell ref="B152:B160"/>
    <mergeCell ref="C152:H152"/>
    <mergeCell ref="C153:H153"/>
    <mergeCell ref="C155:H155"/>
    <mergeCell ref="C157:H157"/>
    <mergeCell ref="C159:H159"/>
    <mergeCell ref="A152:A160"/>
    <mergeCell ref="B143:B151"/>
    <mergeCell ref="C143:H143"/>
    <mergeCell ref="C144:H144"/>
    <mergeCell ref="C146:H146"/>
    <mergeCell ref="C148:H148"/>
    <mergeCell ref="C150:H150"/>
    <mergeCell ref="C164:H164"/>
    <mergeCell ref="C166:H166"/>
    <mergeCell ref="A170:A178"/>
    <mergeCell ref="B224:B232"/>
    <mergeCell ref="C224:H224"/>
    <mergeCell ref="C225:H225"/>
    <mergeCell ref="C227:H227"/>
    <mergeCell ref="C229:H229"/>
    <mergeCell ref="C231:H231"/>
    <mergeCell ref="A215:A223"/>
    <mergeCell ref="A224:A232"/>
    <mergeCell ref="B179:B187"/>
    <mergeCell ref="A197:A205"/>
    <mergeCell ref="B206:B214"/>
    <mergeCell ref="C206:H206"/>
    <mergeCell ref="C207:H207"/>
    <mergeCell ref="C209:H209"/>
    <mergeCell ref="C179:H179"/>
    <mergeCell ref="C180:H180"/>
    <mergeCell ref="C197:H197"/>
    <mergeCell ref="C198:H198"/>
    <mergeCell ref="C200:H200"/>
    <mergeCell ref="C202:H202"/>
    <mergeCell ref="A206:A214"/>
    <mergeCell ref="C171:H171"/>
    <mergeCell ref="C184:H184"/>
    <mergeCell ref="A256:E257"/>
    <mergeCell ref="B197:B205"/>
    <mergeCell ref="A422:E423"/>
    <mergeCell ref="A424:A432"/>
    <mergeCell ref="B424:B432"/>
    <mergeCell ref="C424:H424"/>
    <mergeCell ref="C425:H425"/>
    <mergeCell ref="C427:H427"/>
    <mergeCell ref="C429:H429"/>
    <mergeCell ref="C431:H431"/>
    <mergeCell ref="A366:A374"/>
    <mergeCell ref="C258:H258"/>
    <mergeCell ref="C259:H259"/>
    <mergeCell ref="C261:H261"/>
    <mergeCell ref="C263:H263"/>
    <mergeCell ref="C211:H211"/>
    <mergeCell ref="C213:H213"/>
    <mergeCell ref="B258:B266"/>
    <mergeCell ref="B215:B223"/>
    <mergeCell ref="C215:H215"/>
    <mergeCell ref="C216:H216"/>
    <mergeCell ref="C218:H218"/>
    <mergeCell ref="C220:H220"/>
    <mergeCell ref="C222:H222"/>
    <mergeCell ref="C376:H376"/>
    <mergeCell ref="C378:H378"/>
    <mergeCell ref="C380:H380"/>
    <mergeCell ref="C382:H382"/>
    <mergeCell ref="A384:A392"/>
    <mergeCell ref="B384:B392"/>
    <mergeCell ref="C384:H384"/>
    <mergeCell ref="C385:H385"/>
    <mergeCell ref="C387:H387"/>
    <mergeCell ref="C389:H389"/>
    <mergeCell ref="C391:H391"/>
    <mergeCell ref="A375:A383"/>
    <mergeCell ref="B375:B383"/>
    <mergeCell ref="C476:H476"/>
    <mergeCell ref="B460:B468"/>
    <mergeCell ref="C460:H460"/>
    <mergeCell ref="C461:H461"/>
    <mergeCell ref="C463:H463"/>
    <mergeCell ref="B451:B459"/>
    <mergeCell ref="A487:A495"/>
    <mergeCell ref="B487:B495"/>
    <mergeCell ref="C487:H487"/>
    <mergeCell ref="C488:H488"/>
    <mergeCell ref="C490:H490"/>
    <mergeCell ref="C492:H492"/>
    <mergeCell ref="C494:H494"/>
    <mergeCell ref="A478:A486"/>
    <mergeCell ref="A469:A477"/>
    <mergeCell ref="B469:B477"/>
    <mergeCell ref="C469:H469"/>
    <mergeCell ref="C470:H470"/>
    <mergeCell ref="C472:H472"/>
    <mergeCell ref="C474:H474"/>
    <mergeCell ref="A496:A504"/>
    <mergeCell ref="B496:B504"/>
    <mergeCell ref="C496:H496"/>
    <mergeCell ref="C497:H497"/>
    <mergeCell ref="C499:H499"/>
    <mergeCell ref="C501:H501"/>
    <mergeCell ref="C503:H503"/>
    <mergeCell ref="B559:B567"/>
    <mergeCell ref="C510:H510"/>
    <mergeCell ref="C512:H512"/>
    <mergeCell ref="C559:H559"/>
    <mergeCell ref="C560:H560"/>
    <mergeCell ref="C562:H562"/>
    <mergeCell ref="C564:H564"/>
    <mergeCell ref="C566:H566"/>
    <mergeCell ref="A559:A567"/>
    <mergeCell ref="C553:H553"/>
    <mergeCell ref="B505:B513"/>
    <mergeCell ref="B550:B558"/>
    <mergeCell ref="C524:H524"/>
    <mergeCell ref="B514:B522"/>
    <mergeCell ref="C514:H514"/>
    <mergeCell ref="C515:H515"/>
    <mergeCell ref="C1035:H1035"/>
    <mergeCell ref="C1018:H1018"/>
    <mergeCell ref="C1019:H1019"/>
    <mergeCell ref="C1124:H1124"/>
    <mergeCell ref="C1125:H1125"/>
    <mergeCell ref="A1121:H1121"/>
    <mergeCell ref="A1122:E1123"/>
    <mergeCell ref="A1009:A1017"/>
    <mergeCell ref="C1009:H1009"/>
    <mergeCell ref="C1010:H1010"/>
    <mergeCell ref="C1012:H1012"/>
    <mergeCell ref="C1014:H1014"/>
    <mergeCell ref="C1016:H1016"/>
    <mergeCell ref="B1009:B1017"/>
    <mergeCell ref="C1030:H1030"/>
    <mergeCell ref="C1049:H1049"/>
    <mergeCell ref="C1050:H1050"/>
    <mergeCell ref="C1052:H1052"/>
    <mergeCell ref="C1054:H1054"/>
    <mergeCell ref="C1056:H1056"/>
    <mergeCell ref="A1058:A1066"/>
    <mergeCell ref="B1058:B1066"/>
    <mergeCell ref="C1058:H1058"/>
    <mergeCell ref="C1059:H1059"/>
    <mergeCell ref="A586:A594"/>
    <mergeCell ref="A595:A603"/>
    <mergeCell ref="A604:A612"/>
    <mergeCell ref="C517:H517"/>
    <mergeCell ref="A541:A549"/>
    <mergeCell ref="C541:H541"/>
    <mergeCell ref="C580:H580"/>
    <mergeCell ref="B523:B531"/>
    <mergeCell ref="C523:H523"/>
    <mergeCell ref="C544:H544"/>
    <mergeCell ref="C546:H546"/>
    <mergeCell ref="C550:H550"/>
    <mergeCell ref="C551:H551"/>
    <mergeCell ref="A523:A531"/>
    <mergeCell ref="C557:H557"/>
    <mergeCell ref="B541:B549"/>
    <mergeCell ref="C578:H578"/>
    <mergeCell ref="B586:B594"/>
    <mergeCell ref="C586:H586"/>
    <mergeCell ref="C587:H587"/>
    <mergeCell ref="C589:H589"/>
    <mergeCell ref="B595:B603"/>
    <mergeCell ref="C595:H595"/>
    <mergeCell ref="C596:H596"/>
    <mergeCell ref="C721:H721"/>
    <mergeCell ref="C722:H722"/>
    <mergeCell ref="C760:H760"/>
    <mergeCell ref="C762:H762"/>
    <mergeCell ref="B730:B738"/>
    <mergeCell ref="C930:H930"/>
    <mergeCell ref="A923:E924"/>
    <mergeCell ref="C928:H928"/>
    <mergeCell ref="B934:B942"/>
    <mergeCell ref="C934:H934"/>
    <mergeCell ref="C935:H935"/>
    <mergeCell ref="C746:H746"/>
    <mergeCell ref="A829:A837"/>
    <mergeCell ref="B856:B864"/>
    <mergeCell ref="C856:H856"/>
    <mergeCell ref="C857:H857"/>
    <mergeCell ref="C859:H859"/>
    <mergeCell ref="C861:H861"/>
    <mergeCell ref="C863:H863"/>
    <mergeCell ref="A865:A873"/>
    <mergeCell ref="B865:B873"/>
    <mergeCell ref="C865:H865"/>
    <mergeCell ref="C866:H866"/>
    <mergeCell ref="C868:H868"/>
    <mergeCell ref="B1018:B1039"/>
    <mergeCell ref="A989:E990"/>
    <mergeCell ref="A766:A774"/>
    <mergeCell ref="B766:B774"/>
    <mergeCell ref="B829:B837"/>
    <mergeCell ref="A838:A846"/>
    <mergeCell ref="B838:B846"/>
    <mergeCell ref="C843:H843"/>
    <mergeCell ref="C845:H845"/>
    <mergeCell ref="A847:A855"/>
    <mergeCell ref="B847:B855"/>
    <mergeCell ref="C847:H847"/>
    <mergeCell ref="C848:H848"/>
    <mergeCell ref="C850:H850"/>
    <mergeCell ref="C852:H852"/>
    <mergeCell ref="C854:H854"/>
    <mergeCell ref="A883:A891"/>
    <mergeCell ref="B883:B891"/>
    <mergeCell ref="C883:H883"/>
    <mergeCell ref="C884:H884"/>
    <mergeCell ref="C886:H886"/>
    <mergeCell ref="C888:H888"/>
    <mergeCell ref="C890:H890"/>
    <mergeCell ref="A856:A864"/>
    <mergeCell ref="C686:H686"/>
    <mergeCell ref="C688:H688"/>
    <mergeCell ref="C690:H690"/>
    <mergeCell ref="C692:H692"/>
    <mergeCell ref="C948:H948"/>
    <mergeCell ref="C950:H950"/>
    <mergeCell ref="C925:H925"/>
    <mergeCell ref="C926:H926"/>
    <mergeCell ref="C941:H941"/>
    <mergeCell ref="C766:H766"/>
    <mergeCell ref="C767:H767"/>
    <mergeCell ref="C769:H769"/>
    <mergeCell ref="C771:H771"/>
    <mergeCell ref="C773:H773"/>
    <mergeCell ref="C735:H735"/>
    <mergeCell ref="C737:H737"/>
    <mergeCell ref="C829:H829"/>
    <mergeCell ref="C830:H830"/>
    <mergeCell ref="C832:H832"/>
    <mergeCell ref="C834:H834"/>
    <mergeCell ref="C836:H836"/>
    <mergeCell ref="C838:H838"/>
    <mergeCell ref="C839:H839"/>
    <mergeCell ref="C841:H841"/>
    <mergeCell ref="A703:A711"/>
    <mergeCell ref="B703:B711"/>
    <mergeCell ref="C703:H703"/>
    <mergeCell ref="C704:H704"/>
    <mergeCell ref="C937:H937"/>
    <mergeCell ref="C939:H939"/>
    <mergeCell ref="A242:A254"/>
    <mergeCell ref="B242:B254"/>
    <mergeCell ref="C242:H242"/>
    <mergeCell ref="C243:H243"/>
    <mergeCell ref="C246:H246"/>
    <mergeCell ref="C249:H249"/>
    <mergeCell ref="C252:H252"/>
    <mergeCell ref="A802:A810"/>
    <mergeCell ref="B802:B810"/>
    <mergeCell ref="C802:H802"/>
    <mergeCell ref="C803:H803"/>
    <mergeCell ref="C805:H805"/>
    <mergeCell ref="C807:H807"/>
    <mergeCell ref="C809:H809"/>
    <mergeCell ref="C800:H800"/>
    <mergeCell ref="C506:H506"/>
    <mergeCell ref="C458:H458"/>
    <mergeCell ref="C508:H508"/>
    <mergeCell ref="A1178:A1190"/>
    <mergeCell ref="B1178:B1190"/>
    <mergeCell ref="C1178:H1178"/>
    <mergeCell ref="C1179:H1179"/>
    <mergeCell ref="C1182:H1182"/>
    <mergeCell ref="C1185:H1185"/>
    <mergeCell ref="C1188:H1188"/>
    <mergeCell ref="B1142:B1150"/>
    <mergeCell ref="C1142:H1142"/>
    <mergeCell ref="C1145:H1145"/>
    <mergeCell ref="C1147:H1147"/>
    <mergeCell ref="C1149:H1149"/>
    <mergeCell ref="A1142:A1150"/>
    <mergeCell ref="A1151:A1159"/>
    <mergeCell ref="B1151:B1159"/>
    <mergeCell ref="C1151:H1151"/>
    <mergeCell ref="C1152:H1152"/>
    <mergeCell ref="C1154:H1154"/>
    <mergeCell ref="C1156:H1156"/>
    <mergeCell ref="C1158:H1158"/>
    <mergeCell ref="C1143:H1143"/>
    <mergeCell ref="A1160:A1168"/>
    <mergeCell ref="B1160:B1168"/>
    <mergeCell ref="C1160:H1160"/>
    <mergeCell ref="A1133:A1141"/>
    <mergeCell ref="B1133:B1141"/>
    <mergeCell ref="C1133:H1133"/>
    <mergeCell ref="C1134:H1134"/>
    <mergeCell ref="C1136:H1136"/>
    <mergeCell ref="C1138:H1138"/>
    <mergeCell ref="C1140:H1140"/>
    <mergeCell ref="A1018:A1039"/>
    <mergeCell ref="D1020:D1024"/>
    <mergeCell ref="A1124:A1132"/>
    <mergeCell ref="B1124:B1132"/>
    <mergeCell ref="C1127:H1127"/>
    <mergeCell ref="C1129:H1129"/>
    <mergeCell ref="C1131:H1131"/>
    <mergeCell ref="C1025:H1025"/>
    <mergeCell ref="A1040:A1048"/>
    <mergeCell ref="B1040:B1048"/>
    <mergeCell ref="C1040:H1040"/>
    <mergeCell ref="C1041:H1041"/>
    <mergeCell ref="C1043:H1043"/>
    <mergeCell ref="C1045:H1045"/>
    <mergeCell ref="C1047:H1047"/>
    <mergeCell ref="A1049:A1057"/>
    <mergeCell ref="B1049:B1057"/>
    <mergeCell ref="C1161:H1161"/>
    <mergeCell ref="C1163:H1163"/>
    <mergeCell ref="C1165:H1165"/>
    <mergeCell ref="C1167:H1167"/>
    <mergeCell ref="A1169:A1177"/>
    <mergeCell ref="B1169:B1177"/>
    <mergeCell ref="C1169:H1169"/>
    <mergeCell ref="C1170:H1170"/>
    <mergeCell ref="C1172:H1172"/>
    <mergeCell ref="C1174:H1174"/>
    <mergeCell ref="C1176:H1176"/>
    <mergeCell ref="C1061:H1061"/>
    <mergeCell ref="C1063:H1063"/>
    <mergeCell ref="C1065:H1065"/>
    <mergeCell ref="A1067:A1075"/>
    <mergeCell ref="B1067:B1075"/>
    <mergeCell ref="C1067:H1067"/>
    <mergeCell ref="C1068:H1068"/>
    <mergeCell ref="C1070:H1070"/>
    <mergeCell ref="C1072:H1072"/>
    <mergeCell ref="C1074:H1074"/>
    <mergeCell ref="B1076:B1084"/>
    <mergeCell ref="C1076:H1076"/>
    <mergeCell ref="C1077:H1077"/>
    <mergeCell ref="C1079:H1079"/>
    <mergeCell ref="C1081:H1081"/>
    <mergeCell ref="C1083:H1083"/>
    <mergeCell ref="A1085:A1093"/>
    <mergeCell ref="B1085:B1093"/>
    <mergeCell ref="C1085:H1085"/>
    <mergeCell ref="C1086:H1086"/>
    <mergeCell ref="C1088:H1088"/>
    <mergeCell ref="C1090:H1090"/>
    <mergeCell ref="C1092:H1092"/>
    <mergeCell ref="C870:H870"/>
    <mergeCell ref="C872:H872"/>
    <mergeCell ref="A1112:A1120"/>
    <mergeCell ref="B1112:B1120"/>
    <mergeCell ref="C1112:H1112"/>
    <mergeCell ref="C1113:H1113"/>
    <mergeCell ref="C1115:H1115"/>
    <mergeCell ref="C1117:H1117"/>
    <mergeCell ref="C1119:H1119"/>
    <mergeCell ref="A1094:A1102"/>
    <mergeCell ref="B1094:B1102"/>
    <mergeCell ref="C1094:H1094"/>
    <mergeCell ref="C1095:H1095"/>
    <mergeCell ref="C1097:H1097"/>
    <mergeCell ref="C1099:H1099"/>
    <mergeCell ref="C1101:H1101"/>
    <mergeCell ref="A1103:A1111"/>
    <mergeCell ref="B1103:B1111"/>
    <mergeCell ref="C1103:H1103"/>
    <mergeCell ref="C1104:H1104"/>
    <mergeCell ref="C1106:H1106"/>
    <mergeCell ref="C1108:H1108"/>
    <mergeCell ref="C1110:H1110"/>
    <mergeCell ref="A1076:A1084"/>
    <mergeCell ref="A905:A913"/>
    <mergeCell ref="B905:B913"/>
    <mergeCell ref="C905:H905"/>
    <mergeCell ref="C906:H906"/>
    <mergeCell ref="C908:H908"/>
    <mergeCell ref="C910:H910"/>
    <mergeCell ref="C912:H912"/>
    <mergeCell ref="A914:A922"/>
    <mergeCell ref="B914:B922"/>
    <mergeCell ref="C914:H914"/>
    <mergeCell ref="C915:H915"/>
    <mergeCell ref="C917:H917"/>
    <mergeCell ref="C919:H919"/>
    <mergeCell ref="C921:H921"/>
  </mergeCells>
  <phoneticPr fontId="1" type="noConversion"/>
  <pageMargins left="0.7" right="0.7" top="0.75" bottom="0.75" header="0.3" footer="0.3"/>
  <pageSetup paperSize="9" scale="75" orientation="landscape" r:id="rId1"/>
  <rowBreaks count="2" manualBreakCount="2">
    <brk id="1017" max="9" man="1"/>
    <brk id="1047" max="9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85D60-4B89-424B-9772-F6CB8419A89A}">
  <sheetPr>
    <tabColor rgb="FFFFC000"/>
  </sheetPr>
  <dimension ref="A1:O176"/>
  <sheetViews>
    <sheetView view="pageBreakPreview" topLeftCell="A137" zoomScale="72" zoomScaleNormal="102" zoomScaleSheetLayoutView="72" workbookViewId="0">
      <selection activeCell="M145" sqref="M145"/>
    </sheetView>
  </sheetViews>
  <sheetFormatPr defaultColWidth="9.140625" defaultRowHeight="15" x14ac:dyDescent="0.2"/>
  <cols>
    <col min="1" max="1" width="3.7109375" style="5" customWidth="1"/>
    <col min="2" max="2" width="81.85546875" style="5" customWidth="1"/>
    <col min="3" max="3" width="13" style="5" customWidth="1"/>
    <col min="4" max="4" width="11.5703125" style="5" customWidth="1"/>
    <col min="5" max="5" width="18.5703125" style="5" customWidth="1"/>
    <col min="6" max="6" width="14.85546875" style="5" customWidth="1"/>
    <col min="7" max="7" width="14.5703125" style="5" customWidth="1"/>
    <col min="8" max="8" width="12.7109375" style="5" customWidth="1"/>
    <col min="9" max="9" width="12.42578125" style="5" customWidth="1"/>
    <col min="10" max="10" width="12.28515625" style="5" customWidth="1"/>
    <col min="11" max="11" width="19.28515625" style="5" hidden="1" customWidth="1"/>
    <col min="12" max="12" width="14.7109375" style="12" customWidth="1"/>
    <col min="13" max="13" width="20.5703125" style="122" customWidth="1"/>
    <col min="14" max="14" width="10.28515625" style="122" customWidth="1"/>
    <col min="15" max="15" width="11.5703125" style="121" customWidth="1"/>
    <col min="16" max="16384" width="9.140625" style="5"/>
  </cols>
  <sheetData>
    <row r="1" spans="1:15" ht="20.25" customHeight="1" x14ac:dyDescent="0.2">
      <c r="J1" s="5" t="s">
        <v>311</v>
      </c>
    </row>
    <row r="2" spans="1:15" ht="18.75" customHeight="1" x14ac:dyDescent="0.2">
      <c r="A2" s="364" t="s">
        <v>221</v>
      </c>
      <c r="B2" s="365"/>
      <c r="C2" s="365"/>
      <c r="D2" s="365"/>
      <c r="E2" s="365"/>
      <c r="F2" s="365"/>
      <c r="G2" s="365"/>
      <c r="H2" s="365"/>
      <c r="I2" s="365"/>
      <c r="J2" s="365"/>
      <c r="K2" s="366"/>
      <c r="L2" s="150"/>
      <c r="M2" s="151"/>
    </row>
    <row r="3" spans="1:15" ht="35.25" customHeight="1" x14ac:dyDescent="0.2">
      <c r="A3" s="370" t="s">
        <v>14</v>
      </c>
      <c r="B3" s="370" t="s">
        <v>222</v>
      </c>
      <c r="C3" s="370" t="s">
        <v>430</v>
      </c>
      <c r="D3" s="370" t="s">
        <v>223</v>
      </c>
      <c r="E3" s="370" t="s">
        <v>15</v>
      </c>
      <c r="F3" s="370" t="s">
        <v>472</v>
      </c>
      <c r="G3" s="367" t="s">
        <v>506</v>
      </c>
      <c r="H3" s="368"/>
      <c r="I3" s="368"/>
      <c r="J3" s="369"/>
      <c r="K3" s="378" t="s">
        <v>225</v>
      </c>
    </row>
    <row r="4" spans="1:15" ht="18.75" customHeight="1" x14ac:dyDescent="0.2">
      <c r="A4" s="371"/>
      <c r="B4" s="371"/>
      <c r="C4" s="371"/>
      <c r="D4" s="371"/>
      <c r="E4" s="371"/>
      <c r="F4" s="371"/>
      <c r="G4" s="373" t="s">
        <v>224</v>
      </c>
      <c r="H4" s="374"/>
      <c r="I4" s="375"/>
      <c r="J4" s="376" t="s">
        <v>12</v>
      </c>
      <c r="K4" s="379"/>
    </row>
    <row r="5" spans="1:15" ht="19.5" customHeight="1" x14ac:dyDescent="0.2">
      <c r="A5" s="372"/>
      <c r="B5" s="372"/>
      <c r="C5" s="372"/>
      <c r="D5" s="372"/>
      <c r="E5" s="372"/>
      <c r="F5" s="372"/>
      <c r="G5" s="107">
        <v>2025</v>
      </c>
      <c r="H5" s="107">
        <v>2026</v>
      </c>
      <c r="I5" s="107">
        <v>2027</v>
      </c>
      <c r="J5" s="377"/>
      <c r="K5" s="380"/>
    </row>
    <row r="6" spans="1:15" s="12" customFormat="1" ht="15.75" customHeight="1" x14ac:dyDescent="0.2">
      <c r="A6" s="55">
        <v>1</v>
      </c>
      <c r="B6" s="55">
        <v>2</v>
      </c>
      <c r="C6" s="55"/>
      <c r="D6" s="55">
        <v>3</v>
      </c>
      <c r="E6" s="55">
        <v>4</v>
      </c>
      <c r="F6" s="55">
        <v>5</v>
      </c>
      <c r="G6" s="55">
        <v>6</v>
      </c>
      <c r="H6" s="55">
        <v>7</v>
      </c>
      <c r="I6" s="55">
        <v>8</v>
      </c>
      <c r="J6" s="55">
        <v>9</v>
      </c>
      <c r="K6" s="55">
        <v>10</v>
      </c>
      <c r="M6" s="122"/>
      <c r="N6" s="122"/>
      <c r="O6" s="122"/>
    </row>
    <row r="7" spans="1:15" s="12" customFormat="1" ht="17.45" customHeight="1" x14ac:dyDescent="0.2">
      <c r="A7" s="416"/>
      <c r="B7" s="404" t="s">
        <v>13</v>
      </c>
      <c r="C7" s="405"/>
      <c r="D7" s="405"/>
      <c r="E7" s="406"/>
      <c r="F7" s="14" t="s">
        <v>12</v>
      </c>
      <c r="G7" s="56">
        <f>G10+G8+G9</f>
        <v>384755.61600000004</v>
      </c>
      <c r="H7" s="56">
        <f t="shared" ref="H7:J7" si="0">H10+H8+H9</f>
        <v>195739.557</v>
      </c>
      <c r="I7" s="56">
        <f t="shared" si="0"/>
        <v>135720.85</v>
      </c>
      <c r="J7" s="56">
        <f t="shared" si="0"/>
        <v>716216.02300000004</v>
      </c>
      <c r="K7" s="55"/>
      <c r="M7" s="122"/>
      <c r="N7" s="122"/>
      <c r="O7" s="122"/>
    </row>
    <row r="8" spans="1:15" s="12" customFormat="1" ht="29.45" customHeight="1" x14ac:dyDescent="0.2">
      <c r="A8" s="417"/>
      <c r="B8" s="407"/>
      <c r="C8" s="408"/>
      <c r="D8" s="408"/>
      <c r="E8" s="409"/>
      <c r="F8" s="53" t="s">
        <v>466</v>
      </c>
      <c r="G8" s="56">
        <f>G68</f>
        <v>7997.9759999999997</v>
      </c>
      <c r="H8" s="56">
        <f t="shared" ref="H8:J8" si="1">H68</f>
        <v>0</v>
      </c>
      <c r="I8" s="56">
        <f t="shared" si="1"/>
        <v>0</v>
      </c>
      <c r="J8" s="56">
        <f t="shared" si="1"/>
        <v>7997.9759999999997</v>
      </c>
      <c r="K8" s="55"/>
      <c r="M8" s="122"/>
      <c r="N8" s="122"/>
      <c r="O8" s="122"/>
    </row>
    <row r="9" spans="1:15" s="12" customFormat="1" ht="31.5" hidden="1" customHeight="1" x14ac:dyDescent="0.2">
      <c r="A9" s="417"/>
      <c r="B9" s="407"/>
      <c r="C9" s="408"/>
      <c r="D9" s="408"/>
      <c r="E9" s="409"/>
      <c r="F9" s="53" t="s">
        <v>593</v>
      </c>
      <c r="G9" s="56">
        <f>G69</f>
        <v>0</v>
      </c>
      <c r="H9" s="56">
        <f t="shared" ref="H9:J9" si="2">H69</f>
        <v>0</v>
      </c>
      <c r="I9" s="56">
        <f t="shared" si="2"/>
        <v>0</v>
      </c>
      <c r="J9" s="56">
        <f t="shared" si="2"/>
        <v>0</v>
      </c>
      <c r="K9" s="55"/>
      <c r="M9" s="122"/>
      <c r="N9" s="122"/>
      <c r="O9" s="122"/>
    </row>
    <row r="10" spans="1:15" s="12" customFormat="1" ht="31.5" customHeight="1" x14ac:dyDescent="0.2">
      <c r="A10" s="418"/>
      <c r="B10" s="410"/>
      <c r="C10" s="411"/>
      <c r="D10" s="411"/>
      <c r="E10" s="412"/>
      <c r="F10" s="53" t="s">
        <v>16</v>
      </c>
      <c r="G10" s="56">
        <f>G41+G70+G131+G141+G161+G174</f>
        <v>376757.64</v>
      </c>
      <c r="H10" s="56">
        <f>H41+H70+H131+H141+H161+H174</f>
        <v>195739.557</v>
      </c>
      <c r="I10" s="56">
        <f>I41+I70+I131+I141+I161+I174</f>
        <v>135720.85</v>
      </c>
      <c r="J10" s="56">
        <f>G10+H10+I10</f>
        <v>708218.04700000002</v>
      </c>
      <c r="K10" s="55"/>
      <c r="M10" s="122"/>
      <c r="N10" s="122"/>
      <c r="O10" s="122"/>
    </row>
    <row r="11" spans="1:15" ht="31.5" customHeight="1" x14ac:dyDescent="0.2">
      <c r="A11" s="385" t="s">
        <v>21</v>
      </c>
      <c r="B11" s="385"/>
      <c r="C11" s="385"/>
      <c r="D11" s="385"/>
      <c r="E11" s="385"/>
      <c r="F11" s="385"/>
      <c r="G11" s="385"/>
      <c r="H11" s="385"/>
      <c r="I11" s="385"/>
      <c r="J11" s="385"/>
      <c r="K11" s="385"/>
    </row>
    <row r="12" spans="1:15" s="12" customFormat="1" ht="33" customHeight="1" x14ac:dyDescent="0.2">
      <c r="A12" s="170">
        <v>1</v>
      </c>
      <c r="B12" s="11" t="s">
        <v>41</v>
      </c>
      <c r="C12" s="11">
        <f>J12</f>
        <v>4637.317</v>
      </c>
      <c r="D12" s="170" t="s">
        <v>226</v>
      </c>
      <c r="E12" s="166" t="s">
        <v>509</v>
      </c>
      <c r="F12" s="166" t="s">
        <v>16</v>
      </c>
      <c r="G12" s="170">
        <v>1462.7919999999999</v>
      </c>
      <c r="H12" s="9">
        <v>1541.7940000000001</v>
      </c>
      <c r="I12" s="9">
        <v>1632.731</v>
      </c>
      <c r="J12" s="37">
        <f>G12+H12+I12</f>
        <v>4637.317</v>
      </c>
      <c r="K12" s="11"/>
      <c r="M12" s="122"/>
      <c r="N12" s="122"/>
      <c r="O12" s="122"/>
    </row>
    <row r="13" spans="1:15" s="12" customFormat="1" ht="31.15" customHeight="1" x14ac:dyDescent="0.2">
      <c r="A13" s="170">
        <v>2</v>
      </c>
      <c r="B13" s="11" t="s">
        <v>42</v>
      </c>
      <c r="C13" s="11">
        <f t="shared" ref="C13:C36" si="3">J13</f>
        <v>333.53800000000001</v>
      </c>
      <c r="D13" s="170" t="s">
        <v>226</v>
      </c>
      <c r="E13" s="166" t="s">
        <v>509</v>
      </c>
      <c r="F13" s="166" t="s">
        <v>16</v>
      </c>
      <c r="G13" s="170">
        <v>85.709000000000003</v>
      </c>
      <c r="H13" s="170">
        <v>120.364</v>
      </c>
      <c r="I13" s="170">
        <v>127.465</v>
      </c>
      <c r="J13" s="37">
        <f t="shared" ref="J13:J35" si="4">G13+H13+I13</f>
        <v>333.53800000000001</v>
      </c>
      <c r="K13" s="11"/>
      <c r="M13" s="122"/>
      <c r="N13" s="122"/>
      <c r="O13" s="122"/>
    </row>
    <row r="14" spans="1:15" s="12" customFormat="1" ht="28.15" customHeight="1" x14ac:dyDescent="0.2">
      <c r="A14" s="170">
        <v>3</v>
      </c>
      <c r="B14" s="11" t="s">
        <v>43</v>
      </c>
      <c r="C14" s="11">
        <f t="shared" si="3"/>
        <v>1265.3969999999999</v>
      </c>
      <c r="D14" s="170" t="s">
        <v>226</v>
      </c>
      <c r="E14" s="166" t="s">
        <v>509</v>
      </c>
      <c r="F14" s="166" t="s">
        <v>16</v>
      </c>
      <c r="G14" s="170">
        <v>378.42899999999997</v>
      </c>
      <c r="H14" s="170">
        <v>443.48399999999998</v>
      </c>
      <c r="I14" s="170">
        <v>443.48399999999998</v>
      </c>
      <c r="J14" s="37">
        <f t="shared" si="4"/>
        <v>1265.3969999999999</v>
      </c>
      <c r="K14" s="11"/>
      <c r="M14" s="122"/>
      <c r="N14" s="122"/>
      <c r="O14" s="122"/>
    </row>
    <row r="15" spans="1:15" s="12" customFormat="1" ht="49.5" customHeight="1" x14ac:dyDescent="0.2">
      <c r="A15" s="170">
        <v>4</v>
      </c>
      <c r="B15" s="86" t="s">
        <v>695</v>
      </c>
      <c r="C15" s="125">
        <f t="shared" si="3"/>
        <v>450</v>
      </c>
      <c r="D15" s="170">
        <v>2026</v>
      </c>
      <c r="E15" s="166" t="s">
        <v>509</v>
      </c>
      <c r="F15" s="166" t="s">
        <v>16</v>
      </c>
      <c r="G15" s="9"/>
      <c r="H15" s="9">
        <v>450</v>
      </c>
      <c r="I15" s="170"/>
      <c r="J15" s="30">
        <f t="shared" si="4"/>
        <v>450</v>
      </c>
      <c r="K15" s="114"/>
      <c r="M15" s="122"/>
      <c r="N15" s="122"/>
      <c r="O15" s="122"/>
    </row>
    <row r="16" spans="1:15" s="12" customFormat="1" ht="56.25" customHeight="1" x14ac:dyDescent="0.2">
      <c r="A16" s="170">
        <v>5</v>
      </c>
      <c r="B16" s="86" t="s">
        <v>515</v>
      </c>
      <c r="C16" s="125">
        <f t="shared" si="3"/>
        <v>295.89999999999998</v>
      </c>
      <c r="D16" s="170">
        <v>2026</v>
      </c>
      <c r="E16" s="166" t="s">
        <v>509</v>
      </c>
      <c r="F16" s="166" t="s">
        <v>16</v>
      </c>
      <c r="G16" s="9"/>
      <c r="H16" s="9">
        <v>295.89999999999998</v>
      </c>
      <c r="I16" s="170"/>
      <c r="J16" s="30">
        <f t="shared" si="4"/>
        <v>295.89999999999998</v>
      </c>
      <c r="K16" s="114"/>
      <c r="M16" s="122"/>
      <c r="N16" s="122"/>
      <c r="O16" s="122"/>
    </row>
    <row r="17" spans="1:15" s="12" customFormat="1" ht="48" customHeight="1" x14ac:dyDescent="0.2">
      <c r="A17" s="170">
        <v>6</v>
      </c>
      <c r="B17" s="86" t="s">
        <v>694</v>
      </c>
      <c r="C17" s="125">
        <f t="shared" si="3"/>
        <v>298.5</v>
      </c>
      <c r="D17" s="170">
        <v>2026</v>
      </c>
      <c r="E17" s="166" t="s">
        <v>509</v>
      </c>
      <c r="F17" s="166" t="s">
        <v>16</v>
      </c>
      <c r="G17" s="9"/>
      <c r="H17" s="9">
        <v>298.5</v>
      </c>
      <c r="I17" s="170"/>
      <c r="J17" s="30">
        <f t="shared" si="4"/>
        <v>298.5</v>
      </c>
      <c r="K17" s="114"/>
      <c r="M17" s="122"/>
      <c r="N17" s="122"/>
      <c r="O17" s="122"/>
    </row>
    <row r="18" spans="1:15" s="12" customFormat="1" ht="40.5" customHeight="1" x14ac:dyDescent="0.2">
      <c r="A18" s="170">
        <v>7</v>
      </c>
      <c r="B18" s="86" t="s">
        <v>651</v>
      </c>
      <c r="C18" s="125">
        <f t="shared" si="3"/>
        <v>385.28</v>
      </c>
      <c r="D18" s="170">
        <v>2025</v>
      </c>
      <c r="E18" s="166" t="s">
        <v>509</v>
      </c>
      <c r="F18" s="166" t="s">
        <v>16</v>
      </c>
      <c r="G18" s="9">
        <v>385.28</v>
      </c>
      <c r="H18" s="170"/>
      <c r="I18" s="170"/>
      <c r="J18" s="30">
        <f t="shared" si="4"/>
        <v>385.28</v>
      </c>
      <c r="K18" s="114"/>
      <c r="M18" s="122"/>
      <c r="N18" s="122"/>
      <c r="O18" s="122"/>
    </row>
    <row r="19" spans="1:15" s="12" customFormat="1" ht="51.75" customHeight="1" x14ac:dyDescent="0.2">
      <c r="A19" s="170">
        <v>8</v>
      </c>
      <c r="B19" s="86" t="s">
        <v>516</v>
      </c>
      <c r="C19" s="11">
        <f t="shared" si="3"/>
        <v>99.233999999999995</v>
      </c>
      <c r="D19" s="170">
        <v>2026</v>
      </c>
      <c r="E19" s="166" t="s">
        <v>509</v>
      </c>
      <c r="F19" s="166" t="s">
        <v>16</v>
      </c>
      <c r="G19" s="9"/>
      <c r="H19" s="170">
        <v>99.233999999999995</v>
      </c>
      <c r="I19" s="170"/>
      <c r="J19" s="30">
        <f t="shared" si="4"/>
        <v>99.233999999999995</v>
      </c>
      <c r="K19" s="114"/>
      <c r="M19" s="122"/>
      <c r="N19" s="122"/>
      <c r="O19" s="122"/>
    </row>
    <row r="20" spans="1:15" s="12" customFormat="1" ht="57.75" customHeight="1" x14ac:dyDescent="0.2">
      <c r="A20" s="289">
        <v>9</v>
      </c>
      <c r="B20" s="86" t="s">
        <v>164</v>
      </c>
      <c r="C20" s="125">
        <f t="shared" si="3"/>
        <v>26.75</v>
      </c>
      <c r="D20" s="289">
        <v>2025</v>
      </c>
      <c r="E20" s="288" t="s">
        <v>509</v>
      </c>
      <c r="F20" s="288" t="s">
        <v>16</v>
      </c>
      <c r="G20" s="9">
        <v>26.75</v>
      </c>
      <c r="H20" s="289"/>
      <c r="I20" s="289"/>
      <c r="J20" s="30">
        <f t="shared" si="4"/>
        <v>26.75</v>
      </c>
      <c r="K20" s="114"/>
      <c r="M20" s="122"/>
      <c r="N20" s="122"/>
      <c r="O20" s="122"/>
    </row>
    <row r="21" spans="1:15" s="12" customFormat="1" ht="51" customHeight="1" x14ac:dyDescent="0.2">
      <c r="A21" s="289">
        <v>10</v>
      </c>
      <c r="B21" s="86" t="s">
        <v>169</v>
      </c>
      <c r="C21" s="125">
        <f t="shared" si="3"/>
        <v>99.68</v>
      </c>
      <c r="D21" s="289">
        <v>2026</v>
      </c>
      <c r="E21" s="288" t="s">
        <v>509</v>
      </c>
      <c r="F21" s="288" t="s">
        <v>16</v>
      </c>
      <c r="G21" s="9"/>
      <c r="H21" s="9">
        <v>99.68</v>
      </c>
      <c r="I21" s="289"/>
      <c r="J21" s="30">
        <f t="shared" si="4"/>
        <v>99.68</v>
      </c>
      <c r="K21" s="114"/>
      <c r="M21" s="122"/>
      <c r="N21" s="122"/>
      <c r="O21" s="122"/>
    </row>
    <row r="22" spans="1:15" s="12" customFormat="1" ht="51" customHeight="1" x14ac:dyDescent="0.2">
      <c r="A22" s="170">
        <v>11</v>
      </c>
      <c r="B22" s="86" t="s">
        <v>170</v>
      </c>
      <c r="C22" s="11">
        <f t="shared" si="3"/>
        <v>27.876000000000001</v>
      </c>
      <c r="D22" s="170">
        <v>2025</v>
      </c>
      <c r="E22" s="166" t="s">
        <v>195</v>
      </c>
      <c r="F22" s="166" t="s">
        <v>16</v>
      </c>
      <c r="G22" s="9">
        <v>27.876000000000001</v>
      </c>
      <c r="H22" s="170"/>
      <c r="I22" s="170"/>
      <c r="J22" s="30">
        <f t="shared" si="4"/>
        <v>27.876000000000001</v>
      </c>
      <c r="K22" s="114"/>
      <c r="M22" s="122"/>
      <c r="N22" s="122"/>
      <c r="O22" s="122"/>
    </row>
    <row r="23" spans="1:15" s="12" customFormat="1" ht="72" customHeight="1" x14ac:dyDescent="0.2">
      <c r="A23" s="170">
        <v>12</v>
      </c>
      <c r="B23" s="86" t="s">
        <v>304</v>
      </c>
      <c r="C23" s="11">
        <f t="shared" si="3"/>
        <v>229.023</v>
      </c>
      <c r="D23" s="170">
        <v>2026</v>
      </c>
      <c r="E23" s="166" t="s">
        <v>500</v>
      </c>
      <c r="F23" s="166" t="s">
        <v>16</v>
      </c>
      <c r="G23" s="9"/>
      <c r="H23" s="170">
        <v>229.023</v>
      </c>
      <c r="I23" s="170"/>
      <c r="J23" s="30">
        <f t="shared" si="4"/>
        <v>229.023</v>
      </c>
      <c r="K23" s="171"/>
      <c r="M23" s="122"/>
      <c r="N23" s="122"/>
      <c r="O23" s="122"/>
    </row>
    <row r="24" spans="1:15" s="12" customFormat="1" ht="34.5" customHeight="1" x14ac:dyDescent="0.2">
      <c r="A24" s="169">
        <v>13</v>
      </c>
      <c r="B24" s="83" t="s">
        <v>206</v>
      </c>
      <c r="C24" s="11">
        <v>239729.035</v>
      </c>
      <c r="D24" s="168" t="s">
        <v>732</v>
      </c>
      <c r="E24" s="167" t="s">
        <v>500</v>
      </c>
      <c r="F24" s="166" t="s">
        <v>16</v>
      </c>
      <c r="G24" s="9">
        <v>238659.47500000001</v>
      </c>
      <c r="H24" s="9"/>
      <c r="I24" s="170"/>
      <c r="J24" s="30">
        <f t="shared" si="4"/>
        <v>238659.47500000001</v>
      </c>
      <c r="K24" s="172"/>
      <c r="M24" s="122"/>
      <c r="N24" s="122"/>
      <c r="O24" s="122"/>
    </row>
    <row r="25" spans="1:15" s="12" customFormat="1" ht="32.450000000000003" customHeight="1" x14ac:dyDescent="0.2">
      <c r="A25" s="169">
        <v>14</v>
      </c>
      <c r="B25" s="83" t="s">
        <v>279</v>
      </c>
      <c r="C25" s="11">
        <f t="shared" si="3"/>
        <v>33461.281999999999</v>
      </c>
      <c r="D25" s="168">
        <v>2026</v>
      </c>
      <c r="E25" s="167" t="s">
        <v>500</v>
      </c>
      <c r="F25" s="166" t="s">
        <v>16</v>
      </c>
      <c r="G25" s="9"/>
      <c r="H25" s="9">
        <v>33461.281999999999</v>
      </c>
      <c r="I25" s="170"/>
      <c r="J25" s="30">
        <f>G25+H25+I25</f>
        <v>33461.281999999999</v>
      </c>
      <c r="K25" s="114"/>
      <c r="M25" s="122"/>
      <c r="N25" s="122"/>
      <c r="O25" s="122"/>
    </row>
    <row r="26" spans="1:15" s="12" customFormat="1" ht="51.75" customHeight="1" x14ac:dyDescent="0.2">
      <c r="A26" s="170">
        <v>15</v>
      </c>
      <c r="B26" s="86" t="s">
        <v>306</v>
      </c>
      <c r="C26" s="11">
        <f t="shared" si="3"/>
        <v>249.982</v>
      </c>
      <c r="D26" s="170">
        <v>2027</v>
      </c>
      <c r="E26" s="166" t="s">
        <v>500</v>
      </c>
      <c r="F26" s="166" t="s">
        <v>16</v>
      </c>
      <c r="G26" s="9"/>
      <c r="H26" s="170"/>
      <c r="I26" s="9">
        <v>249.982</v>
      </c>
      <c r="J26" s="30">
        <f t="shared" si="4"/>
        <v>249.982</v>
      </c>
      <c r="K26" s="114"/>
      <c r="M26" s="122"/>
      <c r="N26" s="122"/>
      <c r="O26" s="122"/>
    </row>
    <row r="27" spans="1:15" ht="56.45" customHeight="1" x14ac:dyDescent="0.2">
      <c r="A27" s="32">
        <v>16</v>
      </c>
      <c r="B27" s="81" t="s">
        <v>303</v>
      </c>
      <c r="C27" s="11">
        <f t="shared" si="3"/>
        <v>99.319000000000003</v>
      </c>
      <c r="D27" s="52">
        <v>2027</v>
      </c>
      <c r="E27" s="156" t="s">
        <v>500</v>
      </c>
      <c r="F27" s="31" t="s">
        <v>16</v>
      </c>
      <c r="G27" s="33"/>
      <c r="H27" s="32"/>
      <c r="I27" s="84">
        <v>99.319000000000003</v>
      </c>
      <c r="J27" s="34">
        <f t="shared" si="4"/>
        <v>99.319000000000003</v>
      </c>
      <c r="K27" s="19"/>
    </row>
    <row r="28" spans="1:15" ht="42.6" customHeight="1" x14ac:dyDescent="0.2">
      <c r="A28" s="32">
        <v>17</v>
      </c>
      <c r="B28" s="86" t="s">
        <v>308</v>
      </c>
      <c r="C28" s="11">
        <f t="shared" si="3"/>
        <v>239.87700000000001</v>
      </c>
      <c r="D28" s="52">
        <v>2027</v>
      </c>
      <c r="E28" s="156" t="s">
        <v>500</v>
      </c>
      <c r="F28" s="31" t="s">
        <v>16</v>
      </c>
      <c r="G28" s="33"/>
      <c r="H28" s="32"/>
      <c r="I28" s="88">
        <v>239.87700000000001</v>
      </c>
      <c r="J28" s="34">
        <f t="shared" si="4"/>
        <v>239.87700000000001</v>
      </c>
      <c r="K28" s="19"/>
    </row>
    <row r="29" spans="1:15" ht="40.15" customHeight="1" x14ac:dyDescent="0.2">
      <c r="A29" s="32">
        <v>18</v>
      </c>
      <c r="B29" s="86" t="s">
        <v>310</v>
      </c>
      <c r="C29" s="11">
        <f t="shared" si="3"/>
        <v>238.708</v>
      </c>
      <c r="D29" s="35">
        <v>2027</v>
      </c>
      <c r="E29" s="156" t="s">
        <v>500</v>
      </c>
      <c r="F29" s="31" t="s">
        <v>16</v>
      </c>
      <c r="G29" s="33"/>
      <c r="H29" s="32"/>
      <c r="I29" s="88">
        <v>238.708</v>
      </c>
      <c r="J29" s="34">
        <f t="shared" si="4"/>
        <v>238.708</v>
      </c>
      <c r="K29" s="19"/>
    </row>
    <row r="30" spans="1:15" ht="37.15" customHeight="1" x14ac:dyDescent="0.2">
      <c r="A30" s="32">
        <v>19</v>
      </c>
      <c r="B30" s="86" t="s">
        <v>309</v>
      </c>
      <c r="C30" s="11">
        <f t="shared" si="3"/>
        <v>238.74799999999999</v>
      </c>
      <c r="D30" s="35">
        <v>2027</v>
      </c>
      <c r="E30" s="156" t="s">
        <v>500</v>
      </c>
      <c r="F30" s="31" t="s">
        <v>16</v>
      </c>
      <c r="G30" s="33"/>
      <c r="H30" s="32"/>
      <c r="I30" s="88">
        <v>238.74799999999999</v>
      </c>
      <c r="J30" s="34">
        <f t="shared" si="4"/>
        <v>238.74799999999999</v>
      </c>
      <c r="K30" s="19"/>
    </row>
    <row r="31" spans="1:15" ht="51" customHeight="1" x14ac:dyDescent="0.2">
      <c r="A31" s="137">
        <v>20</v>
      </c>
      <c r="B31" s="81" t="s">
        <v>576</v>
      </c>
      <c r="C31" s="11">
        <f t="shared" si="3"/>
        <v>238.70699999999999</v>
      </c>
      <c r="D31" s="139">
        <v>2027</v>
      </c>
      <c r="E31" s="156" t="s">
        <v>500</v>
      </c>
      <c r="F31" s="136" t="s">
        <v>16</v>
      </c>
      <c r="G31" s="33"/>
      <c r="H31" s="32"/>
      <c r="I31" s="9">
        <v>238.70699999999999</v>
      </c>
      <c r="J31" s="39">
        <f t="shared" si="4"/>
        <v>238.70699999999999</v>
      </c>
      <c r="K31" s="19"/>
    </row>
    <row r="32" spans="1:15" ht="53.25" customHeight="1" x14ac:dyDescent="0.2">
      <c r="A32" s="32">
        <v>21</v>
      </c>
      <c r="B32" s="81" t="s">
        <v>305</v>
      </c>
      <c r="C32" s="11">
        <f t="shared" si="3"/>
        <v>149.70500000000001</v>
      </c>
      <c r="D32" s="52">
        <v>2026</v>
      </c>
      <c r="E32" s="156" t="s">
        <v>500</v>
      </c>
      <c r="F32" s="38" t="s">
        <v>16</v>
      </c>
      <c r="G32" s="9"/>
      <c r="H32" s="9">
        <v>149.70500000000001</v>
      </c>
      <c r="I32" s="32"/>
      <c r="J32" s="39">
        <f t="shared" si="4"/>
        <v>149.70500000000001</v>
      </c>
      <c r="K32" s="19"/>
    </row>
    <row r="33" spans="1:15" ht="50.25" customHeight="1" x14ac:dyDescent="0.2">
      <c r="A33" s="40">
        <v>22</v>
      </c>
      <c r="B33" s="81" t="s">
        <v>307</v>
      </c>
      <c r="C33" s="125">
        <f t="shared" si="3"/>
        <v>87.42</v>
      </c>
      <c r="D33" s="52">
        <v>2026</v>
      </c>
      <c r="E33" s="156" t="s">
        <v>500</v>
      </c>
      <c r="F33" s="38" t="s">
        <v>16</v>
      </c>
      <c r="G33" s="9"/>
      <c r="H33" s="9">
        <v>87.42</v>
      </c>
      <c r="I33" s="32"/>
      <c r="J33" s="39">
        <f t="shared" si="4"/>
        <v>87.42</v>
      </c>
      <c r="K33" s="19"/>
    </row>
    <row r="34" spans="1:15" ht="39" customHeight="1" x14ac:dyDescent="0.2">
      <c r="A34" s="40">
        <v>23</v>
      </c>
      <c r="B34" s="86" t="s">
        <v>189</v>
      </c>
      <c r="C34" s="11">
        <f t="shared" si="3"/>
        <v>6030.9949999999999</v>
      </c>
      <c r="D34" s="41">
        <v>2026</v>
      </c>
      <c r="E34" s="156" t="s">
        <v>500</v>
      </c>
      <c r="F34" s="38" t="s">
        <v>16</v>
      </c>
      <c r="G34" s="84"/>
      <c r="H34" s="84">
        <v>6030.9949999999999</v>
      </c>
      <c r="I34" s="32"/>
      <c r="J34" s="34">
        <f t="shared" si="4"/>
        <v>6030.9949999999999</v>
      </c>
      <c r="K34" s="19"/>
    </row>
    <row r="35" spans="1:15" ht="46.15" customHeight="1" x14ac:dyDescent="0.2">
      <c r="A35" s="32">
        <v>24</v>
      </c>
      <c r="B35" s="85" t="s">
        <v>531</v>
      </c>
      <c r="C35" s="11">
        <f t="shared" si="3"/>
        <v>388.113</v>
      </c>
      <c r="D35" s="35" t="s">
        <v>572</v>
      </c>
      <c r="E35" s="156" t="s">
        <v>509</v>
      </c>
      <c r="F35" s="31" t="s">
        <v>16</v>
      </c>
      <c r="G35" s="9">
        <v>187.93600000000001</v>
      </c>
      <c r="H35" s="27">
        <v>200.17699999999999</v>
      </c>
      <c r="I35" s="27"/>
      <c r="J35" s="39">
        <f t="shared" si="4"/>
        <v>388.113</v>
      </c>
      <c r="K35" s="19"/>
    </row>
    <row r="36" spans="1:15" ht="45.75" customHeight="1" x14ac:dyDescent="0.2">
      <c r="A36" s="27">
        <v>25</v>
      </c>
      <c r="B36" s="68" t="s">
        <v>530</v>
      </c>
      <c r="C36" s="11">
        <f t="shared" si="3"/>
        <v>18468.260999999999</v>
      </c>
      <c r="D36" s="35" t="s">
        <v>572</v>
      </c>
      <c r="E36" s="31" t="s">
        <v>509</v>
      </c>
      <c r="F36" s="31" t="s">
        <v>16</v>
      </c>
      <c r="G36" s="9">
        <f>9096.398+247.019</f>
        <v>9343.4169999999995</v>
      </c>
      <c r="H36" s="27">
        <v>9124.8439999999991</v>
      </c>
      <c r="I36" s="27"/>
      <c r="J36" s="39">
        <f>G36+H36+I36</f>
        <v>18468.260999999999</v>
      </c>
      <c r="K36" s="19"/>
    </row>
    <row r="37" spans="1:15" ht="45.6" customHeight="1" x14ac:dyDescent="0.2">
      <c r="A37" s="79">
        <v>26</v>
      </c>
      <c r="B37" s="86" t="s">
        <v>451</v>
      </c>
      <c r="C37" s="125">
        <v>60</v>
      </c>
      <c r="D37" s="138" t="s">
        <v>567</v>
      </c>
      <c r="E37" s="156" t="s">
        <v>500</v>
      </c>
      <c r="F37" s="135" t="s">
        <v>16</v>
      </c>
      <c r="G37" s="9"/>
      <c r="H37" s="9">
        <v>60</v>
      </c>
      <c r="I37" s="79"/>
      <c r="J37" s="80">
        <f>G37+H37+I37</f>
        <v>60</v>
      </c>
      <c r="K37" s="19"/>
      <c r="L37" s="12" t="s">
        <v>733</v>
      </c>
    </row>
    <row r="38" spans="1:15" ht="47.25" customHeight="1" x14ac:dyDescent="0.2">
      <c r="A38" s="419">
        <v>27</v>
      </c>
      <c r="B38" s="279" t="s">
        <v>589</v>
      </c>
      <c r="C38" s="125">
        <v>6726.2219999999998</v>
      </c>
      <c r="D38" s="388" t="s">
        <v>567</v>
      </c>
      <c r="E38" s="315" t="s">
        <v>500</v>
      </c>
      <c r="F38" s="315" t="s">
        <v>16</v>
      </c>
      <c r="G38" s="9">
        <f>G39+1041.2</f>
        <v>1239.6400000000001</v>
      </c>
      <c r="H38" s="89">
        <f>C38-G38</f>
        <v>5486.5819999999994</v>
      </c>
      <c r="I38" s="79"/>
      <c r="J38" s="80">
        <f>G38+H38+I38</f>
        <v>6726.2219999999998</v>
      </c>
      <c r="K38" s="19"/>
      <c r="N38" s="282">
        <f>J38-C38</f>
        <v>0</v>
      </c>
    </row>
    <row r="39" spans="1:15" ht="34.5" customHeight="1" x14ac:dyDescent="0.2">
      <c r="A39" s="420"/>
      <c r="B39" s="146" t="s">
        <v>590</v>
      </c>
      <c r="C39" s="264">
        <v>226.22200000000001</v>
      </c>
      <c r="D39" s="389"/>
      <c r="E39" s="317"/>
      <c r="F39" s="317"/>
      <c r="G39" s="204">
        <v>198.44</v>
      </c>
      <c r="H39" s="204"/>
      <c r="I39" s="141"/>
      <c r="J39" s="142">
        <f>G39+H39+I39</f>
        <v>198.44</v>
      </c>
      <c r="K39" s="19"/>
      <c r="N39" s="282">
        <f>C39-G39</f>
        <v>27.782000000000011</v>
      </c>
    </row>
    <row r="40" spans="1:15" ht="16.5" customHeight="1" x14ac:dyDescent="0.2">
      <c r="A40" s="381" t="s">
        <v>272</v>
      </c>
      <c r="B40" s="384"/>
      <c r="C40" s="382"/>
      <c r="D40" s="382"/>
      <c r="E40" s="382"/>
      <c r="F40" s="383"/>
      <c r="G40" s="42">
        <f>G41</f>
        <v>251797.304</v>
      </c>
      <c r="H40" s="80">
        <f t="shared" ref="H40:J40" si="5">H41</f>
        <v>58178.984000000004</v>
      </c>
      <c r="I40" s="80">
        <f t="shared" si="5"/>
        <v>3509.0209999999997</v>
      </c>
      <c r="J40" s="80">
        <f t="shared" si="5"/>
        <v>313485.30900000001</v>
      </c>
      <c r="K40" s="22"/>
      <c r="L40" s="158">
        <f>J12+J13+J14+J15+J16+J17+J18+J19++J20+J21+J22+J23+J24+J25+J26+J27+J28+J29+J30+J31+J32+J33+J34+J36+J37+J38+J35</f>
        <v>313485.30900000001</v>
      </c>
    </row>
    <row r="41" spans="1:15" ht="16.5" customHeight="1" x14ac:dyDescent="0.2">
      <c r="A41" s="381" t="s">
        <v>228</v>
      </c>
      <c r="B41" s="382"/>
      <c r="C41" s="382"/>
      <c r="D41" s="382"/>
      <c r="E41" s="382"/>
      <c r="F41" s="383"/>
      <c r="G41" s="42">
        <f>SUM(G12:G39)-G39</f>
        <v>251797.304</v>
      </c>
      <c r="H41" s="80">
        <f t="shared" ref="H41:I41" si="6">SUM(H12:H39)-H39</f>
        <v>58178.984000000004</v>
      </c>
      <c r="I41" s="80">
        <f t="shared" si="6"/>
        <v>3509.0209999999997</v>
      </c>
      <c r="J41" s="80">
        <f>SUM(J12:J39)-J39</f>
        <v>313485.30900000001</v>
      </c>
      <c r="K41" s="80" t="e">
        <f>SUM(K12:K39)-#REF!-K39</f>
        <v>#REF!</v>
      </c>
      <c r="L41" s="158">
        <f>G41+H41+I41</f>
        <v>313485.30900000001</v>
      </c>
    </row>
    <row r="42" spans="1:15" ht="15.75" customHeight="1" x14ac:dyDescent="0.2">
      <c r="A42" s="385" t="s">
        <v>22</v>
      </c>
      <c r="B42" s="385"/>
      <c r="C42" s="385"/>
      <c r="D42" s="385"/>
      <c r="E42" s="385"/>
      <c r="F42" s="385"/>
      <c r="G42" s="385"/>
      <c r="H42" s="385"/>
      <c r="I42" s="385"/>
      <c r="J42" s="385"/>
      <c r="K42" s="385"/>
    </row>
    <row r="43" spans="1:15" s="12" customFormat="1" ht="37.5" customHeight="1" x14ac:dyDescent="0.2">
      <c r="A43" s="60">
        <v>1</v>
      </c>
      <c r="B43" s="86" t="s">
        <v>210</v>
      </c>
      <c r="C43" s="124">
        <v>3793.4119999999998</v>
      </c>
      <c r="D43" s="60" t="s">
        <v>567</v>
      </c>
      <c r="E43" s="156" t="s">
        <v>500</v>
      </c>
      <c r="F43" s="58" t="s">
        <v>16</v>
      </c>
      <c r="G43" s="9"/>
      <c r="H43" s="60">
        <v>3606.7820000000002</v>
      </c>
      <c r="I43" s="60"/>
      <c r="J43" s="30">
        <f t="shared" ref="J43:J66" si="7">G43+H43+I43</f>
        <v>3606.7820000000002</v>
      </c>
      <c r="K43" s="37"/>
      <c r="M43" s="122"/>
      <c r="N43" s="122"/>
      <c r="O43" s="122"/>
    </row>
    <row r="44" spans="1:15" s="12" customFormat="1" ht="31.9" customHeight="1" x14ac:dyDescent="0.2">
      <c r="A44" s="90">
        <v>2</v>
      </c>
      <c r="B44" s="86" t="s">
        <v>264</v>
      </c>
      <c r="C44" s="124">
        <f t="shared" ref="C44:C56" si="8">J44</f>
        <v>200</v>
      </c>
      <c r="D44" s="60">
        <v>2026</v>
      </c>
      <c r="E44" s="156" t="s">
        <v>500</v>
      </c>
      <c r="F44" s="58" t="s">
        <v>16</v>
      </c>
      <c r="G44" s="9"/>
      <c r="H44" s="9">
        <v>200</v>
      </c>
      <c r="I44" s="60"/>
      <c r="J44" s="30">
        <f t="shared" si="7"/>
        <v>200</v>
      </c>
      <c r="K44" s="37"/>
      <c r="M44" s="122"/>
      <c r="N44" s="122"/>
      <c r="O44" s="122"/>
    </row>
    <row r="45" spans="1:15" s="12" customFormat="1" ht="34.5" customHeight="1" x14ac:dyDescent="0.2">
      <c r="A45" s="126">
        <v>3</v>
      </c>
      <c r="B45" s="8" t="s">
        <v>174</v>
      </c>
      <c r="C45" s="124">
        <f t="shared" si="8"/>
        <v>6345.28</v>
      </c>
      <c r="D45" s="60">
        <v>2026</v>
      </c>
      <c r="E45" s="156" t="s">
        <v>500</v>
      </c>
      <c r="F45" s="58" t="s">
        <v>16</v>
      </c>
      <c r="G45" s="60"/>
      <c r="H45" s="9">
        <v>6345.28</v>
      </c>
      <c r="I45" s="60"/>
      <c r="J45" s="30">
        <f t="shared" si="7"/>
        <v>6345.28</v>
      </c>
      <c r="K45" s="37"/>
      <c r="M45" s="122"/>
      <c r="N45" s="122"/>
      <c r="O45" s="122"/>
    </row>
    <row r="46" spans="1:15" s="12" customFormat="1" ht="45.75" customHeight="1" x14ac:dyDescent="0.2">
      <c r="A46" s="126">
        <v>4</v>
      </c>
      <c r="B46" s="86" t="s">
        <v>734</v>
      </c>
      <c r="C46" s="124">
        <f t="shared" si="8"/>
        <v>280</v>
      </c>
      <c r="D46" s="63">
        <v>2026</v>
      </c>
      <c r="E46" s="156" t="s">
        <v>500</v>
      </c>
      <c r="F46" s="61" t="s">
        <v>16</v>
      </c>
      <c r="G46" s="60"/>
      <c r="H46" s="9">
        <v>280</v>
      </c>
      <c r="I46" s="60"/>
      <c r="J46" s="30">
        <f t="shared" si="7"/>
        <v>280</v>
      </c>
      <c r="K46" s="37"/>
      <c r="M46" s="122"/>
      <c r="N46" s="122"/>
      <c r="O46" s="122"/>
    </row>
    <row r="47" spans="1:15" s="12" customFormat="1" ht="32.450000000000003" customHeight="1" x14ac:dyDescent="0.2">
      <c r="A47" s="126">
        <v>5</v>
      </c>
      <c r="B47" s="8" t="s">
        <v>281</v>
      </c>
      <c r="C47" s="124">
        <f t="shared" si="8"/>
        <v>240</v>
      </c>
      <c r="D47" s="60">
        <v>2027</v>
      </c>
      <c r="E47" s="156" t="s">
        <v>500</v>
      </c>
      <c r="F47" s="58" t="s">
        <v>16</v>
      </c>
      <c r="G47" s="60"/>
      <c r="H47" s="60"/>
      <c r="I47" s="9">
        <v>240</v>
      </c>
      <c r="J47" s="30">
        <f t="shared" si="7"/>
        <v>240</v>
      </c>
      <c r="K47" s="37"/>
      <c r="M47" s="122"/>
      <c r="N47" s="122"/>
      <c r="O47" s="122"/>
    </row>
    <row r="48" spans="1:15" s="12" customFormat="1" ht="38.25" customHeight="1" x14ac:dyDescent="0.2">
      <c r="A48" s="126">
        <v>6</v>
      </c>
      <c r="B48" s="8" t="s">
        <v>282</v>
      </c>
      <c r="C48" s="124">
        <f t="shared" si="8"/>
        <v>280</v>
      </c>
      <c r="D48" s="60">
        <v>2027</v>
      </c>
      <c r="E48" s="156" t="s">
        <v>500</v>
      </c>
      <c r="F48" s="58" t="s">
        <v>16</v>
      </c>
      <c r="G48" s="60"/>
      <c r="H48" s="9"/>
      <c r="I48" s="9">
        <v>280</v>
      </c>
      <c r="J48" s="30">
        <f t="shared" si="7"/>
        <v>280</v>
      </c>
      <c r="K48" s="37"/>
      <c r="M48" s="122" t="s">
        <v>566</v>
      </c>
      <c r="N48" s="122"/>
      <c r="O48" s="122"/>
    </row>
    <row r="49" spans="1:15" s="12" customFormat="1" ht="51" customHeight="1" x14ac:dyDescent="0.2">
      <c r="A49" s="126">
        <v>7</v>
      </c>
      <c r="B49" s="8" t="s">
        <v>302</v>
      </c>
      <c r="C49" s="124">
        <f t="shared" si="8"/>
        <v>480</v>
      </c>
      <c r="D49" s="60">
        <v>2027</v>
      </c>
      <c r="E49" s="156" t="s">
        <v>500</v>
      </c>
      <c r="F49" s="58" t="s">
        <v>16</v>
      </c>
      <c r="G49" s="60"/>
      <c r="H49" s="9"/>
      <c r="I49" s="9">
        <v>480</v>
      </c>
      <c r="J49" s="30">
        <f t="shared" si="7"/>
        <v>480</v>
      </c>
      <c r="K49" s="37"/>
      <c r="M49" s="122"/>
      <c r="N49" s="122"/>
      <c r="O49" s="122"/>
    </row>
    <row r="50" spans="1:15" s="12" customFormat="1" ht="36" customHeight="1" x14ac:dyDescent="0.2">
      <c r="A50" s="126">
        <v>8</v>
      </c>
      <c r="B50" s="8" t="s">
        <v>283</v>
      </c>
      <c r="C50" s="124">
        <f t="shared" si="8"/>
        <v>385</v>
      </c>
      <c r="D50" s="60">
        <v>2027</v>
      </c>
      <c r="E50" s="156" t="s">
        <v>500</v>
      </c>
      <c r="F50" s="58" t="s">
        <v>16</v>
      </c>
      <c r="G50" s="60"/>
      <c r="H50" s="9"/>
      <c r="I50" s="9">
        <v>385</v>
      </c>
      <c r="J50" s="30">
        <f t="shared" si="7"/>
        <v>385</v>
      </c>
      <c r="K50" s="37"/>
      <c r="M50" s="122"/>
      <c r="N50" s="122"/>
      <c r="O50" s="122"/>
    </row>
    <row r="51" spans="1:15" s="12" customFormat="1" ht="33" customHeight="1" x14ac:dyDescent="0.2">
      <c r="A51" s="126">
        <v>9</v>
      </c>
      <c r="B51" s="62" t="s">
        <v>267</v>
      </c>
      <c r="C51" s="124">
        <f t="shared" si="8"/>
        <v>199</v>
      </c>
      <c r="D51" s="60">
        <v>2027</v>
      </c>
      <c r="E51" s="59" t="s">
        <v>510</v>
      </c>
      <c r="F51" s="58" t="s">
        <v>16</v>
      </c>
      <c r="G51" s="60"/>
      <c r="H51" s="9"/>
      <c r="I51" s="9">
        <v>199</v>
      </c>
      <c r="J51" s="30">
        <f t="shared" si="7"/>
        <v>199</v>
      </c>
      <c r="K51" s="37"/>
      <c r="M51" s="122"/>
      <c r="N51" s="122"/>
      <c r="O51" s="122"/>
    </row>
    <row r="52" spans="1:15" s="12" customFormat="1" ht="30.75" customHeight="1" x14ac:dyDescent="0.2">
      <c r="A52" s="126">
        <v>10</v>
      </c>
      <c r="B52" s="8" t="s">
        <v>284</v>
      </c>
      <c r="C52" s="124">
        <f t="shared" si="8"/>
        <v>250</v>
      </c>
      <c r="D52" s="60">
        <v>2027</v>
      </c>
      <c r="E52" s="156" t="s">
        <v>500</v>
      </c>
      <c r="F52" s="58" t="s">
        <v>16</v>
      </c>
      <c r="G52" s="60"/>
      <c r="H52" s="9"/>
      <c r="I52" s="9">
        <v>250</v>
      </c>
      <c r="J52" s="30">
        <f t="shared" si="7"/>
        <v>250</v>
      </c>
      <c r="K52" s="37"/>
      <c r="M52" s="122"/>
      <c r="N52" s="122"/>
      <c r="O52" s="122"/>
    </row>
    <row r="53" spans="1:15" s="12" customFormat="1" ht="37.15" customHeight="1" x14ac:dyDescent="0.2">
      <c r="A53" s="126">
        <v>11</v>
      </c>
      <c r="B53" s="8" t="s">
        <v>285</v>
      </c>
      <c r="C53" s="124">
        <f t="shared" si="8"/>
        <v>425</v>
      </c>
      <c r="D53" s="60">
        <v>2027</v>
      </c>
      <c r="E53" s="156" t="s">
        <v>500</v>
      </c>
      <c r="F53" s="58" t="s">
        <v>16</v>
      </c>
      <c r="G53" s="60"/>
      <c r="H53" s="9"/>
      <c r="I53" s="9">
        <v>425</v>
      </c>
      <c r="J53" s="30">
        <f t="shared" si="7"/>
        <v>425</v>
      </c>
      <c r="K53" s="37"/>
      <c r="M53" s="122"/>
      <c r="N53" s="122"/>
      <c r="O53" s="122"/>
    </row>
    <row r="54" spans="1:15" s="12" customFormat="1" ht="51" customHeight="1" x14ac:dyDescent="0.2">
      <c r="A54" s="126">
        <v>12</v>
      </c>
      <c r="B54" s="8" t="s">
        <v>286</v>
      </c>
      <c r="C54" s="124">
        <f t="shared" si="8"/>
        <v>380</v>
      </c>
      <c r="D54" s="60">
        <v>2027</v>
      </c>
      <c r="E54" s="156" t="s">
        <v>500</v>
      </c>
      <c r="F54" s="58" t="s">
        <v>16</v>
      </c>
      <c r="G54" s="60"/>
      <c r="H54" s="9"/>
      <c r="I54" s="9">
        <v>380</v>
      </c>
      <c r="J54" s="30">
        <f t="shared" si="7"/>
        <v>380</v>
      </c>
      <c r="K54" s="37"/>
      <c r="M54" s="122"/>
      <c r="N54" s="122"/>
      <c r="O54" s="122"/>
    </row>
    <row r="55" spans="1:15" ht="75" customHeight="1" x14ac:dyDescent="0.2">
      <c r="A55" s="126">
        <v>13</v>
      </c>
      <c r="B55" s="8" t="s">
        <v>211</v>
      </c>
      <c r="C55" s="124">
        <f t="shared" si="8"/>
        <v>105526.29000000001</v>
      </c>
      <c r="D55" s="52" t="s">
        <v>226</v>
      </c>
      <c r="E55" s="44" t="s">
        <v>510</v>
      </c>
      <c r="F55" s="43" t="s">
        <v>16</v>
      </c>
      <c r="G55" s="50">
        <v>35175.43</v>
      </c>
      <c r="H55" s="89">
        <v>35175.43</v>
      </c>
      <c r="I55" s="89">
        <v>35175.43</v>
      </c>
      <c r="J55" s="47">
        <f t="shared" si="7"/>
        <v>105526.29000000001</v>
      </c>
      <c r="K55" s="17"/>
      <c r="M55" s="95"/>
      <c r="N55" s="95"/>
      <c r="O55" s="95"/>
    </row>
    <row r="56" spans="1:15" ht="45.6" customHeight="1" x14ac:dyDescent="0.2">
      <c r="A56" s="126">
        <v>14</v>
      </c>
      <c r="B56" s="96" t="s">
        <v>595</v>
      </c>
      <c r="C56" s="124">
        <f t="shared" si="8"/>
        <v>493.90699999999998</v>
      </c>
      <c r="D56" s="90">
        <v>2025</v>
      </c>
      <c r="E56" s="156" t="s">
        <v>500</v>
      </c>
      <c r="F56" s="93" t="s">
        <v>16</v>
      </c>
      <c r="G56" s="89">
        <v>493.90699999999998</v>
      </c>
      <c r="H56" s="89"/>
      <c r="I56" s="89"/>
      <c r="J56" s="80">
        <f t="shared" si="7"/>
        <v>493.90699999999998</v>
      </c>
      <c r="K56" s="94"/>
      <c r="M56" s="95"/>
      <c r="N56" s="95"/>
      <c r="O56" s="95"/>
    </row>
    <row r="57" spans="1:15" ht="18" customHeight="1" x14ac:dyDescent="0.2">
      <c r="A57" s="388">
        <v>15</v>
      </c>
      <c r="B57" s="391" t="s">
        <v>381</v>
      </c>
      <c r="C57" s="413">
        <v>18595.843000000001</v>
      </c>
      <c r="D57" s="388" t="s">
        <v>431</v>
      </c>
      <c r="E57" s="290" t="s">
        <v>500</v>
      </c>
      <c r="F57" s="144" t="s">
        <v>471</v>
      </c>
      <c r="G57" s="89">
        <f>G58+G59</f>
        <v>15090.176000000001</v>
      </c>
      <c r="H57" s="89"/>
      <c r="I57" s="89"/>
      <c r="J57" s="80">
        <f t="shared" ref="J57" si="9">J58+J59</f>
        <v>15090.176000000001</v>
      </c>
      <c r="K57" s="94"/>
      <c r="M57" s="95"/>
      <c r="N57" s="95"/>
      <c r="O57" s="95"/>
    </row>
    <row r="58" spans="1:15" ht="28.9" customHeight="1" x14ac:dyDescent="0.2">
      <c r="A58" s="390"/>
      <c r="B58" s="392"/>
      <c r="C58" s="414"/>
      <c r="D58" s="390"/>
      <c r="E58" s="291"/>
      <c r="F58" s="144" t="s">
        <v>16</v>
      </c>
      <c r="G58" s="123">
        <f>18595.843-3505.667-G59</f>
        <v>7092.2000000000016</v>
      </c>
      <c r="H58" s="89"/>
      <c r="I58" s="89"/>
      <c r="J58" s="89">
        <f t="shared" si="7"/>
        <v>7092.2000000000016</v>
      </c>
      <c r="K58" s="94"/>
      <c r="M58" s="271"/>
      <c r="N58" s="95"/>
      <c r="O58" s="95"/>
    </row>
    <row r="59" spans="1:15" ht="30" customHeight="1" x14ac:dyDescent="0.2">
      <c r="A59" s="389"/>
      <c r="B59" s="393"/>
      <c r="C59" s="415"/>
      <c r="D59" s="389"/>
      <c r="E59" s="292"/>
      <c r="F59" s="144" t="s">
        <v>466</v>
      </c>
      <c r="G59" s="123">
        <v>7997.9759999999997</v>
      </c>
      <c r="H59" s="140"/>
      <c r="I59" s="140"/>
      <c r="J59" s="89">
        <f t="shared" si="7"/>
        <v>7997.9759999999997</v>
      </c>
      <c r="K59" s="94"/>
      <c r="M59" s="95"/>
      <c r="N59" s="95"/>
      <c r="O59" s="95"/>
    </row>
    <row r="60" spans="1:15" ht="45.75" customHeight="1" x14ac:dyDescent="0.2">
      <c r="A60" s="388">
        <v>16</v>
      </c>
      <c r="B60" s="8" t="s">
        <v>597</v>
      </c>
      <c r="C60" s="124">
        <v>14745.012000000001</v>
      </c>
      <c r="D60" s="315" t="s">
        <v>445</v>
      </c>
      <c r="E60" s="290" t="s">
        <v>500</v>
      </c>
      <c r="F60" s="315" t="s">
        <v>16</v>
      </c>
      <c r="G60" s="123">
        <v>45</v>
      </c>
      <c r="H60" s="89"/>
      <c r="I60" s="89"/>
      <c r="J60" s="80">
        <f t="shared" si="7"/>
        <v>45</v>
      </c>
      <c r="K60" s="94"/>
      <c r="M60" s="95"/>
      <c r="N60" s="95"/>
      <c r="O60" s="95"/>
    </row>
    <row r="61" spans="1:15" ht="30" customHeight="1" x14ac:dyDescent="0.2">
      <c r="A61" s="389"/>
      <c r="B61" s="146" t="s">
        <v>464</v>
      </c>
      <c r="C61" s="145">
        <v>45</v>
      </c>
      <c r="D61" s="317"/>
      <c r="E61" s="292"/>
      <c r="F61" s="317"/>
      <c r="G61" s="143">
        <v>45</v>
      </c>
      <c r="H61" s="140"/>
      <c r="I61" s="140"/>
      <c r="J61" s="140">
        <f t="shared" si="7"/>
        <v>45</v>
      </c>
      <c r="K61" s="94"/>
      <c r="M61" s="95"/>
      <c r="N61" s="95"/>
      <c r="O61" s="95"/>
    </row>
    <row r="62" spans="1:15" ht="37.9" customHeight="1" x14ac:dyDescent="0.2">
      <c r="A62" s="138">
        <v>17</v>
      </c>
      <c r="B62" s="8" t="s">
        <v>447</v>
      </c>
      <c r="C62" s="124">
        <v>2880.8879999999999</v>
      </c>
      <c r="D62" s="135" t="s">
        <v>431</v>
      </c>
      <c r="E62" s="157" t="s">
        <v>500</v>
      </c>
      <c r="F62" s="135" t="s">
        <v>16</v>
      </c>
      <c r="G62" s="123">
        <f>2880.888-2463.356</f>
        <v>417.5319999999997</v>
      </c>
      <c r="H62" s="89"/>
      <c r="I62" s="89"/>
      <c r="J62" s="80">
        <f t="shared" si="7"/>
        <v>417.5319999999997</v>
      </c>
      <c r="K62" s="94"/>
      <c r="M62" s="95"/>
      <c r="N62" s="95"/>
      <c r="O62" s="95"/>
    </row>
    <row r="63" spans="1:15" ht="20.25" customHeight="1" x14ac:dyDescent="0.2">
      <c r="A63" s="388">
        <v>18</v>
      </c>
      <c r="B63" s="391" t="s">
        <v>508</v>
      </c>
      <c r="C63" s="396">
        <f>G63</f>
        <v>5864.8530000000001</v>
      </c>
      <c r="D63" s="315">
        <v>2025</v>
      </c>
      <c r="E63" s="290" t="s">
        <v>500</v>
      </c>
      <c r="F63" s="239" t="s">
        <v>471</v>
      </c>
      <c r="G63" s="123">
        <f>G64+G65</f>
        <v>5864.8530000000001</v>
      </c>
      <c r="H63" s="89"/>
      <c r="I63" s="89"/>
      <c r="J63" s="80">
        <f t="shared" si="7"/>
        <v>5864.8530000000001</v>
      </c>
      <c r="K63" s="94"/>
      <c r="M63" s="95"/>
      <c r="N63" s="95"/>
      <c r="O63" s="95"/>
    </row>
    <row r="64" spans="1:15" ht="55.5" customHeight="1" x14ac:dyDescent="0.25">
      <c r="A64" s="390"/>
      <c r="B64" s="392"/>
      <c r="C64" s="397"/>
      <c r="D64" s="316"/>
      <c r="E64" s="394"/>
      <c r="F64" s="243" t="s">
        <v>16</v>
      </c>
      <c r="G64" s="123">
        <v>5864.8530000000001</v>
      </c>
      <c r="H64" s="89"/>
      <c r="I64" s="89"/>
      <c r="J64" s="89">
        <f t="shared" si="7"/>
        <v>5864.8530000000001</v>
      </c>
      <c r="K64" s="270"/>
      <c r="L64" s="271"/>
      <c r="M64" s="95"/>
      <c r="N64" s="95"/>
      <c r="O64" s="210"/>
    </row>
    <row r="65" spans="1:15" ht="31.5" hidden="1" customHeight="1" x14ac:dyDescent="0.2">
      <c r="A65" s="390"/>
      <c r="B65" s="393"/>
      <c r="C65" s="398"/>
      <c r="D65" s="316"/>
      <c r="E65" s="394"/>
      <c r="F65" s="209" t="s">
        <v>592</v>
      </c>
      <c r="G65" s="123">
        <v>0</v>
      </c>
      <c r="H65" s="89"/>
      <c r="I65" s="89"/>
      <c r="J65" s="89">
        <f t="shared" si="7"/>
        <v>0</v>
      </c>
      <c r="K65" s="270"/>
      <c r="L65" s="271"/>
      <c r="M65" s="95"/>
      <c r="N65" s="95"/>
      <c r="O65" s="95"/>
    </row>
    <row r="66" spans="1:15" ht="17.25" customHeight="1" x14ac:dyDescent="0.2">
      <c r="A66" s="389"/>
      <c r="B66" s="146" t="s">
        <v>501</v>
      </c>
      <c r="C66" s="160">
        <f>G66</f>
        <v>182.39400000000001</v>
      </c>
      <c r="D66" s="317"/>
      <c r="E66" s="395"/>
      <c r="F66" s="242"/>
      <c r="G66" s="143">
        <v>182.39400000000001</v>
      </c>
      <c r="H66" s="140"/>
      <c r="I66" s="140"/>
      <c r="J66" s="140">
        <f t="shared" si="7"/>
        <v>182.39400000000001</v>
      </c>
      <c r="K66" s="270"/>
      <c r="L66" s="272"/>
      <c r="M66" s="95"/>
      <c r="N66" s="95"/>
      <c r="O66" s="95"/>
    </row>
    <row r="67" spans="1:15" ht="15" customHeight="1" x14ac:dyDescent="0.2">
      <c r="A67" s="381" t="s">
        <v>287</v>
      </c>
      <c r="B67" s="382"/>
      <c r="C67" s="382"/>
      <c r="D67" s="382"/>
      <c r="E67" s="382"/>
      <c r="F67" s="386"/>
      <c r="G67" s="47">
        <f>SUM(G43:G66)-G61-G59-G58-G66-G65-G64</f>
        <v>57086.898000000008</v>
      </c>
      <c r="H67" s="80">
        <f t="shared" ref="H67:J67" si="10">SUM(H43:H66)-H61-H59-H58-H66-H65-H64</f>
        <v>45607.491999999998</v>
      </c>
      <c r="I67" s="80">
        <f t="shared" si="10"/>
        <v>37814.43</v>
      </c>
      <c r="J67" s="80">
        <f t="shared" si="10"/>
        <v>140508.82000000004</v>
      </c>
      <c r="K67" s="22"/>
      <c r="L67" s="159">
        <f>J43+J44+J45+J46+J47+J48+J49+J50+J51+J52+J53+J54+J55+J56+J57+J60+J62+J63</f>
        <v>140508.82000000004</v>
      </c>
      <c r="M67" s="159"/>
      <c r="N67" s="159"/>
      <c r="O67" s="158"/>
    </row>
    <row r="68" spans="1:15" ht="15" customHeight="1" x14ac:dyDescent="0.2">
      <c r="A68" s="381" t="s">
        <v>469</v>
      </c>
      <c r="B68" s="382"/>
      <c r="C68" s="382"/>
      <c r="D68" s="382"/>
      <c r="E68" s="382"/>
      <c r="F68" s="383"/>
      <c r="G68" s="80">
        <f>G59</f>
        <v>7997.9759999999997</v>
      </c>
      <c r="H68" s="80">
        <f>H59</f>
        <v>0</v>
      </c>
      <c r="I68" s="80">
        <f>I59</f>
        <v>0</v>
      </c>
      <c r="J68" s="80">
        <f>J59</f>
        <v>7997.9759999999997</v>
      </c>
      <c r="K68" s="22"/>
      <c r="L68" s="159"/>
      <c r="M68" s="159"/>
      <c r="N68" s="159"/>
      <c r="O68" s="158"/>
    </row>
    <row r="69" spans="1:15" ht="16.5" hidden="1" customHeight="1" x14ac:dyDescent="0.2">
      <c r="A69" s="206" t="s">
        <v>594</v>
      </c>
      <c r="B69" s="207"/>
      <c r="C69" s="207"/>
      <c r="D69" s="207"/>
      <c r="E69" s="207"/>
      <c r="F69" s="208"/>
      <c r="G69" s="30">
        <f>G65</f>
        <v>0</v>
      </c>
      <c r="H69" s="30">
        <f t="shared" ref="H69:J69" si="11">H65</f>
        <v>0</v>
      </c>
      <c r="I69" s="30">
        <f t="shared" si="11"/>
        <v>0</v>
      </c>
      <c r="J69" s="30">
        <f t="shared" si="11"/>
        <v>0</v>
      </c>
      <c r="K69" s="22"/>
      <c r="L69" s="159"/>
      <c r="M69" s="159"/>
      <c r="N69" s="159"/>
      <c r="O69" s="158"/>
    </row>
    <row r="70" spans="1:15" ht="18" customHeight="1" x14ac:dyDescent="0.2">
      <c r="A70" s="381" t="s">
        <v>470</v>
      </c>
      <c r="B70" s="382"/>
      <c r="C70" s="382"/>
      <c r="D70" s="382"/>
      <c r="E70" s="382"/>
      <c r="F70" s="383"/>
      <c r="G70" s="80">
        <f>SUM(G43:G66)-G59-G61-G57-G66-G63-G65</f>
        <v>49088.922000000013</v>
      </c>
      <c r="H70" s="80">
        <f t="shared" ref="H70:I70" si="12">SUM(H43:H66)-H59-H61-H57-H66-H63-H65</f>
        <v>45607.491999999998</v>
      </c>
      <c r="I70" s="80">
        <f t="shared" si="12"/>
        <v>37814.43</v>
      </c>
      <c r="J70" s="80">
        <f>SUM(J43:J66)-J59-J61-J57-J66-J63-J65</f>
        <v>132510.84400000004</v>
      </c>
      <c r="K70" s="23"/>
      <c r="L70" s="158"/>
      <c r="M70" s="158"/>
      <c r="N70" s="158"/>
      <c r="O70" s="158"/>
    </row>
    <row r="71" spans="1:15" ht="18" customHeight="1" x14ac:dyDescent="0.2">
      <c r="A71" s="385" t="s">
        <v>23</v>
      </c>
      <c r="B71" s="385"/>
      <c r="C71" s="385"/>
      <c r="D71" s="385"/>
      <c r="E71" s="385"/>
      <c r="F71" s="385"/>
      <c r="G71" s="385"/>
      <c r="H71" s="385"/>
      <c r="I71" s="385"/>
      <c r="J71" s="385"/>
      <c r="K71" s="385"/>
    </row>
    <row r="72" spans="1:15" s="12" customFormat="1" ht="32.25" customHeight="1" x14ac:dyDescent="0.2">
      <c r="A72" s="170">
        <v>1</v>
      </c>
      <c r="B72" s="11" t="s">
        <v>50</v>
      </c>
      <c r="C72" s="11">
        <f>J72</f>
        <v>73314.862000000008</v>
      </c>
      <c r="D72" s="170" t="s">
        <v>226</v>
      </c>
      <c r="E72" s="166" t="s">
        <v>511</v>
      </c>
      <c r="F72" s="166" t="s">
        <v>16</v>
      </c>
      <c r="G72" s="170">
        <v>23596.600999999999</v>
      </c>
      <c r="H72" s="170">
        <v>24477.362000000001</v>
      </c>
      <c r="I72" s="170">
        <v>25240.899000000001</v>
      </c>
      <c r="J72" s="37">
        <f>G72+H72+I72</f>
        <v>73314.862000000008</v>
      </c>
      <c r="K72" s="11"/>
      <c r="M72" s="122"/>
      <c r="N72" s="122"/>
      <c r="O72" s="122"/>
    </row>
    <row r="73" spans="1:15" s="12" customFormat="1" ht="32.25" customHeight="1" x14ac:dyDescent="0.2">
      <c r="A73" s="170">
        <v>2</v>
      </c>
      <c r="B73" s="11" t="s">
        <v>51</v>
      </c>
      <c r="C73" s="11">
        <f t="shared" ref="C73:C103" si="13">J73</f>
        <v>32.576000000000001</v>
      </c>
      <c r="D73" s="170" t="s">
        <v>226</v>
      </c>
      <c r="E73" s="166" t="s">
        <v>511</v>
      </c>
      <c r="F73" s="166" t="s">
        <v>16</v>
      </c>
      <c r="G73" s="170">
        <v>10.212</v>
      </c>
      <c r="H73" s="170">
        <v>10.927</v>
      </c>
      <c r="I73" s="170">
        <v>11.436999999999999</v>
      </c>
      <c r="J73" s="37">
        <f>G73+H73+I73</f>
        <v>32.576000000000001</v>
      </c>
      <c r="K73" s="11"/>
      <c r="M73" s="122"/>
      <c r="N73" s="122"/>
      <c r="O73" s="122"/>
    </row>
    <row r="74" spans="1:15" s="12" customFormat="1" ht="31.9" customHeight="1" x14ac:dyDescent="0.2">
      <c r="A74" s="170">
        <v>3</v>
      </c>
      <c r="B74" s="8" t="s">
        <v>527</v>
      </c>
      <c r="C74" s="11">
        <f t="shared" si="13"/>
        <v>1618.0439999999999</v>
      </c>
      <c r="D74" s="170" t="s">
        <v>665</v>
      </c>
      <c r="E74" s="166" t="s">
        <v>511</v>
      </c>
      <c r="F74" s="166" t="s">
        <v>16</v>
      </c>
      <c r="G74" s="274"/>
      <c r="H74" s="170">
        <v>867.04200000000003</v>
      </c>
      <c r="I74" s="170">
        <v>751.00199999999995</v>
      </c>
      <c r="J74" s="37">
        <f t="shared" ref="J74:J106" si="14">G74+H74+I74</f>
        <v>1618.0439999999999</v>
      </c>
      <c r="K74" s="11"/>
      <c r="M74" s="122"/>
      <c r="N74" s="122"/>
      <c r="O74" s="122"/>
    </row>
    <row r="75" spans="1:15" s="12" customFormat="1" ht="42.75" customHeight="1" x14ac:dyDescent="0.2">
      <c r="A75" s="170">
        <v>4</v>
      </c>
      <c r="B75" s="8" t="s">
        <v>526</v>
      </c>
      <c r="C75" s="11">
        <f t="shared" si="13"/>
        <v>401.53300000000002</v>
      </c>
      <c r="D75" s="170" t="s">
        <v>665</v>
      </c>
      <c r="E75" s="166" t="s">
        <v>511</v>
      </c>
      <c r="F75" s="166" t="s">
        <v>16</v>
      </c>
      <c r="G75" s="274"/>
      <c r="H75" s="170">
        <v>195.01400000000001</v>
      </c>
      <c r="I75" s="170">
        <v>206.51900000000001</v>
      </c>
      <c r="J75" s="37">
        <f t="shared" si="14"/>
        <v>401.53300000000002</v>
      </c>
      <c r="K75" s="11"/>
      <c r="M75" s="122"/>
      <c r="N75" s="122"/>
      <c r="O75" s="122"/>
    </row>
    <row r="76" spans="1:15" s="12" customFormat="1" ht="30.75" customHeight="1" x14ac:dyDescent="0.2">
      <c r="A76" s="170">
        <v>5</v>
      </c>
      <c r="B76" s="86" t="s">
        <v>650</v>
      </c>
      <c r="C76" s="11">
        <f t="shared" si="13"/>
        <v>2116.1840000000002</v>
      </c>
      <c r="D76" s="170" t="s">
        <v>226</v>
      </c>
      <c r="E76" s="166" t="s">
        <v>511</v>
      </c>
      <c r="F76" s="166" t="s">
        <v>16</v>
      </c>
      <c r="G76" s="9">
        <v>675.928</v>
      </c>
      <c r="H76" s="170">
        <v>720.12800000000004</v>
      </c>
      <c r="I76" s="170">
        <v>720.12800000000004</v>
      </c>
      <c r="J76" s="37">
        <f t="shared" si="14"/>
        <v>2116.1840000000002</v>
      </c>
      <c r="K76" s="11"/>
      <c r="M76" s="122"/>
      <c r="N76" s="122"/>
      <c r="O76" s="122"/>
    </row>
    <row r="77" spans="1:15" s="12" customFormat="1" ht="31.5" customHeight="1" x14ac:dyDescent="0.2">
      <c r="A77" s="170">
        <v>6</v>
      </c>
      <c r="B77" s="11" t="s">
        <v>52</v>
      </c>
      <c r="C77" s="11">
        <f t="shared" si="13"/>
        <v>303.62300000000005</v>
      </c>
      <c r="D77" s="170" t="s">
        <v>226</v>
      </c>
      <c r="E77" s="166" t="s">
        <v>511</v>
      </c>
      <c r="F77" s="166" t="s">
        <v>16</v>
      </c>
      <c r="G77" s="170">
        <v>83.847999999999999</v>
      </c>
      <c r="H77" s="170">
        <v>106.738</v>
      </c>
      <c r="I77" s="170">
        <v>113.03700000000001</v>
      </c>
      <c r="J77" s="37">
        <f t="shared" si="14"/>
        <v>303.62300000000005</v>
      </c>
      <c r="K77" s="11"/>
      <c r="M77" s="122"/>
      <c r="N77" s="122"/>
      <c r="O77" s="122"/>
    </row>
    <row r="78" spans="1:15" s="12" customFormat="1" ht="46.5" customHeight="1" x14ac:dyDescent="0.2">
      <c r="A78" s="170">
        <v>7</v>
      </c>
      <c r="B78" s="11" t="s">
        <v>176</v>
      </c>
      <c r="C78" s="11">
        <f t="shared" si="13"/>
        <v>57396.054999999993</v>
      </c>
      <c r="D78" s="170" t="s">
        <v>226</v>
      </c>
      <c r="E78" s="166" t="s">
        <v>512</v>
      </c>
      <c r="F78" s="166" t="s">
        <v>16</v>
      </c>
      <c r="G78" s="170">
        <v>18105.100999999999</v>
      </c>
      <c r="H78" s="9">
        <v>19532.330000000002</v>
      </c>
      <c r="I78" s="170">
        <v>19758.624</v>
      </c>
      <c r="J78" s="37">
        <f t="shared" si="14"/>
        <v>57396.054999999993</v>
      </c>
      <c r="K78" s="11"/>
      <c r="M78" s="122"/>
      <c r="N78" s="122"/>
      <c r="O78" s="122"/>
    </row>
    <row r="79" spans="1:15" s="12" customFormat="1" ht="44.25" customHeight="1" x14ac:dyDescent="0.2">
      <c r="A79" s="170">
        <v>8</v>
      </c>
      <c r="B79" s="11" t="s">
        <v>180</v>
      </c>
      <c r="C79" s="11">
        <f t="shared" si="13"/>
        <v>262.488</v>
      </c>
      <c r="D79" s="170" t="s">
        <v>226</v>
      </c>
      <c r="E79" s="166" t="s">
        <v>512</v>
      </c>
      <c r="F79" s="166" t="s">
        <v>16</v>
      </c>
      <c r="G79" s="170">
        <v>62.158999999999999</v>
      </c>
      <c r="H79" s="170">
        <v>97.293999999999997</v>
      </c>
      <c r="I79" s="170">
        <v>103.035</v>
      </c>
      <c r="J79" s="37">
        <f t="shared" si="14"/>
        <v>262.488</v>
      </c>
      <c r="K79" s="11"/>
      <c r="M79" s="122"/>
      <c r="N79" s="122"/>
      <c r="O79" s="122"/>
    </row>
    <row r="80" spans="1:15" s="12" customFormat="1" ht="43.5" customHeight="1" x14ac:dyDescent="0.2">
      <c r="A80" s="170">
        <v>9</v>
      </c>
      <c r="B80" s="11" t="s">
        <v>207</v>
      </c>
      <c r="C80" s="11">
        <f t="shared" si="13"/>
        <v>9255.7380000000012</v>
      </c>
      <c r="D80" s="170" t="s">
        <v>226</v>
      </c>
      <c r="E80" s="166" t="s">
        <v>513</v>
      </c>
      <c r="F80" s="166" t="s">
        <v>16</v>
      </c>
      <c r="G80" s="170">
        <v>2937.0340000000001</v>
      </c>
      <c r="H80" s="170">
        <v>3149.8690000000001</v>
      </c>
      <c r="I80" s="170">
        <v>3168.835</v>
      </c>
      <c r="J80" s="37">
        <f t="shared" si="14"/>
        <v>9255.7380000000012</v>
      </c>
      <c r="K80" s="11"/>
      <c r="M80" s="122"/>
      <c r="N80" s="122"/>
      <c r="O80" s="122"/>
    </row>
    <row r="81" spans="1:15" ht="43.5" customHeight="1" x14ac:dyDescent="0.2">
      <c r="A81" s="27">
        <v>10</v>
      </c>
      <c r="B81" s="28" t="s">
        <v>293</v>
      </c>
      <c r="C81" s="11">
        <f t="shared" si="13"/>
        <v>50.442</v>
      </c>
      <c r="D81" s="29">
        <v>2025</v>
      </c>
      <c r="E81" s="156" t="s">
        <v>512</v>
      </c>
      <c r="F81" s="25" t="s">
        <v>16</v>
      </c>
      <c r="G81" s="27">
        <v>50.442</v>
      </c>
      <c r="H81" s="27"/>
      <c r="I81" s="27"/>
      <c r="J81" s="77">
        <f t="shared" si="14"/>
        <v>50.442</v>
      </c>
      <c r="K81" s="4"/>
    </row>
    <row r="82" spans="1:15" ht="43.5" customHeight="1" x14ac:dyDescent="0.2">
      <c r="A82" s="27">
        <v>11</v>
      </c>
      <c r="B82" s="28" t="s">
        <v>268</v>
      </c>
      <c r="C82" s="11">
        <f t="shared" si="13"/>
        <v>7.9660000000000002</v>
      </c>
      <c r="D82" s="69">
        <v>2025</v>
      </c>
      <c r="E82" s="156" t="s">
        <v>512</v>
      </c>
      <c r="F82" s="25" t="s">
        <v>16</v>
      </c>
      <c r="G82" s="27">
        <v>7.9660000000000002</v>
      </c>
      <c r="H82" s="27"/>
      <c r="I82" s="27"/>
      <c r="J82" s="77">
        <f t="shared" si="14"/>
        <v>7.9660000000000002</v>
      </c>
      <c r="K82" s="4"/>
    </row>
    <row r="83" spans="1:15" ht="43.5" customHeight="1" x14ac:dyDescent="0.2">
      <c r="A83" s="65">
        <v>12</v>
      </c>
      <c r="B83" s="67" t="s">
        <v>297</v>
      </c>
      <c r="C83" s="125">
        <f t="shared" si="13"/>
        <v>28</v>
      </c>
      <c r="D83" s="69">
        <v>2025</v>
      </c>
      <c r="E83" s="156" t="s">
        <v>512</v>
      </c>
      <c r="F83" s="64" t="s">
        <v>16</v>
      </c>
      <c r="G83" s="66">
        <v>28</v>
      </c>
      <c r="H83" s="65"/>
      <c r="I83" s="65"/>
      <c r="J83" s="80">
        <f t="shared" si="14"/>
        <v>28</v>
      </c>
      <c r="K83" s="4"/>
    </row>
    <row r="84" spans="1:15" ht="43.5" customHeight="1" x14ac:dyDescent="0.2">
      <c r="A84" s="65">
        <v>13</v>
      </c>
      <c r="B84" s="67" t="s">
        <v>294</v>
      </c>
      <c r="C84" s="125">
        <f t="shared" si="13"/>
        <v>6</v>
      </c>
      <c r="D84" s="69">
        <v>2025</v>
      </c>
      <c r="E84" s="156" t="s">
        <v>512</v>
      </c>
      <c r="F84" s="64" t="s">
        <v>16</v>
      </c>
      <c r="G84" s="66">
        <v>6</v>
      </c>
      <c r="H84" s="65"/>
      <c r="I84" s="65"/>
      <c r="J84" s="80">
        <f t="shared" si="14"/>
        <v>6</v>
      </c>
      <c r="K84" s="4"/>
    </row>
    <row r="85" spans="1:15" ht="43.5" customHeight="1" x14ac:dyDescent="0.2">
      <c r="A85" s="65">
        <v>14</v>
      </c>
      <c r="B85" s="67" t="s">
        <v>295</v>
      </c>
      <c r="C85" s="125">
        <f t="shared" si="13"/>
        <v>31</v>
      </c>
      <c r="D85" s="69">
        <v>2025</v>
      </c>
      <c r="E85" s="156" t="s">
        <v>512</v>
      </c>
      <c r="F85" s="64" t="s">
        <v>16</v>
      </c>
      <c r="G85" s="66">
        <v>31</v>
      </c>
      <c r="H85" s="65"/>
      <c r="I85" s="65"/>
      <c r="J85" s="80">
        <f t="shared" si="14"/>
        <v>31</v>
      </c>
      <c r="K85" s="4"/>
    </row>
    <row r="86" spans="1:15" ht="43.5" customHeight="1" x14ac:dyDescent="0.2">
      <c r="A86" s="65">
        <v>15</v>
      </c>
      <c r="B86" s="67" t="s">
        <v>296</v>
      </c>
      <c r="C86" s="125">
        <f t="shared" si="13"/>
        <v>6</v>
      </c>
      <c r="D86" s="69">
        <v>2025</v>
      </c>
      <c r="E86" s="156" t="s">
        <v>512</v>
      </c>
      <c r="F86" s="64" t="s">
        <v>16</v>
      </c>
      <c r="G86" s="66">
        <v>6</v>
      </c>
      <c r="H86" s="65"/>
      <c r="I86" s="65"/>
      <c r="J86" s="80">
        <f t="shared" si="14"/>
        <v>6</v>
      </c>
      <c r="K86" s="4"/>
    </row>
    <row r="87" spans="1:15" ht="31.9" customHeight="1" x14ac:dyDescent="0.2">
      <c r="A87" s="69">
        <v>16</v>
      </c>
      <c r="B87" s="3" t="s">
        <v>244</v>
      </c>
      <c r="C87" s="11">
        <f t="shared" si="13"/>
        <v>189.28800000000001</v>
      </c>
      <c r="D87" s="252" t="s">
        <v>226</v>
      </c>
      <c r="E87" s="26" t="s">
        <v>511</v>
      </c>
      <c r="F87" s="25" t="s">
        <v>16</v>
      </c>
      <c r="G87" s="274">
        <f>87.996-43.02</f>
        <v>44.975999999999992</v>
      </c>
      <c r="H87" s="276">
        <v>46.283999999999999</v>
      </c>
      <c r="I87" s="27">
        <v>98.028000000000006</v>
      </c>
      <c r="J87" s="77">
        <f t="shared" si="14"/>
        <v>189.28800000000001</v>
      </c>
      <c r="K87" s="4"/>
    </row>
    <row r="88" spans="1:15" ht="31.9" customHeight="1" x14ac:dyDescent="0.2">
      <c r="A88" s="69">
        <v>17</v>
      </c>
      <c r="B88" s="3" t="s">
        <v>243</v>
      </c>
      <c r="C88" s="11">
        <f t="shared" si="13"/>
        <v>157.12200000000001</v>
      </c>
      <c r="D88" s="90" t="s">
        <v>226</v>
      </c>
      <c r="E88" s="26" t="s">
        <v>511</v>
      </c>
      <c r="F88" s="25" t="s">
        <v>16</v>
      </c>
      <c r="G88" s="274">
        <f>63.998-27.59</f>
        <v>36.408000000000001</v>
      </c>
      <c r="H88" s="276">
        <v>38.715000000000003</v>
      </c>
      <c r="I88" s="27">
        <v>81.998999999999995</v>
      </c>
      <c r="J88" s="77">
        <f t="shared" si="14"/>
        <v>157.12200000000001</v>
      </c>
      <c r="K88" s="4"/>
    </row>
    <row r="89" spans="1:15" ht="31.9" customHeight="1" x14ac:dyDescent="0.2">
      <c r="A89" s="69">
        <v>18</v>
      </c>
      <c r="B89" s="13" t="s">
        <v>53</v>
      </c>
      <c r="C89" s="11">
        <f t="shared" si="13"/>
        <v>57.688000000000002</v>
      </c>
      <c r="D89" s="90">
        <v>2025</v>
      </c>
      <c r="E89" s="26" t="s">
        <v>511</v>
      </c>
      <c r="F89" s="25" t="s">
        <v>16</v>
      </c>
      <c r="G89" s="27">
        <v>57.688000000000002</v>
      </c>
      <c r="H89" s="27"/>
      <c r="I89" s="27"/>
      <c r="J89" s="77">
        <f t="shared" si="14"/>
        <v>57.688000000000002</v>
      </c>
      <c r="K89" s="4"/>
      <c r="M89" s="122">
        <v>55.058</v>
      </c>
    </row>
    <row r="90" spans="1:15" s="12" customFormat="1" ht="31.9" customHeight="1" x14ac:dyDescent="0.2">
      <c r="A90" s="274">
        <v>19</v>
      </c>
      <c r="B90" s="13" t="s">
        <v>725</v>
      </c>
      <c r="C90" s="11">
        <f t="shared" si="13"/>
        <v>78.920999999999992</v>
      </c>
      <c r="D90" s="274" t="s">
        <v>572</v>
      </c>
      <c r="E90" s="273" t="s">
        <v>511</v>
      </c>
      <c r="F90" s="273" t="s">
        <v>16</v>
      </c>
      <c r="G90" s="274">
        <v>41.997999999999998</v>
      </c>
      <c r="H90" s="274">
        <v>36.923000000000002</v>
      </c>
      <c r="I90" s="274"/>
      <c r="J90" s="37">
        <f t="shared" si="14"/>
        <v>78.920999999999992</v>
      </c>
      <c r="K90" s="11"/>
      <c r="M90" s="122"/>
      <c r="N90" s="122"/>
      <c r="O90" s="122"/>
    </row>
    <row r="91" spans="1:15" s="12" customFormat="1" ht="31.9" customHeight="1" x14ac:dyDescent="0.2">
      <c r="A91" s="276">
        <v>20</v>
      </c>
      <c r="B91" s="13" t="s">
        <v>726</v>
      </c>
      <c r="C91" s="125">
        <f t="shared" si="13"/>
        <v>81.447999999999993</v>
      </c>
      <c r="D91" s="276">
        <v>2026</v>
      </c>
      <c r="E91" s="275" t="s">
        <v>511</v>
      </c>
      <c r="F91" s="275" t="s">
        <v>16</v>
      </c>
      <c r="G91" s="276"/>
      <c r="H91" s="9">
        <v>81.447999999999993</v>
      </c>
      <c r="I91" s="276"/>
      <c r="J91" s="30">
        <f t="shared" si="14"/>
        <v>81.447999999999993</v>
      </c>
      <c r="K91" s="11"/>
      <c r="M91" s="122"/>
      <c r="N91" s="122"/>
      <c r="O91" s="122"/>
    </row>
    <row r="92" spans="1:15" ht="31.9" customHeight="1" x14ac:dyDescent="0.2">
      <c r="A92" s="69">
        <v>21</v>
      </c>
      <c r="B92" s="13" t="s">
        <v>270</v>
      </c>
      <c r="C92" s="11">
        <f t="shared" si="13"/>
        <v>28.498999999999999</v>
      </c>
      <c r="D92" s="90">
        <v>2025</v>
      </c>
      <c r="E92" s="26" t="s">
        <v>511</v>
      </c>
      <c r="F92" s="25" t="s">
        <v>16</v>
      </c>
      <c r="G92" s="276">
        <f>56.998-28.499</f>
        <v>28.498999999999999</v>
      </c>
      <c r="H92" s="276"/>
      <c r="I92" s="27"/>
      <c r="J92" s="77">
        <f t="shared" si="14"/>
        <v>28.498999999999999</v>
      </c>
      <c r="K92" s="4"/>
    </row>
    <row r="93" spans="1:15" ht="31.9" customHeight="1" x14ac:dyDescent="0.2">
      <c r="A93" s="69">
        <v>22</v>
      </c>
      <c r="B93" s="13" t="s">
        <v>269</v>
      </c>
      <c r="C93" s="11">
        <f t="shared" si="13"/>
        <v>32.499000000000002</v>
      </c>
      <c r="D93" s="90">
        <v>2025</v>
      </c>
      <c r="E93" s="26" t="s">
        <v>511</v>
      </c>
      <c r="F93" s="25" t="s">
        <v>16</v>
      </c>
      <c r="G93" s="276">
        <f>64.998-32.499</f>
        <v>32.499000000000002</v>
      </c>
      <c r="H93" s="27"/>
      <c r="I93" s="27"/>
      <c r="J93" s="77">
        <f t="shared" si="14"/>
        <v>32.499000000000002</v>
      </c>
      <c r="K93" s="4"/>
    </row>
    <row r="94" spans="1:15" ht="29.25" customHeight="1" x14ac:dyDescent="0.2">
      <c r="A94" s="90">
        <v>23</v>
      </c>
      <c r="B94" s="13" t="s">
        <v>314</v>
      </c>
      <c r="C94" s="11">
        <f t="shared" si="13"/>
        <v>254.86799999999999</v>
      </c>
      <c r="D94" s="90">
        <v>2025</v>
      </c>
      <c r="E94" s="92" t="s">
        <v>511</v>
      </c>
      <c r="F94" s="91" t="s">
        <v>16</v>
      </c>
      <c r="G94" s="79">
        <v>254.86799999999999</v>
      </c>
      <c r="H94" s="79"/>
      <c r="I94" s="79"/>
      <c r="J94" s="77">
        <f t="shared" si="14"/>
        <v>254.86799999999999</v>
      </c>
      <c r="K94" s="19"/>
    </row>
    <row r="95" spans="1:15" ht="46.15" customHeight="1" x14ac:dyDescent="0.2">
      <c r="A95" s="90">
        <v>24</v>
      </c>
      <c r="B95" s="13" t="s">
        <v>438</v>
      </c>
      <c r="C95" s="125">
        <f t="shared" si="13"/>
        <v>49.8</v>
      </c>
      <c r="D95" s="90">
        <v>2025</v>
      </c>
      <c r="E95" s="157" t="s">
        <v>500</v>
      </c>
      <c r="F95" s="108" t="s">
        <v>16</v>
      </c>
      <c r="G95" s="89">
        <v>49.8</v>
      </c>
      <c r="H95" s="79"/>
      <c r="I95" s="79"/>
      <c r="J95" s="80">
        <f t="shared" si="14"/>
        <v>49.8</v>
      </c>
      <c r="K95" s="19"/>
    </row>
    <row r="96" spans="1:15" ht="40.15" customHeight="1" x14ac:dyDescent="0.2">
      <c r="A96" s="90">
        <v>25</v>
      </c>
      <c r="B96" s="13" t="s">
        <v>320</v>
      </c>
      <c r="C96" s="125">
        <f t="shared" si="13"/>
        <v>639.02</v>
      </c>
      <c r="D96" s="90">
        <v>2025</v>
      </c>
      <c r="E96" s="110" t="s">
        <v>511</v>
      </c>
      <c r="F96" s="109" t="s">
        <v>16</v>
      </c>
      <c r="G96" s="89">
        <v>639.02</v>
      </c>
      <c r="H96" s="79"/>
      <c r="I96" s="79"/>
      <c r="J96" s="80">
        <f t="shared" si="14"/>
        <v>639.02</v>
      </c>
      <c r="K96" s="19"/>
    </row>
    <row r="97" spans="1:15" ht="44.45" customHeight="1" x14ac:dyDescent="0.2">
      <c r="A97" s="115">
        <v>26</v>
      </c>
      <c r="B97" s="13" t="s">
        <v>406</v>
      </c>
      <c r="C97" s="125">
        <f t="shared" si="13"/>
        <v>18.09</v>
      </c>
      <c r="D97" s="115">
        <v>2026</v>
      </c>
      <c r="E97" s="156" t="s">
        <v>512</v>
      </c>
      <c r="F97" s="113" t="s">
        <v>16</v>
      </c>
      <c r="G97" s="89"/>
      <c r="H97" s="89">
        <v>18.09</v>
      </c>
      <c r="I97" s="79"/>
      <c r="J97" s="80">
        <f t="shared" si="14"/>
        <v>18.09</v>
      </c>
      <c r="K97" s="19"/>
    </row>
    <row r="98" spans="1:15" ht="44.25" customHeight="1" x14ac:dyDescent="0.2">
      <c r="A98" s="115">
        <v>27</v>
      </c>
      <c r="B98" s="13" t="s">
        <v>727</v>
      </c>
      <c r="C98" s="125">
        <f t="shared" si="13"/>
        <v>57.75</v>
      </c>
      <c r="D98" s="115">
        <v>2026</v>
      </c>
      <c r="E98" s="156" t="s">
        <v>512</v>
      </c>
      <c r="F98" s="113" t="s">
        <v>16</v>
      </c>
      <c r="G98" s="89"/>
      <c r="H98" s="89">
        <v>57.75</v>
      </c>
      <c r="I98" s="79"/>
      <c r="J98" s="80">
        <f t="shared" si="14"/>
        <v>57.75</v>
      </c>
      <c r="K98" s="19"/>
    </row>
    <row r="99" spans="1:15" ht="104.25" customHeight="1" x14ac:dyDescent="0.2">
      <c r="A99" s="130">
        <v>28</v>
      </c>
      <c r="B99" s="13" t="s">
        <v>442</v>
      </c>
      <c r="C99" s="125">
        <f t="shared" si="13"/>
        <v>33</v>
      </c>
      <c r="D99" s="130">
        <v>2025</v>
      </c>
      <c r="E99" s="128" t="s">
        <v>513</v>
      </c>
      <c r="F99" s="129" t="s">
        <v>16</v>
      </c>
      <c r="G99" s="89">
        <v>33</v>
      </c>
      <c r="H99" s="79"/>
      <c r="I99" s="79"/>
      <c r="J99" s="80">
        <f t="shared" si="14"/>
        <v>33</v>
      </c>
      <c r="K99" s="19"/>
    </row>
    <row r="100" spans="1:15" ht="90.75" customHeight="1" x14ac:dyDescent="0.2">
      <c r="A100" s="130">
        <v>29</v>
      </c>
      <c r="B100" s="13" t="s">
        <v>441</v>
      </c>
      <c r="C100" s="125">
        <f t="shared" si="13"/>
        <v>33</v>
      </c>
      <c r="D100" s="130">
        <v>2025</v>
      </c>
      <c r="E100" s="128" t="s">
        <v>513</v>
      </c>
      <c r="F100" s="129" t="s">
        <v>16</v>
      </c>
      <c r="G100" s="89">
        <v>33</v>
      </c>
      <c r="H100" s="79"/>
      <c r="I100" s="79"/>
      <c r="J100" s="80">
        <f t="shared" si="14"/>
        <v>33</v>
      </c>
      <c r="K100" s="19"/>
    </row>
    <row r="101" spans="1:15" ht="83.45" customHeight="1" x14ac:dyDescent="0.2">
      <c r="A101" s="130">
        <v>30</v>
      </c>
      <c r="B101" s="13" t="s">
        <v>494</v>
      </c>
      <c r="C101" s="125">
        <f t="shared" si="13"/>
        <v>26</v>
      </c>
      <c r="D101" s="130">
        <v>2025</v>
      </c>
      <c r="E101" s="128" t="s">
        <v>513</v>
      </c>
      <c r="F101" s="129" t="s">
        <v>16</v>
      </c>
      <c r="G101" s="89">
        <v>26</v>
      </c>
      <c r="H101" s="79"/>
      <c r="I101" s="79"/>
      <c r="J101" s="80">
        <f t="shared" si="14"/>
        <v>26</v>
      </c>
      <c r="K101" s="19"/>
    </row>
    <row r="102" spans="1:15" ht="73.150000000000006" customHeight="1" x14ac:dyDescent="0.2">
      <c r="A102" s="238">
        <v>31</v>
      </c>
      <c r="B102" s="13" t="s">
        <v>440</v>
      </c>
      <c r="C102" s="125">
        <f t="shared" si="13"/>
        <v>17.399999999999999</v>
      </c>
      <c r="D102" s="238">
        <v>2025</v>
      </c>
      <c r="E102" s="248" t="s">
        <v>513</v>
      </c>
      <c r="F102" s="4"/>
      <c r="G102" s="89">
        <v>17.399999999999999</v>
      </c>
      <c r="H102" s="79"/>
      <c r="I102" s="79"/>
      <c r="J102" s="80">
        <f t="shared" si="14"/>
        <v>17.399999999999999</v>
      </c>
      <c r="K102" s="19"/>
    </row>
    <row r="103" spans="1:15" ht="83.45" customHeight="1" x14ac:dyDescent="0.2">
      <c r="A103" s="130">
        <v>32</v>
      </c>
      <c r="B103" s="13" t="s">
        <v>443</v>
      </c>
      <c r="C103" s="125">
        <f t="shared" si="13"/>
        <v>23</v>
      </c>
      <c r="D103" s="130">
        <v>2025</v>
      </c>
      <c r="E103" s="128" t="s">
        <v>513</v>
      </c>
      <c r="F103" s="129" t="s">
        <v>16</v>
      </c>
      <c r="G103" s="89">
        <v>23</v>
      </c>
      <c r="H103" s="79"/>
      <c r="I103" s="79"/>
      <c r="J103" s="80">
        <f t="shared" si="14"/>
        <v>23</v>
      </c>
      <c r="K103" s="19"/>
    </row>
    <row r="104" spans="1:15" ht="31.9" customHeight="1" x14ac:dyDescent="0.2">
      <c r="A104" s="363">
        <v>33</v>
      </c>
      <c r="B104" s="13" t="s">
        <v>454</v>
      </c>
      <c r="C104" s="387">
        <v>4741.0919999999996</v>
      </c>
      <c r="D104" s="363" t="s">
        <v>455</v>
      </c>
      <c r="E104" s="306" t="s">
        <v>500</v>
      </c>
      <c r="F104" s="318" t="s">
        <v>16</v>
      </c>
      <c r="G104" s="89">
        <f>G105</f>
        <v>45</v>
      </c>
      <c r="H104" s="79"/>
      <c r="I104" s="79"/>
      <c r="J104" s="80">
        <f t="shared" si="14"/>
        <v>45</v>
      </c>
      <c r="K104" s="19"/>
    </row>
    <row r="105" spans="1:15" ht="30.6" customHeight="1" x14ac:dyDescent="0.2">
      <c r="A105" s="363"/>
      <c r="B105" s="240" t="s">
        <v>464</v>
      </c>
      <c r="C105" s="387"/>
      <c r="D105" s="363"/>
      <c r="E105" s="306"/>
      <c r="F105" s="318"/>
      <c r="G105" s="140">
        <v>45</v>
      </c>
      <c r="H105" s="141"/>
      <c r="I105" s="141"/>
      <c r="J105" s="142">
        <f t="shared" si="14"/>
        <v>45</v>
      </c>
      <c r="K105" s="19"/>
    </row>
    <row r="106" spans="1:15" ht="46.9" customHeight="1" x14ac:dyDescent="0.2">
      <c r="A106" s="238">
        <v>34</v>
      </c>
      <c r="B106" s="13" t="s">
        <v>457</v>
      </c>
      <c r="C106" s="165">
        <v>55.030999999999999</v>
      </c>
      <c r="D106" s="238">
        <v>2025</v>
      </c>
      <c r="E106" s="236" t="s">
        <v>500</v>
      </c>
      <c r="F106" s="237" t="s">
        <v>16</v>
      </c>
      <c r="G106" s="89">
        <v>55.030999999999999</v>
      </c>
      <c r="H106" s="79"/>
      <c r="I106" s="79"/>
      <c r="J106" s="80">
        <f t="shared" si="14"/>
        <v>55.030999999999999</v>
      </c>
      <c r="K106" s="19"/>
    </row>
    <row r="107" spans="1:15" ht="47.25" customHeight="1" x14ac:dyDescent="0.2">
      <c r="A107" s="238">
        <v>35</v>
      </c>
      <c r="B107" s="13" t="s">
        <v>491</v>
      </c>
      <c r="C107" s="165">
        <f>J107</f>
        <v>49.8</v>
      </c>
      <c r="D107" s="238">
        <v>2026</v>
      </c>
      <c r="E107" s="236" t="s">
        <v>500</v>
      </c>
      <c r="F107" s="237" t="s">
        <v>16</v>
      </c>
      <c r="G107" s="89"/>
      <c r="H107" s="89">
        <v>49.8</v>
      </c>
      <c r="I107" s="79"/>
      <c r="J107" s="80">
        <f t="shared" ref="J107:J109" si="15">G107+H107+I107</f>
        <v>49.8</v>
      </c>
      <c r="K107" s="19"/>
    </row>
    <row r="108" spans="1:15" ht="46.5" customHeight="1" x14ac:dyDescent="0.2">
      <c r="A108" s="363">
        <v>36</v>
      </c>
      <c r="B108" s="13" t="s">
        <v>520</v>
      </c>
      <c r="C108" s="165">
        <v>3910.0039999999999</v>
      </c>
      <c r="D108" s="363" t="s">
        <v>518</v>
      </c>
      <c r="E108" s="306" t="s">
        <v>500</v>
      </c>
      <c r="F108" s="318" t="s">
        <v>16</v>
      </c>
      <c r="G108" s="89">
        <f>3251.466-600</f>
        <v>2651.4659999999999</v>
      </c>
      <c r="H108" s="280">
        <v>600</v>
      </c>
      <c r="I108" s="79"/>
      <c r="J108" s="80">
        <f t="shared" si="15"/>
        <v>3251.4659999999999</v>
      </c>
      <c r="K108" s="19"/>
      <c r="L108" s="12">
        <v>3251.4659999999999</v>
      </c>
      <c r="O108" s="121">
        <v>3251.4659999999999</v>
      </c>
    </row>
    <row r="109" spans="1:15" ht="21" customHeight="1" x14ac:dyDescent="0.2">
      <c r="A109" s="363"/>
      <c r="B109" s="240" t="s">
        <v>517</v>
      </c>
      <c r="C109" s="241">
        <v>174.54300000000001</v>
      </c>
      <c r="D109" s="363"/>
      <c r="E109" s="306"/>
      <c r="F109" s="318"/>
      <c r="G109" s="140">
        <v>0</v>
      </c>
      <c r="H109" s="141"/>
      <c r="I109" s="141"/>
      <c r="J109" s="140">
        <f t="shared" si="15"/>
        <v>0</v>
      </c>
      <c r="K109" s="19"/>
      <c r="L109" s="12" t="s">
        <v>733</v>
      </c>
    </row>
    <row r="110" spans="1:15" ht="28.9" customHeight="1" x14ac:dyDescent="0.2">
      <c r="A110" s="238">
        <v>37</v>
      </c>
      <c r="B110" s="13" t="s">
        <v>532</v>
      </c>
      <c r="C110" s="165">
        <f>J110</f>
        <v>85.498000000000005</v>
      </c>
      <c r="D110" s="238" t="s">
        <v>665</v>
      </c>
      <c r="E110" s="236" t="s">
        <v>512</v>
      </c>
      <c r="F110" s="237" t="s">
        <v>16</v>
      </c>
      <c r="G110" s="89"/>
      <c r="H110" s="79">
        <v>26.824000000000002</v>
      </c>
      <c r="I110" s="79">
        <v>58.673999999999999</v>
      </c>
      <c r="J110" s="80">
        <f t="shared" ref="J110:J124" si="16">G110+H110+I110</f>
        <v>85.498000000000005</v>
      </c>
      <c r="K110" s="19"/>
      <c r="L110" s="12" t="s">
        <v>654</v>
      </c>
      <c r="M110" s="122" t="s">
        <v>667</v>
      </c>
    </row>
    <row r="111" spans="1:15" ht="33.6" customHeight="1" x14ac:dyDescent="0.2">
      <c r="A111" s="238">
        <v>38</v>
      </c>
      <c r="B111" s="13" t="s">
        <v>533</v>
      </c>
      <c r="C111" s="165">
        <f t="shared" ref="C111:C116" si="17">J111</f>
        <v>80.177999999999997</v>
      </c>
      <c r="D111" s="238" t="s">
        <v>665</v>
      </c>
      <c r="E111" s="236" t="s">
        <v>512</v>
      </c>
      <c r="F111" s="237" t="s">
        <v>16</v>
      </c>
      <c r="G111" s="89"/>
      <c r="H111" s="79">
        <v>37.575000000000003</v>
      </c>
      <c r="I111" s="79">
        <v>42.603000000000002</v>
      </c>
      <c r="J111" s="80">
        <f t="shared" si="16"/>
        <v>80.177999999999997</v>
      </c>
      <c r="K111" s="19"/>
      <c r="L111" s="12" t="s">
        <v>654</v>
      </c>
    </row>
    <row r="112" spans="1:15" ht="33.6" customHeight="1" x14ac:dyDescent="0.2">
      <c r="A112" s="238">
        <v>39</v>
      </c>
      <c r="B112" s="13" t="s">
        <v>534</v>
      </c>
      <c r="C112" s="165">
        <f t="shared" si="17"/>
        <v>144.89099999999999</v>
      </c>
      <c r="D112" s="238" t="s">
        <v>665</v>
      </c>
      <c r="E112" s="236" t="s">
        <v>512</v>
      </c>
      <c r="F112" s="237" t="s">
        <v>16</v>
      </c>
      <c r="G112" s="89"/>
      <c r="H112" s="79">
        <v>70.370999999999995</v>
      </c>
      <c r="I112" s="89">
        <v>74.52</v>
      </c>
      <c r="J112" s="80">
        <f t="shared" si="16"/>
        <v>144.89099999999999</v>
      </c>
      <c r="K112" s="19"/>
      <c r="L112" s="12" t="s">
        <v>654</v>
      </c>
    </row>
    <row r="113" spans="1:15" ht="33.6" customHeight="1" x14ac:dyDescent="0.2">
      <c r="A113" s="238">
        <v>40</v>
      </c>
      <c r="B113" s="13" t="s">
        <v>674</v>
      </c>
      <c r="C113" s="165">
        <f t="shared" si="17"/>
        <v>118.321</v>
      </c>
      <c r="D113" s="238" t="s">
        <v>665</v>
      </c>
      <c r="E113" s="236" t="s">
        <v>512</v>
      </c>
      <c r="F113" s="237" t="s">
        <v>16</v>
      </c>
      <c r="G113" s="89"/>
      <c r="H113" s="79">
        <v>38.715000000000003</v>
      </c>
      <c r="I113" s="79">
        <v>79.605999999999995</v>
      </c>
      <c r="J113" s="80">
        <f t="shared" si="16"/>
        <v>118.321</v>
      </c>
      <c r="K113" s="19"/>
      <c r="L113" s="12" t="s">
        <v>654</v>
      </c>
    </row>
    <row r="114" spans="1:15" ht="33.6" customHeight="1" x14ac:dyDescent="0.2">
      <c r="A114" s="238">
        <v>41</v>
      </c>
      <c r="B114" s="13" t="s">
        <v>535</v>
      </c>
      <c r="C114" s="165">
        <f t="shared" si="17"/>
        <v>71.165999999999997</v>
      </c>
      <c r="D114" s="238">
        <v>2027</v>
      </c>
      <c r="E114" s="236" t="s">
        <v>512</v>
      </c>
      <c r="F114" s="237" t="s">
        <v>16</v>
      </c>
      <c r="G114" s="89"/>
      <c r="H114" s="79"/>
      <c r="I114" s="79">
        <v>71.165999999999997</v>
      </c>
      <c r="J114" s="80">
        <f t="shared" si="16"/>
        <v>71.165999999999997</v>
      </c>
      <c r="K114" s="19"/>
    </row>
    <row r="115" spans="1:15" ht="33.6" customHeight="1" x14ac:dyDescent="0.2">
      <c r="A115" s="238">
        <v>42</v>
      </c>
      <c r="B115" s="13" t="s">
        <v>536</v>
      </c>
      <c r="C115" s="165">
        <f t="shared" si="17"/>
        <v>71.302000000000007</v>
      </c>
      <c r="D115" s="238">
        <v>2027</v>
      </c>
      <c r="E115" s="236" t="s">
        <v>512</v>
      </c>
      <c r="F115" s="237" t="s">
        <v>16</v>
      </c>
      <c r="G115" s="89"/>
      <c r="H115" s="79"/>
      <c r="I115" s="79">
        <v>71.302000000000007</v>
      </c>
      <c r="J115" s="80">
        <f t="shared" si="16"/>
        <v>71.302000000000007</v>
      </c>
      <c r="K115" s="19"/>
    </row>
    <row r="116" spans="1:15" ht="33.6" customHeight="1" x14ac:dyDescent="0.2">
      <c r="A116" s="238">
        <v>43</v>
      </c>
      <c r="B116" s="13" t="s">
        <v>668</v>
      </c>
      <c r="C116" s="165">
        <f t="shared" si="17"/>
        <v>70.73</v>
      </c>
      <c r="D116" s="238" t="s">
        <v>665</v>
      </c>
      <c r="E116" s="236" t="s">
        <v>512</v>
      </c>
      <c r="F116" s="237" t="s">
        <v>16</v>
      </c>
      <c r="G116" s="89"/>
      <c r="H116" s="79">
        <v>23.141999999999999</v>
      </c>
      <c r="I116" s="79">
        <v>47.588000000000001</v>
      </c>
      <c r="J116" s="80">
        <f t="shared" si="16"/>
        <v>70.73</v>
      </c>
      <c r="K116" s="19"/>
    </row>
    <row r="117" spans="1:15" ht="33.6" customHeight="1" x14ac:dyDescent="0.2">
      <c r="A117" s="238">
        <v>44</v>
      </c>
      <c r="B117" s="13" t="s">
        <v>599</v>
      </c>
      <c r="C117" s="165">
        <f>J117</f>
        <v>113.38200000000001</v>
      </c>
      <c r="D117" s="238">
        <v>2026</v>
      </c>
      <c r="E117" s="236" t="s">
        <v>511</v>
      </c>
      <c r="F117" s="237" t="s">
        <v>16</v>
      </c>
      <c r="G117" s="89"/>
      <c r="H117" s="79">
        <v>113.38200000000001</v>
      </c>
      <c r="I117" s="79"/>
      <c r="J117" s="80">
        <f t="shared" si="16"/>
        <v>113.38200000000001</v>
      </c>
      <c r="K117" s="19"/>
    </row>
    <row r="118" spans="1:15" ht="33.6" customHeight="1" x14ac:dyDescent="0.2">
      <c r="A118" s="238">
        <v>45</v>
      </c>
      <c r="B118" s="13" t="s">
        <v>652</v>
      </c>
      <c r="C118" s="165">
        <f t="shared" ref="C118:C124" si="18">J118</f>
        <v>446.572</v>
      </c>
      <c r="D118" s="238" t="s">
        <v>665</v>
      </c>
      <c r="E118" s="236" t="s">
        <v>511</v>
      </c>
      <c r="F118" s="237" t="s">
        <v>16</v>
      </c>
      <c r="G118" s="89"/>
      <c r="H118" s="79">
        <v>228.059</v>
      </c>
      <c r="I118" s="79">
        <v>218.51300000000001</v>
      </c>
      <c r="J118" s="80">
        <f t="shared" si="16"/>
        <v>446.572</v>
      </c>
      <c r="K118" s="19"/>
      <c r="L118" s="12" t="s">
        <v>654</v>
      </c>
    </row>
    <row r="119" spans="1:15" ht="33.6" customHeight="1" x14ac:dyDescent="0.2">
      <c r="A119" s="238">
        <v>46</v>
      </c>
      <c r="B119" s="13" t="s">
        <v>699</v>
      </c>
      <c r="C119" s="165">
        <f t="shared" si="18"/>
        <v>308.30200000000002</v>
      </c>
      <c r="D119" s="238" t="s">
        <v>665</v>
      </c>
      <c r="E119" s="236" t="s">
        <v>511</v>
      </c>
      <c r="F119" s="237" t="s">
        <v>16</v>
      </c>
      <c r="G119" s="89"/>
      <c r="H119" s="79">
        <v>65.506</v>
      </c>
      <c r="I119" s="79">
        <v>242.79599999999999</v>
      </c>
      <c r="J119" s="80">
        <f t="shared" si="16"/>
        <v>308.30200000000002</v>
      </c>
      <c r="K119" s="19"/>
      <c r="L119" s="12" t="s">
        <v>654</v>
      </c>
    </row>
    <row r="120" spans="1:15" ht="33.6" customHeight="1" x14ac:dyDescent="0.2">
      <c r="A120" s="238">
        <v>47</v>
      </c>
      <c r="B120" s="13" t="s">
        <v>653</v>
      </c>
      <c r="C120" s="165">
        <f t="shared" si="18"/>
        <v>24.684999999999999</v>
      </c>
      <c r="D120" s="238">
        <v>2026</v>
      </c>
      <c r="E120" s="236" t="s">
        <v>511</v>
      </c>
      <c r="F120" s="237" t="s">
        <v>16</v>
      </c>
      <c r="G120" s="89"/>
      <c r="H120" s="79">
        <v>24.684999999999999</v>
      </c>
      <c r="I120" s="79"/>
      <c r="J120" s="80">
        <f t="shared" si="16"/>
        <v>24.684999999999999</v>
      </c>
      <c r="K120" s="19"/>
      <c r="L120" s="12" t="s">
        <v>654</v>
      </c>
    </row>
    <row r="121" spans="1:15" ht="33.6" customHeight="1" x14ac:dyDescent="0.2">
      <c r="A121" s="238">
        <v>48</v>
      </c>
      <c r="B121" s="13" t="s">
        <v>675</v>
      </c>
      <c r="C121" s="165">
        <f t="shared" si="18"/>
        <v>21.893000000000001</v>
      </c>
      <c r="D121" s="238">
        <v>2026</v>
      </c>
      <c r="E121" s="236" t="s">
        <v>512</v>
      </c>
      <c r="F121" s="237" t="s">
        <v>16</v>
      </c>
      <c r="G121" s="89"/>
      <c r="H121" s="79">
        <v>21.893000000000001</v>
      </c>
      <c r="I121" s="79"/>
      <c r="J121" s="80">
        <f t="shared" si="16"/>
        <v>21.893000000000001</v>
      </c>
      <c r="K121" s="19"/>
    </row>
    <row r="122" spans="1:15" ht="33.6" customHeight="1" x14ac:dyDescent="0.2">
      <c r="A122" s="238">
        <v>49</v>
      </c>
      <c r="B122" s="13" t="s">
        <v>678</v>
      </c>
      <c r="C122" s="165">
        <f t="shared" si="18"/>
        <v>41.125999999999998</v>
      </c>
      <c r="D122" s="238">
        <v>2026</v>
      </c>
      <c r="E122" s="236" t="s">
        <v>512</v>
      </c>
      <c r="F122" s="237" t="s">
        <v>16</v>
      </c>
      <c r="G122" s="89"/>
      <c r="H122" s="79">
        <v>41.125999999999998</v>
      </c>
      <c r="I122" s="79"/>
      <c r="J122" s="80">
        <f t="shared" si="16"/>
        <v>41.125999999999998</v>
      </c>
      <c r="K122" s="19"/>
    </row>
    <row r="123" spans="1:15" ht="33.6" customHeight="1" x14ac:dyDescent="0.2">
      <c r="A123" s="238">
        <v>50</v>
      </c>
      <c r="B123" s="13" t="s">
        <v>683</v>
      </c>
      <c r="C123" s="165">
        <f t="shared" si="18"/>
        <v>58.793999999999997</v>
      </c>
      <c r="D123" s="238">
        <v>2026</v>
      </c>
      <c r="E123" s="236" t="s">
        <v>512</v>
      </c>
      <c r="F123" s="237" t="s">
        <v>16</v>
      </c>
      <c r="G123" s="89"/>
      <c r="H123" s="79">
        <v>58.793999999999997</v>
      </c>
      <c r="I123" s="79"/>
      <c r="J123" s="80">
        <f t="shared" si="16"/>
        <v>58.793999999999997</v>
      </c>
      <c r="K123" s="19"/>
    </row>
    <row r="124" spans="1:15" ht="45.75" customHeight="1" x14ac:dyDescent="0.2">
      <c r="A124" s="238">
        <v>51</v>
      </c>
      <c r="B124" s="13" t="s">
        <v>688</v>
      </c>
      <c r="C124" s="165">
        <f t="shared" si="18"/>
        <v>238.75200000000001</v>
      </c>
      <c r="D124" s="238" t="s">
        <v>572</v>
      </c>
      <c r="E124" s="236" t="s">
        <v>513</v>
      </c>
      <c r="F124" s="237" t="s">
        <v>16</v>
      </c>
      <c r="G124" s="89"/>
      <c r="H124" s="79">
        <v>238.75200000000001</v>
      </c>
      <c r="I124" s="79"/>
      <c r="J124" s="80">
        <f t="shared" si="16"/>
        <v>238.75200000000001</v>
      </c>
      <c r="K124" s="19"/>
    </row>
    <row r="125" spans="1:15" ht="37.5" customHeight="1" x14ac:dyDescent="0.2">
      <c r="A125" s="250">
        <v>52</v>
      </c>
      <c r="B125" s="13" t="s">
        <v>683</v>
      </c>
      <c r="C125" s="251">
        <f t="shared" ref="C125" si="19">J125</f>
        <v>102.49</v>
      </c>
      <c r="D125" s="250">
        <v>2027</v>
      </c>
      <c r="E125" s="248" t="s">
        <v>511</v>
      </c>
      <c r="F125" s="249" t="s">
        <v>16</v>
      </c>
      <c r="G125" s="89"/>
      <c r="H125" s="79"/>
      <c r="I125" s="89">
        <v>102.49</v>
      </c>
      <c r="J125" s="80">
        <f t="shared" ref="J125" si="20">G125+H125+I125</f>
        <v>102.49</v>
      </c>
      <c r="K125" s="19"/>
    </row>
    <row r="126" spans="1:15" s="12" customFormat="1" ht="45.75" customHeight="1" x14ac:dyDescent="0.2">
      <c r="A126" s="388">
        <v>53</v>
      </c>
      <c r="B126" s="13" t="s">
        <v>707</v>
      </c>
      <c r="C126" s="125">
        <f t="shared" ref="C126" si="21">J126</f>
        <v>11533.08</v>
      </c>
      <c r="D126" s="388" t="s">
        <v>572</v>
      </c>
      <c r="E126" s="315" t="s">
        <v>500</v>
      </c>
      <c r="F126" s="315" t="s">
        <v>16</v>
      </c>
      <c r="G126" s="9">
        <f>G127</f>
        <v>15</v>
      </c>
      <c r="H126" s="9">
        <v>11518.08</v>
      </c>
      <c r="I126" s="9"/>
      <c r="J126" s="30">
        <f t="shared" ref="J126:J129" si="22">G126+H126+I126</f>
        <v>11533.08</v>
      </c>
      <c r="K126" s="114"/>
      <c r="M126" s="122"/>
      <c r="N126" s="122"/>
      <c r="O126" s="122"/>
    </row>
    <row r="127" spans="1:15" s="12" customFormat="1" ht="21.75" customHeight="1" x14ac:dyDescent="0.2">
      <c r="A127" s="389"/>
      <c r="B127" s="259" t="s">
        <v>501</v>
      </c>
      <c r="C127" s="283">
        <v>971.36400000000003</v>
      </c>
      <c r="D127" s="389"/>
      <c r="E127" s="317"/>
      <c r="F127" s="317"/>
      <c r="G127" s="162">
        <v>15</v>
      </c>
      <c r="H127" s="162">
        <v>956.36400000000003</v>
      </c>
      <c r="I127" s="259"/>
      <c r="J127" s="204">
        <f t="shared" si="22"/>
        <v>971.36400000000003</v>
      </c>
      <c r="K127" s="114"/>
      <c r="M127" s="122"/>
      <c r="N127" s="122"/>
      <c r="O127" s="122"/>
    </row>
    <row r="128" spans="1:15" s="12" customFormat="1" ht="30.75" customHeight="1" x14ac:dyDescent="0.2">
      <c r="A128" s="286">
        <v>54</v>
      </c>
      <c r="B128" s="13" t="s">
        <v>740</v>
      </c>
      <c r="C128" s="125">
        <f>J128</f>
        <v>49.999000000000002</v>
      </c>
      <c r="D128" s="286">
        <v>2026</v>
      </c>
      <c r="E128" s="284" t="s">
        <v>511</v>
      </c>
      <c r="F128" s="285" t="s">
        <v>16</v>
      </c>
      <c r="G128" s="162"/>
      <c r="H128" s="10">
        <v>49.999000000000002</v>
      </c>
      <c r="I128" s="259"/>
      <c r="J128" s="80">
        <f t="shared" si="22"/>
        <v>49.999000000000002</v>
      </c>
      <c r="K128" s="114"/>
      <c r="M128" s="122"/>
      <c r="N128" s="122"/>
      <c r="O128" s="122"/>
    </row>
    <row r="129" spans="1:15" s="12" customFormat="1" ht="31.5" customHeight="1" x14ac:dyDescent="0.2">
      <c r="A129" s="286">
        <v>55</v>
      </c>
      <c r="B129" s="13" t="s">
        <v>532</v>
      </c>
      <c r="C129" s="125">
        <f>J129</f>
        <v>48</v>
      </c>
      <c r="D129" s="286">
        <v>2026</v>
      </c>
      <c r="E129" s="284" t="s">
        <v>511</v>
      </c>
      <c r="F129" s="285" t="s">
        <v>16</v>
      </c>
      <c r="G129" s="162"/>
      <c r="H129" s="10">
        <v>48</v>
      </c>
      <c r="I129" s="259"/>
      <c r="J129" s="80">
        <f t="shared" si="22"/>
        <v>48</v>
      </c>
      <c r="K129" s="114"/>
      <c r="M129" s="122"/>
      <c r="N129" s="122"/>
      <c r="O129" s="122"/>
    </row>
    <row r="130" spans="1:15" ht="16.149999999999999" customHeight="1" x14ac:dyDescent="0.2">
      <c r="A130" s="381" t="s">
        <v>272</v>
      </c>
      <c r="B130" s="382"/>
      <c r="C130" s="382"/>
      <c r="D130" s="382"/>
      <c r="E130" s="382"/>
      <c r="F130" s="383"/>
      <c r="G130" s="24">
        <f>G131</f>
        <v>49684.944000000025</v>
      </c>
      <c r="H130" s="77">
        <f t="shared" ref="H130:I130" si="23">H131</f>
        <v>62690.616999999991</v>
      </c>
      <c r="I130" s="77">
        <f t="shared" si="23"/>
        <v>51262.801000000014</v>
      </c>
      <c r="J130" s="80">
        <f>G130+H130+I130</f>
        <v>163638.36200000002</v>
      </c>
      <c r="K130" s="22"/>
      <c r="L130" s="158">
        <f>J72+J73+J74+J75+J76+J77+J78+J79+J80+J81+J82+J83+J84+J85+J86+J87+J88+J89+J90+J91+J92+J93+J94+J95+J96+J97+J98+J99+J100+J101+J102+J103+J104+J106+J107+J108+J110+J111+J112+J113+J114+J115+J116+J117+J118+J119+J120+J121+J122+J123+J124+J125+J126+J128+J129</f>
        <v>163638.36199999994</v>
      </c>
      <c r="M130" s="122">
        <v>163540.36300000001</v>
      </c>
    </row>
    <row r="131" spans="1:15" ht="16.5" customHeight="1" x14ac:dyDescent="0.2">
      <c r="A131" s="381" t="s">
        <v>228</v>
      </c>
      <c r="B131" s="382"/>
      <c r="C131" s="382"/>
      <c r="D131" s="382"/>
      <c r="E131" s="382"/>
      <c r="F131" s="383"/>
      <c r="G131" s="30">
        <f>SUM(G72:G129)-G105-G109-G127</f>
        <v>49684.944000000025</v>
      </c>
      <c r="H131" s="30">
        <f t="shared" ref="H131:J131" si="24">SUM(H72:H129)-H105-H109-H127</f>
        <v>62690.616999999991</v>
      </c>
      <c r="I131" s="30">
        <f t="shared" si="24"/>
        <v>51262.801000000014</v>
      </c>
      <c r="J131" s="30">
        <f t="shared" si="24"/>
        <v>163638.36199999994</v>
      </c>
      <c r="K131" s="30">
        <f t="shared" ref="K131" si="25">SUM(K72:K127)-K105-K109-K127</f>
        <v>0</v>
      </c>
    </row>
    <row r="132" spans="1:15" x14ac:dyDescent="0.2">
      <c r="A132" s="385" t="s">
        <v>33</v>
      </c>
      <c r="B132" s="385"/>
      <c r="C132" s="385"/>
      <c r="D132" s="385"/>
      <c r="E132" s="385"/>
      <c r="F132" s="385"/>
      <c r="G132" s="385"/>
      <c r="H132" s="385"/>
      <c r="I132" s="385"/>
      <c r="J132" s="385"/>
      <c r="K132" s="385"/>
    </row>
    <row r="133" spans="1:15" ht="30" x14ac:dyDescent="0.2">
      <c r="A133" s="17">
        <v>1</v>
      </c>
      <c r="B133" s="11" t="s">
        <v>34</v>
      </c>
      <c r="C133" s="11">
        <f>J133</f>
        <v>9687.4069999999992</v>
      </c>
      <c r="D133" s="29" t="s">
        <v>226</v>
      </c>
      <c r="E133" s="26" t="s">
        <v>511</v>
      </c>
      <c r="F133" s="26" t="s">
        <v>16</v>
      </c>
      <c r="G133" s="29">
        <v>2800.6329999999998</v>
      </c>
      <c r="H133" s="9">
        <v>3618.26</v>
      </c>
      <c r="I133" s="29">
        <v>3268.5140000000001</v>
      </c>
      <c r="J133" s="18">
        <f>G133+H133+I133</f>
        <v>9687.4069999999992</v>
      </c>
      <c r="K133" s="4"/>
    </row>
    <row r="134" spans="1:15" s="12" customFormat="1" ht="30" x14ac:dyDescent="0.2">
      <c r="A134" s="29">
        <v>2</v>
      </c>
      <c r="B134" s="11" t="s">
        <v>35</v>
      </c>
      <c r="C134" s="11">
        <f>J134</f>
        <v>30912.548000000003</v>
      </c>
      <c r="D134" s="29" t="s">
        <v>226</v>
      </c>
      <c r="E134" s="26" t="s">
        <v>511</v>
      </c>
      <c r="F134" s="26" t="s">
        <v>16</v>
      </c>
      <c r="G134" s="29">
        <v>9838.4920000000002</v>
      </c>
      <c r="H134" s="29">
        <v>10537.028</v>
      </c>
      <c r="I134" s="29">
        <v>10537.028</v>
      </c>
      <c r="J134" s="37">
        <f>G134+H134+I134</f>
        <v>30912.548000000003</v>
      </c>
      <c r="K134" s="11"/>
      <c r="M134" s="122"/>
      <c r="N134" s="122"/>
      <c r="O134" s="122"/>
    </row>
    <row r="135" spans="1:15" s="12" customFormat="1" ht="30.6" customHeight="1" x14ac:dyDescent="0.2">
      <c r="A135" s="148">
        <v>3</v>
      </c>
      <c r="B135" s="13" t="s">
        <v>480</v>
      </c>
      <c r="C135" s="125">
        <f>G135</f>
        <v>22.87</v>
      </c>
      <c r="D135" s="149">
        <v>2025</v>
      </c>
      <c r="E135" s="147" t="s">
        <v>511</v>
      </c>
      <c r="F135" s="147" t="s">
        <v>16</v>
      </c>
      <c r="G135" s="9">
        <v>22.87</v>
      </c>
      <c r="H135" s="148"/>
      <c r="I135" s="148"/>
      <c r="J135" s="30">
        <f t="shared" ref="J135:J139" si="26">G135+H135+I135</f>
        <v>22.87</v>
      </c>
      <c r="K135" s="114"/>
      <c r="M135" s="122"/>
      <c r="N135" s="122"/>
      <c r="O135" s="122"/>
    </row>
    <row r="136" spans="1:15" s="12" customFormat="1" ht="30.6" customHeight="1" x14ac:dyDescent="0.2">
      <c r="A136" s="148">
        <v>4</v>
      </c>
      <c r="B136" s="13" t="s">
        <v>481</v>
      </c>
      <c r="C136" s="125">
        <f t="shared" ref="C136:C139" si="27">G136</f>
        <v>22.87</v>
      </c>
      <c r="D136" s="149">
        <v>2025</v>
      </c>
      <c r="E136" s="147" t="s">
        <v>511</v>
      </c>
      <c r="F136" s="147" t="s">
        <v>16</v>
      </c>
      <c r="G136" s="9">
        <v>22.87</v>
      </c>
      <c r="H136" s="148"/>
      <c r="I136" s="148"/>
      <c r="J136" s="30">
        <f t="shared" si="26"/>
        <v>22.87</v>
      </c>
      <c r="K136" s="114"/>
      <c r="M136" s="122"/>
      <c r="N136" s="122"/>
      <c r="O136" s="122"/>
    </row>
    <row r="137" spans="1:15" s="12" customFormat="1" ht="30.6" customHeight="1" x14ac:dyDescent="0.2">
      <c r="A137" s="148">
        <v>5</v>
      </c>
      <c r="B137" s="13" t="s">
        <v>482</v>
      </c>
      <c r="C137" s="125">
        <f t="shared" si="27"/>
        <v>22.87</v>
      </c>
      <c r="D137" s="149">
        <v>2025</v>
      </c>
      <c r="E137" s="147" t="s">
        <v>511</v>
      </c>
      <c r="F137" s="147" t="s">
        <v>16</v>
      </c>
      <c r="G137" s="9">
        <v>22.87</v>
      </c>
      <c r="H137" s="148"/>
      <c r="I137" s="148"/>
      <c r="J137" s="30">
        <f t="shared" si="26"/>
        <v>22.87</v>
      </c>
      <c r="K137" s="114"/>
      <c r="M137" s="122"/>
      <c r="N137" s="122"/>
      <c r="O137" s="122"/>
    </row>
    <row r="138" spans="1:15" s="12" customFormat="1" ht="30.6" customHeight="1" x14ac:dyDescent="0.2">
      <c r="A138" s="148">
        <v>6</v>
      </c>
      <c r="B138" s="13" t="s">
        <v>483</v>
      </c>
      <c r="C138" s="125">
        <f t="shared" si="27"/>
        <v>22.87</v>
      </c>
      <c r="D138" s="149">
        <v>2025</v>
      </c>
      <c r="E138" s="147" t="s">
        <v>511</v>
      </c>
      <c r="F138" s="147" t="s">
        <v>16</v>
      </c>
      <c r="G138" s="9">
        <v>22.87</v>
      </c>
      <c r="H138" s="148"/>
      <c r="I138" s="148"/>
      <c r="J138" s="30">
        <f t="shared" si="26"/>
        <v>22.87</v>
      </c>
      <c r="K138" s="114"/>
      <c r="M138" s="122"/>
      <c r="N138" s="122"/>
      <c r="O138" s="122"/>
    </row>
    <row r="139" spans="1:15" s="12" customFormat="1" ht="30.6" customHeight="1" x14ac:dyDescent="0.2">
      <c r="A139" s="148">
        <v>7</v>
      </c>
      <c r="B139" s="13" t="s">
        <v>484</v>
      </c>
      <c r="C139" s="125">
        <f t="shared" si="27"/>
        <v>22.87</v>
      </c>
      <c r="D139" s="149">
        <v>2025</v>
      </c>
      <c r="E139" s="147" t="s">
        <v>511</v>
      </c>
      <c r="F139" s="147" t="s">
        <v>16</v>
      </c>
      <c r="G139" s="9">
        <v>22.87</v>
      </c>
      <c r="H139" s="148"/>
      <c r="I139" s="148"/>
      <c r="J139" s="30">
        <f t="shared" si="26"/>
        <v>22.87</v>
      </c>
      <c r="K139" s="114"/>
      <c r="M139" s="122"/>
      <c r="N139" s="122"/>
      <c r="O139" s="122"/>
    </row>
    <row r="140" spans="1:15" x14ac:dyDescent="0.2">
      <c r="A140" s="381" t="s">
        <v>272</v>
      </c>
      <c r="B140" s="382"/>
      <c r="C140" s="382"/>
      <c r="D140" s="382"/>
      <c r="E140" s="382"/>
      <c r="F140" s="383"/>
      <c r="G140" s="24">
        <f>G141</f>
        <v>12753.475000000004</v>
      </c>
      <c r="H140" s="77">
        <f t="shared" ref="H140:I140" si="28">H141</f>
        <v>14155.288</v>
      </c>
      <c r="I140" s="77">
        <f t="shared" si="28"/>
        <v>13805.542000000001</v>
      </c>
      <c r="J140" s="18">
        <f>J141</f>
        <v>40714.305000000015</v>
      </c>
      <c r="K140" s="22"/>
    </row>
    <row r="141" spans="1:15" x14ac:dyDescent="0.2">
      <c r="A141" s="381" t="s">
        <v>228</v>
      </c>
      <c r="B141" s="382"/>
      <c r="C141" s="382"/>
      <c r="D141" s="382"/>
      <c r="E141" s="382"/>
      <c r="F141" s="383"/>
      <c r="G141" s="18">
        <f>SUM(G133:G139)</f>
        <v>12753.475000000004</v>
      </c>
      <c r="H141" s="77">
        <f t="shared" ref="H141:J141" si="29">SUM(H133:H139)</f>
        <v>14155.288</v>
      </c>
      <c r="I141" s="77">
        <f t="shared" si="29"/>
        <v>13805.542000000001</v>
      </c>
      <c r="J141" s="77">
        <f t="shared" si="29"/>
        <v>40714.305000000015</v>
      </c>
      <c r="K141" s="23"/>
    </row>
    <row r="142" spans="1:15" x14ac:dyDescent="0.2">
      <c r="A142" s="385" t="s">
        <v>25</v>
      </c>
      <c r="B142" s="385"/>
      <c r="C142" s="385"/>
      <c r="D142" s="385"/>
      <c r="E142" s="385"/>
      <c r="F142" s="385"/>
      <c r="G142" s="385"/>
      <c r="H142" s="385"/>
      <c r="I142" s="385"/>
      <c r="J142" s="385"/>
      <c r="K142" s="385"/>
    </row>
    <row r="143" spans="1:15" ht="42" customHeight="1" x14ac:dyDescent="0.2">
      <c r="A143" s="17">
        <v>1</v>
      </c>
      <c r="B143" s="4" t="s">
        <v>27</v>
      </c>
      <c r="C143" s="4">
        <f>J143</f>
        <v>12237.677</v>
      </c>
      <c r="D143" s="17" t="s">
        <v>226</v>
      </c>
      <c r="E143" s="16" t="s">
        <v>514</v>
      </c>
      <c r="F143" s="16" t="s">
        <v>16</v>
      </c>
      <c r="G143" s="17">
        <v>3945.4650000000001</v>
      </c>
      <c r="H143" s="17">
        <v>4146.1059999999998</v>
      </c>
      <c r="I143" s="17">
        <v>4146.1059999999998</v>
      </c>
      <c r="J143" s="18">
        <f>G143+H143+I143</f>
        <v>12237.677</v>
      </c>
      <c r="K143" s="4"/>
    </row>
    <row r="144" spans="1:15" ht="51.75" customHeight="1" x14ac:dyDescent="0.2">
      <c r="A144" s="79">
        <v>2</v>
      </c>
      <c r="B144" s="8" t="s">
        <v>234</v>
      </c>
      <c r="C144" s="4">
        <f t="shared" ref="C144:C145" si="30">J144</f>
        <v>41.093000000000004</v>
      </c>
      <c r="D144" s="79">
        <v>2025</v>
      </c>
      <c r="E144" s="287" t="s">
        <v>514</v>
      </c>
      <c r="F144" s="288" t="s">
        <v>16</v>
      </c>
      <c r="G144" s="289">
        <v>41.093000000000004</v>
      </c>
      <c r="H144" s="289"/>
      <c r="I144" s="289"/>
      <c r="J144" s="77">
        <f>G144+H144+I144</f>
        <v>41.093000000000004</v>
      </c>
      <c r="K144" s="4"/>
    </row>
    <row r="145" spans="1:15" s="12" customFormat="1" ht="45" x14ac:dyDescent="0.2">
      <c r="A145" s="289">
        <v>3</v>
      </c>
      <c r="B145" s="8" t="s">
        <v>235</v>
      </c>
      <c r="C145" s="127">
        <f t="shared" si="30"/>
        <v>14.25</v>
      </c>
      <c r="D145" s="289">
        <v>2025</v>
      </c>
      <c r="E145" s="287" t="s">
        <v>514</v>
      </c>
      <c r="F145" s="288" t="s">
        <v>16</v>
      </c>
      <c r="G145" s="9">
        <v>14.25</v>
      </c>
      <c r="H145" s="289"/>
      <c r="I145" s="289"/>
      <c r="J145" s="30">
        <f>G145+H145+I145</f>
        <v>14.25</v>
      </c>
      <c r="K145" s="11"/>
      <c r="M145" s="122"/>
      <c r="N145" s="122"/>
      <c r="O145" s="122"/>
    </row>
    <row r="146" spans="1:15" s="12" customFormat="1" ht="32.25" customHeight="1" x14ac:dyDescent="0.2">
      <c r="A146" s="363">
        <v>4</v>
      </c>
      <c r="B146" s="8" t="s">
        <v>382</v>
      </c>
      <c r="C146" s="11">
        <v>41614.646000000001</v>
      </c>
      <c r="D146" s="363" t="s">
        <v>724</v>
      </c>
      <c r="E146" s="329" t="s">
        <v>500</v>
      </c>
      <c r="F146" s="306" t="s">
        <v>16</v>
      </c>
      <c r="G146" s="89">
        <f>G147+G148+G149+G150</f>
        <v>7561.549</v>
      </c>
      <c r="H146" s="89">
        <f t="shared" ref="H146:I146" si="31">H147+H148+H149+H150</f>
        <v>6142.6570000000002</v>
      </c>
      <c r="I146" s="89">
        <f t="shared" si="31"/>
        <v>25008.23</v>
      </c>
      <c r="J146" s="30">
        <f t="shared" ref="J146:J159" si="32">G146+H146+I146</f>
        <v>38712.436000000002</v>
      </c>
      <c r="K146" s="114"/>
      <c r="M146" s="122"/>
      <c r="N146" s="122"/>
      <c r="O146" s="122"/>
    </row>
    <row r="147" spans="1:15" s="12" customFormat="1" ht="50.25" customHeight="1" x14ac:dyDescent="0.2">
      <c r="A147" s="363"/>
      <c r="B147" s="146" t="s">
        <v>383</v>
      </c>
      <c r="C147" s="154">
        <v>10463.759</v>
      </c>
      <c r="D147" s="363"/>
      <c r="E147" s="329"/>
      <c r="F147" s="306"/>
      <c r="G147" s="152">
        <f>10463.759-2902.21</f>
        <v>7561.549</v>
      </c>
      <c r="H147" s="152"/>
      <c r="I147" s="152"/>
      <c r="J147" s="153">
        <f t="shared" si="32"/>
        <v>7561.549</v>
      </c>
      <c r="K147" s="114"/>
      <c r="M147" s="122"/>
      <c r="N147" s="122"/>
      <c r="O147" s="122"/>
    </row>
    <row r="148" spans="1:15" s="12" customFormat="1" ht="45" customHeight="1" x14ac:dyDescent="0.2">
      <c r="A148" s="363"/>
      <c r="B148" s="146" t="s">
        <v>384</v>
      </c>
      <c r="C148" s="154">
        <v>6142.6570000000002</v>
      </c>
      <c r="D148" s="363"/>
      <c r="E148" s="329"/>
      <c r="F148" s="306"/>
      <c r="G148" s="204"/>
      <c r="H148" s="204">
        <f>5545.3+597.357</f>
        <v>6142.6570000000002</v>
      </c>
      <c r="I148" s="152"/>
      <c r="J148" s="153">
        <f t="shared" si="32"/>
        <v>6142.6570000000002</v>
      </c>
      <c r="K148" s="114"/>
      <c r="M148" s="122"/>
      <c r="N148" s="122"/>
      <c r="O148" s="122"/>
    </row>
    <row r="149" spans="1:15" s="12" customFormat="1" ht="43.5" customHeight="1" x14ac:dyDescent="0.2">
      <c r="A149" s="363"/>
      <c r="B149" s="146" t="s">
        <v>385</v>
      </c>
      <c r="C149" s="154">
        <v>3312.3580000000002</v>
      </c>
      <c r="D149" s="363"/>
      <c r="E149" s="329"/>
      <c r="F149" s="306"/>
      <c r="G149" s="152"/>
      <c r="H149" s="152"/>
      <c r="I149" s="152">
        <v>3312.3580000000002</v>
      </c>
      <c r="J149" s="153">
        <f t="shared" si="32"/>
        <v>3312.3580000000002</v>
      </c>
      <c r="K149" s="114"/>
      <c r="M149" s="122"/>
      <c r="N149" s="122"/>
      <c r="O149" s="122"/>
    </row>
    <row r="150" spans="1:15" s="12" customFormat="1" ht="43.5" customHeight="1" x14ac:dyDescent="0.2">
      <c r="A150" s="363"/>
      <c r="B150" s="146" t="s">
        <v>386</v>
      </c>
      <c r="C150" s="154">
        <v>21695.871999999999</v>
      </c>
      <c r="D150" s="363"/>
      <c r="E150" s="329"/>
      <c r="F150" s="306"/>
      <c r="G150" s="152"/>
      <c r="H150" s="152"/>
      <c r="I150" s="152">
        <v>21695.871999999999</v>
      </c>
      <c r="J150" s="153">
        <f t="shared" si="32"/>
        <v>21695.871999999999</v>
      </c>
      <c r="K150" s="114"/>
      <c r="M150" s="122"/>
      <c r="N150" s="122"/>
      <c r="O150" s="122"/>
    </row>
    <row r="151" spans="1:15" s="12" customFormat="1" ht="43.5" customHeight="1" x14ac:dyDescent="0.2">
      <c r="A151" s="221">
        <v>5</v>
      </c>
      <c r="B151" s="230" t="s">
        <v>622</v>
      </c>
      <c r="C151" s="125">
        <f>J151</f>
        <v>37.049999999999997</v>
      </c>
      <c r="D151" s="79">
        <v>2025</v>
      </c>
      <c r="E151" s="219" t="s">
        <v>514</v>
      </c>
      <c r="F151" s="218" t="s">
        <v>16</v>
      </c>
      <c r="G151" s="9">
        <v>37.049999999999997</v>
      </c>
      <c r="H151" s="221"/>
      <c r="I151" s="221"/>
      <c r="J151" s="30">
        <f t="shared" si="32"/>
        <v>37.049999999999997</v>
      </c>
      <c r="K151" s="114"/>
      <c r="M151" s="122"/>
      <c r="N151" s="122"/>
      <c r="O151" s="122"/>
    </row>
    <row r="152" spans="1:15" s="12" customFormat="1" ht="43.5" customHeight="1" x14ac:dyDescent="0.2">
      <c r="A152" s="221">
        <v>6</v>
      </c>
      <c r="B152" s="230" t="s">
        <v>623</v>
      </c>
      <c r="C152" s="125">
        <f t="shared" ref="C152:C159" si="33">J152</f>
        <v>50.898000000000003</v>
      </c>
      <c r="D152" s="79">
        <v>2025</v>
      </c>
      <c r="E152" s="219" t="s">
        <v>514</v>
      </c>
      <c r="F152" s="218" t="s">
        <v>16</v>
      </c>
      <c r="G152" s="221">
        <v>50.898000000000003</v>
      </c>
      <c r="H152" s="221"/>
      <c r="I152" s="221"/>
      <c r="J152" s="30">
        <f t="shared" si="32"/>
        <v>50.898000000000003</v>
      </c>
      <c r="K152" s="114"/>
      <c r="M152" s="122"/>
      <c r="N152" s="122"/>
      <c r="O152" s="122"/>
    </row>
    <row r="153" spans="1:15" s="12" customFormat="1" ht="43.5" customHeight="1" x14ac:dyDescent="0.2">
      <c r="A153" s="221">
        <v>7</v>
      </c>
      <c r="B153" s="230" t="s">
        <v>624</v>
      </c>
      <c r="C153" s="125">
        <f t="shared" si="33"/>
        <v>118.39</v>
      </c>
      <c r="D153" s="79">
        <v>2025</v>
      </c>
      <c r="E153" s="219" t="s">
        <v>514</v>
      </c>
      <c r="F153" s="218" t="s">
        <v>16</v>
      </c>
      <c r="G153" s="9">
        <v>118.39</v>
      </c>
      <c r="H153" s="221"/>
      <c r="I153" s="221"/>
      <c r="J153" s="30">
        <f t="shared" si="32"/>
        <v>118.39</v>
      </c>
      <c r="K153" s="114"/>
      <c r="M153" s="122"/>
      <c r="N153" s="122"/>
      <c r="O153" s="122"/>
    </row>
    <row r="154" spans="1:15" s="12" customFormat="1" ht="43.5" customHeight="1" x14ac:dyDescent="0.2">
      <c r="A154" s="221">
        <v>8</v>
      </c>
      <c r="B154" s="230" t="s">
        <v>625</v>
      </c>
      <c r="C154" s="125">
        <f t="shared" si="33"/>
        <v>6.1079999999999997</v>
      </c>
      <c r="D154" s="79">
        <v>2025</v>
      </c>
      <c r="E154" s="219" t="s">
        <v>514</v>
      </c>
      <c r="F154" s="218" t="s">
        <v>16</v>
      </c>
      <c r="G154" s="221">
        <v>6.1079999999999997</v>
      </c>
      <c r="H154" s="221"/>
      <c r="I154" s="221"/>
      <c r="J154" s="30">
        <f t="shared" si="32"/>
        <v>6.1079999999999997</v>
      </c>
      <c r="K154" s="114"/>
      <c r="M154" s="122"/>
      <c r="N154" s="122"/>
      <c r="O154" s="122"/>
    </row>
    <row r="155" spans="1:15" s="12" customFormat="1" ht="43.5" customHeight="1" x14ac:dyDescent="0.2">
      <c r="A155" s="221">
        <v>9</v>
      </c>
      <c r="B155" s="230" t="s">
        <v>626</v>
      </c>
      <c r="C155" s="125">
        <f t="shared" si="33"/>
        <v>199.429</v>
      </c>
      <c r="D155" s="79">
        <v>2025</v>
      </c>
      <c r="E155" s="219" t="s">
        <v>514</v>
      </c>
      <c r="F155" s="218" t="s">
        <v>16</v>
      </c>
      <c r="G155" s="221">
        <v>199.429</v>
      </c>
      <c r="H155" s="221"/>
      <c r="I155" s="221"/>
      <c r="J155" s="30">
        <f t="shared" si="32"/>
        <v>199.429</v>
      </c>
      <c r="K155" s="114"/>
      <c r="M155" s="122"/>
      <c r="N155" s="122"/>
      <c r="O155" s="122"/>
    </row>
    <row r="156" spans="1:15" s="12" customFormat="1" ht="43.5" customHeight="1" x14ac:dyDescent="0.2">
      <c r="A156" s="221">
        <v>10</v>
      </c>
      <c r="B156" s="230" t="s">
        <v>644</v>
      </c>
      <c r="C156" s="125">
        <f t="shared" si="33"/>
        <v>19.294</v>
      </c>
      <c r="D156" s="79">
        <v>2025</v>
      </c>
      <c r="E156" s="219" t="s">
        <v>514</v>
      </c>
      <c r="F156" s="218" t="s">
        <v>16</v>
      </c>
      <c r="G156" s="221">
        <v>19.294</v>
      </c>
      <c r="H156" s="221"/>
      <c r="I156" s="221"/>
      <c r="J156" s="30">
        <f t="shared" si="32"/>
        <v>19.294</v>
      </c>
      <c r="K156" s="114"/>
      <c r="M156" s="122"/>
      <c r="N156" s="122"/>
      <c r="O156" s="122"/>
    </row>
    <row r="157" spans="1:15" s="12" customFormat="1" ht="43.5" customHeight="1" x14ac:dyDescent="0.2">
      <c r="A157" s="221">
        <v>11</v>
      </c>
      <c r="B157" s="8" t="s">
        <v>627</v>
      </c>
      <c r="C157" s="125">
        <f t="shared" si="33"/>
        <v>13.289</v>
      </c>
      <c r="D157" s="79">
        <v>2025</v>
      </c>
      <c r="E157" s="219" t="s">
        <v>514</v>
      </c>
      <c r="F157" s="218" t="s">
        <v>16</v>
      </c>
      <c r="G157" s="221">
        <v>13.289</v>
      </c>
      <c r="H157" s="221"/>
      <c r="I157" s="221"/>
      <c r="J157" s="30">
        <f t="shared" si="32"/>
        <v>13.289</v>
      </c>
      <c r="K157" s="114"/>
      <c r="M157" s="122"/>
      <c r="N157" s="122"/>
      <c r="O157" s="122"/>
    </row>
    <row r="158" spans="1:15" s="12" customFormat="1" ht="43.5" customHeight="1" x14ac:dyDescent="0.2">
      <c r="A158" s="221">
        <v>12</v>
      </c>
      <c r="B158" s="8" t="s">
        <v>628</v>
      </c>
      <c r="C158" s="125">
        <f t="shared" si="33"/>
        <v>16.404</v>
      </c>
      <c r="D158" s="79">
        <v>2025</v>
      </c>
      <c r="E158" s="219" t="s">
        <v>514</v>
      </c>
      <c r="F158" s="218" t="s">
        <v>16</v>
      </c>
      <c r="G158" s="221">
        <v>16.404</v>
      </c>
      <c r="H158" s="221"/>
      <c r="I158" s="221"/>
      <c r="J158" s="30">
        <f t="shared" si="32"/>
        <v>16.404</v>
      </c>
      <c r="K158" s="114"/>
      <c r="M158" s="122"/>
      <c r="N158" s="122"/>
      <c r="O158" s="122"/>
    </row>
    <row r="159" spans="1:15" s="12" customFormat="1" ht="43.5" customHeight="1" x14ac:dyDescent="0.2">
      <c r="A159" s="221">
        <v>13</v>
      </c>
      <c r="B159" s="8" t="s">
        <v>629</v>
      </c>
      <c r="C159" s="125">
        <f t="shared" si="33"/>
        <v>24.841000000000001</v>
      </c>
      <c r="D159" s="79">
        <v>2025</v>
      </c>
      <c r="E159" s="219" t="s">
        <v>514</v>
      </c>
      <c r="F159" s="218" t="s">
        <v>16</v>
      </c>
      <c r="G159" s="221">
        <v>24.841000000000001</v>
      </c>
      <c r="H159" s="221"/>
      <c r="I159" s="221"/>
      <c r="J159" s="30">
        <f t="shared" si="32"/>
        <v>24.841000000000001</v>
      </c>
      <c r="K159" s="114"/>
      <c r="M159" s="122"/>
      <c r="N159" s="122"/>
      <c r="O159" s="122"/>
    </row>
    <row r="160" spans="1:15" x14ac:dyDescent="0.2">
      <c r="A160" s="381" t="s">
        <v>227</v>
      </c>
      <c r="B160" s="382"/>
      <c r="C160" s="382"/>
      <c r="D160" s="382"/>
      <c r="E160" s="382"/>
      <c r="F160" s="383"/>
      <c r="G160" s="80">
        <f>G161</f>
        <v>12048.060000000001</v>
      </c>
      <c r="H160" s="18">
        <f>H161</f>
        <v>10288.762999999999</v>
      </c>
      <c r="I160" s="18">
        <f t="shared" ref="I160" si="34">I161</f>
        <v>29154.335999999999</v>
      </c>
      <c r="J160" s="18">
        <f>J161</f>
        <v>51491.158999999985</v>
      </c>
      <c r="K160" s="22"/>
      <c r="L160" s="158">
        <f>J143+J144+J145+J146+J151+J152+J153+J154+J155+J156+J157+J158+J159</f>
        <v>51491.159000000007</v>
      </c>
    </row>
    <row r="161" spans="1:12" x14ac:dyDescent="0.2">
      <c r="A161" s="381" t="s">
        <v>228</v>
      </c>
      <c r="B161" s="382"/>
      <c r="C161" s="382"/>
      <c r="D161" s="382"/>
      <c r="E161" s="382"/>
      <c r="F161" s="383"/>
      <c r="G161" s="80">
        <f>SUM(G143:G159)-G147-G148-G149-G150</f>
        <v>12048.060000000001</v>
      </c>
      <c r="H161" s="80">
        <f t="shared" ref="H161:J161" si="35">SUM(H143:H159)-H147-H148-H149-H150</f>
        <v>10288.762999999999</v>
      </c>
      <c r="I161" s="80">
        <f t="shared" si="35"/>
        <v>29154.335999999999</v>
      </c>
      <c r="J161" s="80">
        <f t="shared" si="35"/>
        <v>51491.158999999985</v>
      </c>
      <c r="K161" s="23"/>
    </row>
    <row r="162" spans="1:12" ht="15" customHeight="1" x14ac:dyDescent="0.2">
      <c r="A162" s="399" t="s">
        <v>271</v>
      </c>
      <c r="B162" s="400"/>
      <c r="C162" s="400"/>
      <c r="D162" s="400"/>
      <c r="E162" s="400"/>
      <c r="F162" s="400"/>
      <c r="G162" s="400"/>
      <c r="H162" s="400"/>
      <c r="I162" s="400"/>
      <c r="J162" s="400"/>
      <c r="K162" s="400"/>
    </row>
    <row r="163" spans="1:12" ht="33.75" customHeight="1" x14ac:dyDescent="0.2">
      <c r="A163" s="45" t="s">
        <v>17</v>
      </c>
      <c r="B163" s="54" t="s">
        <v>528</v>
      </c>
      <c r="C163" s="186">
        <f>J163</f>
        <v>441.79200000000003</v>
      </c>
      <c r="D163" s="48" t="s">
        <v>226</v>
      </c>
      <c r="E163" s="49" t="s">
        <v>499</v>
      </c>
      <c r="F163" s="43" t="s">
        <v>16</v>
      </c>
      <c r="G163" s="49">
        <v>121.47199999999999</v>
      </c>
      <c r="H163" s="50">
        <v>145.6</v>
      </c>
      <c r="I163" s="50">
        <v>174.72</v>
      </c>
      <c r="J163" s="30">
        <f>G163+H163+I163</f>
        <v>441.79200000000003</v>
      </c>
      <c r="K163" s="50"/>
    </row>
    <row r="164" spans="1:12" ht="30.6" customHeight="1" x14ac:dyDescent="0.2">
      <c r="A164" s="116" t="s">
        <v>414</v>
      </c>
      <c r="B164" s="54" t="s">
        <v>420</v>
      </c>
      <c r="C164" s="186">
        <f>J164</f>
        <v>1223</v>
      </c>
      <c r="D164" s="48" t="s">
        <v>572</v>
      </c>
      <c r="E164" s="71" t="s">
        <v>499</v>
      </c>
      <c r="F164" s="112" t="s">
        <v>16</v>
      </c>
      <c r="G164" s="71">
        <v>583</v>
      </c>
      <c r="H164" s="89">
        <v>640</v>
      </c>
      <c r="I164" s="89"/>
      <c r="J164" s="30">
        <f>G164+H164+I164</f>
        <v>1223</v>
      </c>
      <c r="K164" s="117"/>
      <c r="L164" s="12">
        <v>500</v>
      </c>
    </row>
    <row r="165" spans="1:12" ht="48.75" customHeight="1" x14ac:dyDescent="0.2">
      <c r="A165" s="116" t="s">
        <v>557</v>
      </c>
      <c r="B165" s="54" t="s">
        <v>558</v>
      </c>
      <c r="C165" s="186">
        <f>J165</f>
        <v>579.92399999999998</v>
      </c>
      <c r="D165" s="48">
        <v>2025</v>
      </c>
      <c r="E165" s="10" t="s">
        <v>565</v>
      </c>
      <c r="F165" s="173" t="s">
        <v>16</v>
      </c>
      <c r="G165" s="71">
        <v>579.92399999999998</v>
      </c>
      <c r="H165" s="89"/>
      <c r="I165" s="89"/>
      <c r="J165" s="30">
        <f>G165+H165+I165</f>
        <v>579.92399999999998</v>
      </c>
      <c r="K165" s="117"/>
    </row>
    <row r="166" spans="1:12" ht="36.75" customHeight="1" x14ac:dyDescent="0.2">
      <c r="A166" s="214" t="s">
        <v>571</v>
      </c>
      <c r="B166" s="54" t="s">
        <v>608</v>
      </c>
      <c r="C166" s="186">
        <f t="shared" ref="C166:C168" si="36">J166</f>
        <v>58.731999999999999</v>
      </c>
      <c r="D166" s="215">
        <v>2026</v>
      </c>
      <c r="E166" s="71" t="s">
        <v>499</v>
      </c>
      <c r="F166" s="212" t="s">
        <v>16</v>
      </c>
      <c r="G166" s="71"/>
      <c r="H166" s="89">
        <v>58.731999999999999</v>
      </c>
      <c r="I166" s="89"/>
      <c r="J166" s="30">
        <f t="shared" ref="J166:J168" si="37">G166+H166+I166</f>
        <v>58.731999999999999</v>
      </c>
      <c r="K166" s="117"/>
    </row>
    <row r="167" spans="1:12" ht="39" customHeight="1" x14ac:dyDescent="0.2">
      <c r="A167" s="214" t="s">
        <v>606</v>
      </c>
      <c r="B167" s="54" t="s">
        <v>609</v>
      </c>
      <c r="C167" s="186">
        <f t="shared" si="36"/>
        <v>43.652999999999999</v>
      </c>
      <c r="D167" s="215">
        <v>2026</v>
      </c>
      <c r="E167" s="71" t="s">
        <v>499</v>
      </c>
      <c r="F167" s="212" t="s">
        <v>16</v>
      </c>
      <c r="G167" s="71"/>
      <c r="H167" s="89">
        <v>43.652999999999999</v>
      </c>
      <c r="I167" s="89"/>
      <c r="J167" s="30">
        <f t="shared" si="37"/>
        <v>43.652999999999999</v>
      </c>
      <c r="K167" s="117"/>
    </row>
    <row r="168" spans="1:12" ht="39" customHeight="1" x14ac:dyDescent="0.2">
      <c r="A168" s="214" t="s">
        <v>607</v>
      </c>
      <c r="B168" s="54" t="s">
        <v>610</v>
      </c>
      <c r="C168" s="186">
        <f t="shared" si="36"/>
        <v>17.648</v>
      </c>
      <c r="D168" s="215">
        <v>2026</v>
      </c>
      <c r="E168" s="71" t="s">
        <v>499</v>
      </c>
      <c r="F168" s="212" t="s">
        <v>16</v>
      </c>
      <c r="G168" s="71"/>
      <c r="H168" s="89">
        <v>17.648</v>
      </c>
      <c r="I168" s="89"/>
      <c r="J168" s="30">
        <f t="shared" si="37"/>
        <v>17.648</v>
      </c>
      <c r="K168" s="117"/>
    </row>
    <row r="169" spans="1:12" ht="78.75" customHeight="1" x14ac:dyDescent="0.2">
      <c r="A169" s="401" t="s">
        <v>611</v>
      </c>
      <c r="B169" s="54" t="s">
        <v>591</v>
      </c>
      <c r="C169" s="125">
        <v>3600.5390000000002</v>
      </c>
      <c r="D169" s="388" t="s">
        <v>572</v>
      </c>
      <c r="E169" s="315" t="s">
        <v>500</v>
      </c>
      <c r="F169" s="341" t="s">
        <v>16</v>
      </c>
      <c r="G169" s="89">
        <v>100.539</v>
      </c>
      <c r="H169" s="89">
        <v>3500</v>
      </c>
      <c r="I169" s="79"/>
      <c r="J169" s="80">
        <f t="shared" ref="J169" si="38">G169+H169+I169</f>
        <v>3600.5390000000002</v>
      </c>
      <c r="K169" s="117"/>
    </row>
    <row r="170" spans="1:12" ht="22.15" customHeight="1" x14ac:dyDescent="0.2">
      <c r="A170" s="402"/>
      <c r="B170" s="229" t="s">
        <v>501</v>
      </c>
      <c r="C170" s="283">
        <v>100.539</v>
      </c>
      <c r="D170" s="389"/>
      <c r="E170" s="317"/>
      <c r="F170" s="403"/>
      <c r="G170" s="265">
        <v>100.539</v>
      </c>
      <c r="H170" s="89"/>
      <c r="I170" s="89"/>
      <c r="J170" s="153">
        <f t="shared" ref="J170:J172" si="39">G170+H170+I170</f>
        <v>100.539</v>
      </c>
      <c r="K170" s="117"/>
    </row>
    <row r="171" spans="1:12" ht="39.75" customHeight="1" x14ac:dyDescent="0.2">
      <c r="A171" s="45" t="s">
        <v>696</v>
      </c>
      <c r="B171" s="54" t="s">
        <v>698</v>
      </c>
      <c r="C171" s="186">
        <f t="shared" ref="C171:C172" si="40">J171</f>
        <v>264.88</v>
      </c>
      <c r="D171" s="215">
        <v>2026</v>
      </c>
      <c r="E171" s="71" t="s">
        <v>499</v>
      </c>
      <c r="F171" s="247" t="s">
        <v>16</v>
      </c>
      <c r="G171" s="71"/>
      <c r="H171" s="89">
        <v>264.88</v>
      </c>
      <c r="I171" s="89"/>
      <c r="J171" s="30">
        <f t="shared" si="39"/>
        <v>264.88</v>
      </c>
      <c r="K171" s="117"/>
    </row>
    <row r="172" spans="1:12" ht="37.5" customHeight="1" x14ac:dyDescent="0.2">
      <c r="A172" s="45" t="s">
        <v>711</v>
      </c>
      <c r="B172" s="54" t="s">
        <v>712</v>
      </c>
      <c r="C172" s="186">
        <f t="shared" si="40"/>
        <v>147.9</v>
      </c>
      <c r="D172" s="215">
        <v>2026</v>
      </c>
      <c r="E172" s="71" t="s">
        <v>499</v>
      </c>
      <c r="F172" s="255" t="s">
        <v>16</v>
      </c>
      <c r="G172" s="71"/>
      <c r="H172" s="89">
        <v>147.9</v>
      </c>
      <c r="I172" s="89"/>
      <c r="J172" s="30">
        <f t="shared" si="39"/>
        <v>147.9</v>
      </c>
      <c r="K172" s="117"/>
    </row>
    <row r="173" spans="1:12" ht="15.6" customHeight="1" x14ac:dyDescent="0.2">
      <c r="A173" s="381" t="s">
        <v>272</v>
      </c>
      <c r="B173" s="382"/>
      <c r="C173" s="382"/>
      <c r="D173" s="382"/>
      <c r="E173" s="382"/>
      <c r="F173" s="383"/>
      <c r="G173" s="46">
        <f>G174</f>
        <v>1384.9349999999999</v>
      </c>
      <c r="H173" s="47">
        <f t="shared" ref="H173:I173" si="41">H174</f>
        <v>4818.4129999999996</v>
      </c>
      <c r="I173" s="47">
        <f t="shared" si="41"/>
        <v>174.72</v>
      </c>
      <c r="J173" s="80">
        <f>G173+H173+I173</f>
        <v>6378.0680000000002</v>
      </c>
      <c r="K173" s="22"/>
      <c r="L173" s="158">
        <f>J163+J164+J165+J166+J167+J168+J169+J171+J172</f>
        <v>6378.0680000000002</v>
      </c>
    </row>
    <row r="174" spans="1:12" x14ac:dyDescent="0.2">
      <c r="A174" s="381" t="s">
        <v>228</v>
      </c>
      <c r="B174" s="382"/>
      <c r="C174" s="382"/>
      <c r="D174" s="382"/>
      <c r="E174" s="382"/>
      <c r="F174" s="383"/>
      <c r="G174" s="47">
        <f>SUM(G163:G172)-G170</f>
        <v>1384.9349999999999</v>
      </c>
      <c r="H174" s="80">
        <f t="shared" ref="H174:I174" si="42">SUM(H163:H172)-H170</f>
        <v>4818.4129999999996</v>
      </c>
      <c r="I174" s="80">
        <f t="shared" si="42"/>
        <v>174.72</v>
      </c>
      <c r="J174" s="80">
        <f>SUM(J163:J172)-J170</f>
        <v>6378.0680000000002</v>
      </c>
      <c r="K174" s="23"/>
    </row>
    <row r="176" spans="1:12" ht="22.5" customHeight="1" x14ac:dyDescent="0.25">
      <c r="B176" s="131" t="s">
        <v>529</v>
      </c>
      <c r="C176" s="281" t="s">
        <v>507</v>
      </c>
    </row>
  </sheetData>
  <mergeCells count="71">
    <mergeCell ref="A126:A127"/>
    <mergeCell ref="E126:E127"/>
    <mergeCell ref="F126:F127"/>
    <mergeCell ref="D126:D127"/>
    <mergeCell ref="B7:E10"/>
    <mergeCell ref="A57:A59"/>
    <mergeCell ref="B57:B59"/>
    <mergeCell ref="C57:C59"/>
    <mergeCell ref="D57:D59"/>
    <mergeCell ref="E57:E59"/>
    <mergeCell ref="A7:A10"/>
    <mergeCell ref="A11:K11"/>
    <mergeCell ref="E38:E39"/>
    <mergeCell ref="D38:D39"/>
    <mergeCell ref="A38:A39"/>
    <mergeCell ref="F38:F39"/>
    <mergeCell ref="A162:K162"/>
    <mergeCell ref="A173:F173"/>
    <mergeCell ref="E146:E150"/>
    <mergeCell ref="F146:F150"/>
    <mergeCell ref="A132:K132"/>
    <mergeCell ref="A140:F140"/>
    <mergeCell ref="A141:F141"/>
    <mergeCell ref="A142:K142"/>
    <mergeCell ref="A146:A150"/>
    <mergeCell ref="D146:D150"/>
    <mergeCell ref="A169:A170"/>
    <mergeCell ref="D169:D170"/>
    <mergeCell ref="E169:E170"/>
    <mergeCell ref="F169:F170"/>
    <mergeCell ref="F60:F61"/>
    <mergeCell ref="F104:F105"/>
    <mergeCell ref="A68:F68"/>
    <mergeCell ref="A60:A61"/>
    <mergeCell ref="A63:A66"/>
    <mergeCell ref="B63:B65"/>
    <mergeCell ref="E63:E66"/>
    <mergeCell ref="D63:D66"/>
    <mergeCell ref="C63:C65"/>
    <mergeCell ref="A174:F174"/>
    <mergeCell ref="A40:F40"/>
    <mergeCell ref="A41:F41"/>
    <mergeCell ref="A42:K42"/>
    <mergeCell ref="A67:F67"/>
    <mergeCell ref="A70:F70"/>
    <mergeCell ref="A71:K71"/>
    <mergeCell ref="A130:F130"/>
    <mergeCell ref="A160:F160"/>
    <mergeCell ref="A161:F161"/>
    <mergeCell ref="A131:F131"/>
    <mergeCell ref="A104:A105"/>
    <mergeCell ref="C104:C105"/>
    <mergeCell ref="D104:D105"/>
    <mergeCell ref="E104:E105"/>
    <mergeCell ref="D60:D61"/>
    <mergeCell ref="A108:A109"/>
    <mergeCell ref="D108:D109"/>
    <mergeCell ref="E108:E109"/>
    <mergeCell ref="F108:F109"/>
    <mergeCell ref="A2:K2"/>
    <mergeCell ref="G3:J3"/>
    <mergeCell ref="A3:A5"/>
    <mergeCell ref="B3:B5"/>
    <mergeCell ref="D3:D5"/>
    <mergeCell ref="E3:E5"/>
    <mergeCell ref="F3:F5"/>
    <mergeCell ref="G4:I4"/>
    <mergeCell ref="J4:J5"/>
    <mergeCell ref="K3:K5"/>
    <mergeCell ref="C3:C5"/>
    <mergeCell ref="E60:E61"/>
  </mergeCells>
  <phoneticPr fontId="1" type="noConversion"/>
  <pageMargins left="0.31496062992125984" right="0.19685039370078741" top="0.74803149606299213" bottom="0.74803149606299213" header="0.31496062992125984" footer="0.31496062992125984"/>
  <pageSetup paperSize="9" scale="74" orientation="landscape" r:id="rId1"/>
  <rowBreaks count="1" manualBreakCount="1">
    <brk id="20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Додаток 2 2025-2027</vt:lpstr>
      <vt:lpstr>Додаток 1 2025-2027</vt:lpstr>
    </vt:vector>
  </TitlesOfParts>
  <Company>ДОМ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User</cp:lastModifiedBy>
  <cp:lastPrinted>2025-12-08T12:03:27Z</cp:lastPrinted>
  <dcterms:created xsi:type="dcterms:W3CDTF">2012-09-03T05:49:41Z</dcterms:created>
  <dcterms:modified xsi:type="dcterms:W3CDTF">2025-12-08T12:05:01Z</dcterms:modified>
</cp:coreProperties>
</file>