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9_03_зміни_2026_2025-2027_реф\Сесія\"/>
    </mc:Choice>
  </mc:AlternateContent>
  <xr:revisionPtr revIDLastSave="0" documentId="13_ncr:1_{71AD7527-3A96-4C27-9946-04DD13F92D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3_2026зм_9" sheetId="12" r:id="rId1"/>
    <sheet name="12_2025зм_8" sheetId="11" r:id="rId2"/>
    <sheet name="10_2025зм_7" sheetId="10" r:id="rId3"/>
    <sheet name="10_2025" sheetId="9" r:id="rId4"/>
    <sheet name="07_2025 " sheetId="8" r:id="rId5"/>
    <sheet name="05_2025" sheetId="7" r:id="rId6"/>
    <sheet name="03_2025" sheetId="6" r:id="rId7"/>
    <sheet name="12_2024" sheetId="5" r:id="rId8"/>
    <sheet name="11_2024" sheetId="4" r:id="rId9"/>
    <sheet name="08_2024" sheetId="3" r:id="rId10"/>
    <sheet name="порівняльна таблиця" sheetId="2" r:id="rId11"/>
  </sheets>
  <definedNames>
    <definedName name="_xlnm.Print_Area" localSheetId="6">'03_2025'!$A$1:$L$56</definedName>
    <definedName name="_xlnm.Print_Area" localSheetId="0">'03_2026зм_9'!$A$1:$Z$73</definedName>
    <definedName name="_xlnm.Print_Area" localSheetId="5">'05_2025'!$A$1:$L$56</definedName>
    <definedName name="_xlnm.Print_Area" localSheetId="4">'07_2025 '!$A$1:$L$65</definedName>
    <definedName name="_xlnm.Print_Area" localSheetId="9">'08_2024'!$A$1:$U$41</definedName>
    <definedName name="_xlnm.Print_Area" localSheetId="3">'10_2025'!$A$1:$Z$80</definedName>
    <definedName name="_xlnm.Print_Area" localSheetId="2">'10_2025зм_7'!$A$1:$Z$75</definedName>
    <definedName name="_xlnm.Print_Area" localSheetId="8">'11_2024'!$A$1:$P$36</definedName>
    <definedName name="_xlnm.Print_Area" localSheetId="7">'12_2024'!$A$1:$P$41</definedName>
    <definedName name="_xlnm.Print_Area" localSheetId="1">'12_2025зм_8'!$A$1:$Z$75</definedName>
    <definedName name="_xlnm.Print_Area" localSheetId="10">'порівняльна таблиця'!$A$1:$U$55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7" i="12" l="1"/>
  <c r="F57" i="12"/>
  <c r="H20" i="12"/>
  <c r="I20" i="12"/>
  <c r="G20" i="12"/>
  <c r="C20" i="12"/>
  <c r="G21" i="12"/>
  <c r="J21" i="12" s="1"/>
  <c r="F21" i="12"/>
  <c r="J25" i="12"/>
  <c r="F25" i="12"/>
  <c r="J24" i="12"/>
  <c r="F24" i="12"/>
  <c r="J44" i="12"/>
  <c r="F44" i="12"/>
  <c r="D64" i="12"/>
  <c r="F64" i="12"/>
  <c r="H64" i="12"/>
  <c r="J64" i="12" s="1"/>
  <c r="J42" i="12"/>
  <c r="J43" i="12"/>
  <c r="F42" i="12"/>
  <c r="F43" i="12"/>
  <c r="J17" i="12"/>
  <c r="J18" i="12"/>
  <c r="F17" i="12"/>
  <c r="F18" i="12"/>
  <c r="H54" i="12"/>
  <c r="H52" i="12" s="1"/>
  <c r="I52" i="12"/>
  <c r="G52" i="12"/>
  <c r="D54" i="12"/>
  <c r="D52" i="12" s="1"/>
  <c r="C53" i="12"/>
  <c r="C52" i="12" s="1"/>
  <c r="E52" i="12"/>
  <c r="J40" i="12"/>
  <c r="J38" i="12"/>
  <c r="J39" i="12"/>
  <c r="C40" i="12"/>
  <c r="F40" i="12" s="1"/>
  <c r="F39" i="12"/>
  <c r="C38" i="12"/>
  <c r="F38" i="12" s="1"/>
  <c r="G35" i="12"/>
  <c r="C35" i="12"/>
  <c r="J34" i="12" l="1"/>
  <c r="F34" i="12"/>
  <c r="J33" i="12"/>
  <c r="F33" i="12"/>
  <c r="F20" i="12"/>
  <c r="H14" i="12"/>
  <c r="G14" i="12"/>
  <c r="C15" i="12"/>
  <c r="F15" i="12" s="1"/>
  <c r="J15" i="12"/>
  <c r="J16" i="12"/>
  <c r="J19" i="12"/>
  <c r="J22" i="12"/>
  <c r="J20" i="12" s="1"/>
  <c r="J23" i="12"/>
  <c r="J13" i="12"/>
  <c r="F16" i="12"/>
  <c r="F19" i="12"/>
  <c r="F22" i="12"/>
  <c r="F23" i="12"/>
  <c r="F13" i="12"/>
  <c r="C14" i="12" l="1"/>
  <c r="F14" i="12" s="1"/>
  <c r="J14" i="12"/>
  <c r="H32" i="12"/>
  <c r="H30" i="12"/>
  <c r="H31" i="12"/>
  <c r="H48" i="12"/>
  <c r="D29" i="12"/>
  <c r="J58" i="12"/>
  <c r="F58" i="12"/>
  <c r="G62" i="12" l="1"/>
  <c r="G8" i="12" l="1"/>
  <c r="J8" i="12" s="1"/>
  <c r="C8" i="12"/>
  <c r="F8" i="12" s="1"/>
  <c r="J71" i="12"/>
  <c r="J70" i="12"/>
  <c r="J69" i="12"/>
  <c r="F69" i="12"/>
  <c r="J63" i="12"/>
  <c r="F63" i="12"/>
  <c r="J62" i="12"/>
  <c r="F62" i="12"/>
  <c r="J56" i="12"/>
  <c r="F56" i="12"/>
  <c r="J55" i="12"/>
  <c r="F55" i="12"/>
  <c r="J54" i="12"/>
  <c r="F54" i="12"/>
  <c r="J53" i="12"/>
  <c r="F53" i="12"/>
  <c r="J48" i="12"/>
  <c r="F48" i="12"/>
  <c r="J41" i="12"/>
  <c r="F41" i="12"/>
  <c r="J37" i="12"/>
  <c r="F37" i="12"/>
  <c r="J36" i="12"/>
  <c r="F36" i="12"/>
  <c r="J35" i="12"/>
  <c r="F35" i="12"/>
  <c r="J32" i="12"/>
  <c r="F32" i="12"/>
  <c r="J31" i="12"/>
  <c r="F31" i="12"/>
  <c r="J30" i="12"/>
  <c r="F30" i="12"/>
  <c r="J29" i="12"/>
  <c r="F29" i="12"/>
  <c r="J9" i="12"/>
  <c r="F9" i="12"/>
  <c r="J7" i="12"/>
  <c r="F7" i="12"/>
  <c r="Z30" i="12" l="1"/>
  <c r="Z29" i="12"/>
  <c r="Z36" i="12"/>
  <c r="F52" i="12"/>
  <c r="J52" i="12"/>
  <c r="AA62" i="12"/>
  <c r="Z62" i="12"/>
  <c r="F71" i="11" l="1"/>
  <c r="J71" i="11"/>
  <c r="J73" i="11"/>
  <c r="J72" i="11"/>
  <c r="J44" i="11"/>
  <c r="J45" i="11"/>
  <c r="F44" i="11"/>
  <c r="F45" i="11"/>
  <c r="J35" i="11"/>
  <c r="F35" i="11"/>
  <c r="J36" i="11"/>
  <c r="F36" i="11"/>
  <c r="G40" i="11" l="1"/>
  <c r="J40" i="11" s="1"/>
  <c r="F40" i="11"/>
  <c r="J39" i="11"/>
  <c r="F39" i="11"/>
  <c r="J19" i="11"/>
  <c r="J20" i="11"/>
  <c r="J13" i="11"/>
  <c r="F13" i="11"/>
  <c r="J11" i="11"/>
  <c r="F11" i="11"/>
  <c r="G14" i="11"/>
  <c r="J14" i="11" s="1"/>
  <c r="J10" i="11"/>
  <c r="J12" i="11"/>
  <c r="F10" i="11"/>
  <c r="F12" i="11"/>
  <c r="J38" i="11"/>
  <c r="F38" i="11"/>
  <c r="J31" i="11"/>
  <c r="F31" i="11"/>
  <c r="J29" i="11"/>
  <c r="J30" i="11"/>
  <c r="J32" i="11"/>
  <c r="J33" i="11"/>
  <c r="J34" i="11"/>
  <c r="F29" i="11"/>
  <c r="F30" i="11"/>
  <c r="F32" i="11"/>
  <c r="F33" i="11"/>
  <c r="F34" i="11"/>
  <c r="J41" i="11"/>
  <c r="F41" i="11"/>
  <c r="H57" i="11"/>
  <c r="I57" i="11"/>
  <c r="D57" i="11"/>
  <c r="E57" i="11"/>
  <c r="J15" i="11"/>
  <c r="F14" i="11"/>
  <c r="F15" i="11"/>
  <c r="J9" i="11"/>
  <c r="F9" i="11"/>
  <c r="J66" i="11"/>
  <c r="F66" i="11"/>
  <c r="J28" i="11"/>
  <c r="F28" i="11"/>
  <c r="G42" i="11"/>
  <c r="J42" i="11" s="1"/>
  <c r="F42" i="11"/>
  <c r="J37" i="11"/>
  <c r="F37" i="11"/>
  <c r="G58" i="11"/>
  <c r="J58" i="11" s="1"/>
  <c r="J25" i="11"/>
  <c r="F25" i="11"/>
  <c r="C58" i="11"/>
  <c r="C57" i="11" s="1"/>
  <c r="J8" i="11"/>
  <c r="F8" i="11"/>
  <c r="J65" i="11"/>
  <c r="F65" i="11"/>
  <c r="J61" i="11"/>
  <c r="F61" i="11"/>
  <c r="J60" i="11"/>
  <c r="F60" i="11"/>
  <c r="J59" i="11"/>
  <c r="F59" i="11"/>
  <c r="J53" i="11"/>
  <c r="J52" i="11"/>
  <c r="J51" i="11"/>
  <c r="J50" i="11"/>
  <c r="J49" i="11"/>
  <c r="F49" i="11"/>
  <c r="J24" i="11"/>
  <c r="F24" i="11"/>
  <c r="J43" i="11"/>
  <c r="F43" i="11"/>
  <c r="J27" i="11"/>
  <c r="F27" i="11"/>
  <c r="J26" i="11"/>
  <c r="F26" i="11"/>
  <c r="F20" i="11"/>
  <c r="F19" i="11"/>
  <c r="J7" i="11"/>
  <c r="F7" i="11"/>
  <c r="J72" i="10"/>
  <c r="F72" i="10"/>
  <c r="J71" i="10"/>
  <c r="F71" i="10"/>
  <c r="J70" i="10"/>
  <c r="J68" i="10"/>
  <c r="F68" i="10"/>
  <c r="J67" i="10"/>
  <c r="Z67" i="10" s="1"/>
  <c r="F67" i="10"/>
  <c r="J66" i="10"/>
  <c r="J65" i="10"/>
  <c r="J64" i="10"/>
  <c r="J63" i="10"/>
  <c r="Z63" i="10" s="1"/>
  <c r="F63" i="10"/>
  <c r="AA63" i="10" s="1"/>
  <c r="J62" i="10"/>
  <c r="Z62" i="10" s="1"/>
  <c r="F62" i="10"/>
  <c r="J61" i="10"/>
  <c r="Z61" i="10" s="1"/>
  <c r="F61" i="10"/>
  <c r="AA61" i="10" s="1"/>
  <c r="J57" i="10"/>
  <c r="F57" i="10"/>
  <c r="J56" i="10"/>
  <c r="F56" i="10"/>
  <c r="J55" i="10"/>
  <c r="F55" i="10"/>
  <c r="J54" i="10"/>
  <c r="F54" i="10"/>
  <c r="J53" i="10"/>
  <c r="F53" i="10"/>
  <c r="J52" i="10"/>
  <c r="F52" i="10"/>
  <c r="J51" i="10"/>
  <c r="F51" i="10"/>
  <c r="J50" i="10"/>
  <c r="F50" i="10"/>
  <c r="J49" i="10"/>
  <c r="F49" i="10"/>
  <c r="J45" i="10"/>
  <c r="J44" i="10"/>
  <c r="J43" i="10"/>
  <c r="J42" i="10"/>
  <c r="J41" i="10"/>
  <c r="F41" i="10"/>
  <c r="J37" i="10"/>
  <c r="F37" i="10"/>
  <c r="J36" i="10"/>
  <c r="Z36" i="10" s="1"/>
  <c r="F36" i="10"/>
  <c r="J35" i="10"/>
  <c r="F35" i="10"/>
  <c r="J34" i="10"/>
  <c r="F34" i="10"/>
  <c r="J33" i="10"/>
  <c r="F33" i="10"/>
  <c r="Z33" i="10" s="1"/>
  <c r="J32" i="10"/>
  <c r="F32" i="10"/>
  <c r="Z32" i="10" s="1"/>
  <c r="J31" i="10"/>
  <c r="F31" i="10"/>
  <c r="J30" i="10"/>
  <c r="F30" i="10"/>
  <c r="J29" i="10"/>
  <c r="Z29" i="10" s="1"/>
  <c r="F29" i="10"/>
  <c r="AA28" i="10"/>
  <c r="J28" i="10"/>
  <c r="F28" i="10"/>
  <c r="Z28" i="10" s="1"/>
  <c r="J27" i="10"/>
  <c r="F27" i="10"/>
  <c r="AA27" i="10" s="1"/>
  <c r="J26" i="10"/>
  <c r="Z26" i="10" s="1"/>
  <c r="F26" i="10"/>
  <c r="J25" i="10"/>
  <c r="F25" i="10"/>
  <c r="J24" i="10"/>
  <c r="F24" i="10"/>
  <c r="J23" i="10"/>
  <c r="F23" i="10"/>
  <c r="Z22" i="10"/>
  <c r="J22" i="10"/>
  <c r="F22" i="10"/>
  <c r="J21" i="10"/>
  <c r="F21" i="10"/>
  <c r="J20" i="10"/>
  <c r="F20" i="10"/>
  <c r="J16" i="10"/>
  <c r="F16" i="10"/>
  <c r="J15" i="10"/>
  <c r="F15" i="10"/>
  <c r="J14" i="10"/>
  <c r="J13" i="10"/>
  <c r="F13" i="10"/>
  <c r="G12" i="10"/>
  <c r="C12" i="10"/>
  <c r="F12" i="10" s="1"/>
  <c r="J8" i="10"/>
  <c r="F8" i="10"/>
  <c r="J7" i="10"/>
  <c r="F7" i="10"/>
  <c r="Z30" i="9"/>
  <c r="Z36" i="9"/>
  <c r="J36" i="9"/>
  <c r="F36" i="9"/>
  <c r="F58" i="11" l="1"/>
  <c r="F57" i="11"/>
  <c r="J57" i="11"/>
  <c r="G57" i="11"/>
  <c r="Z19" i="11"/>
  <c r="AA65" i="11"/>
  <c r="Z27" i="11"/>
  <c r="Z24" i="11"/>
  <c r="Z43" i="11"/>
  <c r="Z25" i="11"/>
  <c r="Z65" i="11"/>
  <c r="Z26" i="11"/>
  <c r="Z7" i="11"/>
  <c r="J12" i="10"/>
  <c r="Z12" i="10" s="1"/>
  <c r="Z27" i="10"/>
  <c r="Z68" i="10"/>
  <c r="Z34" i="10"/>
  <c r="Z24" i="10"/>
  <c r="Z31" i="10"/>
  <c r="Z21" i="10"/>
  <c r="Z35" i="10"/>
  <c r="Z25" i="10"/>
  <c r="AA62" i="10"/>
  <c r="Z37" i="10"/>
  <c r="Z23" i="10"/>
  <c r="Z30" i="10"/>
  <c r="Z20" i="10"/>
  <c r="Z7" i="10"/>
  <c r="Z34" i="9"/>
  <c r="Z35" i="9"/>
  <c r="J31" i="9"/>
  <c r="Z31" i="9" s="1"/>
  <c r="J32" i="9"/>
  <c r="Z32" i="9" s="1"/>
  <c r="J33" i="9"/>
  <c r="J34" i="9"/>
  <c r="J35" i="9"/>
  <c r="J37" i="9"/>
  <c r="Z37" i="9" s="1"/>
  <c r="F31" i="9"/>
  <c r="F32" i="9"/>
  <c r="F33" i="9"/>
  <c r="Z33" i="9" s="1"/>
  <c r="F34" i="9"/>
  <c r="F35" i="9"/>
  <c r="F37" i="9"/>
  <c r="J30" i="9"/>
  <c r="F30" i="9"/>
  <c r="J54" i="9"/>
  <c r="J55" i="9"/>
  <c r="J56" i="9"/>
  <c r="J57" i="9"/>
  <c r="J58" i="9"/>
  <c r="J59" i="9"/>
  <c r="J60" i="9"/>
  <c r="J61" i="9"/>
  <c r="J62" i="9"/>
  <c r="F55" i="9"/>
  <c r="F56" i="9"/>
  <c r="F57" i="9"/>
  <c r="F58" i="9"/>
  <c r="F59" i="9"/>
  <c r="F60" i="9"/>
  <c r="F61" i="9"/>
  <c r="F62" i="9"/>
  <c r="F54" i="9"/>
  <c r="J69" i="9"/>
  <c r="J70" i="9"/>
  <c r="J71" i="9"/>
  <c r="J29" i="9"/>
  <c r="F29" i="9"/>
  <c r="AA28" i="9"/>
  <c r="G12" i="9"/>
  <c r="J14" i="9"/>
  <c r="C12" i="9"/>
  <c r="F12" i="9" s="1"/>
  <c r="J68" i="9"/>
  <c r="F68" i="9"/>
  <c r="J28" i="9"/>
  <c r="F28" i="9"/>
  <c r="J27" i="9"/>
  <c r="F27" i="9"/>
  <c r="J67" i="9"/>
  <c r="F67" i="9"/>
  <c r="AA67" i="9" s="1"/>
  <c r="J72" i="9"/>
  <c r="F72" i="9"/>
  <c r="AA68" i="9" l="1"/>
  <c r="Z27" i="9"/>
  <c r="AA27" i="9"/>
  <c r="Z28" i="9"/>
  <c r="Z68" i="9"/>
  <c r="Z29" i="9"/>
  <c r="Z72" i="9"/>
  <c r="Z67" i="9"/>
  <c r="J26" i="9"/>
  <c r="F26" i="9"/>
  <c r="Z26" i="9" l="1"/>
  <c r="H49" i="9"/>
  <c r="I49" i="9"/>
  <c r="J51" i="9"/>
  <c r="J52" i="9"/>
  <c r="J53" i="9"/>
  <c r="C49" i="9"/>
  <c r="J73" i="9"/>
  <c r="Z73" i="9" s="1"/>
  <c r="F73" i="9"/>
  <c r="J77" i="9" l="1"/>
  <c r="F77" i="9"/>
  <c r="J76" i="9"/>
  <c r="F76" i="9"/>
  <c r="J75" i="9"/>
  <c r="J66" i="9"/>
  <c r="F66" i="9"/>
  <c r="F53" i="9"/>
  <c r="F52" i="9"/>
  <c r="F51" i="9"/>
  <c r="J50" i="9"/>
  <c r="J49" i="9" s="1"/>
  <c r="F50" i="9"/>
  <c r="F49" i="9"/>
  <c r="J45" i="9"/>
  <c r="J44" i="9"/>
  <c r="J43" i="9"/>
  <c r="J42" i="9"/>
  <c r="J41" i="9"/>
  <c r="F41" i="9"/>
  <c r="J25" i="9"/>
  <c r="F25" i="9"/>
  <c r="J24" i="9"/>
  <c r="F24" i="9"/>
  <c r="J23" i="9"/>
  <c r="F23" i="9"/>
  <c r="J22" i="9"/>
  <c r="F22" i="9"/>
  <c r="J21" i="9"/>
  <c r="F21" i="9"/>
  <c r="J20" i="9"/>
  <c r="F20" i="9"/>
  <c r="J16" i="9"/>
  <c r="F16" i="9"/>
  <c r="J15" i="9"/>
  <c r="F15" i="9"/>
  <c r="J13" i="9"/>
  <c r="J12" i="9" s="1"/>
  <c r="Z12" i="9" s="1"/>
  <c r="F13" i="9"/>
  <c r="J8" i="9"/>
  <c r="F8" i="9"/>
  <c r="J7" i="9"/>
  <c r="F7" i="9"/>
  <c r="F13" i="8"/>
  <c r="J13" i="8"/>
  <c r="F58" i="8"/>
  <c r="F57" i="8"/>
  <c r="J58" i="8"/>
  <c r="J57" i="8"/>
  <c r="AA66" i="9" l="1"/>
  <c r="Z20" i="9"/>
  <c r="Z24" i="9"/>
  <c r="Z21" i="9"/>
  <c r="Z66" i="9"/>
  <c r="Z25" i="9"/>
  <c r="Z22" i="9"/>
  <c r="Z7" i="9"/>
  <c r="Z23" i="9"/>
  <c r="G49" i="9"/>
  <c r="J39" i="8"/>
  <c r="F39" i="8"/>
  <c r="F30" i="8"/>
  <c r="J27" i="8"/>
  <c r="F27" i="8"/>
  <c r="F28" i="8"/>
  <c r="J25" i="8"/>
  <c r="J26" i="8"/>
  <c r="J28" i="8"/>
  <c r="J29" i="8"/>
  <c r="J24" i="8"/>
  <c r="F26" i="8"/>
  <c r="F29" i="8"/>
  <c r="F24" i="8"/>
  <c r="F25" i="8"/>
  <c r="J7" i="8"/>
  <c r="J8" i="8"/>
  <c r="J9" i="8"/>
  <c r="F7" i="8"/>
  <c r="F8" i="8"/>
  <c r="F9" i="8"/>
  <c r="J10" i="8"/>
  <c r="F10" i="8"/>
  <c r="J14" i="8"/>
  <c r="F14" i="8"/>
  <c r="J12" i="8"/>
  <c r="F12" i="8"/>
  <c r="J11" i="8"/>
  <c r="J62" i="8"/>
  <c r="F62" i="8"/>
  <c r="J61" i="8"/>
  <c r="F61" i="8"/>
  <c r="J60" i="8"/>
  <c r="J53" i="8"/>
  <c r="F53" i="8"/>
  <c r="J52" i="8"/>
  <c r="F52" i="8"/>
  <c r="J51" i="8"/>
  <c r="F51" i="8"/>
  <c r="G50" i="8"/>
  <c r="G47" i="8" s="1"/>
  <c r="J47" i="8" s="1"/>
  <c r="F50" i="8"/>
  <c r="J49" i="8"/>
  <c r="F49" i="8"/>
  <c r="J48" i="8"/>
  <c r="F48" i="8"/>
  <c r="C47" i="8"/>
  <c r="F47" i="8" s="1"/>
  <c r="J43" i="8"/>
  <c r="J42" i="8"/>
  <c r="J41" i="8"/>
  <c r="J40" i="8"/>
  <c r="J35" i="8"/>
  <c r="J34" i="8"/>
  <c r="J33" i="8"/>
  <c r="J32" i="8"/>
  <c r="J31" i="8"/>
  <c r="F31" i="8"/>
  <c r="J30" i="8"/>
  <c r="J20" i="8"/>
  <c r="C20" i="8"/>
  <c r="F20" i="8" s="1"/>
  <c r="J19" i="8"/>
  <c r="F19" i="8"/>
  <c r="J18" i="8"/>
  <c r="F18" i="8"/>
  <c r="F11" i="8"/>
  <c r="J53" i="7"/>
  <c r="F53" i="7"/>
  <c r="J52" i="7"/>
  <c r="F52" i="7"/>
  <c r="J51" i="7"/>
  <c r="J49" i="7"/>
  <c r="J45" i="7"/>
  <c r="F45" i="7"/>
  <c r="J44" i="7"/>
  <c r="F44" i="7"/>
  <c r="J43" i="7"/>
  <c r="F43" i="7"/>
  <c r="G42" i="7"/>
  <c r="J42" i="7" s="1"/>
  <c r="F42" i="7"/>
  <c r="J41" i="7"/>
  <c r="F41" i="7"/>
  <c r="J40" i="7"/>
  <c r="F40" i="7"/>
  <c r="C39" i="7"/>
  <c r="F39" i="7" s="1"/>
  <c r="J35" i="7"/>
  <c r="J34" i="7"/>
  <c r="J33" i="7"/>
  <c r="J32" i="7"/>
  <c r="J31" i="7"/>
  <c r="J27" i="7"/>
  <c r="J26" i="7"/>
  <c r="J25" i="7"/>
  <c r="J24" i="7"/>
  <c r="J23" i="7"/>
  <c r="F23" i="7"/>
  <c r="J22" i="7"/>
  <c r="J21" i="7"/>
  <c r="J20" i="7"/>
  <c r="J19" i="7"/>
  <c r="J18" i="7"/>
  <c r="J14" i="7"/>
  <c r="F14" i="7"/>
  <c r="J13" i="7"/>
  <c r="F13" i="7"/>
  <c r="J12" i="7"/>
  <c r="Z12" i="7" s="1"/>
  <c r="F12" i="7"/>
  <c r="J8" i="7"/>
  <c r="F8" i="7"/>
  <c r="J7" i="7"/>
  <c r="F7" i="7"/>
  <c r="Z18" i="8" l="1"/>
  <c r="J50" i="8"/>
  <c r="G39" i="7"/>
  <c r="J39" i="7" s="1"/>
  <c r="J27" i="6" l="1"/>
  <c r="J32" i="6"/>
  <c r="J33" i="6"/>
  <c r="J34" i="6"/>
  <c r="J35" i="6"/>
  <c r="J31" i="6"/>
  <c r="G42" i="6"/>
  <c r="G39" i="6" s="1"/>
  <c r="J44" i="6"/>
  <c r="J45" i="6"/>
  <c r="C39" i="6"/>
  <c r="F39" i="6" s="1"/>
  <c r="F43" i="6"/>
  <c r="F44" i="6"/>
  <c r="F45" i="6"/>
  <c r="F42" i="6"/>
  <c r="J26" i="6"/>
  <c r="J25" i="6"/>
  <c r="J24" i="6"/>
  <c r="J8" i="6"/>
  <c r="F8" i="6"/>
  <c r="C14" i="6"/>
  <c r="F23" i="6" l="1"/>
  <c r="J23" i="6"/>
  <c r="J53" i="6"/>
  <c r="F53" i="6"/>
  <c r="J52" i="6"/>
  <c r="F52" i="6"/>
  <c r="J51" i="6"/>
  <c r="J49" i="6"/>
  <c r="J43" i="6"/>
  <c r="J42" i="6"/>
  <c r="J41" i="6"/>
  <c r="F41" i="6"/>
  <c r="J40" i="6"/>
  <c r="F40" i="6"/>
  <c r="J39" i="6"/>
  <c r="J22" i="6"/>
  <c r="J21" i="6"/>
  <c r="J20" i="6"/>
  <c r="J19" i="6"/>
  <c r="J18" i="6"/>
  <c r="J14" i="6"/>
  <c r="F14" i="6"/>
  <c r="J13" i="6"/>
  <c r="F13" i="6"/>
  <c r="J12" i="6"/>
  <c r="F12" i="6"/>
  <c r="J7" i="6"/>
  <c r="F7" i="6"/>
  <c r="J36" i="5"/>
  <c r="F37" i="5"/>
  <c r="J37" i="5"/>
  <c r="F38" i="5"/>
  <c r="J38" i="5"/>
  <c r="Z12" i="6" l="1"/>
  <c r="J34" i="5"/>
  <c r="J21" i="5"/>
  <c r="J22" i="5"/>
  <c r="J27" i="5"/>
  <c r="J28" i="5"/>
  <c r="J29" i="5"/>
  <c r="J30" i="5"/>
  <c r="G26" i="5"/>
  <c r="J26" i="5" s="1"/>
  <c r="F27" i="5"/>
  <c r="F28" i="5"/>
  <c r="F29" i="5"/>
  <c r="F30" i="5"/>
  <c r="F26" i="5"/>
  <c r="J19" i="5"/>
  <c r="J20" i="5"/>
  <c r="J18" i="5"/>
  <c r="F19" i="5"/>
  <c r="J14" i="5"/>
  <c r="F14" i="5"/>
  <c r="J13" i="5"/>
  <c r="F13" i="5"/>
  <c r="J12" i="5"/>
  <c r="F12" i="5"/>
  <c r="J11" i="5"/>
  <c r="F11" i="5"/>
  <c r="J7" i="5"/>
  <c r="F7" i="5"/>
  <c r="J7" i="4"/>
  <c r="F7" i="4"/>
  <c r="J14" i="4"/>
  <c r="F14" i="4"/>
  <c r="J13" i="4"/>
  <c r="F13" i="4"/>
  <c r="J12" i="4"/>
  <c r="F12" i="4"/>
  <c r="Z11" i="5" l="1"/>
  <c r="J18" i="4"/>
  <c r="J11" i="4"/>
  <c r="F11" i="4"/>
  <c r="J28" i="4"/>
  <c r="F28" i="4"/>
  <c r="J27" i="4"/>
  <c r="J33" i="4"/>
  <c r="F33" i="4"/>
  <c r="J32" i="4"/>
  <c r="F32" i="4"/>
  <c r="J31" i="4"/>
  <c r="F31" i="4"/>
  <c r="J29" i="4"/>
  <c r="F29" i="4"/>
  <c r="F27" i="4"/>
  <c r="J25" i="4"/>
  <c r="J24" i="4"/>
  <c r="J23" i="4"/>
  <c r="J22" i="4"/>
  <c r="O25" i="3"/>
  <c r="O26" i="3"/>
  <c r="O27" i="3"/>
  <c r="Z11" i="4" l="1"/>
  <c r="AA29" i="4"/>
  <c r="O36" i="3"/>
  <c r="I36" i="3"/>
  <c r="I16" i="3"/>
  <c r="I17" i="3"/>
  <c r="I18" i="3"/>
  <c r="I15" i="3"/>
  <c r="O16" i="3"/>
  <c r="O17" i="3"/>
  <c r="O18" i="3"/>
  <c r="I7" i="3" l="1"/>
  <c r="O7" i="3"/>
  <c r="O31" i="3"/>
  <c r="O10" i="3"/>
  <c r="AD10" i="3" s="1"/>
  <c r="O11" i="3"/>
  <c r="O41" i="3" l="1"/>
  <c r="I41" i="3"/>
  <c r="O40" i="3"/>
  <c r="I40" i="3"/>
  <c r="O39" i="3"/>
  <c r="I39" i="3"/>
  <c r="O37" i="3"/>
  <c r="I37" i="3"/>
  <c r="O34" i="3"/>
  <c r="O33" i="3"/>
  <c r="O32" i="3"/>
  <c r="O24" i="3"/>
  <c r="O23" i="3"/>
  <c r="I23" i="3"/>
  <c r="O22" i="3"/>
  <c r="O15" i="3"/>
  <c r="I53" i="2"/>
  <c r="I54" i="2"/>
  <c r="O54" i="2"/>
  <c r="O28" i="2"/>
  <c r="O27" i="2"/>
  <c r="O26" i="2"/>
  <c r="O53" i="2"/>
  <c r="I55" i="2"/>
  <c r="O55" i="2"/>
  <c r="O51" i="2"/>
  <c r="I51" i="2"/>
  <c r="O48" i="2"/>
  <c r="O29" i="2"/>
  <c r="O30" i="2"/>
  <c r="O31" i="2"/>
  <c r="O32" i="2"/>
  <c r="O25" i="2"/>
  <c r="O46" i="2"/>
  <c r="M47" i="2"/>
  <c r="O47" i="2" s="1"/>
  <c r="I47" i="2"/>
  <c r="I46" i="2"/>
  <c r="O16" i="2"/>
  <c r="I23" i="2"/>
  <c r="O34" i="2"/>
  <c r="O22" i="2"/>
  <c r="O24" i="2"/>
  <c r="O23" i="2"/>
  <c r="I22" i="2"/>
  <c r="I21" i="2"/>
  <c r="O40" i="2"/>
  <c r="O41" i="2"/>
  <c r="O42" i="2"/>
  <c r="O43" i="2"/>
  <c r="O44" i="2"/>
  <c r="O45" i="2"/>
  <c r="O39" i="2"/>
  <c r="I34" i="2"/>
  <c r="AF37" i="3" l="1"/>
  <c r="AF51" i="2"/>
  <c r="O35" i="2"/>
  <c r="O10" i="2" l="1"/>
  <c r="O11" i="2" l="1"/>
  <c r="O21" i="2" l="1"/>
  <c r="AD10" i="2"/>
  <c r="O15" i="2"/>
  <c r="O17" i="2"/>
  <c r="I17" i="2" l="1"/>
  <c r="AD17" i="2" s="1"/>
  <c r="O8" i="2" l="1"/>
  <c r="O9" i="2"/>
  <c r="O7" i="2"/>
</calcChain>
</file>

<file path=xl/sharedStrings.xml><?xml version="1.0" encoding="utf-8"?>
<sst xmlns="http://schemas.openxmlformats.org/spreadsheetml/2006/main" count="2276" uniqueCount="377">
  <si>
    <t>Всього</t>
  </si>
  <si>
    <t>1</t>
  </si>
  <si>
    <t>2021</t>
  </si>
  <si>
    <t>Затверджена редакція</t>
  </si>
  <si>
    <t>Виконавець</t>
  </si>
  <si>
    <t>Порівняльна таблиця</t>
  </si>
  <si>
    <t>2022</t>
  </si>
  <si>
    <t>2023</t>
  </si>
  <si>
    <t>2024</t>
  </si>
  <si>
    <t>Перелік змін до Програми реформування і розвитку житлово-комунального  господарства Южненської міської територіальної громади на 2020-2024 роки, в новій редакції.</t>
  </si>
  <si>
    <t>V. Дорожнє господарство</t>
  </si>
  <si>
    <t>Зміни, що вносяться</t>
  </si>
  <si>
    <t>УКБ ЮМР</t>
  </si>
  <si>
    <t>2020</t>
  </si>
  <si>
    <t>Додано новий захід</t>
  </si>
  <si>
    <t>2</t>
  </si>
  <si>
    <t>3</t>
  </si>
  <si>
    <t>І. Водопровідно-каналізаційне господарство</t>
  </si>
  <si>
    <t>Коригування проектно-кошторисної документації "Будівництво мереж водопроводу у мікрорайоні 1.7 м. Южного Одеської області"</t>
  </si>
  <si>
    <t>Коригування проектно-кошторисної документації "Будівництво мереж зливової каналізації у мікрорайоні 1.7 м. Южного Одеської області"</t>
  </si>
  <si>
    <t>Коригування проектно-кошторисної документації "Будівництво мереж господарсько-побутової каналізації у мікрорайоні 1.7 м. Южного Одеської області"</t>
  </si>
  <si>
    <t>ІІІ. Санітарна очистка і благоустрій</t>
  </si>
  <si>
    <t>ІІ. Теплове господарство</t>
  </si>
  <si>
    <t>Поточний ремонт вул. Новобілярської м. Южного Одеської області</t>
  </si>
  <si>
    <t>Поточний ремонт в'їзду на автостанцію та виїзду м. Южного Одеської області</t>
  </si>
  <si>
    <t>Поточний ремонт вул. Приморської (від просп. Григорівського десанту до вул. Іванова) м. Южного Одеської області</t>
  </si>
  <si>
    <t>Поточний ремонт вул. Комунальної м. Южного Одеської області</t>
  </si>
  <si>
    <t>Поточний ремонт просп. Григорівського десанту м. Южного Одеської області</t>
  </si>
  <si>
    <t>Поточний ремонт вул. Т.Г. Шевченка м. Южного Одеської області</t>
  </si>
  <si>
    <t>Поточний ремонт вул. Іванова м. Южного Одеської  області</t>
  </si>
  <si>
    <t>4</t>
  </si>
  <si>
    <t>5</t>
  </si>
  <si>
    <t>6</t>
  </si>
  <si>
    <t>7</t>
  </si>
  <si>
    <t>УЖКГ ЮМР/ЮМКП "ЮЖТРАНС"</t>
  </si>
  <si>
    <t>Включаються нові заходи на 2024 рік</t>
  </si>
  <si>
    <t xml:space="preserve">Нове будівництво колумбарію на території Южненського кладовища, за адресою: 65481, Одеська область Одеський район,  Южненська територіальна громада, м. Южне, Южненське кладовище, у т.ч.: </t>
  </si>
  <si>
    <t>проєктні роботи</t>
  </si>
  <si>
    <t>Коригується вартість робіт</t>
  </si>
  <si>
    <t xml:space="preserve">Капітальний ремонт ділянки теплових мереж  від ТК-15 до вводів у будівлі Ліцею №1 та ЗДО №3 м. Южного Одеського району Одеської області, в т.ч.: </t>
  </si>
  <si>
    <t>8</t>
  </si>
  <si>
    <t>9</t>
  </si>
  <si>
    <t>10</t>
  </si>
  <si>
    <t>11</t>
  </si>
  <si>
    <t>2894,056</t>
  </si>
  <si>
    <t xml:space="preserve"> проєктні роботи </t>
  </si>
  <si>
    <t>49,8</t>
  </si>
  <si>
    <t>Капітальний ремонт асфальтобетонного покриття дороги по вул. Центральній від села Кошари у напрямку села Любопіль в межах Южненської міської територіальної громади Одеського району Одеської області, у т.ч. :</t>
  </si>
  <si>
    <t>Перенесено обсяг фінансування на 2024 рік</t>
  </si>
  <si>
    <t>проектні роботи</t>
  </si>
  <si>
    <t>Поточне утримання громадських вбиралень міста Южного Одеського району Одеської області</t>
  </si>
  <si>
    <t>УЖКГ ЮМР/КП "Екосервіс"</t>
  </si>
  <si>
    <t xml:space="preserve">Поточний ремонт асфальтобетонного покриття загальноміської території навколо Торгівельного центру по проспекту Миру, 19 м. Южного Одеського району Одеської області </t>
  </si>
  <si>
    <t>Поточний ремонт пішохідної доріжки на загальноміській території по проспекту Ґригорівського десанту (від світлофору до знаку "Якір") міста Южного Одеського району Одеської області</t>
  </si>
  <si>
    <t>Поточний ремонт пішохідної доріжки на загальноміській території по вулиці Хіміків (3-й мікрорайон) міста Южного Одеського району Одеської області</t>
  </si>
  <si>
    <t>Поточний ремонт пішохідної доріжки на загальноміській території вздовж ж/б по вул. Хіміків, 18 до ЗОШ №1 міста Южного Одеського району Одеської області</t>
  </si>
  <si>
    <t>Поточний ремонт асфальтобетонного покриття загальноміської території по вул. Т.Г. Шевченка, 9 міста Южного Одеського району Одеської області</t>
  </si>
  <si>
    <t xml:space="preserve">Поточний ремонт асфальтобетонного покриття загальноміської території проїзду між буд. по вул. Хіміків, 16 та буд. по вул. Хіміків, 18 міста Южного Одеського району Одеської області </t>
  </si>
  <si>
    <t>Розробка норм надання послуг з вивезення побутових відходів та визначення морфологічного складу  побутових відходів для міста Южного Одеського району Одеської області</t>
  </si>
  <si>
    <t>УАМ ЮМР</t>
  </si>
  <si>
    <t>Поточний ремонт асфальтобетонного покриття загальноміської території біля "НВК (ЗОШ №2-центр- ПТУ) міста Южного Одеського району Одеської області</t>
  </si>
  <si>
    <t>Визначення норм надання послуг з управління побутовими відходами та визначення морфологічного складу  побутових відходів для міста Южного Одеського району Одеської області</t>
  </si>
  <si>
    <t>Включається новий захід на 2024 рік</t>
  </si>
  <si>
    <t>Розроблення схеми організації руху транспорту і пішоходів на в'їзді на автостанцію та виїзду м. Южного Одеського району Одеської області</t>
  </si>
  <si>
    <t>VIІ. Об'єкти соціальної інфраструктури</t>
  </si>
  <si>
    <t>Капітальний ремонт внутрішньої системи теплопостачання у підвальному приміщенні будівлі комунальної власності по вул. Будівельників, буд. 7, м. Южного Одеського району Одеської області</t>
  </si>
  <si>
    <t>Коригується назва заходу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</si>
  <si>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</si>
  <si>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 xml:space="preserve">Відкориговано кошторисну вартість </t>
  </si>
  <si>
    <t>НОВА РЕДАКЦІЯ</t>
  </si>
  <si>
    <t>Поточний ремонт фонтанів №№ 3,4,56 на площі Перемоги міста Южного Одеського району Одеської області</t>
  </si>
  <si>
    <t>370,242</t>
  </si>
  <si>
    <t>Внесено новий захід</t>
  </si>
  <si>
    <t>Поточне утримання фонтанів  №№ 3, 4, 5, 6 на площі Перемоги міста Южного Одеського району Одеської області</t>
  </si>
  <si>
    <t>563,389</t>
  </si>
  <si>
    <t>322,174</t>
  </si>
  <si>
    <t>Коригується вартість заходу</t>
  </si>
  <si>
    <t>Коригування проєктної документації "Капітальний ремонт асфальтобетонного покриття дороги по вул. Центральній від села Кошари у напрямку села Любопіль в межах Южненської міської територіальної громади Одеського району Одеської області"</t>
  </si>
  <si>
    <t>Внесення змін до технічних паспортів доріг м. Южного Одеського району Одеської області та реєстрація у ЄДЕССБ</t>
  </si>
  <si>
    <t>Проведення технічної інвентаризації, виготовлення технічного паспорту  дороги по вулиці Горбатка м. Южного Одеського району Одеської області та реєстрація у ЄДЕССБ</t>
  </si>
  <si>
    <t xml:space="preserve">Відшкодування різниці між затвердженим та економічно обґрунтованим 
тарифом на послуги з централізованого водовідведення для населення м.Южного </t>
  </si>
  <si>
    <t xml:space="preserve">УЖКГ ЮМР/КП "Южводоканал" </t>
  </si>
  <si>
    <t>Збільшення вартості заходу</t>
  </si>
  <si>
    <t>Коригування проєктної документації: "Капітальний ремонт твердого покриття (пішохідна доріжка) вздовж житлових будинків по просп. Миру, 15, 17, 25 м.Южного Одеської області"</t>
  </si>
  <si>
    <t xml:space="preserve">Капітальний ремонт твердого покриття (пішохідна доріжка) вздовж житлових будинків по просп. Миру, 15, 17, 25 м.Южного Одеської області. Додаткові роботи </t>
  </si>
  <si>
    <t xml:space="preserve">УКБ ЮМР </t>
  </si>
  <si>
    <t xml:space="preserve">УКБ ЮМР  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</si>
  <si>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8, в т.ч:</t>
  </si>
  <si>
    <t>Відкореговано загальну вартість робіт</t>
  </si>
  <si>
    <t>Капітальний ремонт: модернізація та пусконалагоджування пасажирських ліфтів в будівлі комунальної власності по вул. Будівельників, буд. 7, м. Южного Одеської області</t>
  </si>
  <si>
    <t>Виключено з програми</t>
  </si>
  <si>
    <t>Поточний ремонт вулично-дорожньої мережі по вул. Центральній від села Кошари у напрямку села Любопіль в межах Южненської міської територіальної громади Одеського району Одеської області</t>
  </si>
  <si>
    <t>УЖКГ ЮМР/КП "ЮЖНЕНСЬКЕ УЗБЕРЕЖЖЯ"</t>
  </si>
  <si>
    <t>Заступник начальника управління-начальник ФЕВ УЖКГ ЮМР</t>
  </si>
  <si>
    <t>Віра ОСАДЧУК</t>
  </si>
  <si>
    <t>Придбання сміттєвозу</t>
  </si>
  <si>
    <t xml:space="preserve">Фінансова підтримка комунальному підприємству «Готельно-житловий комплекс» на оплату комунальних послуг та енергоносіїв </t>
  </si>
  <si>
    <t>УЖКГ ЮМР/КП "ГЖК"</t>
  </si>
  <si>
    <t>Зменшено вартість заходу</t>
  </si>
  <si>
    <t>Поточний ремонт приміщень № 3,4,10,11,15,16 з встановленням рекуператорів та протипожежних дверей в ПРУ № 56533 за адресою: вул. Хіміків, 22/3 м. Южного Одеського району Одеської області</t>
  </si>
  <si>
    <t>Поточний ремонт приміщень № 66, 67,70,73,74 з встановленням рекуператорів в ПРУ № 56531 за адресою: вул. Хіміків, 14/10 м. Южного Одеського району Одеської області</t>
  </si>
  <si>
    <t>ФКМ ЮМР</t>
  </si>
  <si>
    <t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t>
  </si>
  <si>
    <t>УЖКГ ЮМР/КП тм "ЮТКЕ"</t>
  </si>
  <si>
    <t>2025</t>
  </si>
  <si>
    <t>2026</t>
  </si>
  <si>
    <t>2027</t>
  </si>
  <si>
    <t>Перелік змін до Програми реформування і розвитку житлово-комунального  господарства Южненської міської територіальної громади на 2025-2027 роки, в новій редакції.</t>
  </si>
  <si>
    <t>Назва заходу</t>
  </si>
  <si>
    <t xml:space="preserve">УЖКГ ЮМР/КП "Екосервіс" </t>
  </si>
  <si>
    <t xml:space="preserve">Відкорегована сума фінансової підтримки </t>
  </si>
  <si>
    <t>Придбання напівпричепа тракторного</t>
  </si>
  <si>
    <t>Проєктні роботи "Капітальний ремонт ділянки теплових мереж від ЦТП № 20 до вводу у житлові будинки по вул. Хіміків, 12,14 м. Южного Одеського району Одеської області"</t>
  </si>
  <si>
    <t>Проєктні роботи "Капітальний ремонт ділянки теплових мереж від ЦТП № 20 до вводу в житлові будинки по вул. Т.Г. Шевченка, 9, вул. Хіміків, 10, ЗДО № 5 м. Южного Одеського району Одеської області"</t>
  </si>
  <si>
    <t>Проєктні роботи «Реконструкція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</t>
  </si>
  <si>
    <t>Поточний ремонт зовнішньої мережі зливової каналізації за адресою вул. Хіміків, буд. № 18 від колодязя Кл 132 до колодязя Кл 133 м. Южного Одеського району Одеської області</t>
  </si>
  <si>
    <t>Збільшення вартості заходу (технічна помилка)</t>
  </si>
  <si>
    <t>Проєктні роботи "Реконструкція благоустрою загальноміських територій з влаштуванням дитячого майданчику біля житлового будинку по вул. Хіміків, 18 м. Южного Одеського району Одеської області</t>
  </si>
  <si>
    <t>Поховання померлих одиноких громадян, осіб без певного місця проживання, громадян, від поховання яких відмовилися рідні та знайдених невпізнаних трупів</t>
  </si>
  <si>
    <t>Виключено захід (перенесення в іншу програму)</t>
  </si>
  <si>
    <t>УЖКГ ЮМР/КП "Ритуальні послуги"</t>
  </si>
  <si>
    <t>Поточний ремонт пішохідних доріжок на загальноміській території біля автостанції міста Південного Одеського району Одеської області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</si>
  <si>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</t>
  </si>
  <si>
    <t>Перенесена частина заходу у зв'язку з продовженням робіт в 2024 році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</si>
  <si>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</si>
  <si>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(ІІ черга. Зовнішнє освітлення)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</si>
  <si>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(ІІІ черга. Велосипедні доріжки) 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</si>
  <si>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(ІV черга. Проїжджа частина) </t>
  </si>
  <si>
    <t>Перенесено захід з 2024 року</t>
  </si>
  <si>
    <t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t>
  </si>
  <si>
    <t>Розроблення проекту землеустрою щодо відведення земельної ділянки в постійне користування КОМУНАЛЬНОМУ ПІДПРИЄМСТВУ ЮЖНЕНСЬКОЇ МІСЬКОЇ РАДИ  ОДЕСЬКОГО РАЙОНУ ОДЕСЬКОЇ ОБЛАСТІ "ЮЖНЕНСЬКЕ УЗБЕРЕЖЖЯ"</t>
  </si>
  <si>
    <t>Забезпечення оплати житлово-комунальних послуг за тимчасове розміщення внутрішньо переміщених осіб, у період воєнного стану</t>
  </si>
  <si>
    <t>Капітальний ремонт ділянки теплових мереж від ЦТП № 29 до вводу у житлові будинки по просп. Григорівського десанту, 26, 28, 30/16, вул. Хіміків, 18, будівель по просп. Григорівського десанту, 26а та 24а  м.Южного Одеської області</t>
  </si>
  <si>
    <t>498,463</t>
  </si>
  <si>
    <t>Проєктні роботи "Реконструкція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</t>
  </si>
  <si>
    <t>Відкорегована назва та вартість заходу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</si>
  <si>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 для розміщення кладовища), що розташована за адресою: Южненська міська територіальна громада Одеського району Одеської області, с.Булдинка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</si>
  <si>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</si>
  <si>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</si>
  <si>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 Сичавка, вулиця Цвєтаєва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</si>
  <si>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t>
  </si>
  <si>
    <t>Перенесена частина заходу у зв'язку з продовженням робіт в 2025 році</t>
  </si>
  <si>
    <t>Капітальний ремонт ділянки теплових мереж від ТК-15 до вводів у будівлі Ліцею №1 та ЗДО №3 м. Южного Одеського району Одеської області</t>
  </si>
  <si>
    <t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t>
  </si>
  <si>
    <t>Перенесений захід  з 2024 року</t>
  </si>
  <si>
    <t>Проєктні роботи: "Капітальний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</t>
  </si>
  <si>
    <t>Капітальний ремонт твердого покриття (пішохідна доріжка) вздовж житлових будинків по просп. Миру, 15,17,25 м. Южного Одеської області, в т.ч.: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</si>
  <si>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</si>
  <si>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 xml:space="preserve">коригування проектно-вишукувальної документації </t>
  </si>
  <si>
    <t>Перенесена частина вартості робіт для введення об'єкту в експлуатацію</t>
  </si>
  <si>
    <t>Відкоригована загальна вартість заходу та перенесена частина вартості робіт (І черга. Пішохідні доріжки) з 2024 року на 2025 рік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</si>
  <si>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</si>
  <si>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>ІV. Зовнішнє освітлення</t>
  </si>
  <si>
    <t>Стандартне приєднання електроустановок до електричних мереж ТП 951 (Одеська область, Одеський район, с. Сичавка, вул. Садова та вул. Шкільна)</t>
  </si>
  <si>
    <t>Стандартне приєднання електроустановок до електричних мереж ТП 241 (Одеська область, Одеський район, с. Сичавка, вул. Набережна та вул. Чорноморська)</t>
  </si>
  <si>
    <t>Стандартне приєднання електроустановок до електричних мереж ТП 557 (Одеська область, Одеський район, с. Сичавка, вул. Прикордонна)</t>
  </si>
  <si>
    <t>Стандартне приєднання електроустановок до електричних мереж ТП 235 (Одеська область, Одеський район, с. Сичавка, вул. Каштанова)</t>
  </si>
  <si>
    <t>Стандартне приєднання електроустановок до електричних мереж ТП 230  (Одеська область, Одеський район, с. Сичавка, вул. Хуторська)</t>
  </si>
  <si>
    <t>Проєктні роботи "Реконструкція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області"</t>
  </si>
  <si>
    <t>Заступник начальника ФЕВ УЖКГ ЮМР</t>
  </si>
  <si>
    <t>УКБ ПМР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</si>
  <si>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</si>
  <si>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 xml:space="preserve">УЖКГ ПМР/КП "Южводоканал" </t>
  </si>
  <si>
    <t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t>
  </si>
  <si>
    <t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t>
  </si>
  <si>
    <t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</si>
  <si>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у т.ч.: проектні роботи</t>
  </si>
  <si>
    <t>Захід перенесено з 2025 на 2026 рік та відкоригована вартість робіт</t>
  </si>
  <si>
    <t>Захід перенесено  з 2025 на 2026 рік та відкоригована вартість робіт</t>
  </si>
  <si>
    <t>Захід перенесено з 2025 на 2026 рік та відкоригована назва заходу</t>
  </si>
  <si>
    <t xml:space="preserve">Захід перенесено з 2024 на 2025 рік </t>
  </si>
  <si>
    <t xml:space="preserve">Поточне утримання мереж зливової каналізації </t>
  </si>
  <si>
    <t>1547,030</t>
  </si>
  <si>
    <t>1541,794</t>
  </si>
  <si>
    <t>1632,731</t>
  </si>
  <si>
    <t xml:space="preserve">Сплата екологічного податку </t>
  </si>
  <si>
    <t>378,429</t>
  </si>
  <si>
    <t>443,484</t>
  </si>
  <si>
    <t>Проведення моніторингу якості зливових вод</t>
  </si>
  <si>
    <t>85,709</t>
  </si>
  <si>
    <t>120,364</t>
  </si>
  <si>
    <t>127,465</t>
  </si>
  <si>
    <t>Відлов бродячих тварин</t>
  </si>
  <si>
    <t>Відкоригована вартість заходу на 2026, 2027 роки</t>
  </si>
  <si>
    <t>69,121</t>
  </si>
  <si>
    <t>76,863</t>
  </si>
  <si>
    <t>97,294</t>
  </si>
  <si>
    <t>103,035</t>
  </si>
  <si>
    <t>УЖКГ ПМР/КП "Узбережжя"</t>
  </si>
  <si>
    <t xml:space="preserve">Проєктні роботи: "Капітальний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область" </t>
  </si>
  <si>
    <t xml:space="preserve">Придбання хімічних реагентів для обслуговування фонтанів №№ 3,4,5,6 на площі Перемоги міста Південного Одеського району Одеської області </t>
  </si>
  <si>
    <t>195,014</t>
  </si>
  <si>
    <t>206,519</t>
  </si>
  <si>
    <t>УЖКГ ПМР/КП "Екосервіс"</t>
  </si>
  <si>
    <t>Поточне утримання фонтанів  №№ 3, 4, 5, 6 на площі Перемоги міста Південного Одеського району Одеської області</t>
  </si>
  <si>
    <t>867,042</t>
  </si>
  <si>
    <t>751,002</t>
  </si>
  <si>
    <t>106,738</t>
  </si>
  <si>
    <t>113,037</t>
  </si>
  <si>
    <t>Організація громадських та інших робіт тимчасового характеру</t>
  </si>
  <si>
    <t>11,437</t>
  </si>
  <si>
    <t>Відкоригована вартість заходу на 2027 рік</t>
  </si>
  <si>
    <t>Поточне утримання міських територій</t>
  </si>
  <si>
    <t>25240,899</t>
  </si>
  <si>
    <t>Поточне утримання мереж зовнішнього освітлення</t>
  </si>
  <si>
    <t>3618,26</t>
  </si>
  <si>
    <t>3268,514</t>
  </si>
  <si>
    <t>Проведення технічного обслуговування системи автоматичного відкриття ПРУ м. Південного Одеського району Одеської області</t>
  </si>
  <si>
    <t>Додана вартість заходу на 2026 рік</t>
  </si>
  <si>
    <t>Заступник начальника ФЕВ УЖКГ ПМР</t>
  </si>
  <si>
    <t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t>
  </si>
  <si>
    <t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t>
  </si>
  <si>
    <t>Придбання багатофункціонального пристрою</t>
  </si>
  <si>
    <t>Придбання комп'ютера у зборі з монітором</t>
  </si>
  <si>
    <t>Придбання мотокоси бензинової</t>
  </si>
  <si>
    <t>Придбання пилососу - повітродувки</t>
  </si>
  <si>
    <t>Придбання кущорізу бензинового</t>
  </si>
  <si>
    <t>Додано новий захід на 2027 рік</t>
  </si>
  <si>
    <t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t>
  </si>
  <si>
    <t>Додано новий захід на 2025 рік</t>
  </si>
  <si>
    <t>КНП  "ОЛІМП"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</si>
  <si>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.ч.:</t>
  </si>
  <si>
    <t>0</t>
  </si>
  <si>
    <t>Перенесена вартість робіт (ІІ, ІІІ та ІV черги) з 2025 року на 2027 рік</t>
  </si>
  <si>
    <t>Проєктні роботи: "Капітальний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область"</t>
  </si>
  <si>
    <t>Перенесено захід в VI розділ</t>
  </si>
  <si>
    <t>VI. Об'єкти соціальної інфраструктури</t>
  </si>
  <si>
    <t>БЕЗ ЛИСТА</t>
  </si>
  <si>
    <t>ФКМ ПМР</t>
  </si>
  <si>
    <t>Додана вартість заходу на 2027 рік у зв'язку з середньостроковим плануванням</t>
  </si>
  <si>
    <t>К проєктним роботам додана вартість робіт по заходу на 2026 рік, прорєктні роботи перенесені із ІІІ  до VI розділу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</si>
  <si>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 у т.ч.:</t>
  </si>
  <si>
    <t>Поточне утримання кладовищ</t>
  </si>
  <si>
    <t>УЖКГ ПМР/КП "Ритуальні послуги"</t>
  </si>
  <si>
    <t>Відкоригована вартість по заходу на 2027 рік</t>
  </si>
  <si>
    <t xml:space="preserve">Придбання мотокос </t>
  </si>
  <si>
    <t xml:space="preserve">УЖКГ ПМР/КП "Екосервіс" </t>
  </si>
  <si>
    <t>Відкоригована вартість по заходу на 2025 рік</t>
  </si>
  <si>
    <t>К проєктним роботам додана вартість робіт заходу на 2026 рік</t>
  </si>
  <si>
    <t xml:space="preserve">Забезпечення оплати житлово-комунальних послуг за тимчасове розміщення внутрішньо переміщених осіб, у період воєнного стану </t>
  </si>
  <si>
    <t>Відкоригована вартість заходу відповідно до експертного звіту та розподілено по джерелам фінансування</t>
  </si>
  <si>
    <t>Місцевий бюджет</t>
  </si>
  <si>
    <t>Інші джерела</t>
  </si>
  <si>
    <t>Озеленення загальноміських територій</t>
  </si>
  <si>
    <t xml:space="preserve">Додано новий захід на 2026 рік </t>
  </si>
  <si>
    <t>Оплата теплопостачання приміщення комунальної власності по просп. Миру, б. 16 м. Південного Одеського району Одеської області</t>
  </si>
  <si>
    <t>Оплата теплопостачання приміщення комунальної власності по просп. Миру, б. 22, кв. 1,2 м. Південного Одеського району Одеської області</t>
  </si>
  <si>
    <t>Оплата теплопостачання приміщення комунальної власності по вул. Хіміків, б.14, кв. 178 м. Південного Одеського району Одеської області</t>
  </si>
  <si>
    <t>Додано новий захід на 2026 рік</t>
  </si>
  <si>
    <t>Поточний ремонт вул. Новобілярської м. Південного Одеського району Одеської області</t>
  </si>
  <si>
    <t>Поточний ремонт вул. Центральної МІЗ м. Південного Одеського району Одеської області</t>
  </si>
  <si>
    <t>Поточний ремонт дороги біля АЗК "WOG" м. Південного Одеського району Одеської області</t>
  </si>
  <si>
    <t>Поточний ремонт вул. Будівельників м. Південного Одеського району Одеської області</t>
  </si>
  <si>
    <t>Поточний ремонт вул. Приморської (від просп. Григорівського десанту до вул. Іванова) м. Південного Одеського району Одеської області</t>
  </si>
  <si>
    <t>Поточний ремонт вул. Комунальної м. Південного Одеського району Одеської області</t>
  </si>
  <si>
    <t>Поточний ремонт просп. Григорівського десанту м. Південного Одеського району Одеської області</t>
  </si>
  <si>
    <t>Поточний ремонт вул. Т.Г. Шевченка м. Південного Одеського району Одеської області</t>
  </si>
  <si>
    <t>Поточний ремонт вул. Іванова м. Південного Одеського району Одеської області</t>
  </si>
  <si>
    <t>УЖКГ ПМР/КП "Спецтранс"</t>
  </si>
  <si>
    <t xml:space="preserve">Додано новий захід на 2025 рік </t>
  </si>
  <si>
    <t>12</t>
  </si>
  <si>
    <t>13</t>
  </si>
  <si>
    <t>14</t>
  </si>
  <si>
    <t>Придбання трактора садового</t>
  </si>
  <si>
    <t>Придбання кощорізу</t>
  </si>
  <si>
    <t>Придбання акумуляторної коси</t>
  </si>
  <si>
    <t>26,824</t>
  </si>
  <si>
    <t>Додано новий захід на 2026-2027 роки</t>
  </si>
  <si>
    <t>35,575</t>
  </si>
  <si>
    <t>70,371</t>
  </si>
  <si>
    <t xml:space="preserve">Придбання бензоножиць </t>
  </si>
  <si>
    <t>23,142</t>
  </si>
  <si>
    <t>38,715</t>
  </si>
  <si>
    <t>Придбання висоторізу</t>
  </si>
  <si>
    <t>15</t>
  </si>
  <si>
    <t>Придбання бензопили</t>
  </si>
  <si>
    <t>Придбання мотобура</t>
  </si>
  <si>
    <t>16</t>
  </si>
  <si>
    <t>17</t>
  </si>
  <si>
    <t>Придбання повітродува</t>
  </si>
  <si>
    <t>18</t>
  </si>
  <si>
    <t>Утримання території військового сектору</t>
  </si>
  <si>
    <t xml:space="preserve">Відкоригована вартість заходу відповідно до експертного звіту </t>
  </si>
  <si>
    <t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t>
  </si>
  <si>
    <t>Захід перенесений на 2026 рік</t>
  </si>
  <si>
    <t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t>
  </si>
  <si>
    <t>Відкоригована вартість заходу на 2025 рік</t>
  </si>
  <si>
    <t>перенесена вартість робіт з 2025 року на 2027 рік</t>
  </si>
  <si>
    <t>розподілена вартість заходу по рокам у т.ч.:</t>
  </si>
  <si>
    <t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t>
  </si>
  <si>
    <t xml:space="preserve">Додано новий захід на 2027 рік </t>
  </si>
  <si>
    <t>Придбання кощорізів</t>
  </si>
  <si>
    <t>Придбання висоторізів</t>
  </si>
  <si>
    <t>Придбання мотоножиць</t>
  </si>
  <si>
    <t>Додано новий захід на 2025-2026 роки</t>
  </si>
  <si>
    <t>Перенесена вартість робіт з 2025 року на 2026 рік</t>
  </si>
  <si>
    <t>Встановлення системи безперебійного живлення системи автоматичного відкриття ПРУ міста Південного Одеського району Одеської області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</si>
  <si>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т.ч.:</t>
  </si>
  <si>
    <t>6527,782</t>
  </si>
  <si>
    <t>проєктні роботи (місцевий бюджет)</t>
  </si>
  <si>
    <t>Капітальний ремонт покрівлі будівлі АБК і РММ на котельні за адресою: вул. Старомиколаївське шосе, 8, м. Южного Одеського району Одеської області</t>
  </si>
  <si>
    <t>Вартість заходу відкоригована та перенесена на 2026 рік</t>
  </si>
  <si>
    <t>перенесена вартість робіт з 2025 року на 2026 рік</t>
  </si>
  <si>
    <t xml:space="preserve">УЖКГ ПМР/КП "Узбережжя" </t>
  </si>
  <si>
    <t>Придбання хімічних реагентів для обслуговування фонтанів №№ 3,4,5,6 на площі Перемоги міста Південного Одеського району Одеської області</t>
  </si>
  <si>
    <t xml:space="preserve">Знята орієнтовна вартість заходу у зв'язку з закінченням бюджетного року та нефінансуванням </t>
  </si>
  <si>
    <t>Придбання бензопили потужністю двигуна до 5,4 кВт</t>
  </si>
  <si>
    <t>Придбання газонокосарок з варіатором приводу коліс</t>
  </si>
  <si>
    <t>Придбання газонокосарки повнопривідної</t>
  </si>
  <si>
    <t>46,284</t>
  </si>
  <si>
    <t>Приведено у відповідність вартість заходу та перенесено на 2026 рік</t>
  </si>
  <si>
    <t>Придбання газонокосарок</t>
  </si>
  <si>
    <t>81,448</t>
  </si>
  <si>
    <t>Розроблення проєкту землеустрою щодо відведення земельної ділянки в постійне користування КОМУНАЛЬНОМУ ПІДПРИЄМСТВУ "УЗБЕРЕЖЖЯ"</t>
  </si>
  <si>
    <t>Відкоригована вартість заходу на 2025- 2026 роки</t>
  </si>
  <si>
    <t>Капітальний ремонт ділянки магістрального водопроводу від колодязя В 13  до колодязя В 26 по вул. Хіміків м. Южного Одеського району Одеської області</t>
  </si>
  <si>
    <t>Реконструкція резервуара води № 1 м. Южного Одеської області</t>
  </si>
  <si>
    <t xml:space="preserve">Реконструкція водопровідного колектору від ВНС до вул. Хіміків м. Южного Одеської області </t>
  </si>
  <si>
    <t xml:space="preserve">Коригування проєктної документації "Капітальний ремонт ділянки теплових мереж від ТК-24 до ТК-25 м. Южного Одеської області" </t>
  </si>
  <si>
    <t>Приведено у відповідність вартість заходу та додано на 2026 -  2027 роки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</si>
  <si>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</t>
  </si>
  <si>
    <t>Відкоригована вартість заходу та перенесено захід на 2026 рік</t>
  </si>
  <si>
    <t>Розподілена вартість робіт на 2025 - 2026 роки</t>
  </si>
  <si>
    <t>Перелік змін до Програми реформування і розвитку житлово-комунального  господарства Південнівської міської територіальної громади на 2025-2027 роки, в новій редакції.</t>
  </si>
  <si>
    <t xml:space="preserve">Придбання бензопили </t>
  </si>
  <si>
    <t>19</t>
  </si>
  <si>
    <t>Відкоригована вартість робіт на 2026 рік та знята  з 2025 року у зв'язку з нефінансуванням</t>
  </si>
  <si>
    <t>36,923</t>
  </si>
  <si>
    <t>20</t>
  </si>
  <si>
    <t>21</t>
  </si>
  <si>
    <t>Додано нові заходи на 2026 рік</t>
  </si>
  <si>
    <t xml:space="preserve">Придбання комп'ютера у зборі </t>
  </si>
  <si>
    <t xml:space="preserve"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 у т.ч. 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</si>
  <si>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 у т.ч.:</t>
  </si>
  <si>
    <t>Виключено захід</t>
  </si>
  <si>
    <t>Включено захід на 2026 рік</t>
  </si>
  <si>
    <t>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 у т.ч.:</t>
  </si>
  <si>
    <t xml:space="preserve">проєктні роботи </t>
  </si>
  <si>
    <t xml:space="preserve">УКБ ПМР </t>
  </si>
  <si>
    <t>Відкоригована вартість заходу на 2025- 2026 роки відповідно до експертного звіту</t>
  </si>
  <si>
    <t>Збільшена вартість заходу на 2026 рік у зв'язку зі змінами коефіцієнтів Галузевої угоди</t>
  </si>
  <si>
    <t>Поточне утримання громадських вбиралень міста Південного Одеського району Одеської області</t>
  </si>
  <si>
    <t>Утримання територій загального користування</t>
  </si>
  <si>
    <t xml:space="preserve">УЖКГ ПМР/КП "Ритуальні послуги" </t>
  </si>
  <si>
    <t>Виконання заходу перенесено на 2026 рік</t>
  </si>
  <si>
    <t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t>
  </si>
  <si>
    <t>Обласний бюджет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</si>
  <si>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8, у т.ч.:</t>
  </si>
  <si>
    <t>Залишок вартості заходу перенесено на 2026 рік, з врахуванням виконаних робіт у 2025 році</t>
  </si>
  <si>
    <t>417,532</t>
  </si>
  <si>
    <t>329,821</t>
  </si>
  <si>
    <t xml:space="preserve"> Відкоригована вартість заходу на 2025 рік з врахуванням фактично виконаних робіт</t>
  </si>
  <si>
    <t>Додано захід на 2026 рік (у 2025 році були виконані проєктні роботи)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</si>
  <si>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у т.ч.:</t>
  </si>
  <si>
    <t xml:space="preserve"> Відкоригована вартість заходу на 2025-2026 рокик з врахуванням фактично виконаних робіт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</si>
  <si>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 у т.ч.</t>
  </si>
  <si>
    <t>Перенесена частина вартості заходу з 2025 року на 2026 рік</t>
  </si>
  <si>
    <t>Відкоригована вартість 1 черги заходу на 2025- 2026 роки відповідно до фактичного виконання робіт</t>
  </si>
  <si>
    <t>ІІ черга без змін</t>
  </si>
  <si>
    <t>ІІІ черга без змін</t>
  </si>
  <si>
    <t>ІV черга без змін</t>
  </si>
  <si>
    <t>Капітальний ремонт ділянки теплових мереж від ЦТП № 29 до вводу у житлові будинки по просп. Григорівського десанту, 26, 28, 30/16, вул. Хіміків, 18, будівель по просп. Григорівського десанту, 26а та 24а м. Южного Одеської області в т.ч.:</t>
  </si>
  <si>
    <t xml:space="preserve">Захід виключено </t>
  </si>
  <si>
    <t xml:space="preserve">Відкоригована вартість заходу на 2025- 2026 роки </t>
  </si>
  <si>
    <t xml:space="preserve">Збільшена вартість заходу на 2026 рік </t>
  </si>
  <si>
    <t>Заступник начальника управління - начальник ФЕВ УЖКГ ПМР</t>
  </si>
  <si>
    <t>Відкоригована вартість заходу на 2025- 2026 роки відповідно до експертного звіту та фактичного виконання робіт</t>
  </si>
  <si>
    <t>Розробка, реєстрація та отримання технічних умов на приєднання об'єкту приватного забудовника до централізованої системи водопостачання</t>
  </si>
  <si>
    <t>Роботи з розробки технічних умов на підключення електроенергії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</si>
  <si>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 Додаткові роботи</t>
  </si>
  <si>
    <t>Коригування проєктної документації: "Реконструкція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8"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</si>
  <si>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кладовище. Додаткові роботи</t>
  </si>
  <si>
    <t>місцевий бюджет</t>
  </si>
  <si>
    <t>інші джерела</t>
  </si>
  <si>
    <t>2603,613</t>
  </si>
  <si>
    <t>Відкоригована вартість заходу на 2025 рік з врахуванням фактично виконаних робіт. Залишок перенесений на 2026 рік та розподілено за джерелами надходжень</t>
  </si>
  <si>
    <t>Поточний ремонт доріг м. Південного Одеського району Одеської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</si>
</sst>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"/>
    <numFmt numFmtId="166" formatCode="0.0000"/>
    <numFmt numFmtId="167" formatCode="0.0"/>
  </numFmts>
  <fonts count="10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96">
    <xf numFmtId="0" fontId="0" fillId="0" borderId="0" xfId="0"/>
    <xf numFmtId="49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49" fontId="1" fillId="0" borderId="6" xfId="0" applyNumberFormat="1" applyFont="1" applyBorder="1"/>
    <xf numFmtId="0" fontId="1" fillId="0" borderId="7" xfId="0" applyFont="1" applyBorder="1"/>
    <xf numFmtId="0" fontId="1" fillId="0" borderId="1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164" fontId="1" fillId="0" borderId="39" xfId="0" applyNumberFormat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4" fontId="1" fillId="3" borderId="0" xfId="0" applyNumberFormat="1" applyFont="1" applyFill="1"/>
    <xf numFmtId="0" fontId="1" fillId="3" borderId="0" xfId="0" applyFont="1" applyFill="1"/>
    <xf numFmtId="0" fontId="1" fillId="0" borderId="6" xfId="0" applyFont="1" applyBorder="1" applyAlignment="1">
      <alignment horizontal="right" vertical="center" wrapText="1"/>
    </xf>
    <xf numFmtId="0" fontId="1" fillId="0" borderId="34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right" vertical="center" wrapText="1"/>
    </xf>
    <xf numFmtId="49" fontId="1" fillId="0" borderId="42" xfId="0" applyNumberFormat="1" applyFont="1" applyFill="1" applyBorder="1" applyAlignment="1">
      <alignment horizontal="center" vertical="center" wrapText="1"/>
    </xf>
    <xf numFmtId="49" fontId="1" fillId="0" borderId="38" xfId="0" applyNumberFormat="1" applyFont="1" applyFill="1" applyBorder="1" applyAlignment="1">
      <alignment horizontal="center" vertical="center" wrapText="1"/>
    </xf>
    <xf numFmtId="49" fontId="1" fillId="0" borderId="39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/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right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/>
    </xf>
    <xf numFmtId="49" fontId="1" fillId="0" borderId="57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center" wrapText="1"/>
    </xf>
    <xf numFmtId="49" fontId="1" fillId="0" borderId="49" xfId="0" applyNumberFormat="1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164" fontId="1" fillId="0" borderId="6" xfId="0" applyNumberFormat="1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/>
    </xf>
    <xf numFmtId="0" fontId="1" fillId="0" borderId="29" xfId="0" applyFont="1" applyFill="1" applyBorder="1" applyAlignment="1">
      <alignment vertical="center" wrapText="1"/>
    </xf>
    <xf numFmtId="49" fontId="1" fillId="0" borderId="45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vertical="center" wrapText="1"/>
    </xf>
    <xf numFmtId="49" fontId="1" fillId="0" borderId="13" xfId="0" applyNumberFormat="1" applyFont="1" applyFill="1" applyBorder="1" applyAlignment="1">
      <alignment vertical="center" wrapText="1"/>
    </xf>
    <xf numFmtId="164" fontId="1" fillId="0" borderId="13" xfId="0" applyNumberFormat="1" applyFont="1" applyFill="1" applyBorder="1" applyAlignment="1">
      <alignment vertical="center"/>
    </xf>
    <xf numFmtId="164" fontId="1" fillId="0" borderId="13" xfId="0" applyNumberFormat="1" applyFont="1" applyFill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5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1" fillId="0" borderId="43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1" fillId="0" borderId="6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left" vertical="center" wrapText="1"/>
    </xf>
    <xf numFmtId="164" fontId="1" fillId="0" borderId="52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49" fontId="1" fillId="0" borderId="55" xfId="0" applyNumberFormat="1" applyFont="1" applyFill="1" applyBorder="1" applyAlignment="1">
      <alignment horizontal="center" vertical="center" wrapText="1"/>
    </xf>
    <xf numFmtId="164" fontId="1" fillId="0" borderId="54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left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49" fontId="1" fillId="0" borderId="29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center" wrapText="1"/>
    </xf>
    <xf numFmtId="164" fontId="1" fillId="0" borderId="62" xfId="0" applyNumberFormat="1" applyFont="1" applyFill="1" applyBorder="1" applyAlignment="1">
      <alignment horizontal="center" vertical="center" wrapText="1"/>
    </xf>
    <xf numFmtId="164" fontId="1" fillId="0" borderId="63" xfId="0" applyNumberFormat="1" applyFont="1" applyFill="1" applyBorder="1" applyAlignment="1">
      <alignment horizontal="center" vertical="center" wrapText="1"/>
    </xf>
    <xf numFmtId="164" fontId="1" fillId="0" borderId="63" xfId="0" applyNumberFormat="1" applyFont="1" applyFill="1" applyBorder="1" applyAlignment="1">
      <alignment horizontal="center" vertical="center"/>
    </xf>
    <xf numFmtId="164" fontId="1" fillId="0" borderId="64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49" fontId="1" fillId="0" borderId="31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/>
    </xf>
    <xf numFmtId="164" fontId="2" fillId="0" borderId="32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left" vertical="center" wrapText="1"/>
    </xf>
    <xf numFmtId="49" fontId="1" fillId="0" borderId="13" xfId="0" applyNumberFormat="1" applyFont="1" applyFill="1" applyBorder="1" applyAlignment="1">
      <alignment horizontal="left" vertical="center" wrapText="1"/>
    </xf>
    <xf numFmtId="164" fontId="1" fillId="0" borderId="2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  <xf numFmtId="164" fontId="1" fillId="0" borderId="62" xfId="0" applyNumberFormat="1" applyFont="1" applyFill="1" applyBorder="1" applyAlignment="1">
      <alignment vertical="center" wrapText="1"/>
    </xf>
    <xf numFmtId="49" fontId="1" fillId="0" borderId="63" xfId="0" applyNumberFormat="1" applyFont="1" applyFill="1" applyBorder="1" applyAlignment="1">
      <alignment vertical="center" wrapText="1"/>
    </xf>
    <xf numFmtId="164" fontId="1" fillId="0" borderId="63" xfId="0" applyNumberFormat="1" applyFont="1" applyFill="1" applyBorder="1" applyAlignment="1">
      <alignment vertical="center"/>
    </xf>
    <xf numFmtId="49" fontId="1" fillId="0" borderId="55" xfId="0" applyNumberFormat="1" applyFont="1" applyFill="1" applyBorder="1" applyAlignment="1">
      <alignment vertical="center" wrapText="1"/>
    </xf>
    <xf numFmtId="164" fontId="1" fillId="0" borderId="25" xfId="0" applyNumberFormat="1" applyFont="1" applyFill="1" applyBorder="1" applyAlignment="1">
      <alignment vertical="center" wrapText="1"/>
    </xf>
    <xf numFmtId="49" fontId="1" fillId="0" borderId="20" xfId="0" applyNumberFormat="1" applyFont="1" applyFill="1" applyBorder="1" applyAlignment="1">
      <alignment vertical="center" wrapText="1"/>
    </xf>
    <xf numFmtId="164" fontId="1" fillId="0" borderId="20" xfId="0" applyNumberFormat="1" applyFont="1" applyFill="1" applyBorder="1" applyAlignment="1">
      <alignment vertical="center"/>
    </xf>
    <xf numFmtId="0" fontId="1" fillId="4" borderId="55" xfId="0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vertical="center" wrapText="1"/>
    </xf>
    <xf numFmtId="164" fontId="2" fillId="0" borderId="58" xfId="0" applyNumberFormat="1" applyFont="1" applyFill="1" applyBorder="1" applyAlignment="1">
      <alignment horizontal="center" vertical="center" wrapText="1"/>
    </xf>
    <xf numFmtId="164" fontId="2" fillId="0" borderId="61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40" xfId="0" applyNumberFormat="1" applyFont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53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/>
    <xf numFmtId="0" fontId="1" fillId="0" borderId="0" xfId="0" applyFont="1" applyFill="1"/>
    <xf numFmtId="49" fontId="1" fillId="0" borderId="42" xfId="0" applyNumberFormat="1" applyFont="1" applyFill="1" applyBorder="1" applyAlignment="1">
      <alignment horizontal="center" vertical="center"/>
    </xf>
    <xf numFmtId="49" fontId="1" fillId="0" borderId="41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164" fontId="1" fillId="0" borderId="36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1" fillId="0" borderId="44" xfId="0" applyFont="1" applyFill="1" applyBorder="1" applyAlignment="1">
      <alignment vertical="center" wrapText="1"/>
    </xf>
    <xf numFmtId="49" fontId="1" fillId="0" borderId="65" xfId="0" applyNumberFormat="1" applyFont="1" applyFill="1" applyBorder="1" applyAlignment="1">
      <alignment horizontal="center" vertical="center" wrapText="1"/>
    </xf>
    <xf numFmtId="164" fontId="2" fillId="0" borderId="40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vertical="center" wrapText="1"/>
    </xf>
    <xf numFmtId="49" fontId="1" fillId="0" borderId="39" xfId="0" applyNumberFormat="1" applyFont="1" applyFill="1" applyBorder="1" applyAlignment="1">
      <alignment vertical="center" wrapText="1"/>
    </xf>
    <xf numFmtId="164" fontId="1" fillId="0" borderId="39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31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2" fontId="2" fillId="0" borderId="32" xfId="0" applyNumberFormat="1" applyFont="1" applyFill="1" applyBorder="1" applyAlignment="1">
      <alignment horizontal="center" vertical="center"/>
    </xf>
    <xf numFmtId="49" fontId="1" fillId="0" borderId="43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49" fontId="1" fillId="0" borderId="43" xfId="0" applyNumberFormat="1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 wrapText="1"/>
    </xf>
    <xf numFmtId="0" fontId="1" fillId="0" borderId="49" xfId="0" applyFont="1" applyFill="1" applyBorder="1"/>
    <xf numFmtId="49" fontId="1" fillId="0" borderId="55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vertical="center" wrapText="1"/>
    </xf>
    <xf numFmtId="0" fontId="1" fillId="0" borderId="24" xfId="0" applyFont="1" applyBorder="1"/>
    <xf numFmtId="0" fontId="1" fillId="0" borderId="25" xfId="0" applyFont="1" applyBorder="1"/>
    <xf numFmtId="0" fontId="1" fillId="0" borderId="20" xfId="0" applyFont="1" applyBorder="1"/>
    <xf numFmtId="0" fontId="2" fillId="0" borderId="21" xfId="0" applyFont="1" applyBorder="1"/>
    <xf numFmtId="164" fontId="1" fillId="0" borderId="20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wrapText="1"/>
    </xf>
    <xf numFmtId="49" fontId="1" fillId="4" borderId="55" xfId="0" applyNumberFormat="1" applyFont="1" applyFill="1" applyBorder="1" applyAlignment="1">
      <alignment horizontal="center" vertical="center" wrapText="1"/>
    </xf>
    <xf numFmtId="49" fontId="1" fillId="4" borderId="43" xfId="0" applyNumberFormat="1" applyFont="1" applyFill="1" applyBorder="1" applyAlignment="1">
      <alignment horizontal="center" vertical="center" wrapText="1"/>
    </xf>
    <xf numFmtId="49" fontId="1" fillId="4" borderId="49" xfId="0" applyNumberFormat="1" applyFont="1" applyFill="1" applyBorder="1" applyAlignment="1">
      <alignment horizontal="center" vertical="center" wrapText="1"/>
    </xf>
    <xf numFmtId="49" fontId="1" fillId="4" borderId="27" xfId="0" applyNumberFormat="1" applyFont="1" applyFill="1" applyBorder="1" applyAlignment="1">
      <alignment horizontal="center" vertical="center"/>
    </xf>
    <xf numFmtId="49" fontId="1" fillId="4" borderId="27" xfId="0" applyNumberFormat="1" applyFont="1" applyFill="1" applyBorder="1" applyAlignment="1">
      <alignment horizontal="left" vertical="center" wrapText="1"/>
    </xf>
    <xf numFmtId="49" fontId="1" fillId="4" borderId="16" xfId="0" applyNumberFormat="1" applyFont="1" applyFill="1" applyBorder="1" applyAlignment="1">
      <alignment horizontal="center" vertical="center"/>
    </xf>
    <xf numFmtId="49" fontId="1" fillId="4" borderId="9" xfId="0" applyNumberFormat="1" applyFont="1" applyFill="1" applyBorder="1" applyAlignment="1">
      <alignment horizontal="center" vertical="center"/>
    </xf>
    <xf numFmtId="49" fontId="1" fillId="4" borderId="31" xfId="0" applyNumberFormat="1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2" fontId="2" fillId="4" borderId="32" xfId="0" applyNumberFormat="1" applyFont="1" applyFill="1" applyBorder="1" applyAlignment="1">
      <alignment horizontal="center" vertical="center"/>
    </xf>
    <xf numFmtId="49" fontId="1" fillId="4" borderId="27" xfId="0" applyNumberFormat="1" applyFont="1" applyFill="1" applyBorder="1" applyAlignment="1">
      <alignment horizontal="center" vertical="center" wrapText="1"/>
    </xf>
    <xf numFmtId="49" fontId="1" fillId="4" borderId="43" xfId="0" applyNumberFormat="1" applyFont="1" applyFill="1" applyBorder="1" applyAlignment="1">
      <alignment horizontal="center" vertical="center"/>
    </xf>
    <xf numFmtId="49" fontId="1" fillId="4" borderId="43" xfId="0" applyNumberFormat="1" applyFont="1" applyFill="1" applyBorder="1" applyAlignment="1">
      <alignment horizontal="left" vertical="center" wrapText="1"/>
    </xf>
    <xf numFmtId="49" fontId="1" fillId="4" borderId="42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2" fontId="2" fillId="4" borderId="12" xfId="0" applyNumberFormat="1" applyFont="1" applyFill="1" applyBorder="1" applyAlignment="1">
      <alignment horizontal="center" vertical="center"/>
    </xf>
    <xf numFmtId="0" fontId="1" fillId="4" borderId="66" xfId="0" applyFont="1" applyFill="1" applyBorder="1" applyAlignment="1">
      <alignment horizontal="center" vertical="center" wrapText="1"/>
    </xf>
    <xf numFmtId="49" fontId="1" fillId="4" borderId="41" xfId="0" applyNumberFormat="1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vertical="center" wrapText="1"/>
    </xf>
    <xf numFmtId="0" fontId="1" fillId="4" borderId="49" xfId="0" applyFont="1" applyFill="1" applyBorder="1"/>
    <xf numFmtId="0" fontId="1" fillId="4" borderId="35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164" fontId="1" fillId="4" borderId="36" xfId="0" applyNumberFormat="1" applyFont="1" applyFill="1" applyBorder="1" applyAlignment="1">
      <alignment horizontal="center" vertical="center"/>
    </xf>
    <xf numFmtId="164" fontId="2" fillId="4" borderId="37" xfId="0" applyNumberFormat="1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 wrapText="1"/>
    </xf>
    <xf numFmtId="164" fontId="2" fillId="0" borderId="5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2" fillId="0" borderId="3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left" vertical="center" wrapText="1"/>
    </xf>
    <xf numFmtId="164" fontId="1" fillId="4" borderId="35" xfId="0" applyNumberFormat="1" applyFont="1" applyFill="1" applyBorder="1" applyAlignment="1">
      <alignment horizontal="center" vertical="center" wrapText="1"/>
    </xf>
    <xf numFmtId="164" fontId="1" fillId="4" borderId="36" xfId="0" applyNumberFormat="1" applyFont="1" applyFill="1" applyBorder="1" applyAlignment="1">
      <alignment horizontal="center" vertical="center" wrapText="1"/>
    </xf>
    <xf numFmtId="164" fontId="1" fillId="4" borderId="37" xfId="0" applyNumberFormat="1" applyFont="1" applyFill="1" applyBorder="1" applyAlignment="1">
      <alignment horizontal="center" vertical="center" wrapText="1"/>
    </xf>
    <xf numFmtId="164" fontId="1" fillId="4" borderId="68" xfId="0" applyNumberFormat="1" applyFont="1" applyFill="1" applyBorder="1" applyAlignment="1">
      <alignment horizontal="center" vertical="center" wrapText="1"/>
    </xf>
    <xf numFmtId="49" fontId="1" fillId="4" borderId="36" xfId="0" applyNumberFormat="1" applyFont="1" applyFill="1" applyBorder="1" applyAlignment="1">
      <alignment horizontal="center" vertical="center" wrapText="1"/>
    </xf>
    <xf numFmtId="164" fontId="1" fillId="4" borderId="37" xfId="0" applyNumberFormat="1" applyFont="1" applyFill="1" applyBorder="1" applyAlignment="1">
      <alignment horizontal="center" vertical="center"/>
    </xf>
    <xf numFmtId="164" fontId="2" fillId="4" borderId="50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right" vertical="center" wrapText="1"/>
    </xf>
    <xf numFmtId="0" fontId="1" fillId="4" borderId="26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right" vertical="center" wrapText="1"/>
    </xf>
    <xf numFmtId="0" fontId="1" fillId="4" borderId="0" xfId="0" applyFont="1" applyFill="1" applyAlignment="1">
      <alignment vertical="center"/>
    </xf>
    <xf numFmtId="0" fontId="2" fillId="4" borderId="67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/>
    </xf>
    <xf numFmtId="164" fontId="2" fillId="4" borderId="56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left" vertical="center" wrapText="1"/>
    </xf>
    <xf numFmtId="49" fontId="1" fillId="4" borderId="45" xfId="0" applyNumberFormat="1" applyFont="1" applyFill="1" applyBorder="1" applyAlignment="1">
      <alignment horizontal="center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49" fontId="1" fillId="4" borderId="31" xfId="0" applyNumberFormat="1" applyFont="1" applyFill="1" applyBorder="1" applyAlignment="1">
      <alignment horizontal="center" vertical="center" wrapText="1"/>
    </xf>
    <xf numFmtId="164" fontId="1" fillId="4" borderId="31" xfId="0" applyNumberFormat="1" applyFont="1" applyFill="1" applyBorder="1" applyAlignment="1">
      <alignment horizontal="center" vertical="center" wrapText="1"/>
    </xf>
    <xf numFmtId="164" fontId="2" fillId="4" borderId="32" xfId="0" applyNumberFormat="1" applyFont="1" applyFill="1" applyBorder="1" applyAlignment="1">
      <alignment horizontal="center" vertical="center" wrapText="1"/>
    </xf>
    <xf numFmtId="164" fontId="1" fillId="4" borderId="9" xfId="0" applyNumberFormat="1" applyFont="1" applyFill="1" applyBorder="1" applyAlignment="1">
      <alignment horizontal="center" vertical="center" wrapText="1"/>
    </xf>
    <xf numFmtId="165" fontId="1" fillId="4" borderId="13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vertical="center" wrapText="1"/>
    </xf>
    <xf numFmtId="49" fontId="1" fillId="4" borderId="19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164" fontId="2" fillId="4" borderId="64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vertical="center" wrapText="1"/>
    </xf>
    <xf numFmtId="0" fontId="1" fillId="4" borderId="58" xfId="0" applyFont="1" applyFill="1" applyBorder="1" applyAlignment="1">
      <alignment horizontal="left" vertical="center" wrapText="1"/>
    </xf>
    <xf numFmtId="49" fontId="1" fillId="4" borderId="57" xfId="0" applyNumberFormat="1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 wrapText="1"/>
    </xf>
    <xf numFmtId="164" fontId="1" fillId="4" borderId="11" xfId="0" applyNumberFormat="1" applyFont="1" applyFill="1" applyBorder="1" applyAlignment="1">
      <alignment horizontal="center" vertical="center" wrapText="1"/>
    </xf>
    <xf numFmtId="164" fontId="1" fillId="4" borderId="60" xfId="0" applyNumberFormat="1" applyFont="1" applyFill="1" applyBorder="1" applyAlignment="1">
      <alignment horizontal="center" vertical="center" wrapText="1"/>
    </xf>
    <xf numFmtId="49" fontId="1" fillId="4" borderId="7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/>
    </xf>
    <xf numFmtId="164" fontId="1" fillId="4" borderId="11" xfId="0" applyNumberFormat="1" applyFont="1" applyFill="1" applyBorder="1" applyAlignment="1">
      <alignment horizontal="center" vertical="center"/>
    </xf>
    <xf numFmtId="164" fontId="2" fillId="4" borderId="57" xfId="0" applyNumberFormat="1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61" xfId="0" applyFont="1" applyFill="1" applyBorder="1" applyAlignment="1">
      <alignment horizontal="left" vertical="center" wrapText="1"/>
    </xf>
    <xf numFmtId="49" fontId="1" fillId="4" borderId="16" xfId="0" applyNumberFormat="1" applyFont="1" applyFill="1" applyBorder="1" applyAlignment="1">
      <alignment horizontal="center" vertical="center" wrapText="1"/>
    </xf>
    <xf numFmtId="164" fontId="1" fillId="4" borderId="18" xfId="0" applyNumberFormat="1" applyFont="1" applyFill="1" applyBorder="1" applyAlignment="1">
      <alignment horizontal="center" vertical="center" wrapText="1"/>
    </xf>
    <xf numFmtId="164" fontId="1" fillId="4" borderId="13" xfId="0" applyNumberFormat="1" applyFont="1" applyFill="1" applyBorder="1" applyAlignment="1">
      <alignment horizontal="center" vertical="center" wrapText="1"/>
    </xf>
    <xf numFmtId="164" fontId="1" fillId="4" borderId="14" xfId="0" applyNumberFormat="1" applyFont="1" applyFill="1" applyBorder="1" applyAlignment="1">
      <alignment horizontal="center" vertical="center" wrapText="1"/>
    </xf>
    <xf numFmtId="164" fontId="1" fillId="4" borderId="52" xfId="0" applyNumberFormat="1" applyFont="1" applyFill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horizontal="center" vertical="center" wrapText="1"/>
    </xf>
    <xf numFmtId="164" fontId="1" fillId="4" borderId="13" xfId="0" applyNumberFormat="1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 vertical="center"/>
    </xf>
    <xf numFmtId="164" fontId="2" fillId="4" borderId="45" xfId="0" applyNumberFormat="1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vertical="center" wrapText="1"/>
    </xf>
    <xf numFmtId="0" fontId="1" fillId="4" borderId="28" xfId="0" applyFont="1" applyFill="1" applyBorder="1" applyAlignment="1">
      <alignment horizontal="left" vertical="center" wrapText="1"/>
    </xf>
    <xf numFmtId="49" fontId="1" fillId="4" borderId="42" xfId="0" applyNumberFormat="1" applyFont="1" applyFill="1" applyBorder="1" applyAlignment="1">
      <alignment horizontal="center" vertical="center" wrapText="1"/>
    </xf>
    <xf numFmtId="164" fontId="1" fillId="4" borderId="56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left" vertical="center" wrapText="1"/>
    </xf>
    <xf numFmtId="164" fontId="1" fillId="4" borderId="17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164" fontId="1" fillId="4" borderId="62" xfId="0" applyNumberFormat="1" applyFont="1" applyFill="1" applyBorder="1" applyAlignment="1">
      <alignment horizontal="center" vertical="center" wrapText="1"/>
    </xf>
    <xf numFmtId="164" fontId="1" fillId="4" borderId="63" xfId="0" applyNumberFormat="1" applyFont="1" applyFill="1" applyBorder="1" applyAlignment="1">
      <alignment horizontal="center" vertical="center" wrapText="1"/>
    </xf>
    <xf numFmtId="164" fontId="1" fillId="4" borderId="64" xfId="0" applyNumberFormat="1" applyFont="1" applyFill="1" applyBorder="1" applyAlignment="1">
      <alignment horizontal="center" vertical="center" wrapText="1"/>
    </xf>
    <xf numFmtId="164" fontId="1" fillId="4" borderId="62" xfId="0" applyNumberFormat="1" applyFont="1" applyFill="1" applyBorder="1" applyAlignment="1">
      <alignment vertical="center" wrapText="1"/>
    </xf>
    <xf numFmtId="49" fontId="1" fillId="4" borderId="63" xfId="0" applyNumberFormat="1" applyFont="1" applyFill="1" applyBorder="1" applyAlignment="1">
      <alignment vertical="center" wrapText="1"/>
    </xf>
    <xf numFmtId="164" fontId="1" fillId="4" borderId="63" xfId="0" applyNumberFormat="1" applyFont="1" applyFill="1" applyBorder="1" applyAlignment="1">
      <alignment vertical="center"/>
    </xf>
    <xf numFmtId="164" fontId="1" fillId="4" borderId="63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vertical="center" wrapText="1"/>
    </xf>
    <xf numFmtId="164" fontId="1" fillId="4" borderId="8" xfId="0" applyNumberFormat="1" applyFont="1" applyFill="1" applyBorder="1" applyAlignment="1">
      <alignment horizontal="center" vertical="center" wrapText="1"/>
    </xf>
    <xf numFmtId="164" fontId="1" fillId="4" borderId="12" xfId="0" applyNumberFormat="1" applyFont="1" applyFill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vertical="center" wrapText="1"/>
    </xf>
    <xf numFmtId="164" fontId="2" fillId="4" borderId="34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49" fontId="2" fillId="4" borderId="51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4" borderId="31" xfId="0" applyNumberFormat="1" applyFont="1" applyFill="1" applyBorder="1" applyAlignment="1">
      <alignment horizontal="left" vertical="center" wrapText="1"/>
    </xf>
    <xf numFmtId="49" fontId="2" fillId="4" borderId="31" xfId="0" applyNumberFormat="1" applyFont="1" applyFill="1" applyBorder="1" applyAlignment="1">
      <alignment horizontal="center" vertical="center"/>
    </xf>
    <xf numFmtId="164" fontId="2" fillId="4" borderId="31" xfId="0" applyNumberFormat="1" applyFont="1" applyFill="1" applyBorder="1" applyAlignment="1">
      <alignment horizontal="center" vertical="center" wrapText="1"/>
    </xf>
    <xf numFmtId="49" fontId="2" fillId="4" borderId="30" xfId="0" applyNumberFormat="1" applyFont="1" applyFill="1" applyBorder="1" applyAlignment="1">
      <alignment horizontal="center" vertical="center"/>
    </xf>
    <xf numFmtId="164" fontId="2" fillId="4" borderId="33" xfId="0" applyNumberFormat="1" applyFont="1" applyFill="1" applyBorder="1" applyAlignment="1">
      <alignment horizontal="center" vertical="center" wrapText="1"/>
    </xf>
    <xf numFmtId="49" fontId="1" fillId="4" borderId="32" xfId="0" applyNumberFormat="1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left" vertical="center" wrapText="1"/>
    </xf>
    <xf numFmtId="49" fontId="1" fillId="4" borderId="39" xfId="0" applyNumberFormat="1" applyFont="1" applyFill="1" applyBorder="1" applyAlignment="1">
      <alignment horizontal="center" vertical="center" wrapText="1"/>
    </xf>
    <xf numFmtId="164" fontId="1" fillId="4" borderId="39" xfId="0" applyNumberFormat="1" applyFont="1" applyFill="1" applyBorder="1" applyAlignment="1">
      <alignment horizontal="center" vertical="center" wrapText="1"/>
    </xf>
    <xf numFmtId="164" fontId="2" fillId="4" borderId="39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1" fillId="0" borderId="71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left" vertical="center" wrapText="1"/>
    </xf>
    <xf numFmtId="49" fontId="1" fillId="0" borderId="47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" fillId="0" borderId="67" xfId="0" applyNumberFormat="1" applyFont="1" applyFill="1" applyBorder="1" applyAlignment="1">
      <alignment horizontal="center" vertical="center" wrapText="1"/>
    </xf>
    <xf numFmtId="164" fontId="2" fillId="0" borderId="64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1" fillId="0" borderId="73" xfId="0" applyNumberFormat="1" applyFont="1" applyFill="1" applyBorder="1" applyAlignment="1">
      <alignment horizontal="center" vertical="center" wrapText="1"/>
    </xf>
    <xf numFmtId="0" fontId="1" fillId="0" borderId="75" xfId="0" applyFont="1" applyFill="1" applyBorder="1" applyAlignment="1">
      <alignment horizontal="left" vertical="center" wrapText="1"/>
    </xf>
    <xf numFmtId="164" fontId="1" fillId="0" borderId="73" xfId="0" applyNumberFormat="1" applyFont="1" applyFill="1" applyBorder="1" applyAlignment="1">
      <alignment horizontal="center" vertical="center" wrapText="1"/>
    </xf>
    <xf numFmtId="164" fontId="1" fillId="0" borderId="69" xfId="0" applyNumberFormat="1" applyFont="1" applyFill="1" applyBorder="1" applyAlignment="1">
      <alignment horizontal="center" vertical="center" wrapText="1"/>
    </xf>
    <xf numFmtId="49" fontId="2" fillId="0" borderId="54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50" xfId="0" applyFont="1" applyFill="1" applyBorder="1" applyAlignment="1">
      <alignment horizontal="left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37" xfId="0" applyNumberFormat="1" applyFont="1" applyFill="1" applyBorder="1" applyAlignment="1">
      <alignment horizontal="center" vertical="center" wrapText="1"/>
    </xf>
    <xf numFmtId="164" fontId="1" fillId="0" borderId="68" xfId="0" applyNumberFormat="1" applyFont="1" applyFill="1" applyBorder="1" applyAlignment="1">
      <alignment horizontal="center" vertical="center" wrapText="1"/>
    </xf>
    <xf numFmtId="49" fontId="1" fillId="0" borderId="36" xfId="0" applyNumberFormat="1" applyFont="1" applyFill="1" applyBorder="1" applyAlignment="1">
      <alignment horizontal="center"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horizontal="center" vertical="center" wrapText="1"/>
    </xf>
    <xf numFmtId="49" fontId="1" fillId="4" borderId="51" xfId="0" applyNumberFormat="1" applyFont="1" applyFill="1" applyBorder="1" applyAlignment="1">
      <alignment horizontal="center" vertical="center" wrapText="1"/>
    </xf>
    <xf numFmtId="49" fontId="1" fillId="4" borderId="47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vertical="center" wrapText="1"/>
    </xf>
    <xf numFmtId="49" fontId="1" fillId="4" borderId="76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right" vertical="center" wrapText="1"/>
    </xf>
    <xf numFmtId="164" fontId="2" fillId="0" borderId="54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right" vertical="center" wrapText="1"/>
    </xf>
    <xf numFmtId="164" fontId="2" fillId="0" borderId="21" xfId="0" applyNumberFormat="1" applyFont="1" applyFill="1" applyBorder="1" applyAlignment="1">
      <alignment horizontal="right" vertical="center" wrapText="1"/>
    </xf>
    <xf numFmtId="0" fontId="1" fillId="0" borderId="36" xfId="0" applyFont="1" applyFill="1" applyBorder="1" applyAlignment="1">
      <alignment horizontal="center" vertical="center" wrapText="1"/>
    </xf>
    <xf numFmtId="49" fontId="1" fillId="0" borderId="74" xfId="0" applyNumberFormat="1" applyFont="1" applyFill="1" applyBorder="1" applyAlignment="1">
      <alignment horizontal="center" vertical="center" wrapText="1"/>
    </xf>
    <xf numFmtId="49" fontId="1" fillId="0" borderId="51" xfId="0" applyNumberFormat="1" applyFont="1" applyFill="1" applyBorder="1" applyAlignment="1">
      <alignment horizontal="center" vertical="center" wrapText="1"/>
    </xf>
    <xf numFmtId="49" fontId="1" fillId="0" borderId="7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67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164" fontId="2" fillId="0" borderId="36" xfId="0" applyNumberFormat="1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57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center" wrapText="1"/>
    </xf>
    <xf numFmtId="164" fontId="1" fillId="0" borderId="51" xfId="0" applyNumberFormat="1" applyFont="1" applyFill="1" applyBorder="1" applyAlignment="1">
      <alignment horizontal="center" vertical="center" wrapText="1"/>
    </xf>
    <xf numFmtId="49" fontId="2" fillId="0" borderId="54" xfId="0" applyNumberFormat="1" applyFont="1" applyBorder="1" applyAlignment="1">
      <alignment horizontal="center" vertical="center" wrapText="1"/>
    </xf>
    <xf numFmtId="49" fontId="1" fillId="0" borderId="6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1" fillId="0" borderId="76" xfId="0" applyNumberFormat="1" applyFont="1" applyFill="1" applyBorder="1" applyAlignment="1">
      <alignment horizontal="center" vertical="center" wrapText="1"/>
    </xf>
    <xf numFmtId="49" fontId="1" fillId="0" borderId="63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49" fontId="1" fillId="0" borderId="46" xfId="0" applyNumberFormat="1" applyFont="1" applyFill="1" applyBorder="1" applyAlignment="1">
      <alignment horizontal="center" vertical="center" wrapText="1"/>
    </xf>
    <xf numFmtId="164" fontId="1" fillId="0" borderId="57" xfId="0" applyNumberFormat="1" applyFont="1" applyFill="1" applyBorder="1" applyAlignment="1">
      <alignment horizontal="center" vertical="center" wrapText="1"/>
    </xf>
    <xf numFmtId="164" fontId="1" fillId="0" borderId="46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71" xfId="0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164" fontId="2" fillId="0" borderId="12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6" xfId="0" applyFont="1" applyFill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64" fontId="1" fillId="0" borderId="4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left" vertical="center" wrapText="1"/>
    </xf>
    <xf numFmtId="164" fontId="1" fillId="0" borderId="77" xfId="0" applyNumberFormat="1" applyFont="1" applyFill="1" applyBorder="1" applyAlignment="1">
      <alignment horizontal="center" vertical="center" wrapText="1"/>
    </xf>
    <xf numFmtId="164" fontId="2" fillId="0" borderId="59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left" vertical="center" wrapText="1"/>
    </xf>
    <xf numFmtId="2" fontId="6" fillId="0" borderId="12" xfId="0" applyNumberFormat="1" applyFont="1" applyFill="1" applyBorder="1" applyAlignment="1">
      <alignment horizontal="left" vertical="center" wrapText="1"/>
    </xf>
    <xf numFmtId="2" fontId="1" fillId="0" borderId="40" xfId="0" applyNumberFormat="1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49" fontId="6" fillId="0" borderId="39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left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164" fontId="1" fillId="0" borderId="34" xfId="0" applyNumberFormat="1" applyFont="1" applyFill="1" applyBorder="1" applyAlignment="1">
      <alignment horizontal="center" vertical="center" wrapText="1"/>
    </xf>
    <xf numFmtId="164" fontId="1" fillId="0" borderId="78" xfId="0" applyNumberFormat="1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 wrapText="1"/>
    </xf>
    <xf numFmtId="164" fontId="1" fillId="0" borderId="74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164" fontId="2" fillId="0" borderId="67" xfId="0" applyNumberFormat="1" applyFont="1" applyFill="1" applyBorder="1" applyAlignment="1">
      <alignment horizontal="right" vertical="center" wrapText="1"/>
    </xf>
    <xf numFmtId="164" fontId="1" fillId="0" borderId="26" xfId="0" applyNumberFormat="1" applyFont="1" applyFill="1" applyBorder="1" applyAlignment="1">
      <alignment horizontal="right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vertical="center" wrapText="1"/>
    </xf>
    <xf numFmtId="49" fontId="1" fillId="0" borderId="72" xfId="0" applyNumberFormat="1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vertical="center" wrapText="1"/>
    </xf>
    <xf numFmtId="165" fontId="1" fillId="0" borderId="38" xfId="0" applyNumberFormat="1" applyFont="1" applyFill="1" applyBorder="1" applyAlignment="1">
      <alignment horizontal="center" vertical="center" wrapText="1"/>
    </xf>
    <xf numFmtId="49" fontId="1" fillId="0" borderId="77" xfId="0" applyNumberFormat="1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vertical="center" wrapText="1"/>
    </xf>
    <xf numFmtId="164" fontId="1" fillId="0" borderId="59" xfId="0" applyNumberFormat="1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16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0" fontId="1" fillId="4" borderId="66" xfId="0" applyFont="1" applyFill="1" applyBorder="1" applyAlignment="1">
      <alignment horizontal="left" vertical="center" wrapText="1"/>
    </xf>
    <xf numFmtId="164" fontId="1" fillId="4" borderId="51" xfId="0" applyNumberFormat="1" applyFont="1" applyFill="1" applyBorder="1" applyAlignment="1">
      <alignment horizontal="center" vertical="center" wrapText="1"/>
    </xf>
    <xf numFmtId="164" fontId="1" fillId="4" borderId="34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49" fontId="1" fillId="4" borderId="62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164" fontId="1" fillId="4" borderId="76" xfId="0" applyNumberFormat="1" applyFont="1" applyFill="1" applyBorder="1" applyAlignment="1">
      <alignment horizontal="center" vertical="center" wrapText="1"/>
    </xf>
    <xf numFmtId="164" fontId="1" fillId="4" borderId="78" xfId="0" applyNumberFormat="1" applyFont="1" applyFill="1" applyBorder="1" applyAlignment="1">
      <alignment horizontal="center" vertical="center" wrapText="1"/>
    </xf>
    <xf numFmtId="49" fontId="1" fillId="4" borderId="63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64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left" vertical="center" wrapText="1"/>
    </xf>
    <xf numFmtId="2" fontId="1" fillId="4" borderId="12" xfId="0" applyNumberFormat="1" applyFont="1" applyFill="1" applyBorder="1" applyAlignment="1">
      <alignment horizontal="left" vertical="center" wrapText="1"/>
    </xf>
    <xf numFmtId="2" fontId="6" fillId="4" borderId="12" xfId="0" applyNumberFormat="1" applyFont="1" applyFill="1" applyBorder="1" applyAlignment="1">
      <alignment horizontal="left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 wrapText="1"/>
    </xf>
    <xf numFmtId="2" fontId="1" fillId="4" borderId="14" xfId="0" applyNumberFormat="1" applyFont="1" applyFill="1" applyBorder="1" applyAlignment="1">
      <alignment horizontal="left" vertical="center" wrapText="1"/>
    </xf>
    <xf numFmtId="49" fontId="6" fillId="4" borderId="13" xfId="0" applyNumberFormat="1" applyFont="1" applyFill="1" applyBorder="1" applyAlignment="1">
      <alignment horizontal="center" vertical="center" wrapText="1"/>
    </xf>
    <xf numFmtId="164" fontId="2" fillId="4" borderId="14" xfId="0" applyNumberFormat="1" applyFont="1" applyFill="1" applyBorder="1" applyAlignment="1">
      <alignment horizontal="center" vertical="center" wrapText="1"/>
    </xf>
    <xf numFmtId="49" fontId="1" fillId="4" borderId="38" xfId="0" applyNumberFormat="1" applyFont="1" applyFill="1" applyBorder="1" applyAlignment="1">
      <alignment horizontal="center" vertical="center" wrapText="1"/>
    </xf>
    <xf numFmtId="2" fontId="1" fillId="4" borderId="40" xfId="0" applyNumberFormat="1" applyFont="1" applyFill="1" applyBorder="1" applyAlignment="1">
      <alignment horizontal="left" vertical="center" wrapText="1"/>
    </xf>
    <xf numFmtId="164" fontId="1" fillId="4" borderId="77" xfId="0" applyNumberFormat="1" applyFont="1" applyFill="1" applyBorder="1" applyAlignment="1">
      <alignment horizontal="center" vertical="center" wrapText="1"/>
    </xf>
    <xf numFmtId="164" fontId="1" fillId="4" borderId="59" xfId="0" applyNumberFormat="1" applyFont="1" applyFill="1" applyBorder="1" applyAlignment="1">
      <alignment horizontal="center" vertical="center" wrapText="1"/>
    </xf>
    <xf numFmtId="164" fontId="1" fillId="4" borderId="38" xfId="0" applyNumberFormat="1" applyFont="1" applyFill="1" applyBorder="1" applyAlignment="1">
      <alignment horizontal="center" vertical="center" wrapText="1"/>
    </xf>
    <xf numFmtId="49" fontId="6" fillId="4" borderId="39" xfId="0" applyNumberFormat="1" applyFont="1" applyFill="1" applyBorder="1" applyAlignment="1">
      <alignment horizontal="center" vertical="center" wrapText="1"/>
    </xf>
    <xf numFmtId="164" fontId="2" fillId="4" borderId="40" xfId="0" applyNumberFormat="1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49" fontId="2" fillId="4" borderId="33" xfId="0" applyNumberFormat="1" applyFont="1" applyFill="1" applyBorder="1" applyAlignment="1">
      <alignment horizontal="center" vertical="center" wrapText="1"/>
    </xf>
    <xf numFmtId="0" fontId="1" fillId="4" borderId="57" xfId="0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left" vertical="center" wrapText="1"/>
    </xf>
    <xf numFmtId="0" fontId="1" fillId="4" borderId="59" xfId="0" applyFont="1" applyFill="1" applyBorder="1" applyAlignment="1">
      <alignment horizontal="left" vertical="center" wrapText="1"/>
    </xf>
    <xf numFmtId="164" fontId="1" fillId="4" borderId="40" xfId="0" applyNumberFormat="1" applyFont="1" applyFill="1" applyBorder="1" applyAlignment="1">
      <alignment horizontal="center" vertical="center" wrapText="1"/>
    </xf>
    <xf numFmtId="164" fontId="2" fillId="4" borderId="59" xfId="0" applyNumberFormat="1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vertical="center" wrapText="1"/>
    </xf>
    <xf numFmtId="49" fontId="1" fillId="4" borderId="7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49" fontId="1" fillId="4" borderId="13" xfId="0" applyNumberFormat="1" applyFont="1" applyFill="1" applyBorder="1" applyAlignment="1">
      <alignment vertical="center" wrapText="1"/>
    </xf>
    <xf numFmtId="0" fontId="6" fillId="4" borderId="39" xfId="0" applyFont="1" applyFill="1" applyBorder="1" applyAlignment="1">
      <alignment vertical="center" wrapText="1"/>
    </xf>
    <xf numFmtId="0" fontId="1" fillId="4" borderId="39" xfId="0" applyFont="1" applyFill="1" applyBorder="1" applyAlignment="1">
      <alignment horizontal="center" vertical="center"/>
    </xf>
    <xf numFmtId="49" fontId="1" fillId="4" borderId="39" xfId="0" applyNumberFormat="1" applyFont="1" applyFill="1" applyBorder="1" applyAlignment="1">
      <alignment vertical="center" wrapText="1"/>
    </xf>
    <xf numFmtId="164" fontId="1" fillId="4" borderId="0" xfId="0" applyNumberFormat="1" applyFont="1" applyFill="1"/>
    <xf numFmtId="0" fontId="1" fillId="4" borderId="0" xfId="0" applyFont="1" applyFill="1"/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54" xfId="0" applyNumberFormat="1" applyFont="1" applyFill="1" applyBorder="1" applyAlignment="1">
      <alignment horizontal="center" vertical="center" wrapText="1"/>
    </xf>
    <xf numFmtId="0" fontId="1" fillId="4" borderId="7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left" vertical="center" wrapText="1"/>
    </xf>
    <xf numFmtId="164" fontId="1" fillId="4" borderId="74" xfId="0" applyNumberFormat="1" applyFont="1" applyFill="1" applyBorder="1" applyAlignment="1">
      <alignment horizontal="right" vertical="center" wrapText="1"/>
    </xf>
    <xf numFmtId="164" fontId="2" fillId="4" borderId="67" xfId="0" applyNumberFormat="1" applyFont="1" applyFill="1" applyBorder="1" applyAlignment="1">
      <alignment horizontal="right" vertical="center" wrapText="1"/>
    </xf>
    <xf numFmtId="164" fontId="1" fillId="4" borderId="26" xfId="0" applyNumberFormat="1" applyFont="1" applyFill="1" applyBorder="1" applyAlignment="1">
      <alignment horizontal="right" vertical="center" wrapText="1"/>
    </xf>
    <xf numFmtId="164" fontId="2" fillId="4" borderId="15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vertical="center" wrapText="1"/>
    </xf>
    <xf numFmtId="0" fontId="1" fillId="4" borderId="71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left" vertical="center" wrapText="1"/>
    </xf>
    <xf numFmtId="164" fontId="1" fillId="4" borderId="5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/>
    </xf>
    <xf numFmtId="164" fontId="2" fillId="4" borderId="12" xfId="0" applyNumberFormat="1" applyFont="1" applyFill="1" applyBorder="1" applyAlignment="1">
      <alignment horizontal="right" vertical="center" wrapText="1"/>
    </xf>
    <xf numFmtId="0" fontId="1" fillId="4" borderId="12" xfId="0" applyFont="1" applyFill="1" applyBorder="1" applyAlignment="1">
      <alignment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left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7" fillId="0" borderId="67" xfId="0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4" borderId="33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49" fontId="1" fillId="4" borderId="46" xfId="0" applyNumberFormat="1" applyFont="1" applyFill="1" applyBorder="1" applyAlignment="1">
      <alignment horizontal="center" vertical="center" wrapText="1"/>
    </xf>
    <xf numFmtId="0" fontId="1" fillId="4" borderId="56" xfId="0" applyFont="1" applyFill="1" applyBorder="1" applyAlignment="1">
      <alignment horizontal="left" vertical="center" wrapText="1"/>
    </xf>
    <xf numFmtId="164" fontId="1" fillId="4" borderId="46" xfId="0" applyNumberFormat="1" applyFont="1" applyFill="1" applyBorder="1" applyAlignment="1">
      <alignment horizontal="center" vertical="center" wrapText="1"/>
    </xf>
    <xf numFmtId="164" fontId="1" fillId="4" borderId="57" xfId="0" applyNumberFormat="1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vertical="center" wrapText="1"/>
    </xf>
    <xf numFmtId="49" fontId="1" fillId="4" borderId="73" xfId="0" applyNumberFormat="1" applyFont="1" applyFill="1" applyBorder="1" applyAlignment="1">
      <alignment horizontal="center" vertical="center" wrapText="1"/>
    </xf>
    <xf numFmtId="164" fontId="1" fillId="4" borderId="26" xfId="0" applyNumberFormat="1" applyFont="1" applyFill="1" applyBorder="1" applyAlignment="1">
      <alignment horizontal="center" vertical="center" wrapText="1"/>
    </xf>
    <xf numFmtId="164" fontId="2" fillId="4" borderId="67" xfId="0" applyNumberFormat="1" applyFont="1" applyFill="1" applyBorder="1" applyAlignment="1">
      <alignment horizontal="center" vertical="center" wrapText="1"/>
    </xf>
    <xf numFmtId="49" fontId="1" fillId="4" borderId="74" xfId="0" applyNumberFormat="1" applyFont="1" applyFill="1" applyBorder="1" applyAlignment="1">
      <alignment horizontal="center" vertical="center" wrapText="1"/>
    </xf>
    <xf numFmtId="49" fontId="1" fillId="4" borderId="72" xfId="0" applyNumberFormat="1" applyFont="1" applyFill="1" applyBorder="1" applyAlignment="1">
      <alignment horizontal="center" vertical="center" wrapText="1"/>
    </xf>
    <xf numFmtId="0" fontId="1" fillId="4" borderId="59" xfId="0" applyFont="1" applyFill="1" applyBorder="1" applyAlignment="1">
      <alignment vertical="center" wrapText="1"/>
    </xf>
    <xf numFmtId="165" fontId="1" fillId="4" borderId="38" xfId="0" applyNumberFormat="1" applyFont="1" applyFill="1" applyBorder="1" applyAlignment="1">
      <alignment horizontal="center" vertical="center" wrapText="1"/>
    </xf>
    <xf numFmtId="49" fontId="1" fillId="4" borderId="77" xfId="0" applyNumberFormat="1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left" vertical="center" wrapText="1"/>
    </xf>
    <xf numFmtId="49" fontId="1" fillId="0" borderId="69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3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164" fontId="1" fillId="4" borderId="67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4" fontId="1" fillId="4" borderId="74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164" fontId="7" fillId="0" borderId="67" xfId="0" applyNumberFormat="1" applyFont="1" applyFill="1" applyBorder="1" applyAlignment="1">
      <alignment horizontal="right" vertical="center" wrapText="1"/>
    </xf>
    <xf numFmtId="164" fontId="7" fillId="0" borderId="15" xfId="0" applyNumberFormat="1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left" vertical="center" wrapText="1"/>
    </xf>
    <xf numFmtId="49" fontId="1" fillId="4" borderId="25" xfId="0" applyNumberFormat="1" applyFont="1" applyFill="1" applyBorder="1" applyAlignment="1">
      <alignment horizontal="center" vertical="center" wrapText="1"/>
    </xf>
    <xf numFmtId="164" fontId="1" fillId="4" borderId="25" xfId="0" applyNumberFormat="1" applyFont="1" applyFill="1" applyBorder="1" applyAlignment="1">
      <alignment horizontal="center" vertical="center" wrapText="1"/>
    </xf>
    <xf numFmtId="164" fontId="1" fillId="4" borderId="20" xfId="0" applyNumberFormat="1" applyFont="1" applyFill="1" applyBorder="1" applyAlignment="1">
      <alignment horizontal="center" vertical="center" wrapText="1"/>
    </xf>
    <xf numFmtId="164" fontId="2" fillId="4" borderId="21" xfId="0" applyNumberFormat="1" applyFont="1" applyFill="1" applyBorder="1" applyAlignment="1">
      <alignment horizontal="center" vertical="center" wrapText="1"/>
    </xf>
    <xf numFmtId="164" fontId="2" fillId="4" borderId="3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" fillId="4" borderId="0" xfId="0" applyFont="1" applyFill="1"/>
    <xf numFmtId="164" fontId="2" fillId="0" borderId="34" xfId="0" applyNumberFormat="1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6" fillId="4" borderId="13" xfId="0" applyFont="1" applyFill="1" applyBorder="1" applyAlignment="1">
      <alignment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165" fontId="1" fillId="0" borderId="74" xfId="0" applyNumberFormat="1" applyFont="1" applyFill="1" applyBorder="1" applyAlignment="1">
      <alignment horizontal="center" vertical="center" wrapText="1"/>
    </xf>
    <xf numFmtId="165" fontId="1" fillId="4" borderId="35" xfId="0" applyNumberFormat="1" applyFont="1" applyFill="1" applyBorder="1" applyAlignment="1">
      <alignment horizontal="center" vertical="center" wrapText="1"/>
    </xf>
    <xf numFmtId="165" fontId="1" fillId="0" borderId="26" xfId="0" applyNumberFormat="1" applyFont="1" applyFill="1" applyBorder="1" applyAlignment="1">
      <alignment horizontal="center" vertical="center" wrapText="1"/>
    </xf>
    <xf numFmtId="165" fontId="6" fillId="0" borderId="38" xfId="0" applyNumberFormat="1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49" fontId="2" fillId="0" borderId="56" xfId="0" applyNumberFormat="1" applyFont="1" applyFill="1" applyBorder="1" applyAlignment="1">
      <alignment horizontal="center" vertical="center" wrapText="1"/>
    </xf>
    <xf numFmtId="164" fontId="7" fillId="0" borderId="37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164" fontId="1" fillId="9" borderId="0" xfId="0" applyNumberFormat="1" applyFont="1" applyFill="1"/>
    <xf numFmtId="164" fontId="1" fillId="10" borderId="0" xfId="0" applyNumberFormat="1" applyFont="1" applyFill="1"/>
    <xf numFmtId="164" fontId="1" fillId="11" borderId="0" xfId="0" applyNumberFormat="1" applyFont="1" applyFill="1"/>
    <xf numFmtId="0" fontId="1" fillId="11" borderId="0" xfId="0" applyFont="1" applyFill="1"/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79" xfId="0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164" fontId="1" fillId="0" borderId="7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4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/>
    </xf>
    <xf numFmtId="164" fontId="2" fillId="0" borderId="67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66" fontId="1" fillId="0" borderId="13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164" fontId="6" fillId="0" borderId="38" xfId="0" applyNumberFormat="1" applyFont="1" applyBorder="1" applyAlignment="1">
      <alignment horizontal="center" vertical="center" wrapText="1"/>
    </xf>
    <xf numFmtId="164" fontId="6" fillId="0" borderId="39" xfId="0" applyNumberFormat="1" applyFont="1" applyFill="1" applyBorder="1" applyAlignment="1">
      <alignment horizontal="center" vertical="center" wrapText="1"/>
    </xf>
    <xf numFmtId="2" fontId="7" fillId="0" borderId="39" xfId="0" applyNumberFormat="1" applyFont="1" applyFill="1" applyBorder="1" applyAlignment="1">
      <alignment horizontal="center" vertical="center" wrapText="1"/>
    </xf>
    <xf numFmtId="164" fontId="7" fillId="0" borderId="59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4" borderId="70" xfId="0" applyNumberFormat="1" applyFont="1" applyFill="1" applyBorder="1" applyAlignment="1">
      <alignment horizontal="center" vertical="center" wrapText="1"/>
    </xf>
    <xf numFmtId="49" fontId="2" fillId="0" borderId="46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right" vertical="center" wrapText="1"/>
    </xf>
    <xf numFmtId="164" fontId="6" fillId="0" borderId="39" xfId="0" applyNumberFormat="1" applyFont="1" applyBorder="1" applyAlignment="1">
      <alignment horizontal="center" vertical="center"/>
    </xf>
    <xf numFmtId="49" fontId="6" fillId="0" borderId="36" xfId="0" applyNumberFormat="1" applyFont="1" applyFill="1" applyBorder="1" applyAlignment="1">
      <alignment horizontal="center" vertical="center" wrapText="1"/>
    </xf>
    <xf numFmtId="164" fontId="7" fillId="0" borderId="37" xfId="0" applyNumberFormat="1" applyFont="1" applyFill="1" applyBorder="1" applyAlignment="1">
      <alignment horizontal="right" vertical="center" wrapText="1"/>
    </xf>
    <xf numFmtId="164" fontId="7" fillId="0" borderId="80" xfId="0" applyNumberFormat="1" applyFont="1" applyFill="1" applyBorder="1" applyAlignment="1">
      <alignment horizontal="center" vertical="center" wrapText="1"/>
    </xf>
    <xf numFmtId="0" fontId="1" fillId="4" borderId="80" xfId="0" applyFont="1" applyFill="1" applyBorder="1" applyAlignment="1">
      <alignment vertical="center" wrapText="1"/>
    </xf>
    <xf numFmtId="49" fontId="1" fillId="4" borderId="68" xfId="0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vertic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vertical="center" wrapText="1"/>
    </xf>
    <xf numFmtId="164" fontId="6" fillId="0" borderId="35" xfId="0" applyNumberFormat="1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39" xfId="0" applyNumberFormat="1" applyFont="1" applyFill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vertical="center" wrapText="1"/>
    </xf>
    <xf numFmtId="0" fontId="6" fillId="0" borderId="80" xfId="0" applyFont="1" applyFill="1" applyBorder="1" applyAlignment="1">
      <alignment horizontal="left" vertical="center" wrapText="1"/>
    </xf>
    <xf numFmtId="164" fontId="6" fillId="0" borderId="38" xfId="0" applyNumberFormat="1" applyFont="1" applyBorder="1" applyAlignment="1">
      <alignment horizontal="center" vertical="center"/>
    </xf>
    <xf numFmtId="2" fontId="1" fillId="0" borderId="56" xfId="0" applyNumberFormat="1" applyFont="1" applyFill="1" applyBorder="1" applyAlignment="1">
      <alignment horizontal="left" vertical="center" wrapText="1"/>
    </xf>
    <xf numFmtId="2" fontId="1" fillId="0" borderId="34" xfId="0" applyNumberFormat="1" applyFont="1" applyFill="1" applyBorder="1" applyAlignment="1">
      <alignment horizontal="left" vertical="center" wrapText="1"/>
    </xf>
    <xf numFmtId="2" fontId="1" fillId="0" borderId="17" xfId="0" applyNumberFormat="1" applyFont="1" applyFill="1" applyBorder="1" applyAlignment="1">
      <alignment horizontal="left" vertical="center" wrapText="1"/>
    </xf>
    <xf numFmtId="2" fontId="1" fillId="0" borderId="59" xfId="0" applyNumberFormat="1" applyFont="1" applyFill="1" applyBorder="1" applyAlignment="1">
      <alignment horizontal="left" vertical="center" wrapText="1"/>
    </xf>
    <xf numFmtId="164" fontId="2" fillId="0" borderId="40" xfId="0" applyNumberFormat="1" applyFont="1" applyFill="1" applyBorder="1" applyAlignment="1">
      <alignment horizontal="right" vertical="center" wrapText="1"/>
    </xf>
    <xf numFmtId="0" fontId="8" fillId="0" borderId="5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49" fontId="1" fillId="0" borderId="34" xfId="0" applyNumberFormat="1" applyFont="1" applyFill="1" applyBorder="1" applyAlignment="1">
      <alignment horizontal="left" vertical="center" wrapText="1"/>
    </xf>
    <xf numFmtId="49" fontId="6" fillId="0" borderId="80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vertical="center" wrapText="1"/>
    </xf>
    <xf numFmtId="0" fontId="8" fillId="0" borderId="34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center" wrapText="1"/>
    </xf>
    <xf numFmtId="166" fontId="1" fillId="0" borderId="9" xfId="0" applyNumberFormat="1" applyFont="1" applyFill="1" applyBorder="1" applyAlignment="1">
      <alignment horizontal="center" vertical="center"/>
    </xf>
    <xf numFmtId="164" fontId="1" fillId="0" borderId="32" xfId="0" applyNumberFormat="1" applyFont="1" applyFill="1" applyBorder="1" applyAlignment="1">
      <alignment horizontal="center" vertical="center" wrapText="1"/>
    </xf>
    <xf numFmtId="166" fontId="1" fillId="0" borderId="18" xfId="0" applyNumberFormat="1" applyFont="1" applyFill="1" applyBorder="1" applyAlignment="1">
      <alignment horizontal="center" vertical="center"/>
    </xf>
    <xf numFmtId="166" fontId="1" fillId="0" borderId="38" xfId="0" applyNumberFormat="1" applyFont="1" applyFill="1" applyBorder="1" applyAlignment="1">
      <alignment horizontal="center" vertical="center"/>
    </xf>
    <xf numFmtId="166" fontId="1" fillId="0" borderId="8" xfId="0" applyNumberFormat="1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3" xfId="0" applyNumberFormat="1" applyFont="1" applyFill="1" applyBorder="1" applyAlignment="1">
      <alignment horizontal="right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righ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4" borderId="18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164" fontId="2" fillId="4" borderId="17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left" vertical="center" wrapText="1"/>
    </xf>
    <xf numFmtId="167" fontId="7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center" vertical="center" wrapText="1"/>
    </xf>
    <xf numFmtId="49" fontId="1" fillId="0" borderId="63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left" vertical="center" wrapText="1"/>
    </xf>
    <xf numFmtId="49" fontId="1" fillId="0" borderId="63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49" fontId="2" fillId="4" borderId="0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16" xfId="0" applyNumberFormat="1" applyFont="1" applyFill="1" applyBorder="1" applyAlignment="1">
      <alignment horizontal="center" vertical="center" wrapText="1"/>
    </xf>
    <xf numFmtId="49" fontId="2" fillId="4" borderId="70" xfId="0" applyNumberFormat="1" applyFont="1" applyFill="1" applyBorder="1" applyAlignment="1">
      <alignment horizontal="center" vertical="center" wrapText="1"/>
    </xf>
    <xf numFmtId="49" fontId="2" fillId="4" borderId="49" xfId="0" applyNumberFormat="1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49" fontId="2" fillId="4" borderId="46" xfId="0" applyNumberFormat="1" applyFont="1" applyFill="1" applyBorder="1" applyAlignment="1">
      <alignment horizontal="center" vertical="center" wrapText="1"/>
    </xf>
    <xf numFmtId="49" fontId="2" fillId="4" borderId="72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4" borderId="4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49" fontId="2" fillId="8" borderId="23" xfId="0" applyNumberFormat="1" applyFont="1" applyFill="1" applyBorder="1" applyAlignment="1">
      <alignment horizontal="center" vertical="center"/>
    </xf>
    <xf numFmtId="49" fontId="2" fillId="8" borderId="24" xfId="0" applyNumberFormat="1" applyFont="1" applyFill="1" applyBorder="1" applyAlignment="1">
      <alignment horizontal="center" vertical="center"/>
    </xf>
    <xf numFmtId="49" fontId="2" fillId="8" borderId="22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70" xfId="0" applyNumberFormat="1" applyFont="1" applyFill="1" applyBorder="1" applyAlignment="1">
      <alignment horizontal="center" vertical="center" wrapText="1"/>
    </xf>
    <xf numFmtId="49" fontId="2" fillId="0" borderId="49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center"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49" fontId="2" fillId="0" borderId="58" xfId="0" applyNumberFormat="1" applyFont="1" applyFill="1" applyBorder="1" applyAlignment="1">
      <alignment horizontal="center" vertical="center" wrapText="1"/>
    </xf>
    <xf numFmtId="49" fontId="2" fillId="0" borderId="48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2" fillId="0" borderId="65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40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6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67" xfId="0" applyFont="1" applyFill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59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46" xfId="0" applyNumberFormat="1" applyFont="1" applyBorder="1" applyAlignment="1">
      <alignment horizontal="center" vertical="center" wrapText="1"/>
    </xf>
    <xf numFmtId="49" fontId="2" fillId="0" borderId="72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49" fontId="2" fillId="8" borderId="70" xfId="0" applyNumberFormat="1" applyFont="1" applyFill="1" applyBorder="1" applyAlignment="1">
      <alignment horizontal="center" vertical="center"/>
    </xf>
    <xf numFmtId="49" fontId="2" fillId="8" borderId="49" xfId="0" applyNumberFormat="1" applyFont="1" applyFill="1" applyBorder="1" applyAlignment="1">
      <alignment horizontal="center" vertical="center"/>
    </xf>
    <xf numFmtId="49" fontId="2" fillId="8" borderId="50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4" borderId="25" xfId="0" applyNumberFormat="1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4" borderId="64" xfId="0" applyNumberFormat="1" applyFont="1" applyFill="1" applyBorder="1" applyAlignment="1">
      <alignment horizontal="center" vertical="center" wrapText="1"/>
    </xf>
    <xf numFmtId="49" fontId="2" fillId="0" borderId="46" xfId="0" applyNumberFormat="1" applyFont="1" applyFill="1" applyBorder="1" applyAlignment="1">
      <alignment horizontal="center" vertical="center" wrapText="1"/>
    </xf>
    <xf numFmtId="49" fontId="2" fillId="0" borderId="72" xfId="0" applyNumberFormat="1" applyFont="1" applyFill="1" applyBorder="1" applyAlignment="1">
      <alignment horizontal="center" vertical="center" wrapText="1"/>
    </xf>
    <xf numFmtId="49" fontId="1" fillId="4" borderId="18" xfId="0" applyNumberFormat="1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3" xfId="0" applyNumberFormat="1" applyFont="1" applyFill="1" applyBorder="1" applyAlignment="1">
      <alignment horizontal="center" vertical="center" wrapText="1"/>
    </xf>
    <xf numFmtId="49" fontId="2" fillId="4" borderId="47" xfId="0" applyNumberFormat="1" applyFont="1" applyFill="1" applyBorder="1" applyAlignment="1">
      <alignment horizontal="center" vertical="center" wrapText="1"/>
    </xf>
    <xf numFmtId="49" fontId="1" fillId="4" borderId="19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1" fillId="4" borderId="70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62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64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49" fontId="2" fillId="8" borderId="3" xfId="0" applyNumberFormat="1" applyFont="1" applyFill="1" applyBorder="1" applyAlignment="1">
      <alignment horizontal="center" vertical="center"/>
    </xf>
    <xf numFmtId="49" fontId="2" fillId="8" borderId="0" xfId="0" applyNumberFormat="1" applyFont="1" applyFill="1" applyBorder="1" applyAlignment="1">
      <alignment horizontal="center" vertical="center"/>
    </xf>
    <xf numFmtId="49" fontId="2" fillId="8" borderId="5" xfId="0" applyNumberFormat="1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38" xfId="0" applyNumberFormat="1" applyFont="1" applyFill="1" applyBorder="1" applyAlignment="1">
      <alignment horizontal="center" vertical="center" wrapText="1"/>
    </xf>
    <xf numFmtId="49" fontId="2" fillId="4" borderId="39" xfId="0" applyNumberFormat="1" applyFont="1" applyFill="1" applyBorder="1" applyAlignment="1">
      <alignment horizontal="center" vertical="center" wrapText="1"/>
    </xf>
    <xf numFmtId="49" fontId="2" fillId="7" borderId="25" xfId="0" applyNumberFormat="1" applyFont="1" applyFill="1" applyBorder="1" applyAlignment="1">
      <alignment horizontal="center" vertical="center" wrapText="1"/>
    </xf>
    <xf numFmtId="49" fontId="2" fillId="7" borderId="20" xfId="0" applyNumberFormat="1" applyFont="1" applyFill="1" applyBorder="1" applyAlignment="1">
      <alignment horizontal="center" vertical="center" wrapText="1"/>
    </xf>
    <xf numFmtId="49" fontId="2" fillId="7" borderId="21" xfId="0" applyNumberFormat="1" applyFont="1" applyFill="1" applyBorder="1" applyAlignment="1">
      <alignment horizontal="center" vertical="center" wrapText="1"/>
    </xf>
    <xf numFmtId="49" fontId="2" fillId="0" borderId="64" xfId="0" applyNumberFormat="1" applyFont="1" applyFill="1" applyBorder="1" applyAlignment="1">
      <alignment horizontal="center" vertical="center" wrapText="1"/>
    </xf>
    <xf numFmtId="49" fontId="2" fillId="4" borderId="50" xfId="0" applyNumberFormat="1" applyFont="1" applyFill="1" applyBorder="1" applyAlignment="1">
      <alignment horizontal="center" vertical="center" wrapText="1"/>
    </xf>
    <xf numFmtId="49" fontId="2" fillId="4" borderId="14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0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49" fontId="2" fillId="4" borderId="28" xfId="0" applyNumberFormat="1" applyFont="1" applyFill="1" applyBorder="1" applyAlignment="1">
      <alignment horizontal="center" vertical="center" wrapText="1"/>
    </xf>
    <xf numFmtId="49" fontId="2" fillId="4" borderId="29" xfId="0" applyNumberFormat="1" applyFont="1" applyFill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70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5" borderId="19" xfId="0" applyNumberFormat="1" applyFont="1" applyFill="1" applyBorder="1" applyAlignment="1">
      <alignment horizontal="center" vertical="center"/>
    </xf>
    <xf numFmtId="49" fontId="2" fillId="5" borderId="16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49" fontId="2" fillId="5" borderId="10" xfId="0" applyNumberFormat="1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49" fontId="2" fillId="5" borderId="23" xfId="0" applyNumberFormat="1" applyFont="1" applyFill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49" fontId="2" fillId="0" borderId="5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2" borderId="35" xfId="0" applyNumberFormat="1" applyFont="1" applyFill="1" applyBorder="1" applyAlignment="1">
      <alignment horizontal="center" vertical="center" wrapText="1"/>
    </xf>
    <xf numFmtId="49" fontId="2" fillId="2" borderId="36" xfId="0" applyNumberFormat="1" applyFont="1" applyFill="1" applyBorder="1" applyAlignment="1">
      <alignment horizontal="center"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5" borderId="24" xfId="0" applyNumberFormat="1" applyFont="1" applyFill="1" applyBorder="1" applyAlignment="1">
      <alignment horizontal="center" vertical="center"/>
    </xf>
    <xf numFmtId="49" fontId="2" fillId="5" borderId="22" xfId="0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left" vertical="center" wrapText="1"/>
    </xf>
    <xf numFmtId="164" fontId="1" fillId="0" borderId="24" xfId="0" applyNumberFormat="1" applyFont="1" applyFill="1" applyBorder="1" applyAlignment="1">
      <alignment horizontal="left" vertical="center" wrapText="1"/>
    </xf>
    <xf numFmtId="164" fontId="1" fillId="0" borderId="22" xfId="0" applyNumberFormat="1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99FF99"/>
      <color rgb="FFCCFFFF"/>
      <color rgb="FF00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0D45-E3C2-44D8-A388-98AB243B69CB}">
  <dimension ref="A1:AA73"/>
  <sheetViews>
    <sheetView tabSelected="1" view="pageBreakPreview" topLeftCell="A55" zoomScale="118" zoomScaleNormal="112" zoomScaleSheetLayoutView="118" workbookViewId="0">
      <selection activeCell="H62" sqref="H62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.5703125" style="2" customWidth="1"/>
    <col min="4" max="4" width="10.42578125" style="2" customWidth="1"/>
    <col min="5" max="5" width="11" style="2" customWidth="1"/>
    <col min="6" max="6" width="12" style="2" customWidth="1"/>
    <col min="7" max="7" width="12.28515625" style="2" customWidth="1"/>
    <col min="8" max="8" width="11.5703125" style="2" customWidth="1"/>
    <col min="9" max="9" width="11.85546875" style="2" customWidth="1"/>
    <col min="10" max="10" width="11.7109375" style="2" customWidth="1"/>
    <col min="11" max="11" width="16.42578125" style="2" customWidth="1"/>
    <col min="12" max="12" width="25.1406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1.85546875" style="2" customWidth="1"/>
    <col min="26" max="26" width="22.7109375" style="169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7.75" customHeight="1" x14ac:dyDescent="0.25">
      <c r="A2" s="950" t="s">
        <v>5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2"/>
    </row>
    <row r="3" spans="1:26" ht="21.75" customHeight="1" x14ac:dyDescent="0.25">
      <c r="A3" s="953" t="s">
        <v>323</v>
      </c>
      <c r="B3" s="953"/>
      <c r="C3" s="953"/>
      <c r="D3" s="953"/>
      <c r="E3" s="953"/>
      <c r="F3" s="953"/>
      <c r="G3" s="953"/>
      <c r="H3" s="953"/>
      <c r="I3" s="953"/>
      <c r="J3" s="953"/>
      <c r="K3" s="953"/>
      <c r="L3" s="953"/>
    </row>
    <row r="4" spans="1:26" ht="18.600000000000001" customHeight="1" x14ac:dyDescent="0.25">
      <c r="A4" s="954" t="s">
        <v>17</v>
      </c>
      <c r="B4" s="954"/>
      <c r="C4" s="954"/>
      <c r="D4" s="954"/>
      <c r="E4" s="954"/>
      <c r="F4" s="954"/>
      <c r="G4" s="954"/>
      <c r="H4" s="954"/>
      <c r="I4" s="954"/>
      <c r="J4" s="954"/>
      <c r="K4" s="954"/>
      <c r="L4" s="954"/>
    </row>
    <row r="5" spans="1:26" ht="18" customHeight="1" x14ac:dyDescent="0.25">
      <c r="A5" s="955"/>
      <c r="B5" s="955"/>
      <c r="C5" s="955" t="s">
        <v>3</v>
      </c>
      <c r="D5" s="955"/>
      <c r="E5" s="955"/>
      <c r="F5" s="955"/>
      <c r="G5" s="955" t="s">
        <v>11</v>
      </c>
      <c r="H5" s="955"/>
      <c r="I5" s="955"/>
      <c r="J5" s="955"/>
      <c r="K5" s="955" t="s">
        <v>4</v>
      </c>
      <c r="L5" s="955" t="s">
        <v>11</v>
      </c>
    </row>
    <row r="6" spans="1:26" ht="18.600000000000001" customHeight="1" x14ac:dyDescent="0.25">
      <c r="A6" s="955"/>
      <c r="B6" s="955"/>
      <c r="C6" s="874" t="s">
        <v>104</v>
      </c>
      <c r="D6" s="874" t="s">
        <v>105</v>
      </c>
      <c r="E6" s="874" t="s">
        <v>106</v>
      </c>
      <c r="F6" s="878" t="s">
        <v>0</v>
      </c>
      <c r="G6" s="874" t="s">
        <v>104</v>
      </c>
      <c r="H6" s="874" t="s">
        <v>105</v>
      </c>
      <c r="I6" s="874" t="s">
        <v>106</v>
      </c>
      <c r="J6" s="878" t="s">
        <v>0</v>
      </c>
      <c r="K6" s="955"/>
      <c r="L6" s="955"/>
    </row>
    <row r="7" spans="1:26" ht="36" customHeight="1" x14ac:dyDescent="0.25">
      <c r="A7" s="842" t="s">
        <v>1</v>
      </c>
      <c r="B7" s="898" t="s">
        <v>317</v>
      </c>
      <c r="C7" s="96">
        <v>238659.47500000001</v>
      </c>
      <c r="D7" s="842"/>
      <c r="E7" s="842"/>
      <c r="F7" s="827">
        <f t="shared" ref="F7:F9" si="0">C7+D7+E7</f>
        <v>238659.47500000001</v>
      </c>
      <c r="G7" s="96"/>
      <c r="H7" s="91">
        <v>238659.47500000001</v>
      </c>
      <c r="I7" s="842"/>
      <c r="J7" s="828">
        <f t="shared" ref="J7:J9" si="1">G7+H7</f>
        <v>238659.47500000001</v>
      </c>
      <c r="K7" s="872" t="s">
        <v>160</v>
      </c>
      <c r="L7" s="243" t="s">
        <v>344</v>
      </c>
      <c r="Z7" s="168"/>
    </row>
    <row r="8" spans="1:26" ht="49.5" customHeight="1" x14ac:dyDescent="0.25">
      <c r="A8" s="941" t="s">
        <v>15</v>
      </c>
      <c r="B8" s="877" t="s">
        <v>297</v>
      </c>
      <c r="C8" s="109">
        <f>C9+1041.2</f>
        <v>1239.6400000000001</v>
      </c>
      <c r="D8" s="104">
        <v>5486.5820000000003</v>
      </c>
      <c r="E8" s="876"/>
      <c r="F8" s="826">
        <f t="shared" si="0"/>
        <v>6726.2220000000007</v>
      </c>
      <c r="G8" s="109">
        <f>G9</f>
        <v>192.94499999999999</v>
      </c>
      <c r="H8" s="104">
        <v>4878.2169999999996</v>
      </c>
      <c r="I8" s="876"/>
      <c r="J8" s="421">
        <f>G8+H8</f>
        <v>5071.1619999999994</v>
      </c>
      <c r="K8" s="942" t="s">
        <v>160</v>
      </c>
      <c r="L8" s="938" t="s">
        <v>339</v>
      </c>
      <c r="Z8" s="168"/>
    </row>
    <row r="9" spans="1:26" ht="16.5" customHeight="1" x14ac:dyDescent="0.25">
      <c r="A9" s="941"/>
      <c r="B9" s="853" t="s">
        <v>37</v>
      </c>
      <c r="C9" s="837">
        <v>198.44</v>
      </c>
      <c r="D9" s="838"/>
      <c r="E9" s="464"/>
      <c r="F9" s="882">
        <f t="shared" si="0"/>
        <v>198.44</v>
      </c>
      <c r="G9" s="837">
        <v>192.94499999999999</v>
      </c>
      <c r="H9" s="838"/>
      <c r="I9" s="464"/>
      <c r="J9" s="868">
        <f t="shared" si="1"/>
        <v>192.94499999999999</v>
      </c>
      <c r="K9" s="942"/>
      <c r="L9" s="938"/>
      <c r="Z9" s="168"/>
    </row>
    <row r="10" spans="1:26" s="169" customFormat="1" ht="15" customHeight="1" x14ac:dyDescent="0.25">
      <c r="A10" s="956" t="s">
        <v>22</v>
      </c>
      <c r="B10" s="956"/>
      <c r="C10" s="956"/>
      <c r="D10" s="956"/>
      <c r="E10" s="956"/>
      <c r="F10" s="956"/>
      <c r="G10" s="956"/>
      <c r="H10" s="956"/>
      <c r="I10" s="956"/>
      <c r="J10" s="956"/>
      <c r="K10" s="956"/>
      <c r="L10" s="956"/>
      <c r="M10" s="168"/>
    </row>
    <row r="11" spans="1:26" s="169" customFormat="1" ht="18" customHeight="1" x14ac:dyDescent="0.25">
      <c r="A11" s="949" t="s">
        <v>108</v>
      </c>
      <c r="B11" s="949"/>
      <c r="C11" s="949" t="s">
        <v>3</v>
      </c>
      <c r="D11" s="949"/>
      <c r="E11" s="949"/>
      <c r="F11" s="949"/>
      <c r="G11" s="949" t="s">
        <v>11</v>
      </c>
      <c r="H11" s="949"/>
      <c r="I11" s="949"/>
      <c r="J11" s="949"/>
      <c r="K11" s="949" t="s">
        <v>4</v>
      </c>
      <c r="L11" s="949" t="s">
        <v>11</v>
      </c>
      <c r="M11" s="168"/>
    </row>
    <row r="12" spans="1:26" s="169" customFormat="1" ht="19.5" customHeight="1" x14ac:dyDescent="0.25">
      <c r="A12" s="949"/>
      <c r="B12" s="949"/>
      <c r="C12" s="874" t="s">
        <v>104</v>
      </c>
      <c r="D12" s="874" t="s">
        <v>105</v>
      </c>
      <c r="E12" s="874" t="s">
        <v>106</v>
      </c>
      <c r="F12" s="874" t="s">
        <v>0</v>
      </c>
      <c r="G12" s="874" t="s">
        <v>104</v>
      </c>
      <c r="H12" s="874" t="s">
        <v>105</v>
      </c>
      <c r="I12" s="874" t="s">
        <v>106</v>
      </c>
      <c r="J12" s="874" t="s">
        <v>0</v>
      </c>
      <c r="K12" s="949"/>
      <c r="L12" s="949"/>
      <c r="M12" s="168"/>
    </row>
    <row r="13" spans="1:26" s="169" customFormat="1" ht="48.75" customHeight="1" x14ac:dyDescent="0.25">
      <c r="A13" s="890" t="s">
        <v>1</v>
      </c>
      <c r="B13" s="893" t="s">
        <v>345</v>
      </c>
      <c r="C13" s="465">
        <v>493.90699999999998</v>
      </c>
      <c r="D13" s="891"/>
      <c r="E13" s="891"/>
      <c r="F13" s="826">
        <f t="shared" ref="F13:F25" si="2">C13+D13+E13</f>
        <v>493.90699999999998</v>
      </c>
      <c r="G13" s="891"/>
      <c r="H13" s="465">
        <v>493.90699999999998</v>
      </c>
      <c r="I13" s="891"/>
      <c r="J13" s="421">
        <f>G13+H13</f>
        <v>493.90699999999998</v>
      </c>
      <c r="K13" s="890" t="s">
        <v>338</v>
      </c>
      <c r="L13" s="438" t="s">
        <v>344</v>
      </c>
      <c r="M13" s="168"/>
    </row>
    <row r="14" spans="1:26" s="169" customFormat="1" ht="44.25" customHeight="1" x14ac:dyDescent="0.25">
      <c r="A14" s="936" t="s">
        <v>15</v>
      </c>
      <c r="B14" s="894" t="s">
        <v>347</v>
      </c>
      <c r="C14" s="465">
        <f>C15+C16</f>
        <v>15090.176000000001</v>
      </c>
      <c r="D14" s="891"/>
      <c r="E14" s="891"/>
      <c r="F14" s="826">
        <f t="shared" si="2"/>
        <v>15090.176000000001</v>
      </c>
      <c r="G14" s="465">
        <f>G15+G16</f>
        <v>11192.887999999999</v>
      </c>
      <c r="H14" s="465">
        <f>H15+H16</f>
        <v>3897.288</v>
      </c>
      <c r="I14" s="891"/>
      <c r="J14" s="421">
        <f t="shared" ref="J14:J23" si="3">G14+H14</f>
        <v>15090.175999999999</v>
      </c>
      <c r="K14" s="936" t="s">
        <v>338</v>
      </c>
      <c r="L14" s="958" t="s">
        <v>348</v>
      </c>
      <c r="M14" s="168"/>
    </row>
    <row r="15" spans="1:26" s="169" customFormat="1" ht="20.25" customHeight="1" x14ac:dyDescent="0.25">
      <c r="A15" s="957"/>
      <c r="B15" s="8" t="s">
        <v>241</v>
      </c>
      <c r="C15" s="901">
        <f>18595.843-3505.667-C16</f>
        <v>7092.2000000000016</v>
      </c>
      <c r="D15" s="902"/>
      <c r="E15" s="902"/>
      <c r="F15" s="882">
        <f t="shared" si="2"/>
        <v>7092.2000000000016</v>
      </c>
      <c r="G15" s="900">
        <v>3194.9119999999998</v>
      </c>
      <c r="H15" s="465">
        <v>3897.288</v>
      </c>
      <c r="I15" s="891"/>
      <c r="J15" s="421">
        <f t="shared" si="3"/>
        <v>7092.2</v>
      </c>
      <c r="K15" s="957"/>
      <c r="L15" s="959"/>
      <c r="M15" s="168"/>
    </row>
    <row r="16" spans="1:26" s="169" customFormat="1" ht="20.25" customHeight="1" x14ac:dyDescent="0.25">
      <c r="A16" s="937"/>
      <c r="B16" s="8" t="s">
        <v>346</v>
      </c>
      <c r="C16" s="901">
        <v>7997.9759999999997</v>
      </c>
      <c r="D16" s="902"/>
      <c r="E16" s="902"/>
      <c r="F16" s="882">
        <f t="shared" si="2"/>
        <v>7997.9759999999997</v>
      </c>
      <c r="G16" s="900">
        <v>7997.9759999999997</v>
      </c>
      <c r="H16" s="669"/>
      <c r="I16" s="891"/>
      <c r="J16" s="421">
        <f t="shared" si="3"/>
        <v>7997.9759999999997</v>
      </c>
      <c r="K16" s="937"/>
      <c r="L16" s="960"/>
      <c r="M16" s="168"/>
    </row>
    <row r="17" spans="1:26" s="169" customFormat="1" ht="58.5" customHeight="1" x14ac:dyDescent="0.25">
      <c r="A17" s="936" t="s">
        <v>16</v>
      </c>
      <c r="B17" s="894" t="s">
        <v>361</v>
      </c>
      <c r="C17" s="900">
        <v>45</v>
      </c>
      <c r="D17" s="902"/>
      <c r="E17" s="902"/>
      <c r="F17" s="826">
        <f t="shared" si="2"/>
        <v>45</v>
      </c>
      <c r="G17" s="900"/>
      <c r="H17" s="669"/>
      <c r="I17" s="897"/>
      <c r="J17" s="421">
        <f t="shared" si="3"/>
        <v>0</v>
      </c>
      <c r="K17" s="936" t="s">
        <v>338</v>
      </c>
      <c r="L17" s="936" t="s">
        <v>362</v>
      </c>
      <c r="M17" s="168"/>
    </row>
    <row r="18" spans="1:26" s="169" customFormat="1" ht="30" customHeight="1" x14ac:dyDescent="0.25">
      <c r="A18" s="937"/>
      <c r="B18" s="895" t="s">
        <v>151</v>
      </c>
      <c r="C18" s="901">
        <v>45</v>
      </c>
      <c r="D18" s="902"/>
      <c r="E18" s="902"/>
      <c r="F18" s="882">
        <f t="shared" si="2"/>
        <v>45</v>
      </c>
      <c r="G18" s="900"/>
      <c r="H18" s="669"/>
      <c r="I18" s="897"/>
      <c r="J18" s="868">
        <f t="shared" si="3"/>
        <v>0</v>
      </c>
      <c r="K18" s="937"/>
      <c r="L18" s="937"/>
      <c r="M18" s="168"/>
    </row>
    <row r="19" spans="1:26" s="169" customFormat="1" ht="57.75" customHeight="1" x14ac:dyDescent="0.25">
      <c r="A19" s="890" t="s">
        <v>30</v>
      </c>
      <c r="B19" s="894" t="s">
        <v>142</v>
      </c>
      <c r="C19" s="892" t="s">
        <v>349</v>
      </c>
      <c r="D19" s="891"/>
      <c r="E19" s="891"/>
      <c r="F19" s="826">
        <f t="shared" si="2"/>
        <v>417.53199999999998</v>
      </c>
      <c r="G19" s="892" t="s">
        <v>350</v>
      </c>
      <c r="H19" s="891"/>
      <c r="I19" s="891"/>
      <c r="J19" s="421">
        <f t="shared" si="3"/>
        <v>329.82100000000003</v>
      </c>
      <c r="K19" s="890" t="s">
        <v>338</v>
      </c>
      <c r="L19" s="243" t="s">
        <v>351</v>
      </c>
      <c r="M19" s="168"/>
    </row>
    <row r="20" spans="1:26" s="169" customFormat="1" ht="75.75" customHeight="1" x14ac:dyDescent="0.25">
      <c r="A20" s="936" t="s">
        <v>31</v>
      </c>
      <c r="B20" s="929" t="s">
        <v>161</v>
      </c>
      <c r="C20" s="900">
        <f>C21+C22</f>
        <v>5864.8530000000001</v>
      </c>
      <c r="D20" s="891"/>
      <c r="E20" s="891"/>
      <c r="F20" s="826">
        <f t="shared" si="2"/>
        <v>5864.8530000000001</v>
      </c>
      <c r="G20" s="900">
        <f>G21+G22</f>
        <v>2619.2429999999999</v>
      </c>
      <c r="H20" s="900">
        <f t="shared" ref="H20:J20" si="4">H21+H22</f>
        <v>3245.6099999999997</v>
      </c>
      <c r="I20" s="900">
        <f t="shared" si="4"/>
        <v>0</v>
      </c>
      <c r="J20" s="930">
        <f t="shared" si="4"/>
        <v>5864.8529999999992</v>
      </c>
      <c r="K20" s="936" t="s">
        <v>338</v>
      </c>
      <c r="L20" s="958" t="s">
        <v>375</v>
      </c>
      <c r="M20" s="168"/>
    </row>
    <row r="21" spans="1:26" s="169" customFormat="1" ht="21" customHeight="1" x14ac:dyDescent="0.25">
      <c r="A21" s="957"/>
      <c r="B21" s="931" t="s">
        <v>372</v>
      </c>
      <c r="C21" s="901">
        <v>5864.8530000000001</v>
      </c>
      <c r="D21" s="464"/>
      <c r="E21" s="464"/>
      <c r="F21" s="932">
        <f t="shared" ref="F21" si="5">C21+D21+E21</f>
        <v>5864.8530000000001</v>
      </c>
      <c r="G21" s="901">
        <f>618.265+2000.978</f>
        <v>2619.2429999999999</v>
      </c>
      <c r="H21" s="838">
        <v>641.99699999999996</v>
      </c>
      <c r="I21" s="464"/>
      <c r="J21" s="838">
        <f t="shared" ref="J21" si="6">G21+H21</f>
        <v>3261.24</v>
      </c>
      <c r="K21" s="957"/>
      <c r="L21" s="959"/>
      <c r="M21" s="168"/>
    </row>
    <row r="22" spans="1:26" s="169" customFormat="1" ht="21" customHeight="1" x14ac:dyDescent="0.25">
      <c r="A22" s="957"/>
      <c r="B22" s="895" t="s">
        <v>373</v>
      </c>
      <c r="C22" s="901">
        <v>0</v>
      </c>
      <c r="D22" s="464"/>
      <c r="E22" s="464"/>
      <c r="F22" s="932">
        <f t="shared" si="2"/>
        <v>0</v>
      </c>
      <c r="G22" s="901">
        <v>0</v>
      </c>
      <c r="H22" s="464" t="s">
        <v>374</v>
      </c>
      <c r="I22" s="464"/>
      <c r="J22" s="838">
        <f t="shared" si="3"/>
        <v>2603.6129999999998</v>
      </c>
      <c r="K22" s="957"/>
      <c r="L22" s="959"/>
      <c r="M22" s="168"/>
    </row>
    <row r="23" spans="1:26" s="169" customFormat="1" ht="19.5" customHeight="1" x14ac:dyDescent="0.25">
      <c r="A23" s="937"/>
      <c r="B23" s="895" t="s">
        <v>299</v>
      </c>
      <c r="C23" s="901">
        <v>182.39400000000001</v>
      </c>
      <c r="D23" s="891"/>
      <c r="E23" s="891"/>
      <c r="F23" s="882">
        <f t="shared" si="2"/>
        <v>182.39400000000001</v>
      </c>
      <c r="G23" s="901">
        <v>182.39400000000001</v>
      </c>
      <c r="H23" s="891"/>
      <c r="I23" s="891"/>
      <c r="J23" s="421">
        <f t="shared" si="3"/>
        <v>182.39400000000001</v>
      </c>
      <c r="K23" s="937"/>
      <c r="L23" s="960"/>
      <c r="M23" s="168"/>
    </row>
    <row r="24" spans="1:26" s="169" customFormat="1" ht="57" customHeight="1" x14ac:dyDescent="0.25">
      <c r="A24" s="926" t="s">
        <v>32</v>
      </c>
      <c r="B24" s="925" t="s">
        <v>369</v>
      </c>
      <c r="C24" s="104"/>
      <c r="D24" s="104"/>
      <c r="E24" s="104"/>
      <c r="F24" s="826">
        <f t="shared" si="2"/>
        <v>0</v>
      </c>
      <c r="G24" s="104"/>
      <c r="H24" s="104">
        <v>3625.7550000000001</v>
      </c>
      <c r="I24" s="418"/>
      <c r="J24" s="421">
        <f t="shared" ref="J24:J25" si="7">G24+H24+I24</f>
        <v>3625.7550000000001</v>
      </c>
      <c r="K24" s="928" t="s">
        <v>160</v>
      </c>
      <c r="L24" s="438" t="s">
        <v>248</v>
      </c>
      <c r="M24" s="168"/>
    </row>
    <row r="25" spans="1:26" s="169" customFormat="1" ht="59.25" customHeight="1" x14ac:dyDescent="0.25">
      <c r="A25" s="926" t="s">
        <v>33</v>
      </c>
      <c r="B25" s="925" t="s">
        <v>370</v>
      </c>
      <c r="C25" s="104"/>
      <c r="D25" s="104"/>
      <c r="E25" s="104"/>
      <c r="F25" s="826">
        <f t="shared" si="2"/>
        <v>0</v>
      </c>
      <c r="G25" s="104"/>
      <c r="H25" s="104">
        <v>565.31600000000003</v>
      </c>
      <c r="I25" s="418"/>
      <c r="J25" s="421">
        <f t="shared" si="7"/>
        <v>565.31600000000003</v>
      </c>
      <c r="K25" s="928" t="s">
        <v>160</v>
      </c>
      <c r="L25" s="438" t="s">
        <v>248</v>
      </c>
      <c r="M25" s="168"/>
    </row>
    <row r="26" spans="1:26" s="169" customFormat="1" ht="16.5" customHeight="1" x14ac:dyDescent="0.25">
      <c r="A26" s="948" t="s">
        <v>21</v>
      </c>
      <c r="B26" s="948"/>
      <c r="C26" s="948"/>
      <c r="D26" s="948"/>
      <c r="E26" s="948"/>
      <c r="F26" s="948"/>
      <c r="G26" s="948"/>
      <c r="H26" s="948"/>
      <c r="I26" s="948"/>
      <c r="J26" s="948"/>
      <c r="K26" s="948"/>
      <c r="L26" s="948"/>
      <c r="M26" s="168"/>
    </row>
    <row r="27" spans="1:26" s="169" customFormat="1" ht="17.25" customHeight="1" x14ac:dyDescent="0.25">
      <c r="A27" s="949" t="s">
        <v>108</v>
      </c>
      <c r="B27" s="949"/>
      <c r="C27" s="949" t="s">
        <v>3</v>
      </c>
      <c r="D27" s="949"/>
      <c r="E27" s="949"/>
      <c r="F27" s="949"/>
      <c r="G27" s="949" t="s">
        <v>11</v>
      </c>
      <c r="H27" s="949"/>
      <c r="I27" s="949"/>
      <c r="J27" s="949"/>
      <c r="K27" s="949" t="s">
        <v>4</v>
      </c>
      <c r="L27" s="949" t="s">
        <v>11</v>
      </c>
      <c r="M27" s="168"/>
    </row>
    <row r="28" spans="1:26" s="169" customFormat="1" ht="15.75" customHeight="1" x14ac:dyDescent="0.25">
      <c r="A28" s="949"/>
      <c r="B28" s="949"/>
      <c r="C28" s="874" t="s">
        <v>104</v>
      </c>
      <c r="D28" s="874" t="s">
        <v>105</v>
      </c>
      <c r="E28" s="874" t="s">
        <v>106</v>
      </c>
      <c r="F28" s="874" t="s">
        <v>0</v>
      </c>
      <c r="G28" s="874" t="s">
        <v>104</v>
      </c>
      <c r="H28" s="874" t="s">
        <v>105</v>
      </c>
      <c r="I28" s="874" t="s">
        <v>106</v>
      </c>
      <c r="J28" s="874" t="s">
        <v>0</v>
      </c>
      <c r="K28" s="949"/>
      <c r="L28" s="949"/>
      <c r="M28" s="168"/>
    </row>
    <row r="29" spans="1:26" s="169" customFormat="1" ht="45.75" customHeight="1" x14ac:dyDescent="0.25">
      <c r="A29" s="876" t="s">
        <v>1</v>
      </c>
      <c r="B29" s="889" t="s">
        <v>202</v>
      </c>
      <c r="C29" s="466">
        <v>23596.600999999999</v>
      </c>
      <c r="D29" s="465">
        <f>24477.362</f>
        <v>24477.362000000001</v>
      </c>
      <c r="E29" s="466">
        <v>25240.899000000001</v>
      </c>
      <c r="F29" s="826">
        <f t="shared" ref="F29:F30" si="8">C29+D29+E29</f>
        <v>73314.862000000008</v>
      </c>
      <c r="G29" s="466">
        <v>23596.600999999999</v>
      </c>
      <c r="H29" s="465">
        <v>28473.998</v>
      </c>
      <c r="I29" s="466">
        <v>25240.899000000001</v>
      </c>
      <c r="J29" s="421">
        <f t="shared" ref="J29:J44" si="9">G29+H29+I29</f>
        <v>77311.498000000007</v>
      </c>
      <c r="K29" s="875" t="s">
        <v>236</v>
      </c>
      <c r="L29" s="903" t="s">
        <v>340</v>
      </c>
      <c r="M29" s="168"/>
      <c r="Z29" s="168">
        <f t="shared" ref="Z29:Z36" si="10">J29-F29</f>
        <v>3996.6359999999986</v>
      </c>
    </row>
    <row r="30" spans="1:26" s="169" customFormat="1" ht="48.75" customHeight="1" x14ac:dyDescent="0.25">
      <c r="A30" s="876" t="s">
        <v>15</v>
      </c>
      <c r="B30" s="666" t="s">
        <v>341</v>
      </c>
      <c r="C30" s="465">
        <v>675.928</v>
      </c>
      <c r="D30" s="466">
        <v>720.12800000000004</v>
      </c>
      <c r="E30" s="466">
        <v>720.12800000000004</v>
      </c>
      <c r="F30" s="826">
        <f t="shared" si="8"/>
        <v>2116.1840000000002</v>
      </c>
      <c r="G30" s="465">
        <v>675.928</v>
      </c>
      <c r="H30" s="466">
        <f>720.128+103.811</f>
        <v>823.93900000000008</v>
      </c>
      <c r="I30" s="466">
        <v>720.12800000000004</v>
      </c>
      <c r="J30" s="421">
        <f t="shared" si="9"/>
        <v>2219.9950000000003</v>
      </c>
      <c r="K30" s="875" t="s">
        <v>236</v>
      </c>
      <c r="L30" s="903" t="s">
        <v>340</v>
      </c>
      <c r="M30" s="168"/>
      <c r="Z30" s="168">
        <f t="shared" si="10"/>
        <v>103.81100000000015</v>
      </c>
    </row>
    <row r="31" spans="1:26" s="169" customFormat="1" ht="42.75" customHeight="1" x14ac:dyDescent="0.25">
      <c r="A31" s="876" t="s">
        <v>16</v>
      </c>
      <c r="B31" s="666" t="s">
        <v>342</v>
      </c>
      <c r="C31" s="466">
        <v>18105.100999999999</v>
      </c>
      <c r="D31" s="465">
        <v>19532.330000000002</v>
      </c>
      <c r="E31" s="466">
        <v>19758.624</v>
      </c>
      <c r="F31" s="826">
        <f>C31+D31+E31</f>
        <v>57396.054999999993</v>
      </c>
      <c r="G31" s="466">
        <v>18105.100999999999</v>
      </c>
      <c r="H31" s="465">
        <f>19532.33+143.945</f>
        <v>19676.275000000001</v>
      </c>
      <c r="I31" s="466">
        <v>19758.624</v>
      </c>
      <c r="J31" s="421">
        <f t="shared" si="9"/>
        <v>57540</v>
      </c>
      <c r="K31" s="875" t="s">
        <v>303</v>
      </c>
      <c r="L31" s="903" t="s">
        <v>340</v>
      </c>
      <c r="M31" s="168"/>
      <c r="Z31" s="168"/>
    </row>
    <row r="32" spans="1:26" s="169" customFormat="1" ht="45.75" customHeight="1" x14ac:dyDescent="0.25">
      <c r="A32" s="876" t="s">
        <v>30</v>
      </c>
      <c r="B32" s="666" t="s">
        <v>232</v>
      </c>
      <c r="C32" s="466">
        <v>2937.0340000000001</v>
      </c>
      <c r="D32" s="466">
        <v>3149.8690000000001</v>
      </c>
      <c r="E32" s="466">
        <v>3168.835</v>
      </c>
      <c r="F32" s="826">
        <f t="shared" ref="F32:F44" si="11">C32+D32+E32</f>
        <v>9255.7380000000012</v>
      </c>
      <c r="G32" s="466">
        <v>2937.0340000000001</v>
      </c>
      <c r="H32" s="466">
        <f>3149.869+344.593</f>
        <v>3494.462</v>
      </c>
      <c r="I32" s="466">
        <v>3168.835</v>
      </c>
      <c r="J32" s="421">
        <f t="shared" si="9"/>
        <v>9600.3310000000001</v>
      </c>
      <c r="K32" s="888" t="s">
        <v>343</v>
      </c>
      <c r="L32" s="903" t="s">
        <v>340</v>
      </c>
      <c r="M32" s="168"/>
      <c r="Z32" s="168"/>
    </row>
    <row r="33" spans="1:26" s="169" customFormat="1" ht="44.25" customHeight="1" x14ac:dyDescent="0.25">
      <c r="A33" s="936" t="s">
        <v>31</v>
      </c>
      <c r="B33" s="666" t="s">
        <v>336</v>
      </c>
      <c r="C33" s="104">
        <v>49.8</v>
      </c>
      <c r="D33" s="104"/>
      <c r="E33" s="104"/>
      <c r="F33" s="826">
        <f>C33+D33+E33</f>
        <v>49.8</v>
      </c>
      <c r="G33" s="104">
        <v>49.8</v>
      </c>
      <c r="H33" s="418">
        <v>5610.5339999999997</v>
      </c>
      <c r="I33" s="418"/>
      <c r="J33" s="421">
        <f>SUM(G33:I33)</f>
        <v>5660.3339999999998</v>
      </c>
      <c r="K33" s="945" t="s">
        <v>338</v>
      </c>
      <c r="L33" s="943" t="s">
        <v>352</v>
      </c>
      <c r="M33" s="168"/>
      <c r="Z33" s="168"/>
    </row>
    <row r="34" spans="1:26" s="169" customFormat="1" ht="18" customHeight="1" x14ac:dyDescent="0.25">
      <c r="A34" s="937"/>
      <c r="B34" s="854" t="s">
        <v>337</v>
      </c>
      <c r="C34" s="838">
        <v>49.8</v>
      </c>
      <c r="D34" s="838"/>
      <c r="E34" s="838"/>
      <c r="F34" s="932">
        <f t="shared" ref="F34" si="12">C34+D34+E34</f>
        <v>49.8</v>
      </c>
      <c r="G34" s="838">
        <v>49.8</v>
      </c>
      <c r="H34" s="837">
        <v>2.98</v>
      </c>
      <c r="I34" s="679"/>
      <c r="J34" s="838">
        <f t="shared" ref="J34" si="13">SUM(G34:I34)</f>
        <v>52.779999999999994</v>
      </c>
      <c r="K34" s="946"/>
      <c r="L34" s="944"/>
      <c r="M34" s="168"/>
      <c r="Z34" s="168"/>
    </row>
    <row r="35" spans="1:26" s="169" customFormat="1" ht="44.25" customHeight="1" x14ac:dyDescent="0.25">
      <c r="A35" s="941" t="s">
        <v>32</v>
      </c>
      <c r="B35" s="666" t="s">
        <v>146</v>
      </c>
      <c r="C35" s="104">
        <f>C36</f>
        <v>45</v>
      </c>
      <c r="D35" s="104"/>
      <c r="E35" s="104"/>
      <c r="F35" s="826">
        <f t="shared" si="11"/>
        <v>45</v>
      </c>
      <c r="G35" s="109">
        <f>G36</f>
        <v>43.645000000000003</v>
      </c>
      <c r="H35" s="109"/>
      <c r="I35" s="418"/>
      <c r="J35" s="421">
        <f t="shared" si="9"/>
        <v>43.645000000000003</v>
      </c>
      <c r="K35" s="942" t="s">
        <v>160</v>
      </c>
      <c r="L35" s="938" t="s">
        <v>351</v>
      </c>
      <c r="M35" s="168"/>
      <c r="Z35" s="168"/>
    </row>
    <row r="36" spans="1:26" s="169" customFormat="1" ht="30" customHeight="1" x14ac:dyDescent="0.25">
      <c r="A36" s="941"/>
      <c r="B36" s="906" t="s">
        <v>151</v>
      </c>
      <c r="C36" s="838">
        <v>45</v>
      </c>
      <c r="D36" s="838"/>
      <c r="E36" s="104"/>
      <c r="F36" s="826">
        <f t="shared" si="11"/>
        <v>45</v>
      </c>
      <c r="G36" s="838">
        <v>43.645000000000003</v>
      </c>
      <c r="H36" s="838"/>
      <c r="I36" s="418"/>
      <c r="J36" s="421">
        <f t="shared" si="9"/>
        <v>43.645000000000003</v>
      </c>
      <c r="K36" s="942"/>
      <c r="L36" s="938"/>
      <c r="M36" s="168"/>
      <c r="Z36" s="168">
        <f t="shared" si="10"/>
        <v>-1.3549999999999969</v>
      </c>
    </row>
    <row r="37" spans="1:26" s="169" customFormat="1" ht="60" x14ac:dyDescent="0.25">
      <c r="A37" s="876" t="s">
        <v>33</v>
      </c>
      <c r="B37" s="907" t="s">
        <v>147</v>
      </c>
      <c r="C37" s="104">
        <v>55.030999999999999</v>
      </c>
      <c r="D37" s="104"/>
      <c r="E37" s="104"/>
      <c r="F37" s="826">
        <f t="shared" si="11"/>
        <v>55.030999999999999</v>
      </c>
      <c r="G37" s="838"/>
      <c r="H37" s="104">
        <v>55.030999999999999</v>
      </c>
      <c r="I37" s="418"/>
      <c r="J37" s="421">
        <f t="shared" si="9"/>
        <v>55.030999999999999</v>
      </c>
      <c r="K37" s="875" t="s">
        <v>160</v>
      </c>
      <c r="L37" s="438" t="s">
        <v>344</v>
      </c>
      <c r="M37" s="168"/>
      <c r="Z37" s="168"/>
    </row>
    <row r="38" spans="1:26" s="169" customFormat="1" ht="45" x14ac:dyDescent="0.25">
      <c r="A38" s="936" t="s">
        <v>40</v>
      </c>
      <c r="B38" s="907" t="s">
        <v>353</v>
      </c>
      <c r="C38" s="465">
        <f>3251.466-600</f>
        <v>2651.4659999999999</v>
      </c>
      <c r="D38" s="908">
        <v>600</v>
      </c>
      <c r="E38" s="896"/>
      <c r="F38" s="826">
        <f t="shared" si="11"/>
        <v>3251.4659999999999</v>
      </c>
      <c r="G38" s="465">
        <v>2480.6469999999999</v>
      </c>
      <c r="H38" s="465">
        <v>770.82</v>
      </c>
      <c r="I38" s="863"/>
      <c r="J38" s="421">
        <f t="shared" si="9"/>
        <v>3251.4670000000001</v>
      </c>
      <c r="K38" s="945" t="s">
        <v>160</v>
      </c>
      <c r="L38" s="938" t="s">
        <v>354</v>
      </c>
      <c r="M38" s="168"/>
      <c r="Z38" s="168"/>
    </row>
    <row r="39" spans="1:26" s="169" customFormat="1" ht="17.25" customHeight="1" x14ac:dyDescent="0.25">
      <c r="A39" s="937"/>
      <c r="B39" s="854" t="s">
        <v>37</v>
      </c>
      <c r="C39" s="837">
        <v>0</v>
      </c>
      <c r="D39" s="679"/>
      <c r="E39" s="924"/>
      <c r="F39" s="826">
        <f t="shared" si="11"/>
        <v>0</v>
      </c>
      <c r="G39" s="837">
        <v>0</v>
      </c>
      <c r="H39" s="679"/>
      <c r="I39" s="863"/>
      <c r="J39" s="868">
        <f t="shared" si="9"/>
        <v>0</v>
      </c>
      <c r="K39" s="946"/>
      <c r="L39" s="938"/>
      <c r="M39" s="168"/>
      <c r="Z39" s="168"/>
    </row>
    <row r="40" spans="1:26" s="169" customFormat="1" ht="60" x14ac:dyDescent="0.25">
      <c r="A40" s="936" t="s">
        <v>41</v>
      </c>
      <c r="B40" s="907" t="s">
        <v>355</v>
      </c>
      <c r="C40" s="465">
        <f>C41</f>
        <v>15</v>
      </c>
      <c r="D40" s="465">
        <v>11518.08</v>
      </c>
      <c r="E40" s="896"/>
      <c r="F40" s="826">
        <f t="shared" si="11"/>
        <v>11533.08</v>
      </c>
      <c r="G40" s="597"/>
      <c r="H40" s="465">
        <v>11533.08</v>
      </c>
      <c r="I40" s="863"/>
      <c r="J40" s="421">
        <f t="shared" si="9"/>
        <v>11533.08</v>
      </c>
      <c r="K40" s="945" t="s">
        <v>160</v>
      </c>
      <c r="L40" s="958" t="s">
        <v>356</v>
      </c>
      <c r="M40" s="168"/>
      <c r="Z40" s="168"/>
    </row>
    <row r="41" spans="1:26" s="169" customFormat="1" ht="23.25" customHeight="1" x14ac:dyDescent="0.25">
      <c r="A41" s="937"/>
      <c r="B41" s="909" t="s">
        <v>37</v>
      </c>
      <c r="C41" s="910">
        <v>15</v>
      </c>
      <c r="D41" s="910">
        <v>956.36400000000003</v>
      </c>
      <c r="E41" s="370"/>
      <c r="F41" s="882">
        <f t="shared" si="11"/>
        <v>971.36400000000003</v>
      </c>
      <c r="G41" s="597"/>
      <c r="H41" s="910">
        <v>971.36400000000003</v>
      </c>
      <c r="I41" s="863"/>
      <c r="J41" s="868">
        <f t="shared" si="9"/>
        <v>971.36400000000003</v>
      </c>
      <c r="K41" s="946"/>
      <c r="L41" s="960"/>
      <c r="M41" s="168"/>
      <c r="Z41" s="168"/>
    </row>
    <row r="42" spans="1:26" s="169" customFormat="1" ht="45.75" customHeight="1" x14ac:dyDescent="0.25">
      <c r="A42" s="904" t="s">
        <v>42</v>
      </c>
      <c r="B42" s="925" t="s">
        <v>368</v>
      </c>
      <c r="C42" s="698"/>
      <c r="D42" s="698"/>
      <c r="E42" s="104"/>
      <c r="F42" s="826">
        <f t="shared" si="11"/>
        <v>0</v>
      </c>
      <c r="G42" s="104"/>
      <c r="H42" s="698">
        <v>51.668999999999997</v>
      </c>
      <c r="I42" s="418"/>
      <c r="J42" s="421">
        <f t="shared" si="9"/>
        <v>51.668999999999997</v>
      </c>
      <c r="K42" s="905" t="s">
        <v>343</v>
      </c>
      <c r="L42" s="438" t="s">
        <v>248</v>
      </c>
      <c r="M42" s="168"/>
      <c r="Z42" s="168"/>
    </row>
    <row r="43" spans="1:26" s="169" customFormat="1" ht="47.25" customHeight="1" x14ac:dyDescent="0.25">
      <c r="A43" s="915" t="s">
        <v>43</v>
      </c>
      <c r="B43" s="925" t="s">
        <v>367</v>
      </c>
      <c r="C43" s="104"/>
      <c r="D43" s="104"/>
      <c r="E43" s="104"/>
      <c r="F43" s="826">
        <f t="shared" si="11"/>
        <v>0</v>
      </c>
      <c r="G43" s="104"/>
      <c r="H43" s="104">
        <v>5.694</v>
      </c>
      <c r="I43" s="418"/>
      <c r="J43" s="421">
        <f t="shared" si="9"/>
        <v>5.694</v>
      </c>
      <c r="K43" s="916" t="s">
        <v>343</v>
      </c>
      <c r="L43" s="438" t="s">
        <v>248</v>
      </c>
      <c r="M43" s="168"/>
      <c r="Z43" s="168"/>
    </row>
    <row r="44" spans="1:26" s="169" customFormat="1" ht="56.25" customHeight="1" x14ac:dyDescent="0.25">
      <c r="A44" s="927" t="s">
        <v>260</v>
      </c>
      <c r="B44" s="925" t="s">
        <v>371</v>
      </c>
      <c r="C44" s="104"/>
      <c r="D44" s="104"/>
      <c r="E44" s="104"/>
      <c r="F44" s="826">
        <f t="shared" si="11"/>
        <v>0</v>
      </c>
      <c r="G44" s="104"/>
      <c r="H44" s="104">
        <v>1886.5</v>
      </c>
      <c r="I44" s="418"/>
      <c r="J44" s="421">
        <f t="shared" si="9"/>
        <v>1886.5</v>
      </c>
      <c r="K44" s="928" t="s">
        <v>160</v>
      </c>
      <c r="L44" s="438" t="s">
        <v>248</v>
      </c>
      <c r="M44" s="168"/>
      <c r="Z44" s="168"/>
    </row>
    <row r="45" spans="1:26" s="169" customFormat="1" ht="19.5" customHeight="1" x14ac:dyDescent="0.25">
      <c r="A45" s="965" t="s">
        <v>152</v>
      </c>
      <c r="B45" s="966"/>
      <c r="C45" s="966"/>
      <c r="D45" s="966"/>
      <c r="E45" s="966"/>
      <c r="F45" s="966"/>
      <c r="G45" s="966"/>
      <c r="H45" s="966"/>
      <c r="I45" s="966"/>
      <c r="J45" s="966"/>
      <c r="K45" s="966"/>
      <c r="L45" s="967"/>
      <c r="M45" s="168"/>
    </row>
    <row r="46" spans="1:26" s="169" customFormat="1" ht="18.75" customHeight="1" x14ac:dyDescent="0.25">
      <c r="A46" s="949" t="s">
        <v>108</v>
      </c>
      <c r="B46" s="949"/>
      <c r="C46" s="949" t="s">
        <v>3</v>
      </c>
      <c r="D46" s="949"/>
      <c r="E46" s="949"/>
      <c r="F46" s="949"/>
      <c r="G46" s="949" t="s">
        <v>11</v>
      </c>
      <c r="H46" s="949"/>
      <c r="I46" s="949"/>
      <c r="J46" s="949"/>
      <c r="K46" s="949" t="s">
        <v>4</v>
      </c>
      <c r="L46" s="949" t="s">
        <v>11</v>
      </c>
      <c r="M46" s="168"/>
    </row>
    <row r="47" spans="1:26" s="169" customFormat="1" ht="18.75" customHeight="1" x14ac:dyDescent="0.25">
      <c r="A47" s="949"/>
      <c r="B47" s="949"/>
      <c r="C47" s="887" t="s">
        <v>104</v>
      </c>
      <c r="D47" s="887" t="s">
        <v>105</v>
      </c>
      <c r="E47" s="887" t="s">
        <v>106</v>
      </c>
      <c r="F47" s="887" t="s">
        <v>0</v>
      </c>
      <c r="G47" s="887" t="s">
        <v>104</v>
      </c>
      <c r="H47" s="887" t="s">
        <v>105</v>
      </c>
      <c r="I47" s="887" t="s">
        <v>106</v>
      </c>
      <c r="J47" s="887" t="s">
        <v>0</v>
      </c>
      <c r="K47" s="949"/>
      <c r="L47" s="949"/>
      <c r="M47" s="168"/>
    </row>
    <row r="48" spans="1:26" s="169" customFormat="1" ht="44.25" customHeight="1" x14ac:dyDescent="0.25">
      <c r="A48" s="884" t="s">
        <v>1</v>
      </c>
      <c r="B48" s="886" t="s">
        <v>204</v>
      </c>
      <c r="C48" s="466">
        <v>2800.6329999999998</v>
      </c>
      <c r="D48" s="465">
        <v>3618.26</v>
      </c>
      <c r="E48" s="466">
        <v>3268.5140000000001</v>
      </c>
      <c r="F48" s="421">
        <f t="shared" ref="F48" si="14">SUM(C48:E48)</f>
        <v>9687.4069999999992</v>
      </c>
      <c r="G48" s="466">
        <v>2800.6329999999998</v>
      </c>
      <c r="H48" s="465">
        <f>3618.26+430.758</f>
        <v>4049.018</v>
      </c>
      <c r="I48" s="466">
        <v>3268.5140000000001</v>
      </c>
      <c r="J48" s="421">
        <f>G48+H48+I48</f>
        <v>10118.165000000001</v>
      </c>
      <c r="K48" s="885" t="s">
        <v>51</v>
      </c>
      <c r="L48" s="903" t="s">
        <v>340</v>
      </c>
      <c r="M48" s="168"/>
    </row>
    <row r="49" spans="1:27" s="169" customFormat="1" ht="18" customHeight="1" x14ac:dyDescent="0.25">
      <c r="A49" s="947" t="s">
        <v>10</v>
      </c>
      <c r="B49" s="947"/>
      <c r="C49" s="948"/>
      <c r="D49" s="948"/>
      <c r="E49" s="948"/>
      <c r="F49" s="948"/>
      <c r="G49" s="947"/>
      <c r="H49" s="947"/>
      <c r="I49" s="947"/>
      <c r="J49" s="947"/>
      <c r="K49" s="947"/>
      <c r="L49" s="947"/>
      <c r="M49" s="168"/>
    </row>
    <row r="50" spans="1:27" s="169" customFormat="1" ht="16.5" customHeight="1" x14ac:dyDescent="0.25">
      <c r="A50" s="949" t="s">
        <v>108</v>
      </c>
      <c r="B50" s="949"/>
      <c r="C50" s="949" t="s">
        <v>3</v>
      </c>
      <c r="D50" s="949"/>
      <c r="E50" s="949"/>
      <c r="F50" s="949"/>
      <c r="G50" s="949" t="s">
        <v>11</v>
      </c>
      <c r="H50" s="949"/>
      <c r="I50" s="949"/>
      <c r="J50" s="949"/>
      <c r="K50" s="949" t="s">
        <v>4</v>
      </c>
      <c r="L50" s="949" t="s">
        <v>11</v>
      </c>
      <c r="M50" s="168"/>
    </row>
    <row r="51" spans="1:27" s="169" customFormat="1" ht="16.5" customHeight="1" x14ac:dyDescent="0.25">
      <c r="A51" s="949"/>
      <c r="B51" s="949"/>
      <c r="C51" s="874" t="s">
        <v>104</v>
      </c>
      <c r="D51" s="874" t="s">
        <v>105</v>
      </c>
      <c r="E51" s="874" t="s">
        <v>106</v>
      </c>
      <c r="F51" s="874" t="s">
        <v>0</v>
      </c>
      <c r="G51" s="874" t="s">
        <v>104</v>
      </c>
      <c r="H51" s="874" t="s">
        <v>105</v>
      </c>
      <c r="I51" s="874" t="s">
        <v>106</v>
      </c>
      <c r="J51" s="874" t="s">
        <v>0</v>
      </c>
      <c r="K51" s="949"/>
      <c r="L51" s="949"/>
      <c r="M51" s="168"/>
    </row>
    <row r="52" spans="1:27" s="169" customFormat="1" ht="46.9" customHeight="1" x14ac:dyDescent="0.25">
      <c r="A52" s="937" t="s">
        <v>1</v>
      </c>
      <c r="B52" s="831" t="s">
        <v>67</v>
      </c>
      <c r="C52" s="465">
        <f>C53+C54+C55+C56</f>
        <v>7561.549</v>
      </c>
      <c r="D52" s="465">
        <f t="shared" ref="D52:E52" si="15">D53+D54+D55+D56</f>
        <v>6142.6570000000002</v>
      </c>
      <c r="E52" s="465">
        <f t="shared" si="15"/>
        <v>25008.23</v>
      </c>
      <c r="F52" s="911">
        <f t="shared" ref="F52" si="16">F53+F54+F55+F56</f>
        <v>38712.436000000002</v>
      </c>
      <c r="G52" s="465">
        <f>G53+G54+G55+G56</f>
        <v>6955.9949999999999</v>
      </c>
      <c r="H52" s="465">
        <f t="shared" ref="H52:I52" si="17">H53+H54+H55+H56</f>
        <v>6748.2110000000002</v>
      </c>
      <c r="I52" s="465">
        <f t="shared" si="17"/>
        <v>25008.23</v>
      </c>
      <c r="J52" s="832">
        <f t="shared" ref="J52" si="18">J53+J54+J55+J56</f>
        <v>38712.436000000002</v>
      </c>
      <c r="K52" s="961" t="s">
        <v>160</v>
      </c>
      <c r="L52" s="943" t="s">
        <v>357</v>
      </c>
      <c r="M52" s="168"/>
    </row>
    <row r="53" spans="1:27" s="169" customFormat="1" ht="48.75" customHeight="1" x14ac:dyDescent="0.25">
      <c r="A53" s="941"/>
      <c r="B53" s="508" t="s">
        <v>124</v>
      </c>
      <c r="C53" s="835">
        <f>10463.759-2902.21</f>
        <v>7561.549</v>
      </c>
      <c r="D53" s="835"/>
      <c r="E53" s="835"/>
      <c r="F53" s="868">
        <f t="shared" ref="F53:F58" si="19">C53+D53+E53</f>
        <v>7561.549</v>
      </c>
      <c r="G53" s="835">
        <v>6955.9949999999999</v>
      </c>
      <c r="H53" s="835">
        <v>605.55399999999997</v>
      </c>
      <c r="I53" s="835"/>
      <c r="J53" s="868">
        <f t="shared" ref="J53:J58" si="20">G53+H53+I53</f>
        <v>7561.549</v>
      </c>
      <c r="K53" s="961"/>
      <c r="L53" s="944"/>
      <c r="M53" s="168"/>
    </row>
    <row r="54" spans="1:27" s="169" customFormat="1" ht="46.9" customHeight="1" x14ac:dyDescent="0.25">
      <c r="A54" s="941"/>
      <c r="B54" s="508" t="s">
        <v>125</v>
      </c>
      <c r="C54" s="669"/>
      <c r="D54" s="669">
        <f>5545.3+597.357</f>
        <v>6142.6570000000002</v>
      </c>
      <c r="E54" s="835"/>
      <c r="F54" s="868">
        <f t="shared" si="19"/>
        <v>6142.6570000000002</v>
      </c>
      <c r="G54" s="669"/>
      <c r="H54" s="669">
        <f>5545.3+597.357</f>
        <v>6142.6570000000002</v>
      </c>
      <c r="I54" s="835"/>
      <c r="J54" s="868">
        <f t="shared" si="20"/>
        <v>6142.6570000000002</v>
      </c>
      <c r="K54" s="961"/>
      <c r="L54" s="899" t="s">
        <v>358</v>
      </c>
      <c r="M54" s="168"/>
    </row>
    <row r="55" spans="1:27" s="169" customFormat="1" ht="46.9" customHeight="1" x14ac:dyDescent="0.25">
      <c r="A55" s="941"/>
      <c r="B55" s="508" t="s">
        <v>126</v>
      </c>
      <c r="C55" s="835"/>
      <c r="D55" s="835"/>
      <c r="E55" s="835">
        <v>3312.3580000000002</v>
      </c>
      <c r="F55" s="868">
        <f t="shared" si="19"/>
        <v>3312.3580000000002</v>
      </c>
      <c r="G55" s="835"/>
      <c r="H55" s="835"/>
      <c r="I55" s="835">
        <v>3312.3580000000002</v>
      </c>
      <c r="J55" s="868">
        <f t="shared" si="20"/>
        <v>3312.3580000000002</v>
      </c>
      <c r="K55" s="961"/>
      <c r="L55" s="873" t="s">
        <v>359</v>
      </c>
      <c r="M55" s="168"/>
    </row>
    <row r="56" spans="1:27" s="169" customFormat="1" ht="46.9" customHeight="1" x14ac:dyDescent="0.25">
      <c r="A56" s="941"/>
      <c r="B56" s="508" t="s">
        <v>127</v>
      </c>
      <c r="C56" s="835"/>
      <c r="D56" s="835"/>
      <c r="E56" s="835">
        <v>21695.871999999999</v>
      </c>
      <c r="F56" s="868">
        <f t="shared" si="19"/>
        <v>21695.871999999999</v>
      </c>
      <c r="G56" s="835"/>
      <c r="H56" s="835"/>
      <c r="I56" s="835">
        <v>21695.871999999999</v>
      </c>
      <c r="J56" s="868">
        <f t="shared" si="20"/>
        <v>21695.871999999999</v>
      </c>
      <c r="K56" s="946"/>
      <c r="L56" s="873" t="s">
        <v>360</v>
      </c>
      <c r="M56" s="168"/>
    </row>
    <row r="57" spans="1:27" s="169" customFormat="1" ht="46.9" customHeight="1" x14ac:dyDescent="0.25">
      <c r="A57" s="934" t="s">
        <v>15</v>
      </c>
      <c r="B57" s="243" t="s">
        <v>95</v>
      </c>
      <c r="C57" s="679"/>
      <c r="D57" s="679"/>
      <c r="E57" s="104"/>
      <c r="F57" s="421">
        <f t="shared" ref="F57" si="21">C57+D57+E57</f>
        <v>0</v>
      </c>
      <c r="G57" s="418"/>
      <c r="H57" s="109">
        <v>5600.5</v>
      </c>
      <c r="I57" s="679"/>
      <c r="J57" s="421">
        <f t="shared" ref="J57" si="22">G57+H57+I57</f>
        <v>5600.5</v>
      </c>
      <c r="K57" s="935" t="s">
        <v>258</v>
      </c>
      <c r="L57" s="933" t="s">
        <v>248</v>
      </c>
      <c r="M57" s="168"/>
    </row>
    <row r="58" spans="1:27" s="169" customFormat="1" ht="32.25" customHeight="1" x14ac:dyDescent="0.25">
      <c r="A58" s="879" t="s">
        <v>16</v>
      </c>
      <c r="B58" s="243" t="s">
        <v>376</v>
      </c>
      <c r="C58" s="679"/>
      <c r="D58" s="679"/>
      <c r="E58" s="104"/>
      <c r="F58" s="421">
        <f t="shared" si="19"/>
        <v>0</v>
      </c>
      <c r="G58" s="418"/>
      <c r="H58" s="109">
        <v>754</v>
      </c>
      <c r="I58" s="679"/>
      <c r="J58" s="421">
        <f t="shared" si="20"/>
        <v>754</v>
      </c>
      <c r="K58" s="880" t="s">
        <v>258</v>
      </c>
      <c r="L58" s="881" t="s">
        <v>248</v>
      </c>
      <c r="M58" s="168"/>
      <c r="Z58" s="169" t="s">
        <v>363</v>
      </c>
    </row>
    <row r="59" spans="1:27" s="169" customFormat="1" ht="17.25" customHeight="1" x14ac:dyDescent="0.25">
      <c r="A59" s="962" t="s">
        <v>226</v>
      </c>
      <c r="B59" s="963"/>
      <c r="C59" s="963"/>
      <c r="D59" s="963"/>
      <c r="E59" s="963"/>
      <c r="F59" s="963"/>
      <c r="G59" s="963"/>
      <c r="H59" s="963"/>
      <c r="I59" s="963"/>
      <c r="J59" s="963"/>
      <c r="K59" s="963"/>
      <c r="L59" s="964"/>
      <c r="M59" s="168"/>
    </row>
    <row r="60" spans="1:27" s="169" customFormat="1" ht="15.6" customHeight="1" x14ac:dyDescent="0.25">
      <c r="A60" s="949" t="s">
        <v>108</v>
      </c>
      <c r="B60" s="949"/>
      <c r="C60" s="949" t="s">
        <v>3</v>
      </c>
      <c r="D60" s="949"/>
      <c r="E60" s="949"/>
      <c r="F60" s="949"/>
      <c r="G60" s="949" t="s">
        <v>11</v>
      </c>
      <c r="H60" s="949"/>
      <c r="I60" s="949"/>
      <c r="J60" s="949"/>
      <c r="K60" s="949" t="s">
        <v>4</v>
      </c>
      <c r="L60" s="949" t="s">
        <v>11</v>
      </c>
      <c r="M60" s="168"/>
    </row>
    <row r="61" spans="1:27" s="169" customFormat="1" ht="15.6" customHeight="1" x14ac:dyDescent="0.25">
      <c r="A61" s="949"/>
      <c r="B61" s="949"/>
      <c r="C61" s="874" t="s">
        <v>104</v>
      </c>
      <c r="D61" s="874" t="s">
        <v>105</v>
      </c>
      <c r="E61" s="874" t="s">
        <v>106</v>
      </c>
      <c r="F61" s="874" t="s">
        <v>0</v>
      </c>
      <c r="G61" s="874" t="s">
        <v>104</v>
      </c>
      <c r="H61" s="874" t="s">
        <v>105</v>
      </c>
      <c r="I61" s="874" t="s">
        <v>106</v>
      </c>
      <c r="J61" s="874" t="s">
        <v>0</v>
      </c>
      <c r="K61" s="949"/>
      <c r="L61" s="949"/>
      <c r="M61" s="168"/>
    </row>
    <row r="62" spans="1:27" s="575" customFormat="1" ht="75.75" customHeight="1" x14ac:dyDescent="0.25">
      <c r="A62" s="936" t="s">
        <v>1</v>
      </c>
      <c r="B62" s="857" t="s">
        <v>231</v>
      </c>
      <c r="C62" s="104">
        <v>100.539</v>
      </c>
      <c r="D62" s="109">
        <v>3500</v>
      </c>
      <c r="E62" s="109"/>
      <c r="F62" s="421">
        <f>C62+D62+E62</f>
        <v>3600.5390000000002</v>
      </c>
      <c r="G62" s="104">
        <f>G63</f>
        <v>98.826999999999998</v>
      </c>
      <c r="H62" s="109">
        <v>2753.58</v>
      </c>
      <c r="I62" s="109"/>
      <c r="J62" s="421">
        <f>G62+H62+I62</f>
        <v>2852.4070000000002</v>
      </c>
      <c r="K62" s="939" t="s">
        <v>160</v>
      </c>
      <c r="L62" s="938" t="s">
        <v>366</v>
      </c>
      <c r="M62" s="168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8">
        <f t="shared" ref="Z62" si="23">J62-F62</f>
        <v>-748.13200000000006</v>
      </c>
      <c r="AA62" s="574">
        <f>F62-J62</f>
        <v>748.13200000000006</v>
      </c>
    </row>
    <row r="63" spans="1:27" s="575" customFormat="1" ht="15.75" customHeight="1" x14ac:dyDescent="0.25">
      <c r="A63" s="937"/>
      <c r="B63" s="883" t="s">
        <v>37</v>
      </c>
      <c r="C63" s="838">
        <v>100.539</v>
      </c>
      <c r="D63" s="837"/>
      <c r="E63" s="837"/>
      <c r="F63" s="868">
        <f>C63+D63+E63</f>
        <v>100.539</v>
      </c>
      <c r="G63" s="838">
        <v>98.826999999999998</v>
      </c>
      <c r="H63" s="837"/>
      <c r="I63" s="837"/>
      <c r="J63" s="868">
        <f>G63+H63+I63</f>
        <v>98.826999999999998</v>
      </c>
      <c r="K63" s="940"/>
      <c r="L63" s="938"/>
      <c r="M63" s="168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8"/>
      <c r="AA63" s="574"/>
    </row>
    <row r="64" spans="1:27" s="575" customFormat="1" ht="42.75" customHeight="1" x14ac:dyDescent="0.25">
      <c r="A64" s="913" t="s">
        <v>15</v>
      </c>
      <c r="B64" s="857" t="s">
        <v>289</v>
      </c>
      <c r="C64" s="838"/>
      <c r="D64" s="109">
        <f>264.88</f>
        <v>264.88</v>
      </c>
      <c r="E64" s="837"/>
      <c r="F64" s="421">
        <f>C64+D64+E64</f>
        <v>264.88</v>
      </c>
      <c r="G64" s="838"/>
      <c r="H64" s="109">
        <f>264.88+14.673</f>
        <v>279.553</v>
      </c>
      <c r="I64" s="837"/>
      <c r="J64" s="421">
        <f>G64+H64+I64</f>
        <v>279.553</v>
      </c>
      <c r="K64" s="104" t="s">
        <v>228</v>
      </c>
      <c r="L64" s="912" t="s">
        <v>364</v>
      </c>
      <c r="M64" s="168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8"/>
      <c r="AA64" s="574"/>
    </row>
    <row r="65" spans="1:27" s="575" customFormat="1" ht="17.25" hidden="1" customHeight="1" x14ac:dyDescent="0.25">
      <c r="A65" s="974" t="s">
        <v>69</v>
      </c>
      <c r="B65" s="974"/>
      <c r="C65" s="974"/>
      <c r="D65" s="974"/>
      <c r="E65" s="974"/>
      <c r="F65" s="974"/>
      <c r="G65" s="974"/>
      <c r="H65" s="974"/>
      <c r="I65" s="974"/>
      <c r="J65" s="974"/>
      <c r="K65" s="974"/>
      <c r="L65" s="974"/>
      <c r="M65" s="574"/>
      <c r="Z65" s="169"/>
      <c r="AA65" s="574"/>
    </row>
    <row r="66" spans="1:27" s="575" customFormat="1" ht="21.75" hidden="1" customHeight="1" x14ac:dyDescent="0.25">
      <c r="A66" s="975" t="s">
        <v>21</v>
      </c>
      <c r="B66" s="975"/>
      <c r="C66" s="975"/>
      <c r="D66" s="975"/>
      <c r="E66" s="975"/>
      <c r="F66" s="975"/>
      <c r="G66" s="975"/>
      <c r="H66" s="975"/>
      <c r="I66" s="975"/>
      <c r="J66" s="975"/>
      <c r="K66" s="975"/>
      <c r="L66" s="975"/>
      <c r="M66" s="574"/>
      <c r="Z66" s="169"/>
      <c r="AA66" s="574"/>
    </row>
    <row r="67" spans="1:27" s="575" customFormat="1" ht="21.75" hidden="1" customHeight="1" x14ac:dyDescent="0.25">
      <c r="A67" s="976" t="s">
        <v>108</v>
      </c>
      <c r="B67" s="976"/>
      <c r="C67" s="976" t="s">
        <v>3</v>
      </c>
      <c r="D67" s="976"/>
      <c r="E67" s="976"/>
      <c r="F67" s="976"/>
      <c r="G67" s="976" t="s">
        <v>11</v>
      </c>
      <c r="H67" s="976"/>
      <c r="I67" s="976"/>
      <c r="J67" s="976"/>
      <c r="K67" s="976" t="s">
        <v>4</v>
      </c>
      <c r="L67" s="976" t="s">
        <v>11</v>
      </c>
      <c r="M67" s="574"/>
      <c r="Z67" s="169"/>
      <c r="AA67" s="574"/>
    </row>
    <row r="68" spans="1:27" s="575" customFormat="1" ht="21.75" hidden="1" customHeight="1" x14ac:dyDescent="0.25">
      <c r="A68" s="976"/>
      <c r="B68" s="976"/>
      <c r="C68" s="917" t="s">
        <v>104</v>
      </c>
      <c r="D68" s="917" t="s">
        <v>105</v>
      </c>
      <c r="E68" s="917" t="s">
        <v>106</v>
      </c>
      <c r="F68" s="917" t="s">
        <v>0</v>
      </c>
      <c r="G68" s="917" t="s">
        <v>104</v>
      </c>
      <c r="H68" s="917" t="s">
        <v>105</v>
      </c>
      <c r="I68" s="917" t="s">
        <v>106</v>
      </c>
      <c r="J68" s="917" t="s">
        <v>0</v>
      </c>
      <c r="K68" s="976"/>
      <c r="L68" s="976"/>
      <c r="M68" s="574"/>
      <c r="Z68" s="169"/>
      <c r="AA68" s="574"/>
    </row>
    <row r="69" spans="1:27" s="575" customFormat="1" ht="45.75" hidden="1" customHeight="1" x14ac:dyDescent="0.25">
      <c r="A69" s="228" t="s">
        <v>1</v>
      </c>
      <c r="B69" s="444" t="s">
        <v>158</v>
      </c>
      <c r="C69" s="349"/>
      <c r="D69" s="341">
        <v>49.8</v>
      </c>
      <c r="E69" s="349"/>
      <c r="F69" s="350">
        <f>SUM(C69:E69)</f>
        <v>49.8</v>
      </c>
      <c r="G69" s="341"/>
      <c r="H69" s="349"/>
      <c r="I69" s="349"/>
      <c r="J69" s="350">
        <f>G69</f>
        <v>0</v>
      </c>
      <c r="K69" s="914" t="s">
        <v>12</v>
      </c>
      <c r="L69" s="290" t="s">
        <v>334</v>
      </c>
      <c r="M69" s="574"/>
      <c r="Z69" s="169"/>
    </row>
    <row r="70" spans="1:27" s="575" customFormat="1" ht="50.25" hidden="1" customHeight="1" x14ac:dyDescent="0.25">
      <c r="A70" s="968" t="s">
        <v>15</v>
      </c>
      <c r="B70" s="444" t="s">
        <v>333</v>
      </c>
      <c r="C70" s="228"/>
      <c r="D70" s="341">
        <v>0</v>
      </c>
      <c r="E70" s="228"/>
      <c r="F70" s="918">
        <v>0</v>
      </c>
      <c r="G70" s="228"/>
      <c r="H70" s="341">
        <v>1529.8</v>
      </c>
      <c r="I70" s="228"/>
      <c r="J70" s="350">
        <f>G70+H70+I70</f>
        <v>1529.8</v>
      </c>
      <c r="K70" s="970" t="s">
        <v>12</v>
      </c>
      <c r="L70" s="972" t="s">
        <v>335</v>
      </c>
      <c r="M70" s="574"/>
      <c r="Z70" s="169"/>
    </row>
    <row r="71" spans="1:27" s="575" customFormat="1" ht="15" hidden="1" customHeight="1" x14ac:dyDescent="0.25">
      <c r="A71" s="969"/>
      <c r="B71" s="919" t="s">
        <v>37</v>
      </c>
      <c r="C71" s="228"/>
      <c r="D71" s="228"/>
      <c r="E71" s="228"/>
      <c r="F71" s="920">
        <v>0</v>
      </c>
      <c r="G71" s="921"/>
      <c r="H71" s="922">
        <v>49.8</v>
      </c>
      <c r="I71" s="921"/>
      <c r="J71" s="923">
        <f>G71+H71+I71</f>
        <v>49.8</v>
      </c>
      <c r="K71" s="971"/>
      <c r="L71" s="973"/>
      <c r="M71" s="574"/>
      <c r="Z71" s="169"/>
    </row>
    <row r="72" spans="1:27" s="3" customFormat="1" ht="3.75" customHeight="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169"/>
      <c r="AA72" s="2"/>
    </row>
    <row r="73" spans="1:27" s="3" customFormat="1" ht="64.5" customHeight="1" x14ac:dyDescent="0.25">
      <c r="A73" s="1"/>
      <c r="B73" s="2" t="s">
        <v>365</v>
      </c>
      <c r="C73" s="2"/>
      <c r="D73" s="2"/>
      <c r="E73" s="2"/>
      <c r="F73" s="2"/>
      <c r="G73" s="2" t="s">
        <v>94</v>
      </c>
      <c r="H73" s="2"/>
      <c r="I73" s="2"/>
      <c r="J73" s="2"/>
      <c r="K73" s="2"/>
      <c r="L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169"/>
      <c r="AA73" s="2"/>
    </row>
  </sheetData>
  <mergeCells count="78">
    <mergeCell ref="A70:A71"/>
    <mergeCell ref="K70:K71"/>
    <mergeCell ref="L70:L71"/>
    <mergeCell ref="A65:L65"/>
    <mergeCell ref="A66:L66"/>
    <mergeCell ref="A67:B68"/>
    <mergeCell ref="C67:F67"/>
    <mergeCell ref="G67:J67"/>
    <mergeCell ref="K67:K68"/>
    <mergeCell ref="L67:L68"/>
    <mergeCell ref="L14:L16"/>
    <mergeCell ref="A14:A16"/>
    <mergeCell ref="A45:L45"/>
    <mergeCell ref="A46:B47"/>
    <mergeCell ref="C46:F46"/>
    <mergeCell ref="G46:J46"/>
    <mergeCell ref="K46:K47"/>
    <mergeCell ref="L46:L47"/>
    <mergeCell ref="A40:A41"/>
    <mergeCell ref="K40:K41"/>
    <mergeCell ref="L40:L41"/>
    <mergeCell ref="K14:K16"/>
    <mergeCell ref="K20:K23"/>
    <mergeCell ref="A17:A18"/>
    <mergeCell ref="K17:K18"/>
    <mergeCell ref="L17:L18"/>
    <mergeCell ref="K60:K61"/>
    <mergeCell ref="L60:L61"/>
    <mergeCell ref="A52:A56"/>
    <mergeCell ref="K52:K56"/>
    <mergeCell ref="A59:L59"/>
    <mergeCell ref="A60:B61"/>
    <mergeCell ref="C60:F60"/>
    <mergeCell ref="G60:J60"/>
    <mergeCell ref="K33:K34"/>
    <mergeCell ref="L33:L34"/>
    <mergeCell ref="A33:A34"/>
    <mergeCell ref="A20:A23"/>
    <mergeCell ref="A27:B28"/>
    <mergeCell ref="C27:F27"/>
    <mergeCell ref="G27:J27"/>
    <mergeCell ref="K27:K28"/>
    <mergeCell ref="L27:L28"/>
    <mergeCell ref="L20:L23"/>
    <mergeCell ref="A26:L26"/>
    <mergeCell ref="A8:A9"/>
    <mergeCell ref="K8:K9"/>
    <mergeCell ref="L8:L9"/>
    <mergeCell ref="A10:L10"/>
    <mergeCell ref="A11:B12"/>
    <mergeCell ref="C11:F11"/>
    <mergeCell ref="G11:J11"/>
    <mergeCell ref="K11:K12"/>
    <mergeCell ref="L11:L12"/>
    <mergeCell ref="A2:L2"/>
    <mergeCell ref="A3:L3"/>
    <mergeCell ref="A4:L4"/>
    <mergeCell ref="A5:B6"/>
    <mergeCell ref="C5:F5"/>
    <mergeCell ref="G5:J5"/>
    <mergeCell ref="K5:K6"/>
    <mergeCell ref="L5:L6"/>
    <mergeCell ref="A62:A63"/>
    <mergeCell ref="L62:L63"/>
    <mergeCell ref="K62:K63"/>
    <mergeCell ref="A35:A36"/>
    <mergeCell ref="K35:K36"/>
    <mergeCell ref="L35:L36"/>
    <mergeCell ref="L52:L53"/>
    <mergeCell ref="A38:A39"/>
    <mergeCell ref="K38:K39"/>
    <mergeCell ref="L38:L39"/>
    <mergeCell ref="A49:L49"/>
    <mergeCell ref="A50:B51"/>
    <mergeCell ref="C50:F50"/>
    <mergeCell ref="G50:J50"/>
    <mergeCell ref="K50:K51"/>
    <mergeCell ref="L50:L51"/>
  </mergeCells>
  <printOptions horizontalCentered="1"/>
  <pageMargins left="0.19685039370078741" right="0.19685039370078741" top="0.78740157480314965" bottom="0" header="0.15748031496062992" footer="0.15748031496062992"/>
  <pageSetup paperSize="9" scale="70" orientation="landscape" r:id="rId1"/>
  <headerFooter alignWithMargins="0"/>
  <colBreaks count="2" manualBreakCount="2">
    <brk id="12" max="71" man="1"/>
    <brk id="23" max="7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64B0-943F-42EA-8214-E7C473124EBB}">
  <dimension ref="A1:AF44"/>
  <sheetViews>
    <sheetView view="pageBreakPreview" topLeftCell="A7" zoomScale="94" zoomScaleNormal="73" zoomScaleSheetLayoutView="94" workbookViewId="0">
      <selection activeCell="Q36" sqref="Q36"/>
    </sheetView>
  </sheetViews>
  <sheetFormatPr defaultColWidth="9.140625" defaultRowHeight="15" x14ac:dyDescent="0.25"/>
  <cols>
    <col min="1" max="1" width="4.140625" style="1" customWidth="1"/>
    <col min="2" max="2" width="45.28515625" style="2" customWidth="1"/>
    <col min="3" max="3" width="2.140625" style="2" hidden="1" customWidth="1"/>
    <col min="4" max="4" width="7.42578125" style="2" customWidth="1"/>
    <col min="5" max="6" width="9.42578125" style="2" customWidth="1"/>
    <col min="7" max="7" width="11.5703125" style="2" customWidth="1"/>
    <col min="8" max="8" width="10.28515625" style="2" customWidth="1"/>
    <col min="9" max="9" width="12.7109375" style="2" customWidth="1"/>
    <col min="10" max="10" width="7.42578125" style="2" customWidth="1"/>
    <col min="11" max="11" width="10" style="2" customWidth="1"/>
    <col min="12" max="12" width="10.28515625" style="2" customWidth="1"/>
    <col min="13" max="14" width="11.42578125" style="2" customWidth="1"/>
    <col min="15" max="15" width="11.28515625" style="2" customWidth="1"/>
    <col min="16" max="16" width="16.7109375" style="2" customWidth="1"/>
    <col min="17" max="17" width="21.28515625" style="2" customWidth="1"/>
    <col min="18" max="18" width="14.85546875" style="3" hidden="1" customWidth="1"/>
    <col min="19" max="27" width="9.140625" style="2" hidden="1" customWidth="1"/>
    <col min="28" max="28" width="9.42578125" style="2" hidden="1" customWidth="1"/>
    <col min="29" max="29" width="0.28515625" style="2" customWidth="1"/>
    <col min="30" max="30" width="9.42578125" style="2" hidden="1" customWidth="1"/>
    <col min="31" max="16384" width="9.140625" style="2"/>
  </cols>
  <sheetData>
    <row r="1" spans="1:30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spans="1:30" ht="17.25" customHeight="1" x14ac:dyDescent="0.25">
      <c r="A2" s="950" t="s">
        <v>5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1"/>
      <c r="M2" s="951"/>
      <c r="N2" s="951"/>
      <c r="O2" s="951"/>
      <c r="P2" s="951"/>
      <c r="Q2" s="952"/>
    </row>
    <row r="3" spans="1:30" ht="18.75" customHeight="1" thickBot="1" x14ac:dyDescent="0.3">
      <c r="A3" s="1043" t="s">
        <v>9</v>
      </c>
      <c r="B3" s="1044"/>
      <c r="C3" s="1044"/>
      <c r="D3" s="1044"/>
      <c r="E3" s="1044"/>
      <c r="F3" s="1044"/>
      <c r="G3" s="1044"/>
      <c r="H3" s="1044"/>
      <c r="I3" s="1044"/>
      <c r="J3" s="1044"/>
      <c r="K3" s="1044"/>
      <c r="L3" s="1044"/>
      <c r="M3" s="1044"/>
      <c r="N3" s="1044"/>
      <c r="O3" s="1044"/>
      <c r="P3" s="1044"/>
      <c r="Q3" s="1045"/>
    </row>
    <row r="4" spans="1:30" ht="16.5" customHeight="1" thickBot="1" x14ac:dyDescent="0.3">
      <c r="A4" s="1129" t="s">
        <v>17</v>
      </c>
      <c r="B4" s="1130"/>
      <c r="C4" s="1130"/>
      <c r="D4" s="1130"/>
      <c r="E4" s="1130"/>
      <c r="F4" s="1130"/>
      <c r="G4" s="1130"/>
      <c r="H4" s="1130"/>
      <c r="I4" s="1130"/>
      <c r="J4" s="1130"/>
      <c r="K4" s="1130"/>
      <c r="L4" s="1130"/>
      <c r="M4" s="1130"/>
      <c r="N4" s="1130"/>
      <c r="O4" s="1130"/>
      <c r="P4" s="1130"/>
      <c r="Q4" s="1131"/>
    </row>
    <row r="5" spans="1:30" ht="16.5" customHeight="1" thickBot="1" x14ac:dyDescent="0.3">
      <c r="A5" s="1144"/>
      <c r="B5" s="1145"/>
      <c r="C5" s="1164"/>
      <c r="D5" s="1148" t="s">
        <v>3</v>
      </c>
      <c r="E5" s="1149"/>
      <c r="F5" s="1149"/>
      <c r="G5" s="1149"/>
      <c r="H5" s="1149"/>
      <c r="I5" s="1150"/>
      <c r="J5" s="1148" t="s">
        <v>11</v>
      </c>
      <c r="K5" s="1149"/>
      <c r="L5" s="1149"/>
      <c r="M5" s="1149"/>
      <c r="N5" s="1149"/>
      <c r="O5" s="1150"/>
      <c r="P5" s="1053" t="s">
        <v>4</v>
      </c>
      <c r="Q5" s="1151" t="s">
        <v>11</v>
      </c>
    </row>
    <row r="6" spans="1:30" ht="16.5" customHeight="1" thickBot="1" x14ac:dyDescent="0.3">
      <c r="A6" s="1146"/>
      <c r="B6" s="1147"/>
      <c r="C6" s="1170"/>
      <c r="D6" s="246" t="s">
        <v>13</v>
      </c>
      <c r="E6" s="247" t="s">
        <v>2</v>
      </c>
      <c r="F6" s="247" t="s">
        <v>6</v>
      </c>
      <c r="G6" s="247" t="s">
        <v>7</v>
      </c>
      <c r="H6" s="247" t="s">
        <v>8</v>
      </c>
      <c r="I6" s="248" t="s">
        <v>0</v>
      </c>
      <c r="J6" s="246" t="s">
        <v>13</v>
      </c>
      <c r="K6" s="247" t="s">
        <v>2</v>
      </c>
      <c r="L6" s="247" t="s">
        <v>6</v>
      </c>
      <c r="M6" s="247" t="s">
        <v>7</v>
      </c>
      <c r="N6" s="247" t="s">
        <v>8</v>
      </c>
      <c r="O6" s="248" t="s">
        <v>0</v>
      </c>
      <c r="P6" s="1124"/>
      <c r="Q6" s="1152"/>
    </row>
    <row r="7" spans="1:30" ht="69.599999999999994" customHeight="1" x14ac:dyDescent="0.25">
      <c r="A7" s="268">
        <v>1</v>
      </c>
      <c r="B7" s="269" t="s">
        <v>80</v>
      </c>
      <c r="C7" s="270"/>
      <c r="D7" s="271"/>
      <c r="E7" s="272"/>
      <c r="F7" s="272"/>
      <c r="G7" s="272"/>
      <c r="H7" s="273"/>
      <c r="I7" s="274">
        <f>H7</f>
        <v>0</v>
      </c>
      <c r="J7" s="271"/>
      <c r="K7" s="272"/>
      <c r="L7" s="272"/>
      <c r="M7" s="275"/>
      <c r="N7" s="276"/>
      <c r="O7" s="277">
        <f>J7+K7+L7+M7+N7</f>
        <v>0</v>
      </c>
      <c r="P7" s="278" t="s">
        <v>81</v>
      </c>
      <c r="Q7" s="268" t="s">
        <v>82</v>
      </c>
    </row>
    <row r="8" spans="1:30" ht="43.5" hidden="1" customHeight="1" x14ac:dyDescent="0.25">
      <c r="A8" s="29">
        <v>2</v>
      </c>
      <c r="B8" s="30"/>
      <c r="C8" s="27"/>
      <c r="D8" s="18"/>
      <c r="E8" s="9"/>
      <c r="F8" s="9"/>
      <c r="G8" s="9"/>
      <c r="H8" s="9"/>
      <c r="I8" s="19"/>
      <c r="J8" s="18"/>
      <c r="K8" s="9"/>
      <c r="L8" s="9"/>
      <c r="M8" s="8"/>
      <c r="N8" s="4"/>
      <c r="O8" s="20"/>
      <c r="P8" s="29"/>
      <c r="Q8" s="29"/>
    </row>
    <row r="9" spans="1:30" ht="45" hidden="1" customHeight="1" thickBot="1" x14ac:dyDescent="0.3">
      <c r="A9" s="39">
        <v>3</v>
      </c>
      <c r="B9" s="40"/>
      <c r="C9" s="27"/>
      <c r="D9" s="36"/>
      <c r="E9" s="37"/>
      <c r="F9" s="37"/>
      <c r="G9" s="37"/>
      <c r="H9" s="37"/>
      <c r="I9" s="38"/>
      <c r="J9" s="36"/>
      <c r="K9" s="37"/>
      <c r="L9" s="37"/>
      <c r="M9" s="41"/>
      <c r="N9" s="42"/>
      <c r="O9" s="43"/>
      <c r="P9" s="39"/>
      <c r="Q9" s="39"/>
    </row>
    <row r="10" spans="1:30" ht="62.25" hidden="1" customHeight="1" thickBot="1" x14ac:dyDescent="0.3">
      <c r="A10" s="48">
        <v>1</v>
      </c>
      <c r="B10" s="50"/>
      <c r="C10" s="49"/>
      <c r="D10" s="44"/>
      <c r="E10" s="45"/>
      <c r="F10" s="45"/>
      <c r="G10" s="51"/>
      <c r="H10" s="51"/>
      <c r="I10" s="52"/>
      <c r="J10" s="44"/>
      <c r="K10" s="45"/>
      <c r="L10" s="45"/>
      <c r="M10" s="45"/>
      <c r="N10" s="47"/>
      <c r="O10" s="46">
        <f>N10</f>
        <v>0</v>
      </c>
      <c r="P10" s="48"/>
      <c r="Q10" s="48"/>
      <c r="AD10" s="2">
        <f>O10-I10</f>
        <v>0</v>
      </c>
    </row>
    <row r="11" spans="1:30" ht="62.25" hidden="1" customHeight="1" thickBot="1" x14ac:dyDescent="0.3">
      <c r="A11" s="58">
        <v>2</v>
      </c>
      <c r="B11" s="65"/>
      <c r="C11" s="56"/>
      <c r="D11" s="57"/>
      <c r="E11" s="53"/>
      <c r="F11" s="53"/>
      <c r="G11" s="54"/>
      <c r="H11" s="54"/>
      <c r="I11" s="55"/>
      <c r="J11" s="57"/>
      <c r="K11" s="53"/>
      <c r="L11" s="53"/>
      <c r="M11" s="53"/>
      <c r="N11" s="59"/>
      <c r="O11" s="60">
        <f>N11</f>
        <v>0</v>
      </c>
      <c r="P11" s="58"/>
      <c r="Q11" s="58"/>
    </row>
    <row r="12" spans="1:30" s="25" customFormat="1" ht="19.5" customHeight="1" thickBot="1" x14ac:dyDescent="0.3">
      <c r="A12" s="1171" t="s">
        <v>22</v>
      </c>
      <c r="B12" s="1172"/>
      <c r="C12" s="1172"/>
      <c r="D12" s="1172"/>
      <c r="E12" s="1172"/>
      <c r="F12" s="1172"/>
      <c r="G12" s="1172"/>
      <c r="H12" s="1172"/>
      <c r="I12" s="1172"/>
      <c r="J12" s="1172"/>
      <c r="K12" s="1172"/>
      <c r="L12" s="1172"/>
      <c r="M12" s="1172"/>
      <c r="N12" s="1172"/>
      <c r="O12" s="1172"/>
      <c r="P12" s="1172"/>
      <c r="Q12" s="1173"/>
      <c r="R12" s="24"/>
    </row>
    <row r="13" spans="1:30" s="25" customFormat="1" ht="33" customHeight="1" thickBot="1" x14ac:dyDescent="0.3">
      <c r="A13" s="1001"/>
      <c r="B13" s="1002"/>
      <c r="C13" s="1031"/>
      <c r="D13" s="1001" t="s">
        <v>3</v>
      </c>
      <c r="E13" s="1002"/>
      <c r="F13" s="1002"/>
      <c r="G13" s="1002"/>
      <c r="H13" s="1002"/>
      <c r="I13" s="1031"/>
      <c r="J13" s="1039" t="s">
        <v>11</v>
      </c>
      <c r="K13" s="1040"/>
      <c r="L13" s="1040"/>
      <c r="M13" s="1040"/>
      <c r="N13" s="1040"/>
      <c r="O13" s="1041"/>
      <c r="P13" s="1175" t="s">
        <v>4</v>
      </c>
      <c r="Q13" s="1175" t="s">
        <v>11</v>
      </c>
      <c r="R13" s="24"/>
    </row>
    <row r="14" spans="1:30" s="25" customFormat="1" ht="30" customHeight="1" thickBot="1" x14ac:dyDescent="0.3">
      <c r="A14" s="1068"/>
      <c r="B14" s="989"/>
      <c r="C14" s="1174"/>
      <c r="D14" s="249" t="s">
        <v>13</v>
      </c>
      <c r="E14" s="250" t="s">
        <v>2</v>
      </c>
      <c r="F14" s="251" t="s">
        <v>6</v>
      </c>
      <c r="G14" s="251" t="s">
        <v>7</v>
      </c>
      <c r="H14" s="252" t="s">
        <v>8</v>
      </c>
      <c r="I14" s="253" t="s">
        <v>0</v>
      </c>
      <c r="J14" s="254" t="s">
        <v>13</v>
      </c>
      <c r="K14" s="249" t="s">
        <v>2</v>
      </c>
      <c r="L14" s="251" t="s">
        <v>6</v>
      </c>
      <c r="M14" s="255" t="s">
        <v>7</v>
      </c>
      <c r="N14" s="255" t="s">
        <v>8</v>
      </c>
      <c r="O14" s="252" t="s">
        <v>0</v>
      </c>
      <c r="P14" s="1176"/>
      <c r="Q14" s="1176"/>
      <c r="R14" s="24"/>
    </row>
    <row r="15" spans="1:30" s="169" customFormat="1" ht="72.599999999999994" customHeight="1" thickBot="1" x14ac:dyDescent="0.3">
      <c r="A15" s="223" t="s">
        <v>1</v>
      </c>
      <c r="B15" s="279" t="s">
        <v>87</v>
      </c>
      <c r="C15" s="280"/>
      <c r="D15" s="281"/>
      <c r="E15" s="282"/>
      <c r="F15" s="283"/>
      <c r="G15" s="282"/>
      <c r="H15" s="282"/>
      <c r="I15" s="284">
        <f>H15</f>
        <v>0</v>
      </c>
      <c r="J15" s="285"/>
      <c r="K15" s="282"/>
      <c r="L15" s="282"/>
      <c r="M15" s="283"/>
      <c r="N15" s="286"/>
      <c r="O15" s="284">
        <f t="shared" ref="O15:O18" si="0">M15+N15+J15+K15+L15</f>
        <v>0</v>
      </c>
      <c r="P15" s="287" t="s">
        <v>85</v>
      </c>
      <c r="Q15" s="288" t="s">
        <v>88</v>
      </c>
      <c r="R15" s="168"/>
    </row>
    <row r="16" spans="1:30" s="169" customFormat="1" ht="25.9" customHeight="1" thickBot="1" x14ac:dyDescent="0.3">
      <c r="A16" s="289"/>
      <c r="B16" s="290" t="s">
        <v>45</v>
      </c>
      <c r="C16" s="278"/>
      <c r="D16" s="291"/>
      <c r="E16" s="278"/>
      <c r="F16" s="292"/>
      <c r="G16" s="278"/>
      <c r="H16" s="278"/>
      <c r="I16" s="284">
        <f t="shared" ref="I16:I18" si="1">H16</f>
        <v>0</v>
      </c>
      <c r="J16" s="292"/>
      <c r="K16" s="278"/>
      <c r="L16" s="278"/>
      <c r="M16" s="292"/>
      <c r="N16" s="293"/>
      <c r="O16" s="326">
        <f t="shared" si="0"/>
        <v>0</v>
      </c>
      <c r="P16" s="287" t="s">
        <v>85</v>
      </c>
      <c r="Q16" s="290"/>
      <c r="R16" s="168"/>
    </row>
    <row r="17" spans="1:18" s="169" customFormat="1" ht="49.9" customHeight="1" thickBot="1" x14ac:dyDescent="0.3">
      <c r="A17" s="289" t="s">
        <v>15</v>
      </c>
      <c r="B17" s="294" t="s">
        <v>39</v>
      </c>
      <c r="C17" s="295"/>
      <c r="D17" s="296"/>
      <c r="E17" s="295"/>
      <c r="F17" s="297"/>
      <c r="G17" s="295"/>
      <c r="H17" s="295"/>
      <c r="I17" s="284">
        <f t="shared" si="1"/>
        <v>0</v>
      </c>
      <c r="J17" s="297"/>
      <c r="K17" s="295"/>
      <c r="L17" s="295"/>
      <c r="M17" s="297"/>
      <c r="N17" s="298"/>
      <c r="O17" s="299">
        <f t="shared" si="0"/>
        <v>0</v>
      </c>
      <c r="P17" s="287" t="s">
        <v>85</v>
      </c>
      <c r="Q17" s="288" t="s">
        <v>88</v>
      </c>
      <c r="R17" s="168"/>
    </row>
    <row r="18" spans="1:18" s="169" customFormat="1" ht="23.45" customHeight="1" thickBot="1" x14ac:dyDescent="0.3">
      <c r="A18" s="289"/>
      <c r="B18" s="290" t="s">
        <v>45</v>
      </c>
      <c r="C18" s="278"/>
      <c r="D18" s="291"/>
      <c r="E18" s="278"/>
      <c r="F18" s="292"/>
      <c r="G18" s="278"/>
      <c r="H18" s="278"/>
      <c r="I18" s="284">
        <f t="shared" si="1"/>
        <v>0</v>
      </c>
      <c r="J18" s="292"/>
      <c r="K18" s="278"/>
      <c r="L18" s="278"/>
      <c r="M18" s="292"/>
      <c r="N18" s="293"/>
      <c r="O18" s="284">
        <f t="shared" si="0"/>
        <v>0</v>
      </c>
      <c r="P18" s="287" t="s">
        <v>85</v>
      </c>
      <c r="Q18" s="290"/>
      <c r="R18" s="168"/>
    </row>
    <row r="19" spans="1:18" s="25" customFormat="1" ht="18" customHeight="1" thickBot="1" x14ac:dyDescent="0.3">
      <c r="A19" s="1129" t="s">
        <v>21</v>
      </c>
      <c r="B19" s="1126"/>
      <c r="C19" s="1126"/>
      <c r="D19" s="1126"/>
      <c r="E19" s="1126"/>
      <c r="F19" s="1126"/>
      <c r="G19" s="1126"/>
      <c r="H19" s="1126"/>
      <c r="I19" s="1126"/>
      <c r="J19" s="1126"/>
      <c r="K19" s="1126"/>
      <c r="L19" s="1126"/>
      <c r="M19" s="1126"/>
      <c r="N19" s="1126"/>
      <c r="O19" s="1126"/>
      <c r="P19" s="1126"/>
      <c r="Q19" s="1168"/>
      <c r="R19" s="24"/>
    </row>
    <row r="20" spans="1:18" s="25" customFormat="1" ht="21.75" customHeight="1" thickBot="1" x14ac:dyDescent="0.3">
      <c r="A20" s="1046"/>
      <c r="B20" s="1047"/>
      <c r="C20" s="1169"/>
      <c r="D20" s="1050" t="s">
        <v>3</v>
      </c>
      <c r="E20" s="1051"/>
      <c r="F20" s="1051"/>
      <c r="G20" s="1051"/>
      <c r="H20" s="1051"/>
      <c r="I20" s="1052"/>
      <c r="J20" s="1050" t="s">
        <v>11</v>
      </c>
      <c r="K20" s="1051"/>
      <c r="L20" s="1051"/>
      <c r="M20" s="1051"/>
      <c r="N20" s="1051"/>
      <c r="O20" s="1052"/>
      <c r="P20" s="1053" t="s">
        <v>4</v>
      </c>
      <c r="Q20" s="955" t="s">
        <v>11</v>
      </c>
      <c r="R20" s="24"/>
    </row>
    <row r="21" spans="1:18" s="25" customFormat="1" ht="24" customHeight="1" thickBot="1" x14ac:dyDescent="0.3">
      <c r="A21" s="1146"/>
      <c r="B21" s="1147"/>
      <c r="C21" s="1170"/>
      <c r="D21" s="13" t="s">
        <v>13</v>
      </c>
      <c r="E21" s="11" t="s">
        <v>2</v>
      </c>
      <c r="F21" s="11" t="s">
        <v>6</v>
      </c>
      <c r="G21" s="11" t="s">
        <v>7</v>
      </c>
      <c r="H21" s="11" t="s">
        <v>8</v>
      </c>
      <c r="I21" s="12" t="s">
        <v>0</v>
      </c>
      <c r="J21" s="13" t="s">
        <v>13</v>
      </c>
      <c r="K21" s="11" t="s">
        <v>2</v>
      </c>
      <c r="L21" s="11" t="s">
        <v>6</v>
      </c>
      <c r="M21" s="11" t="s">
        <v>7</v>
      </c>
      <c r="N21" s="11" t="s">
        <v>8</v>
      </c>
      <c r="O21" s="12" t="s">
        <v>0</v>
      </c>
      <c r="P21" s="1124"/>
      <c r="Q21" s="955"/>
      <c r="R21" s="24"/>
    </row>
    <row r="22" spans="1:18" s="25" customFormat="1" ht="74.25" customHeight="1" thickBot="1" x14ac:dyDescent="0.3">
      <c r="A22" s="300" t="s">
        <v>1</v>
      </c>
      <c r="B22" s="301" t="s">
        <v>83</v>
      </c>
      <c r="C22" s="302"/>
      <c r="D22" s="303"/>
      <c r="E22" s="304"/>
      <c r="F22" s="304"/>
      <c r="G22" s="304"/>
      <c r="H22" s="304"/>
      <c r="I22" s="305"/>
      <c r="J22" s="306"/>
      <c r="K22" s="307"/>
      <c r="L22" s="307"/>
      <c r="M22" s="308"/>
      <c r="N22" s="309"/>
      <c r="O22" s="310">
        <f>K22+M22+N22</f>
        <v>0</v>
      </c>
      <c r="P22" s="311" t="s">
        <v>85</v>
      </c>
      <c r="Q22" s="1167" t="s">
        <v>72</v>
      </c>
      <c r="R22" s="24"/>
    </row>
    <row r="23" spans="1:18" s="25" customFormat="1" ht="19.5" hidden="1" customHeight="1" thickBot="1" x14ac:dyDescent="0.3">
      <c r="A23" s="300"/>
      <c r="B23" s="312"/>
      <c r="C23" s="313"/>
      <c r="D23" s="314"/>
      <c r="E23" s="315"/>
      <c r="F23" s="315"/>
      <c r="G23" s="315"/>
      <c r="H23" s="315"/>
      <c r="I23" s="316">
        <f>H23</f>
        <v>0</v>
      </c>
      <c r="J23" s="317"/>
      <c r="K23" s="318"/>
      <c r="L23" s="318"/>
      <c r="M23" s="319"/>
      <c r="N23" s="320"/>
      <c r="O23" s="321">
        <f>N23</f>
        <v>0</v>
      </c>
      <c r="P23" s="322"/>
      <c r="Q23" s="1167"/>
      <c r="R23" s="24"/>
    </row>
    <row r="24" spans="1:18" s="25" customFormat="1" ht="64.900000000000006" customHeight="1" thickBot="1" x14ac:dyDescent="0.3">
      <c r="A24" s="1165" t="s">
        <v>15</v>
      </c>
      <c r="B24" s="323" t="s">
        <v>84</v>
      </c>
      <c r="C24" s="324"/>
      <c r="D24" s="303"/>
      <c r="E24" s="304"/>
      <c r="F24" s="304"/>
      <c r="G24" s="304"/>
      <c r="H24" s="304"/>
      <c r="I24" s="325"/>
      <c r="J24" s="303"/>
      <c r="K24" s="307"/>
      <c r="L24" s="307"/>
      <c r="M24" s="308"/>
      <c r="N24" s="308"/>
      <c r="O24" s="326">
        <f>N24</f>
        <v>0</v>
      </c>
      <c r="P24" s="1166" t="s">
        <v>86</v>
      </c>
      <c r="Q24" s="1167" t="s">
        <v>72</v>
      </c>
      <c r="R24" s="24"/>
    </row>
    <row r="25" spans="1:18" s="25" customFormat="1" ht="20.25" hidden="1" customHeight="1" x14ac:dyDescent="0.25">
      <c r="A25" s="1165"/>
      <c r="B25" s="327"/>
      <c r="C25" s="280"/>
      <c r="D25" s="314"/>
      <c r="E25" s="315"/>
      <c r="F25" s="315"/>
      <c r="G25" s="315"/>
      <c r="H25" s="315"/>
      <c r="I25" s="328"/>
      <c r="J25" s="314"/>
      <c r="K25" s="318"/>
      <c r="L25" s="318"/>
      <c r="M25" s="319"/>
      <c r="N25" s="319"/>
      <c r="O25" s="326">
        <f t="shared" ref="O25:O27" si="2">N25</f>
        <v>0</v>
      </c>
      <c r="P25" s="1166"/>
      <c r="Q25" s="1167"/>
      <c r="R25" s="24"/>
    </row>
    <row r="26" spans="1:18" s="25" customFormat="1" ht="16.5" hidden="1" customHeight="1" x14ac:dyDescent="0.25">
      <c r="A26" s="329"/>
      <c r="B26" s="330"/>
      <c r="C26" s="331"/>
      <c r="D26" s="332"/>
      <c r="E26" s="333"/>
      <c r="F26" s="333"/>
      <c r="G26" s="333"/>
      <c r="H26" s="333"/>
      <c r="I26" s="334"/>
      <c r="J26" s="335"/>
      <c r="K26" s="336"/>
      <c r="L26" s="336"/>
      <c r="M26" s="337"/>
      <c r="N26" s="338"/>
      <c r="O26" s="326">
        <f t="shared" si="2"/>
        <v>0</v>
      </c>
      <c r="P26" s="330"/>
      <c r="Q26" s="330"/>
      <c r="R26" s="24"/>
    </row>
    <row r="27" spans="1:18" s="25" customFormat="1" ht="72" customHeight="1" x14ac:dyDescent="0.25">
      <c r="A27" s="300" t="s">
        <v>16</v>
      </c>
      <c r="B27" s="290" t="s">
        <v>91</v>
      </c>
      <c r="C27" s="278"/>
      <c r="D27" s="292"/>
      <c r="E27" s="292"/>
      <c r="F27" s="292"/>
      <c r="G27" s="292"/>
      <c r="H27" s="292"/>
      <c r="I27" s="292"/>
      <c r="J27" s="339"/>
      <c r="K27" s="300"/>
      <c r="L27" s="300"/>
      <c r="M27" s="340"/>
      <c r="N27" s="341"/>
      <c r="O27" s="326">
        <f t="shared" si="2"/>
        <v>0</v>
      </c>
      <c r="P27" s="342" t="s">
        <v>92</v>
      </c>
      <c r="Q27" s="290" t="s">
        <v>72</v>
      </c>
      <c r="R27" s="24"/>
    </row>
    <row r="28" spans="1:18" s="25" customFormat="1" ht="16.5" customHeight="1" thickBot="1" x14ac:dyDescent="0.3">
      <c r="A28" s="1125" t="s">
        <v>10</v>
      </c>
      <c r="B28" s="1126"/>
      <c r="C28" s="1126"/>
      <c r="D28" s="1126"/>
      <c r="E28" s="1126"/>
      <c r="F28" s="1126"/>
      <c r="G28" s="1126"/>
      <c r="H28" s="1126"/>
      <c r="I28" s="1126"/>
      <c r="J28" s="1126"/>
      <c r="K28" s="1126"/>
      <c r="L28" s="1126"/>
      <c r="M28" s="1126"/>
      <c r="N28" s="1126"/>
      <c r="O28" s="1126"/>
      <c r="P28" s="1126"/>
      <c r="Q28" s="1127"/>
      <c r="R28" s="24"/>
    </row>
    <row r="29" spans="1:18" s="25" customFormat="1" ht="16.5" customHeight="1" x14ac:dyDescent="0.25">
      <c r="A29" s="1144"/>
      <c r="B29" s="1145"/>
      <c r="C29" s="1164"/>
      <c r="D29" s="1046" t="s">
        <v>3</v>
      </c>
      <c r="E29" s="1047"/>
      <c r="F29" s="1047"/>
      <c r="G29" s="1047"/>
      <c r="H29" s="1047"/>
      <c r="I29" s="1055"/>
      <c r="J29" s="1046" t="s">
        <v>11</v>
      </c>
      <c r="K29" s="1047"/>
      <c r="L29" s="1047"/>
      <c r="M29" s="1047"/>
      <c r="N29" s="1047"/>
      <c r="O29" s="1055"/>
      <c r="P29" s="1151" t="s">
        <v>4</v>
      </c>
      <c r="Q29" s="1151" t="s">
        <v>11</v>
      </c>
      <c r="R29" s="24"/>
    </row>
    <row r="30" spans="1:18" s="25" customFormat="1" ht="16.5" customHeight="1" thickBot="1" x14ac:dyDescent="0.3">
      <c r="A30" s="1146"/>
      <c r="B30" s="1147"/>
      <c r="C30" s="1049"/>
      <c r="D30" s="98" t="s">
        <v>13</v>
      </c>
      <c r="E30" s="99" t="s">
        <v>2</v>
      </c>
      <c r="F30" s="99" t="s">
        <v>6</v>
      </c>
      <c r="G30" s="99" t="s">
        <v>7</v>
      </c>
      <c r="H30" s="99" t="s">
        <v>8</v>
      </c>
      <c r="I30" s="100" t="s">
        <v>0</v>
      </c>
      <c r="J30" s="181" t="s">
        <v>13</v>
      </c>
      <c r="K30" s="182" t="s">
        <v>2</v>
      </c>
      <c r="L30" s="182" t="s">
        <v>6</v>
      </c>
      <c r="M30" s="182" t="s">
        <v>7</v>
      </c>
      <c r="N30" s="182" t="s">
        <v>8</v>
      </c>
      <c r="O30" s="111" t="s">
        <v>0</v>
      </c>
      <c r="P30" s="1152"/>
      <c r="Q30" s="1152"/>
      <c r="R30" s="24"/>
    </row>
    <row r="31" spans="1:18" s="169" customFormat="1" ht="86.45" hidden="1" customHeight="1" thickBot="1" x14ac:dyDescent="0.3">
      <c r="A31" s="103" t="s">
        <v>1</v>
      </c>
      <c r="B31" s="84" t="s">
        <v>77</v>
      </c>
      <c r="C31" s="97"/>
      <c r="D31" s="67"/>
      <c r="E31" s="68"/>
      <c r="F31" s="68"/>
      <c r="G31" s="68"/>
      <c r="H31" s="68"/>
      <c r="I31" s="69"/>
      <c r="J31" s="85"/>
      <c r="K31" s="86"/>
      <c r="L31" s="86"/>
      <c r="M31" s="87"/>
      <c r="N31" s="71"/>
      <c r="O31" s="242">
        <f>J31+K31+L31+M31+N31</f>
        <v>0</v>
      </c>
      <c r="P31" s="245" t="s">
        <v>12</v>
      </c>
      <c r="Q31" s="243" t="s">
        <v>72</v>
      </c>
      <c r="R31" s="168"/>
    </row>
    <row r="32" spans="1:18" s="169" customFormat="1" ht="42.6" customHeight="1" thickBot="1" x14ac:dyDescent="0.3">
      <c r="A32" s="112" t="s">
        <v>1</v>
      </c>
      <c r="B32" s="113" t="s">
        <v>95</v>
      </c>
      <c r="C32" s="78"/>
      <c r="D32" s="105"/>
      <c r="E32" s="104"/>
      <c r="F32" s="104"/>
      <c r="G32" s="104"/>
      <c r="H32" s="104"/>
      <c r="I32" s="164"/>
      <c r="J32" s="110"/>
      <c r="K32" s="107"/>
      <c r="L32" s="107"/>
      <c r="M32" s="108"/>
      <c r="N32" s="109">
        <v>5400</v>
      </c>
      <c r="O32" s="244">
        <f t="shared" ref="O32:O34" si="3">J32+K32+L32+M32+N32</f>
        <v>5400</v>
      </c>
      <c r="P32" s="267" t="s">
        <v>34</v>
      </c>
      <c r="Q32" s="243" t="s">
        <v>72</v>
      </c>
      <c r="R32" s="168"/>
    </row>
    <row r="33" spans="1:32" s="169" customFormat="1" ht="52.5" customHeight="1" thickBot="1" x14ac:dyDescent="0.3">
      <c r="A33" s="214" t="s">
        <v>15</v>
      </c>
      <c r="B33" s="343" t="s">
        <v>78</v>
      </c>
      <c r="C33" s="215"/>
      <c r="D33" s="344"/>
      <c r="E33" s="292"/>
      <c r="F33" s="292"/>
      <c r="G33" s="292"/>
      <c r="H33" s="292"/>
      <c r="I33" s="345"/>
      <c r="J33" s="346"/>
      <c r="K33" s="300"/>
      <c r="L33" s="300"/>
      <c r="M33" s="340"/>
      <c r="N33" s="341"/>
      <c r="O33" s="347">
        <f t="shared" si="3"/>
        <v>0</v>
      </c>
      <c r="P33" s="342" t="s">
        <v>34</v>
      </c>
      <c r="Q33" s="290" t="s">
        <v>72</v>
      </c>
      <c r="R33" s="168"/>
    </row>
    <row r="34" spans="1:32" s="169" customFormat="1" ht="57.6" customHeight="1" thickBot="1" x14ac:dyDescent="0.3">
      <c r="A34" s="214" t="s">
        <v>16</v>
      </c>
      <c r="B34" s="343" t="s">
        <v>79</v>
      </c>
      <c r="C34" s="215"/>
      <c r="D34" s="344"/>
      <c r="E34" s="292"/>
      <c r="F34" s="292"/>
      <c r="G34" s="292"/>
      <c r="H34" s="292"/>
      <c r="I34" s="345"/>
      <c r="J34" s="346"/>
      <c r="K34" s="300"/>
      <c r="L34" s="300"/>
      <c r="M34" s="340"/>
      <c r="N34" s="341"/>
      <c r="O34" s="347">
        <f t="shared" si="3"/>
        <v>0</v>
      </c>
      <c r="P34" s="342" t="s">
        <v>34</v>
      </c>
      <c r="Q34" s="290" t="s">
        <v>72</v>
      </c>
      <c r="R34" s="168"/>
    </row>
    <row r="35" spans="1:32" ht="21.75" customHeight="1" thickBot="1" x14ac:dyDescent="0.3">
      <c r="A35" s="1163" t="s">
        <v>64</v>
      </c>
      <c r="B35" s="1154"/>
      <c r="C35" s="1154"/>
      <c r="D35" s="1154"/>
      <c r="E35" s="1154"/>
      <c r="F35" s="1154"/>
      <c r="G35" s="1154"/>
      <c r="H35" s="1154"/>
      <c r="I35" s="1154"/>
      <c r="J35" s="1154"/>
      <c r="K35" s="1154"/>
      <c r="L35" s="1154"/>
      <c r="M35" s="1154"/>
      <c r="N35" s="1154"/>
      <c r="O35" s="1154"/>
      <c r="P35" s="1154"/>
      <c r="Q35" s="1159"/>
    </row>
    <row r="36" spans="1:32" ht="78.599999999999994" customHeight="1" thickBot="1" x14ac:dyDescent="0.3">
      <c r="A36" s="348" t="s">
        <v>1</v>
      </c>
      <c r="B36" s="278" t="s">
        <v>89</v>
      </c>
      <c r="C36" s="349"/>
      <c r="D36" s="349"/>
      <c r="E36" s="349"/>
      <c r="F36" s="349"/>
      <c r="G36" s="349"/>
      <c r="H36" s="228"/>
      <c r="I36" s="350">
        <f t="shared" ref="I36" si="4">H36</f>
        <v>0</v>
      </c>
      <c r="J36" s="351"/>
      <c r="K36" s="349"/>
      <c r="L36" s="349"/>
      <c r="M36" s="349"/>
      <c r="N36" s="228"/>
      <c r="O36" s="347">
        <f t="shared" ref="O36" si="5">J36+K36+L36+M36+N36</f>
        <v>0</v>
      </c>
      <c r="P36" s="228" t="s">
        <v>12</v>
      </c>
      <c r="Q36" s="228" t="s">
        <v>90</v>
      </c>
    </row>
    <row r="37" spans="1:32" ht="75.75" hidden="1" thickBot="1" x14ac:dyDescent="0.3">
      <c r="A37" s="213" t="s">
        <v>1</v>
      </c>
      <c r="B37" s="257" t="s">
        <v>65</v>
      </c>
      <c r="C37" s="215"/>
      <c r="D37" s="258"/>
      <c r="E37" s="259"/>
      <c r="F37" s="259"/>
      <c r="G37" s="259"/>
      <c r="H37" s="259">
        <v>2016.1120000000001</v>
      </c>
      <c r="I37" s="260">
        <f>H37</f>
        <v>2016.1120000000001</v>
      </c>
      <c r="J37" s="261"/>
      <c r="K37" s="262"/>
      <c r="L37" s="262"/>
      <c r="M37" s="238"/>
      <c r="N37" s="263">
        <v>1793.008</v>
      </c>
      <c r="O37" s="264">
        <f>K37+M37+N37</f>
        <v>1793.008</v>
      </c>
      <c r="P37" s="256" t="s">
        <v>12</v>
      </c>
      <c r="Q37" s="256" t="s">
        <v>38</v>
      </c>
      <c r="AF37" s="3">
        <f>I37-O37</f>
        <v>223.10400000000004</v>
      </c>
    </row>
    <row r="38" spans="1:32" ht="29.25" hidden="1" customHeight="1" thickBot="1" x14ac:dyDescent="0.3">
      <c r="A38" s="1002" t="s">
        <v>69</v>
      </c>
      <c r="B38" s="1002"/>
      <c r="C38" s="1002"/>
      <c r="D38" s="1002"/>
      <c r="E38" s="1002"/>
      <c r="F38" s="1002"/>
      <c r="G38" s="1002"/>
      <c r="H38" s="1002"/>
      <c r="I38" s="1002"/>
      <c r="J38" s="1002"/>
      <c r="K38" s="1002"/>
      <c r="L38" s="1002"/>
      <c r="M38" s="1002"/>
      <c r="N38" s="1002"/>
      <c r="O38" s="1002"/>
      <c r="P38" s="1002"/>
      <c r="Q38" s="1002"/>
      <c r="AF38" s="3"/>
    </row>
    <row r="39" spans="1:32" ht="45" hidden="1" customHeight="1" x14ac:dyDescent="0.25">
      <c r="A39" s="216" t="s">
        <v>1</v>
      </c>
      <c r="B39" s="217" t="s">
        <v>70</v>
      </c>
      <c r="C39" s="218"/>
      <c r="D39" s="219"/>
      <c r="E39" s="220"/>
      <c r="F39" s="220"/>
      <c r="G39" s="220"/>
      <c r="H39" s="220"/>
      <c r="I39" s="221">
        <f t="shared" ref="I39:I40" si="6">D39+E39+F39+G39+H39</f>
        <v>0</v>
      </c>
      <c r="J39" s="219"/>
      <c r="K39" s="220"/>
      <c r="L39" s="220"/>
      <c r="M39" s="220"/>
      <c r="N39" s="220" t="s">
        <v>71</v>
      </c>
      <c r="O39" s="222" t="str">
        <f>N39</f>
        <v>370,242</v>
      </c>
      <c r="P39" s="223" t="s">
        <v>51</v>
      </c>
      <c r="Q39" s="216" t="s">
        <v>72</v>
      </c>
    </row>
    <row r="40" spans="1:32" ht="45" hidden="1" customHeight="1" x14ac:dyDescent="0.25">
      <c r="A40" s="224" t="s">
        <v>15</v>
      </c>
      <c r="B40" s="225" t="s">
        <v>73</v>
      </c>
      <c r="C40" s="226"/>
      <c r="D40" s="227"/>
      <c r="E40" s="228"/>
      <c r="F40" s="228"/>
      <c r="G40" s="228"/>
      <c r="H40" s="228" t="s">
        <v>74</v>
      </c>
      <c r="I40" s="229">
        <f t="shared" si="6"/>
        <v>563.38900000000001</v>
      </c>
      <c r="J40" s="227"/>
      <c r="K40" s="228"/>
      <c r="L40" s="228"/>
      <c r="M40" s="228"/>
      <c r="N40" s="228" t="s">
        <v>75</v>
      </c>
      <c r="O40" s="230" t="str">
        <f>N40</f>
        <v>322,174</v>
      </c>
      <c r="P40" s="214" t="s">
        <v>51</v>
      </c>
      <c r="Q40" s="231" t="s">
        <v>76</v>
      </c>
    </row>
    <row r="41" spans="1:32" ht="79.5" hidden="1" customHeight="1" thickBot="1" x14ac:dyDescent="0.3">
      <c r="A41" s="232" t="s">
        <v>16</v>
      </c>
      <c r="B41" s="233" t="s">
        <v>67</v>
      </c>
      <c r="C41" s="234"/>
      <c r="D41" s="235"/>
      <c r="E41" s="236">
        <v>1580.9570000000001</v>
      </c>
      <c r="F41" s="236"/>
      <c r="G41" s="236"/>
      <c r="H41" s="236">
        <v>23094.871999999999</v>
      </c>
      <c r="I41" s="237">
        <f>D41+E41+F41+G41+H41</f>
        <v>24675.828999999998</v>
      </c>
      <c r="J41" s="235"/>
      <c r="K41" s="238">
        <v>2275.0148100000001</v>
      </c>
      <c r="L41" s="236"/>
      <c r="M41" s="238">
        <v>309.02796000000001</v>
      </c>
      <c r="N41" s="238">
        <v>36799.928099999997</v>
      </c>
      <c r="O41" s="239">
        <f>K41+M41+N41</f>
        <v>39383.970869999997</v>
      </c>
      <c r="P41" s="240" t="s">
        <v>12</v>
      </c>
      <c r="Q41" s="241" t="s">
        <v>68</v>
      </c>
    </row>
    <row r="44" spans="1:32" x14ac:dyDescent="0.25">
      <c r="B44" s="2" t="s">
        <v>93</v>
      </c>
      <c r="H44" s="2" t="s">
        <v>94</v>
      </c>
    </row>
  </sheetData>
  <mergeCells count="32">
    <mergeCell ref="A2:Q2"/>
    <mergeCell ref="A3:Q3"/>
    <mergeCell ref="A4:Q4"/>
    <mergeCell ref="A5:C6"/>
    <mergeCell ref="D5:I5"/>
    <mergeCell ref="J5:O5"/>
    <mergeCell ref="P5:P6"/>
    <mergeCell ref="Q5:Q6"/>
    <mergeCell ref="A12:Q12"/>
    <mergeCell ref="A13:C14"/>
    <mergeCell ref="D13:I13"/>
    <mergeCell ref="J13:O13"/>
    <mergeCell ref="P13:P14"/>
    <mergeCell ref="Q13:Q14"/>
    <mergeCell ref="A24:A25"/>
    <mergeCell ref="P24:P25"/>
    <mergeCell ref="Q24:Q25"/>
    <mergeCell ref="A19:Q19"/>
    <mergeCell ref="A20:C21"/>
    <mergeCell ref="D20:I20"/>
    <mergeCell ref="J20:O20"/>
    <mergeCell ref="P20:P21"/>
    <mergeCell ref="Q20:Q21"/>
    <mergeCell ref="Q22:Q23"/>
    <mergeCell ref="A28:Q28"/>
    <mergeCell ref="A38:Q38"/>
    <mergeCell ref="A35:Q35"/>
    <mergeCell ref="A29:C30"/>
    <mergeCell ref="D29:I29"/>
    <mergeCell ref="J29:O29"/>
    <mergeCell ref="P29:P30"/>
    <mergeCell ref="Q29:Q30"/>
  </mergeCells>
  <printOptions horizontalCentered="1"/>
  <pageMargins left="0.19685039370078741" right="0.19685039370078741" top="0.78740157480314965" bottom="0" header="0.15748031496062992" footer="0.15748031496062992"/>
  <pageSetup paperSize="9" scale="70" orientation="landscape" r:id="rId1"/>
  <headerFooter alignWithMargins="0"/>
  <colBreaks count="1" manualBreakCount="1">
    <brk id="17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5"/>
  <sheetViews>
    <sheetView view="pageBreakPreview" topLeftCell="A48" zoomScale="80" zoomScaleNormal="73" zoomScaleSheetLayoutView="80" workbookViewId="0">
      <selection activeCell="Q53" sqref="Q53"/>
    </sheetView>
  </sheetViews>
  <sheetFormatPr defaultColWidth="9.140625" defaultRowHeight="15" x14ac:dyDescent="0.25"/>
  <cols>
    <col min="1" max="1" width="4.140625" style="1" customWidth="1"/>
    <col min="2" max="2" width="45.28515625" style="2" customWidth="1"/>
    <col min="3" max="3" width="2.140625" style="2" hidden="1" customWidth="1"/>
    <col min="4" max="4" width="7.42578125" style="2" customWidth="1"/>
    <col min="5" max="6" width="9.42578125" style="2" customWidth="1"/>
    <col min="7" max="7" width="11.5703125" style="2" customWidth="1"/>
    <col min="8" max="8" width="10.28515625" style="2" customWidth="1"/>
    <col min="9" max="9" width="12.7109375" style="2" customWidth="1"/>
    <col min="10" max="10" width="7.42578125" style="2" customWidth="1"/>
    <col min="11" max="11" width="10" style="2" customWidth="1"/>
    <col min="12" max="12" width="10.28515625" style="2" customWidth="1"/>
    <col min="13" max="14" width="11.42578125" style="2" customWidth="1"/>
    <col min="15" max="15" width="11.28515625" style="2" customWidth="1"/>
    <col min="16" max="16" width="16.7109375" style="2" customWidth="1"/>
    <col min="17" max="17" width="21.28515625" style="2" customWidth="1"/>
    <col min="18" max="18" width="14.85546875" style="3" hidden="1" customWidth="1"/>
    <col min="19" max="27" width="9.140625" style="2" hidden="1" customWidth="1"/>
    <col min="28" max="28" width="9.42578125" style="2" hidden="1" customWidth="1"/>
    <col min="29" max="29" width="0.28515625" style="2" customWidth="1"/>
    <col min="30" max="30" width="9.42578125" style="2" hidden="1" customWidth="1"/>
    <col min="31" max="16384" width="9.140625" style="2"/>
  </cols>
  <sheetData>
    <row r="1" spans="1:30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spans="1:30" ht="17.25" customHeight="1" x14ac:dyDescent="0.25">
      <c r="A2" s="950" t="s">
        <v>5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1"/>
      <c r="M2" s="951"/>
      <c r="N2" s="951"/>
      <c r="O2" s="951"/>
      <c r="P2" s="951"/>
      <c r="Q2" s="952"/>
    </row>
    <row r="3" spans="1:30" ht="18.75" customHeight="1" x14ac:dyDescent="0.25">
      <c r="A3" s="1043" t="s">
        <v>9</v>
      </c>
      <c r="B3" s="1044"/>
      <c r="C3" s="1044"/>
      <c r="D3" s="1044"/>
      <c r="E3" s="1044"/>
      <c r="F3" s="1044"/>
      <c r="G3" s="1044"/>
      <c r="H3" s="1044"/>
      <c r="I3" s="1044"/>
      <c r="J3" s="1044"/>
      <c r="K3" s="1044"/>
      <c r="L3" s="1044"/>
      <c r="M3" s="1044"/>
      <c r="N3" s="1044"/>
      <c r="O3" s="1044"/>
      <c r="P3" s="1044"/>
      <c r="Q3" s="1045"/>
    </row>
    <row r="4" spans="1:30" ht="16.5" hidden="1" customHeight="1" thickBot="1" x14ac:dyDescent="0.3">
      <c r="A4" s="1129" t="s">
        <v>17</v>
      </c>
      <c r="B4" s="1130"/>
      <c r="C4" s="1130"/>
      <c r="D4" s="1130"/>
      <c r="E4" s="1130"/>
      <c r="F4" s="1130"/>
      <c r="G4" s="1130"/>
      <c r="H4" s="1130"/>
      <c r="I4" s="1130"/>
      <c r="J4" s="1130"/>
      <c r="K4" s="1130"/>
      <c r="L4" s="1130"/>
      <c r="M4" s="1130"/>
      <c r="N4" s="1130"/>
      <c r="O4" s="1130"/>
      <c r="P4" s="1130"/>
      <c r="Q4" s="1131"/>
    </row>
    <row r="5" spans="1:30" ht="16.5" hidden="1" customHeight="1" thickBot="1" x14ac:dyDescent="0.3">
      <c r="A5" s="1144"/>
      <c r="B5" s="1145"/>
      <c r="C5" s="1164"/>
      <c r="D5" s="1148" t="s">
        <v>3</v>
      </c>
      <c r="E5" s="1149"/>
      <c r="F5" s="1149"/>
      <c r="G5" s="1149"/>
      <c r="H5" s="1149"/>
      <c r="I5" s="1150"/>
      <c r="J5" s="1148" t="s">
        <v>11</v>
      </c>
      <c r="K5" s="1149"/>
      <c r="L5" s="1149"/>
      <c r="M5" s="1149"/>
      <c r="N5" s="1149"/>
      <c r="O5" s="1150"/>
      <c r="P5" s="1053" t="s">
        <v>4</v>
      </c>
      <c r="Q5" s="1151" t="s">
        <v>11</v>
      </c>
    </row>
    <row r="6" spans="1:30" ht="16.5" hidden="1" customHeight="1" thickBot="1" x14ac:dyDescent="0.3">
      <c r="A6" s="1146"/>
      <c r="B6" s="1147"/>
      <c r="C6" s="1170"/>
      <c r="D6" s="13" t="s">
        <v>13</v>
      </c>
      <c r="E6" s="11" t="s">
        <v>2</v>
      </c>
      <c r="F6" s="11" t="s">
        <v>6</v>
      </c>
      <c r="G6" s="11" t="s">
        <v>7</v>
      </c>
      <c r="H6" s="11" t="s">
        <v>8</v>
      </c>
      <c r="I6" s="12" t="s">
        <v>0</v>
      </c>
      <c r="J6" s="13" t="s">
        <v>13</v>
      </c>
      <c r="K6" s="11" t="s">
        <v>2</v>
      </c>
      <c r="L6" s="11" t="s">
        <v>6</v>
      </c>
      <c r="M6" s="11" t="s">
        <v>7</v>
      </c>
      <c r="N6" s="11" t="s">
        <v>8</v>
      </c>
      <c r="O6" s="12" t="s">
        <v>0</v>
      </c>
      <c r="P6" s="1124"/>
      <c r="Q6" s="1152"/>
    </row>
    <row r="7" spans="1:30" ht="48" hidden="1" customHeight="1" x14ac:dyDescent="0.25">
      <c r="A7" s="23">
        <v>1</v>
      </c>
      <c r="B7" s="30" t="s">
        <v>18</v>
      </c>
      <c r="C7" s="27"/>
      <c r="D7" s="26"/>
      <c r="E7" s="15"/>
      <c r="F7" s="15"/>
      <c r="G7" s="15"/>
      <c r="H7" s="15"/>
      <c r="I7" s="31"/>
      <c r="J7" s="26"/>
      <c r="K7" s="15"/>
      <c r="L7" s="15"/>
      <c r="M7" s="16">
        <v>497.62200000000001</v>
      </c>
      <c r="N7" s="6"/>
      <c r="O7" s="28">
        <f>M7</f>
        <v>497.62200000000001</v>
      </c>
      <c r="P7" s="23" t="s">
        <v>12</v>
      </c>
      <c r="Q7" s="23" t="s">
        <v>14</v>
      </c>
    </row>
    <row r="8" spans="1:30" ht="43.5" hidden="1" customHeight="1" x14ac:dyDescent="0.25">
      <c r="A8" s="29">
        <v>2</v>
      </c>
      <c r="B8" s="30" t="s">
        <v>19</v>
      </c>
      <c r="C8" s="27"/>
      <c r="D8" s="18"/>
      <c r="E8" s="9"/>
      <c r="F8" s="9"/>
      <c r="G8" s="9"/>
      <c r="H8" s="9"/>
      <c r="I8" s="19"/>
      <c r="J8" s="18"/>
      <c r="K8" s="9"/>
      <c r="L8" s="9"/>
      <c r="M8" s="8">
        <v>253.65199999999999</v>
      </c>
      <c r="N8" s="4"/>
      <c r="O8" s="20">
        <f t="shared" ref="O8:O9" si="0">M8</f>
        <v>253.65199999999999</v>
      </c>
      <c r="P8" s="29" t="s">
        <v>12</v>
      </c>
      <c r="Q8" s="29" t="s">
        <v>14</v>
      </c>
    </row>
    <row r="9" spans="1:30" ht="45" hidden="1" customHeight="1" x14ac:dyDescent="0.25">
      <c r="A9" s="39">
        <v>3</v>
      </c>
      <c r="B9" s="40" t="s">
        <v>20</v>
      </c>
      <c r="C9" s="27"/>
      <c r="D9" s="36"/>
      <c r="E9" s="37"/>
      <c r="F9" s="37"/>
      <c r="G9" s="37"/>
      <c r="H9" s="37"/>
      <c r="I9" s="38"/>
      <c r="J9" s="36"/>
      <c r="K9" s="37"/>
      <c r="L9" s="37"/>
      <c r="M9" s="41">
        <v>259.84399999999999</v>
      </c>
      <c r="N9" s="42"/>
      <c r="O9" s="43">
        <f t="shared" si="0"/>
        <v>259.84399999999999</v>
      </c>
      <c r="P9" s="39" t="s">
        <v>12</v>
      </c>
      <c r="Q9" s="39" t="s">
        <v>14</v>
      </c>
    </row>
    <row r="10" spans="1:30" ht="62.25" hidden="1" customHeight="1" thickBot="1" x14ac:dyDescent="0.3">
      <c r="A10" s="48">
        <v>1</v>
      </c>
      <c r="B10" s="50"/>
      <c r="C10" s="49"/>
      <c r="D10" s="44"/>
      <c r="E10" s="45"/>
      <c r="F10" s="45"/>
      <c r="G10" s="51"/>
      <c r="H10" s="51"/>
      <c r="I10" s="52"/>
      <c r="J10" s="44"/>
      <c r="K10" s="45"/>
      <c r="L10" s="45"/>
      <c r="M10" s="45"/>
      <c r="N10" s="47"/>
      <c r="O10" s="46">
        <f>N10</f>
        <v>0</v>
      </c>
      <c r="P10" s="48"/>
      <c r="Q10" s="48"/>
      <c r="AD10" s="2">
        <f>O10-I10</f>
        <v>0</v>
      </c>
    </row>
    <row r="11" spans="1:30" ht="62.25" hidden="1" customHeight="1" thickBot="1" x14ac:dyDescent="0.3">
      <c r="A11" s="58">
        <v>2</v>
      </c>
      <c r="B11" s="65"/>
      <c r="C11" s="56"/>
      <c r="D11" s="57"/>
      <c r="E11" s="53"/>
      <c r="F11" s="53"/>
      <c r="G11" s="54"/>
      <c r="H11" s="54"/>
      <c r="I11" s="55"/>
      <c r="J11" s="57"/>
      <c r="K11" s="53"/>
      <c r="L11" s="53"/>
      <c r="M11" s="53"/>
      <c r="N11" s="59"/>
      <c r="O11" s="60">
        <f>N11</f>
        <v>0</v>
      </c>
      <c r="P11" s="58"/>
      <c r="Q11" s="58"/>
    </row>
    <row r="12" spans="1:30" s="25" customFormat="1" ht="19.5" customHeight="1" thickBot="1" x14ac:dyDescent="0.3">
      <c r="A12" s="1171" t="s">
        <v>22</v>
      </c>
      <c r="B12" s="1172"/>
      <c r="C12" s="1172"/>
      <c r="D12" s="1172"/>
      <c r="E12" s="1172"/>
      <c r="F12" s="1172"/>
      <c r="G12" s="1172"/>
      <c r="H12" s="1172"/>
      <c r="I12" s="1172"/>
      <c r="J12" s="1172"/>
      <c r="K12" s="1172"/>
      <c r="L12" s="1172"/>
      <c r="M12" s="1172"/>
      <c r="N12" s="1172"/>
      <c r="O12" s="1172"/>
      <c r="P12" s="1172"/>
      <c r="Q12" s="1173"/>
      <c r="R12" s="24"/>
    </row>
    <row r="13" spans="1:30" s="25" customFormat="1" ht="33" customHeight="1" thickBot="1" x14ac:dyDescent="0.3">
      <c r="A13" s="1050"/>
      <c r="B13" s="1051"/>
      <c r="C13" s="1052"/>
      <c r="D13" s="1050" t="s">
        <v>3</v>
      </c>
      <c r="E13" s="1051"/>
      <c r="F13" s="1051"/>
      <c r="G13" s="1051"/>
      <c r="H13" s="1051"/>
      <c r="I13" s="1052"/>
      <c r="J13" s="1191" t="s">
        <v>11</v>
      </c>
      <c r="K13" s="1192"/>
      <c r="L13" s="1192"/>
      <c r="M13" s="1192"/>
      <c r="N13" s="1192"/>
      <c r="O13" s="1193"/>
      <c r="P13" s="1194" t="s">
        <v>4</v>
      </c>
      <c r="Q13" s="1194" t="s">
        <v>11</v>
      </c>
      <c r="R13" s="24"/>
    </row>
    <row r="14" spans="1:30" s="25" customFormat="1" ht="30" customHeight="1" thickBot="1" x14ac:dyDescent="0.3">
      <c r="A14" s="1148"/>
      <c r="B14" s="1149"/>
      <c r="C14" s="1150"/>
      <c r="D14" s="13" t="s">
        <v>13</v>
      </c>
      <c r="E14" s="10" t="s">
        <v>2</v>
      </c>
      <c r="F14" s="11" t="s">
        <v>6</v>
      </c>
      <c r="G14" s="11" t="s">
        <v>7</v>
      </c>
      <c r="H14" s="12" t="s">
        <v>8</v>
      </c>
      <c r="I14" s="74" t="s">
        <v>0</v>
      </c>
      <c r="J14" s="73" t="s">
        <v>13</v>
      </c>
      <c r="K14" s="13" t="s">
        <v>2</v>
      </c>
      <c r="L14" s="11" t="s">
        <v>6</v>
      </c>
      <c r="M14" s="14" t="s">
        <v>7</v>
      </c>
      <c r="N14" s="14" t="s">
        <v>8</v>
      </c>
      <c r="O14" s="12" t="s">
        <v>0</v>
      </c>
      <c r="P14" s="1195"/>
      <c r="Q14" s="1195"/>
      <c r="R14" s="24"/>
    </row>
    <row r="15" spans="1:30" s="25" customFormat="1" ht="62.25" customHeight="1" x14ac:dyDescent="0.25">
      <c r="A15" s="1155" t="s">
        <v>1</v>
      </c>
      <c r="B15" s="82" t="s">
        <v>39</v>
      </c>
      <c r="C15" s="32"/>
      <c r="D15" s="81"/>
      <c r="E15" s="70"/>
      <c r="F15" s="68"/>
      <c r="G15" s="70"/>
      <c r="H15" s="70"/>
      <c r="I15" s="17"/>
      <c r="J15" s="67"/>
      <c r="K15" s="70"/>
      <c r="L15" s="70"/>
      <c r="M15" s="68"/>
      <c r="N15" s="70" t="s">
        <v>44</v>
      </c>
      <c r="O15" s="162">
        <f t="shared" ref="O15" si="1">M15+N15+J15+K15+L15</f>
        <v>2894.056</v>
      </c>
      <c r="P15" s="1179" t="s">
        <v>12</v>
      </c>
      <c r="Q15" s="1179" t="s">
        <v>14</v>
      </c>
      <c r="R15" s="24"/>
    </row>
    <row r="16" spans="1:30" s="25" customFormat="1" ht="22.5" customHeight="1" thickBot="1" x14ac:dyDescent="0.3">
      <c r="A16" s="1157"/>
      <c r="B16" s="83" t="s">
        <v>45</v>
      </c>
      <c r="C16" s="32"/>
      <c r="D16" s="33"/>
      <c r="E16" s="34"/>
      <c r="F16" s="22"/>
      <c r="G16" s="34"/>
      <c r="H16" s="34"/>
      <c r="I16" s="21"/>
      <c r="J16" s="35"/>
      <c r="K16" s="34"/>
      <c r="L16" s="34"/>
      <c r="M16" s="22"/>
      <c r="N16" s="34" t="s">
        <v>46</v>
      </c>
      <c r="O16" s="163" t="str">
        <f>N16</f>
        <v>49,8</v>
      </c>
      <c r="P16" s="1180"/>
      <c r="Q16" s="1180"/>
      <c r="R16" s="24"/>
    </row>
    <row r="17" spans="1:30" s="25" customFormat="1" ht="75.75" hidden="1" customHeight="1" thickBot="1" x14ac:dyDescent="0.3">
      <c r="A17" s="76" t="s">
        <v>15</v>
      </c>
      <c r="B17" s="77"/>
      <c r="C17" s="78"/>
      <c r="D17" s="61"/>
      <c r="E17" s="62"/>
      <c r="F17" s="63"/>
      <c r="G17" s="62"/>
      <c r="H17" s="62"/>
      <c r="I17" s="60">
        <f t="shared" ref="I17" si="2">D17+E17+F17+G17+H17</f>
        <v>0</v>
      </c>
      <c r="J17" s="64"/>
      <c r="K17" s="62"/>
      <c r="L17" s="62"/>
      <c r="M17" s="63"/>
      <c r="N17" s="62"/>
      <c r="O17" s="60">
        <f>M17+N17+J17+K17+L17</f>
        <v>0</v>
      </c>
      <c r="P17" s="80"/>
      <c r="Q17" s="79"/>
      <c r="R17" s="24"/>
      <c r="AD17" s="24">
        <f>O17-I17</f>
        <v>0</v>
      </c>
    </row>
    <row r="18" spans="1:30" s="25" customFormat="1" ht="18" customHeight="1" thickBot="1" x14ac:dyDescent="0.3">
      <c r="A18" s="1129" t="s">
        <v>21</v>
      </c>
      <c r="B18" s="1130"/>
      <c r="C18" s="1130"/>
      <c r="D18" s="1130"/>
      <c r="E18" s="1130"/>
      <c r="F18" s="1130"/>
      <c r="G18" s="1130"/>
      <c r="H18" s="1130"/>
      <c r="I18" s="1130"/>
      <c r="J18" s="1126"/>
      <c r="K18" s="1126"/>
      <c r="L18" s="1126"/>
      <c r="M18" s="1126"/>
      <c r="N18" s="1126"/>
      <c r="O18" s="1126"/>
      <c r="P18" s="1130"/>
      <c r="Q18" s="1131"/>
      <c r="R18" s="24"/>
    </row>
    <row r="19" spans="1:30" s="25" customFormat="1" ht="21.75" customHeight="1" thickBot="1" x14ac:dyDescent="0.3">
      <c r="A19" s="1046"/>
      <c r="B19" s="1047"/>
      <c r="C19" s="1169"/>
      <c r="D19" s="1050" t="s">
        <v>3</v>
      </c>
      <c r="E19" s="1051"/>
      <c r="F19" s="1051"/>
      <c r="G19" s="1051"/>
      <c r="H19" s="1051"/>
      <c r="I19" s="1052"/>
      <c r="J19" s="1050" t="s">
        <v>11</v>
      </c>
      <c r="K19" s="1051"/>
      <c r="L19" s="1051"/>
      <c r="M19" s="1051"/>
      <c r="N19" s="1051"/>
      <c r="O19" s="1052"/>
      <c r="P19" s="1053" t="s">
        <v>4</v>
      </c>
      <c r="Q19" s="1151" t="s">
        <v>11</v>
      </c>
      <c r="R19" s="24"/>
    </row>
    <row r="20" spans="1:30" s="25" customFormat="1" ht="24" customHeight="1" thickBot="1" x14ac:dyDescent="0.3">
      <c r="A20" s="1146"/>
      <c r="B20" s="1147"/>
      <c r="C20" s="1170"/>
      <c r="D20" s="13" t="s">
        <v>13</v>
      </c>
      <c r="E20" s="11" t="s">
        <v>2</v>
      </c>
      <c r="F20" s="11" t="s">
        <v>6</v>
      </c>
      <c r="G20" s="11" t="s">
        <v>7</v>
      </c>
      <c r="H20" s="11" t="s">
        <v>8</v>
      </c>
      <c r="I20" s="12" t="s">
        <v>0</v>
      </c>
      <c r="J20" s="13" t="s">
        <v>13</v>
      </c>
      <c r="K20" s="11" t="s">
        <v>2</v>
      </c>
      <c r="L20" s="11" t="s">
        <v>6</v>
      </c>
      <c r="M20" s="11" t="s">
        <v>7</v>
      </c>
      <c r="N20" s="11" t="s">
        <v>8</v>
      </c>
      <c r="O20" s="12" t="s">
        <v>0</v>
      </c>
      <c r="P20" s="1124"/>
      <c r="Q20" s="1152"/>
      <c r="R20" s="24"/>
    </row>
    <row r="21" spans="1:30" s="25" customFormat="1" ht="74.25" customHeight="1" thickBot="1" x14ac:dyDescent="0.3">
      <c r="A21" s="1155" t="s">
        <v>1</v>
      </c>
      <c r="B21" s="66" t="s">
        <v>36</v>
      </c>
      <c r="C21" s="72"/>
      <c r="D21" s="67"/>
      <c r="E21" s="68"/>
      <c r="F21" s="68"/>
      <c r="G21" s="68"/>
      <c r="H21" s="68">
        <v>4144.1890000000003</v>
      </c>
      <c r="I21" s="69">
        <f>H21</f>
        <v>4144.1890000000003</v>
      </c>
      <c r="J21" s="116"/>
      <c r="K21" s="70"/>
      <c r="L21" s="70"/>
      <c r="M21" s="71"/>
      <c r="N21" s="117">
        <v>3910.0039999999999</v>
      </c>
      <c r="O21" s="160">
        <f>K21+M21+N21</f>
        <v>3910.0039999999999</v>
      </c>
      <c r="P21" s="1179" t="s">
        <v>12</v>
      </c>
      <c r="Q21" s="1179" t="s">
        <v>38</v>
      </c>
      <c r="R21" s="24"/>
    </row>
    <row r="22" spans="1:30" s="25" customFormat="1" ht="19.5" customHeight="1" thickBot="1" x14ac:dyDescent="0.3">
      <c r="A22" s="1157"/>
      <c r="B22" s="118" t="s">
        <v>37</v>
      </c>
      <c r="C22" s="75"/>
      <c r="D22" s="90"/>
      <c r="E22" s="91"/>
      <c r="F22" s="91"/>
      <c r="G22" s="91"/>
      <c r="H22" s="91">
        <v>155.69499999999999</v>
      </c>
      <c r="I22" s="92">
        <f>H22</f>
        <v>155.69499999999999</v>
      </c>
      <c r="J22" s="119"/>
      <c r="K22" s="120"/>
      <c r="L22" s="120"/>
      <c r="M22" s="96"/>
      <c r="N22" s="121">
        <v>174.54300000000001</v>
      </c>
      <c r="O22" s="161">
        <f>N22</f>
        <v>174.54300000000001</v>
      </c>
      <c r="P22" s="1181"/>
      <c r="Q22" s="1181"/>
      <c r="R22" s="24"/>
    </row>
    <row r="23" spans="1:30" s="25" customFormat="1" ht="65.25" customHeight="1" x14ac:dyDescent="0.25">
      <c r="A23" s="1155" t="s">
        <v>15</v>
      </c>
      <c r="B23" s="66" t="s">
        <v>39</v>
      </c>
      <c r="C23" s="32"/>
      <c r="D23" s="67"/>
      <c r="E23" s="68"/>
      <c r="F23" s="68"/>
      <c r="G23" s="68"/>
      <c r="H23" s="68"/>
      <c r="I23" s="106">
        <f>H23</f>
        <v>0</v>
      </c>
      <c r="J23" s="67"/>
      <c r="K23" s="70"/>
      <c r="L23" s="70"/>
      <c r="M23" s="71"/>
      <c r="N23" s="71">
        <v>2894.056</v>
      </c>
      <c r="O23" s="114">
        <f>N23</f>
        <v>2894.056</v>
      </c>
      <c r="P23" s="1182" t="s">
        <v>12</v>
      </c>
      <c r="Q23" s="1179" t="s">
        <v>14</v>
      </c>
      <c r="R23" s="24"/>
    </row>
    <row r="24" spans="1:30" s="25" customFormat="1" ht="20.25" customHeight="1" thickBot="1" x14ac:dyDescent="0.3">
      <c r="A24" s="1156"/>
      <c r="B24" s="118" t="s">
        <v>37</v>
      </c>
      <c r="C24" s="89"/>
      <c r="D24" s="90"/>
      <c r="E24" s="91"/>
      <c r="F24" s="91"/>
      <c r="G24" s="91"/>
      <c r="H24" s="91"/>
      <c r="I24" s="123"/>
      <c r="J24" s="90"/>
      <c r="K24" s="120"/>
      <c r="L24" s="120"/>
      <c r="M24" s="96"/>
      <c r="N24" s="96">
        <v>49.8</v>
      </c>
      <c r="O24" s="133">
        <f>N24</f>
        <v>49.8</v>
      </c>
      <c r="P24" s="1183"/>
      <c r="Q24" s="1181"/>
      <c r="R24" s="24"/>
    </row>
    <row r="25" spans="1:30" s="169" customFormat="1" ht="48" customHeight="1" thickBot="1" x14ac:dyDescent="0.3">
      <c r="A25" s="124" t="s">
        <v>16</v>
      </c>
      <c r="B25" s="129" t="s">
        <v>50</v>
      </c>
      <c r="C25" s="97"/>
      <c r="D25" s="64"/>
      <c r="E25" s="63"/>
      <c r="F25" s="63"/>
      <c r="G25" s="63"/>
      <c r="H25" s="63"/>
      <c r="I25" s="125"/>
      <c r="J25" s="64"/>
      <c r="K25" s="62"/>
      <c r="L25" s="62"/>
      <c r="M25" s="126"/>
      <c r="N25" s="126">
        <v>45.564</v>
      </c>
      <c r="O25" s="130">
        <f t="shared" ref="O25:O32" si="3">N25</f>
        <v>45.564</v>
      </c>
      <c r="P25" s="127" t="s">
        <v>51</v>
      </c>
      <c r="Q25" s="128" t="s">
        <v>62</v>
      </c>
      <c r="R25" s="168"/>
    </row>
    <row r="26" spans="1:30" s="140" customFormat="1" ht="66.75" customHeight="1" thickBot="1" x14ac:dyDescent="0.3">
      <c r="A26" s="124" t="s">
        <v>30</v>
      </c>
      <c r="B26" s="148" t="s">
        <v>52</v>
      </c>
      <c r="C26" s="75"/>
      <c r="D26" s="141"/>
      <c r="E26" s="142"/>
      <c r="F26" s="142"/>
      <c r="G26" s="142"/>
      <c r="H26" s="142"/>
      <c r="I26" s="143"/>
      <c r="J26" s="141"/>
      <c r="K26" s="144"/>
      <c r="L26" s="144"/>
      <c r="M26" s="145"/>
      <c r="N26" s="145">
        <v>26.059000000000001</v>
      </c>
      <c r="O26" s="146">
        <f t="shared" ref="O26:O28" si="4">N26</f>
        <v>26.059000000000001</v>
      </c>
      <c r="P26" s="1181" t="s">
        <v>51</v>
      </c>
      <c r="Q26" s="1181" t="s">
        <v>62</v>
      </c>
      <c r="R26" s="139"/>
    </row>
    <row r="27" spans="1:30" s="140" customFormat="1" ht="65.25" customHeight="1" thickBot="1" x14ac:dyDescent="0.3">
      <c r="A27" s="124" t="s">
        <v>31</v>
      </c>
      <c r="B27" s="147" t="s">
        <v>57</v>
      </c>
      <c r="C27" s="97"/>
      <c r="D27" s="64"/>
      <c r="E27" s="63"/>
      <c r="F27" s="63"/>
      <c r="G27" s="63"/>
      <c r="H27" s="63"/>
      <c r="I27" s="125"/>
      <c r="J27" s="64"/>
      <c r="K27" s="62"/>
      <c r="L27" s="62"/>
      <c r="M27" s="126"/>
      <c r="N27" s="126">
        <v>29.094000000000001</v>
      </c>
      <c r="O27" s="130">
        <f t="shared" si="4"/>
        <v>29.094000000000001</v>
      </c>
      <c r="P27" s="1181"/>
      <c r="Q27" s="1181"/>
      <c r="R27" s="139"/>
    </row>
    <row r="28" spans="1:30" s="140" customFormat="1" ht="78" customHeight="1" thickBot="1" x14ac:dyDescent="0.3">
      <c r="A28" s="124" t="s">
        <v>32</v>
      </c>
      <c r="B28" s="134" t="s">
        <v>53</v>
      </c>
      <c r="C28" s="97"/>
      <c r="D28" s="64"/>
      <c r="E28" s="63"/>
      <c r="F28" s="63"/>
      <c r="G28" s="63"/>
      <c r="H28" s="63"/>
      <c r="I28" s="125"/>
      <c r="J28" s="64"/>
      <c r="K28" s="62"/>
      <c r="L28" s="62"/>
      <c r="M28" s="126"/>
      <c r="N28" s="126">
        <v>232.18299999999999</v>
      </c>
      <c r="O28" s="130">
        <f t="shared" si="4"/>
        <v>232.18299999999999</v>
      </c>
      <c r="P28" s="1181"/>
      <c r="Q28" s="1181"/>
      <c r="R28" s="139"/>
    </row>
    <row r="29" spans="1:30" s="140" customFormat="1" ht="69" customHeight="1" thickBot="1" x14ac:dyDescent="0.3">
      <c r="A29" s="124" t="s">
        <v>33</v>
      </c>
      <c r="B29" s="134" t="s">
        <v>54</v>
      </c>
      <c r="C29" s="97"/>
      <c r="D29" s="64"/>
      <c r="E29" s="63"/>
      <c r="F29" s="63"/>
      <c r="G29" s="63"/>
      <c r="H29" s="63"/>
      <c r="I29" s="125"/>
      <c r="J29" s="64"/>
      <c r="K29" s="62"/>
      <c r="L29" s="62"/>
      <c r="M29" s="126"/>
      <c r="N29" s="126">
        <v>17.635999999999999</v>
      </c>
      <c r="O29" s="130">
        <f t="shared" si="3"/>
        <v>17.635999999999999</v>
      </c>
      <c r="P29" s="1181"/>
      <c r="Q29" s="1181"/>
      <c r="R29" s="139"/>
    </row>
    <row r="30" spans="1:30" s="140" customFormat="1" ht="60.75" customHeight="1" thickBot="1" x14ac:dyDescent="0.3">
      <c r="A30" s="124" t="s">
        <v>40</v>
      </c>
      <c r="B30" s="134" t="s">
        <v>55</v>
      </c>
      <c r="C30" s="97"/>
      <c r="D30" s="64"/>
      <c r="E30" s="63"/>
      <c r="F30" s="63"/>
      <c r="G30" s="63"/>
      <c r="H30" s="63"/>
      <c r="I30" s="125"/>
      <c r="J30" s="64"/>
      <c r="K30" s="62"/>
      <c r="L30" s="62"/>
      <c r="M30" s="126"/>
      <c r="N30" s="126">
        <v>26.15</v>
      </c>
      <c r="O30" s="130">
        <f t="shared" si="3"/>
        <v>26.15</v>
      </c>
      <c r="P30" s="1181"/>
      <c r="Q30" s="1181"/>
      <c r="R30" s="139"/>
    </row>
    <row r="31" spans="1:30" s="140" customFormat="1" ht="64.5" customHeight="1" thickBot="1" x14ac:dyDescent="0.3">
      <c r="A31" s="124" t="s">
        <v>41</v>
      </c>
      <c r="B31" s="134" t="s">
        <v>56</v>
      </c>
      <c r="C31" s="97"/>
      <c r="D31" s="64"/>
      <c r="E31" s="63"/>
      <c r="F31" s="63"/>
      <c r="G31" s="63"/>
      <c r="H31" s="63"/>
      <c r="I31" s="125"/>
      <c r="J31" s="64"/>
      <c r="K31" s="62"/>
      <c r="L31" s="62"/>
      <c r="M31" s="126"/>
      <c r="N31" s="126">
        <v>41.533000000000001</v>
      </c>
      <c r="O31" s="130">
        <f t="shared" si="3"/>
        <v>41.533000000000001</v>
      </c>
      <c r="P31" s="1181"/>
      <c r="Q31" s="1181"/>
      <c r="R31" s="139"/>
    </row>
    <row r="32" spans="1:30" s="140" customFormat="1" ht="60.75" customHeight="1" thickBot="1" x14ac:dyDescent="0.3">
      <c r="A32" s="124" t="s">
        <v>42</v>
      </c>
      <c r="B32" s="134" t="s">
        <v>60</v>
      </c>
      <c r="C32" s="97"/>
      <c r="D32" s="64"/>
      <c r="E32" s="63"/>
      <c r="F32" s="63"/>
      <c r="G32" s="63"/>
      <c r="H32" s="63"/>
      <c r="I32" s="125"/>
      <c r="J32" s="64"/>
      <c r="K32" s="62"/>
      <c r="L32" s="62"/>
      <c r="M32" s="126"/>
      <c r="N32" s="126">
        <v>106.08</v>
      </c>
      <c r="O32" s="130">
        <f t="shared" si="3"/>
        <v>106.08</v>
      </c>
      <c r="P32" s="1180"/>
      <c r="Q32" s="1180"/>
      <c r="R32" s="139"/>
    </row>
    <row r="33" spans="1:18" s="25" customFormat="1" ht="52.5" customHeight="1" thickBot="1" x14ac:dyDescent="0.3">
      <c r="A33" s="124" t="s">
        <v>43</v>
      </c>
      <c r="B33" s="1188" t="s">
        <v>58</v>
      </c>
      <c r="C33" s="1189"/>
      <c r="D33" s="1189"/>
      <c r="E33" s="1189"/>
      <c r="F33" s="1189"/>
      <c r="G33" s="1189"/>
      <c r="H33" s="1189"/>
      <c r="I33" s="1190"/>
      <c r="J33" s="1185" t="s">
        <v>61</v>
      </c>
      <c r="K33" s="1186"/>
      <c r="L33" s="1186"/>
      <c r="M33" s="1186"/>
      <c r="N33" s="1186"/>
      <c r="O33" s="1187"/>
      <c r="P33" s="127" t="s">
        <v>59</v>
      </c>
      <c r="Q33" s="128" t="s">
        <v>66</v>
      </c>
      <c r="R33" s="24"/>
    </row>
    <row r="34" spans="1:18" s="25" customFormat="1" ht="78" hidden="1" customHeight="1" thickBot="1" x14ac:dyDescent="0.3">
      <c r="A34" s="154"/>
      <c r="B34" s="129"/>
      <c r="C34" s="97"/>
      <c r="D34" s="64"/>
      <c r="E34" s="63"/>
      <c r="F34" s="63"/>
      <c r="G34" s="63"/>
      <c r="H34" s="63"/>
      <c r="I34" s="149">
        <f>G34</f>
        <v>0</v>
      </c>
      <c r="J34" s="155"/>
      <c r="K34" s="156"/>
      <c r="L34" s="156"/>
      <c r="M34" s="157"/>
      <c r="N34" s="126"/>
      <c r="O34" s="149">
        <f>N34</f>
        <v>0</v>
      </c>
      <c r="P34" s="158" t="s">
        <v>59</v>
      </c>
      <c r="Q34" s="159"/>
      <c r="R34" s="24"/>
    </row>
    <row r="35" spans="1:18" s="25" customFormat="1" ht="16.5" hidden="1" customHeight="1" thickBot="1" x14ac:dyDescent="0.3">
      <c r="A35" s="150"/>
      <c r="B35" s="122"/>
      <c r="C35" s="132"/>
      <c r="D35" s="135"/>
      <c r="E35" s="136"/>
      <c r="F35" s="136"/>
      <c r="G35" s="136"/>
      <c r="H35" s="136"/>
      <c r="I35" s="138"/>
      <c r="J35" s="151"/>
      <c r="K35" s="152"/>
      <c r="L35" s="152"/>
      <c r="M35" s="153"/>
      <c r="N35" s="137"/>
      <c r="O35" s="138">
        <f>N35</f>
        <v>0</v>
      </c>
      <c r="P35" s="122"/>
      <c r="Q35" s="122"/>
      <c r="R35" s="24"/>
    </row>
    <row r="36" spans="1:18" s="25" customFormat="1" ht="16.5" customHeight="1" thickBot="1" x14ac:dyDescent="0.3">
      <c r="A36" s="1129" t="s">
        <v>10</v>
      </c>
      <c r="B36" s="1130"/>
      <c r="C36" s="1130"/>
      <c r="D36" s="1130"/>
      <c r="E36" s="1130"/>
      <c r="F36" s="1130"/>
      <c r="G36" s="1130"/>
      <c r="H36" s="1130"/>
      <c r="I36" s="1130"/>
      <c r="J36" s="1130"/>
      <c r="K36" s="1130"/>
      <c r="L36" s="1130"/>
      <c r="M36" s="1130"/>
      <c r="N36" s="1130"/>
      <c r="O36" s="1130"/>
      <c r="P36" s="1130"/>
      <c r="Q36" s="1131"/>
      <c r="R36" s="24"/>
    </row>
    <row r="37" spans="1:18" s="25" customFormat="1" ht="16.5" customHeight="1" x14ac:dyDescent="0.25">
      <c r="A37" s="1144"/>
      <c r="B37" s="1145"/>
      <c r="C37" s="1164"/>
      <c r="D37" s="1046" t="s">
        <v>3</v>
      </c>
      <c r="E37" s="1047"/>
      <c r="F37" s="1047"/>
      <c r="G37" s="1047"/>
      <c r="H37" s="1047"/>
      <c r="I37" s="1055"/>
      <c r="J37" s="1046" t="s">
        <v>11</v>
      </c>
      <c r="K37" s="1047"/>
      <c r="L37" s="1047"/>
      <c r="M37" s="1047"/>
      <c r="N37" s="1047"/>
      <c r="O37" s="1055"/>
      <c r="P37" s="1151" t="s">
        <v>4</v>
      </c>
      <c r="Q37" s="1151" t="s">
        <v>11</v>
      </c>
      <c r="R37" s="24"/>
    </row>
    <row r="38" spans="1:18" s="25" customFormat="1" ht="16.5" customHeight="1" thickBot="1" x14ac:dyDescent="0.3">
      <c r="A38" s="1146"/>
      <c r="B38" s="1147"/>
      <c r="C38" s="1049"/>
      <c r="D38" s="98" t="s">
        <v>13</v>
      </c>
      <c r="E38" s="99" t="s">
        <v>2</v>
      </c>
      <c r="F38" s="99" t="s">
        <v>6</v>
      </c>
      <c r="G38" s="99" t="s">
        <v>7</v>
      </c>
      <c r="H38" s="99" t="s">
        <v>8</v>
      </c>
      <c r="I38" s="100" t="s">
        <v>0</v>
      </c>
      <c r="J38" s="101" t="s">
        <v>13</v>
      </c>
      <c r="K38" s="102" t="s">
        <v>2</v>
      </c>
      <c r="L38" s="102" t="s">
        <v>6</v>
      </c>
      <c r="M38" s="102" t="s">
        <v>7</v>
      </c>
      <c r="N38" s="102" t="s">
        <v>8</v>
      </c>
      <c r="O38" s="111" t="s">
        <v>0</v>
      </c>
      <c r="P38" s="1184"/>
      <c r="Q38" s="1184"/>
      <c r="R38" s="24"/>
    </row>
    <row r="39" spans="1:18" s="25" customFormat="1" ht="33.75" customHeight="1" thickBot="1" x14ac:dyDescent="0.3">
      <c r="A39" s="103" t="s">
        <v>1</v>
      </c>
      <c r="B39" s="84" t="s">
        <v>23</v>
      </c>
      <c r="C39" s="97"/>
      <c r="D39" s="67"/>
      <c r="E39" s="68"/>
      <c r="F39" s="68"/>
      <c r="G39" s="68"/>
      <c r="H39" s="68"/>
      <c r="I39" s="69"/>
      <c r="J39" s="85"/>
      <c r="K39" s="86"/>
      <c r="L39" s="86"/>
      <c r="M39" s="87"/>
      <c r="N39" s="71">
        <v>199.24600000000001</v>
      </c>
      <c r="O39" s="114">
        <f>J39+K39+L39+M39+N39</f>
        <v>199.24600000000001</v>
      </c>
      <c r="P39" s="1179" t="s">
        <v>34</v>
      </c>
      <c r="Q39" s="1179" t="s">
        <v>35</v>
      </c>
      <c r="R39" s="24"/>
    </row>
    <row r="40" spans="1:18" s="25" customFormat="1" ht="36" customHeight="1" thickBot="1" x14ac:dyDescent="0.3">
      <c r="A40" s="112" t="s">
        <v>15</v>
      </c>
      <c r="B40" s="113" t="s">
        <v>24</v>
      </c>
      <c r="C40" s="78"/>
      <c r="D40" s="105"/>
      <c r="E40" s="104"/>
      <c r="F40" s="104"/>
      <c r="G40" s="104"/>
      <c r="H40" s="104"/>
      <c r="I40" s="164"/>
      <c r="J40" s="110"/>
      <c r="K40" s="107"/>
      <c r="L40" s="107"/>
      <c r="M40" s="108"/>
      <c r="N40" s="109">
        <v>2.59</v>
      </c>
      <c r="O40" s="115">
        <f t="shared" ref="O40:O45" si="5">J40+K40+L40+M40+N40</f>
        <v>2.59</v>
      </c>
      <c r="P40" s="1181"/>
      <c r="Q40" s="1181"/>
      <c r="R40" s="24"/>
    </row>
    <row r="41" spans="1:18" s="25" customFormat="1" ht="52.5" customHeight="1" thickBot="1" x14ac:dyDescent="0.3">
      <c r="A41" s="112" t="s">
        <v>16</v>
      </c>
      <c r="B41" s="113" t="s">
        <v>25</v>
      </c>
      <c r="C41" s="78"/>
      <c r="D41" s="105"/>
      <c r="E41" s="104"/>
      <c r="F41" s="104"/>
      <c r="G41" s="104"/>
      <c r="H41" s="104"/>
      <c r="I41" s="164"/>
      <c r="J41" s="110"/>
      <c r="K41" s="107"/>
      <c r="L41" s="107"/>
      <c r="M41" s="108"/>
      <c r="N41" s="109">
        <v>116.51900000000001</v>
      </c>
      <c r="O41" s="115">
        <f t="shared" si="5"/>
        <v>116.51900000000001</v>
      </c>
      <c r="P41" s="1181"/>
      <c r="Q41" s="1181"/>
      <c r="R41" s="24"/>
    </row>
    <row r="42" spans="1:18" s="25" customFormat="1" ht="36.75" customHeight="1" thickBot="1" x14ac:dyDescent="0.3">
      <c r="A42" s="112" t="s">
        <v>30</v>
      </c>
      <c r="B42" s="113" t="s">
        <v>26</v>
      </c>
      <c r="C42" s="78"/>
      <c r="D42" s="105"/>
      <c r="E42" s="104"/>
      <c r="F42" s="104"/>
      <c r="G42" s="104"/>
      <c r="H42" s="104"/>
      <c r="I42" s="164"/>
      <c r="J42" s="110"/>
      <c r="K42" s="107"/>
      <c r="L42" s="107"/>
      <c r="M42" s="108"/>
      <c r="N42" s="109">
        <v>12.946999999999999</v>
      </c>
      <c r="O42" s="115">
        <f t="shared" si="5"/>
        <v>12.946999999999999</v>
      </c>
      <c r="P42" s="1181"/>
      <c r="Q42" s="1181"/>
      <c r="R42" s="24"/>
    </row>
    <row r="43" spans="1:18" s="25" customFormat="1" ht="39" customHeight="1" thickBot="1" x14ac:dyDescent="0.3">
      <c r="A43" s="112" t="s">
        <v>31</v>
      </c>
      <c r="B43" s="113" t="s">
        <v>27</v>
      </c>
      <c r="C43" s="78"/>
      <c r="D43" s="105"/>
      <c r="E43" s="104"/>
      <c r="F43" s="104"/>
      <c r="G43" s="104"/>
      <c r="H43" s="104"/>
      <c r="I43" s="164"/>
      <c r="J43" s="110"/>
      <c r="K43" s="107"/>
      <c r="L43" s="107"/>
      <c r="M43" s="108"/>
      <c r="N43" s="109">
        <v>6.7060000000000004</v>
      </c>
      <c r="O43" s="115">
        <f t="shared" si="5"/>
        <v>6.7060000000000004</v>
      </c>
      <c r="P43" s="1181"/>
      <c r="Q43" s="1181"/>
      <c r="R43" s="24"/>
    </row>
    <row r="44" spans="1:18" s="25" customFormat="1" ht="34.5" customHeight="1" thickBot="1" x14ac:dyDescent="0.3">
      <c r="A44" s="112" t="s">
        <v>32</v>
      </c>
      <c r="B44" s="113" t="s">
        <v>28</v>
      </c>
      <c r="C44" s="78"/>
      <c r="D44" s="105"/>
      <c r="E44" s="104"/>
      <c r="F44" s="104"/>
      <c r="G44" s="104"/>
      <c r="H44" s="104"/>
      <c r="I44" s="164"/>
      <c r="J44" s="110"/>
      <c r="K44" s="107"/>
      <c r="L44" s="107"/>
      <c r="M44" s="108"/>
      <c r="N44" s="109">
        <v>6.601</v>
      </c>
      <c r="O44" s="115">
        <f t="shared" si="5"/>
        <v>6.601</v>
      </c>
      <c r="P44" s="1181"/>
      <c r="Q44" s="1181"/>
      <c r="R44" s="24"/>
    </row>
    <row r="45" spans="1:18" s="25" customFormat="1" ht="39.75" customHeight="1" thickBot="1" x14ac:dyDescent="0.3">
      <c r="A45" s="131" t="s">
        <v>33</v>
      </c>
      <c r="B45" s="88" t="s">
        <v>29</v>
      </c>
      <c r="C45" s="132"/>
      <c r="D45" s="90"/>
      <c r="E45" s="91"/>
      <c r="F45" s="91"/>
      <c r="G45" s="91"/>
      <c r="H45" s="91"/>
      <c r="I45" s="92"/>
      <c r="J45" s="93"/>
      <c r="K45" s="94"/>
      <c r="L45" s="94"/>
      <c r="M45" s="95"/>
      <c r="N45" s="96">
        <v>3.2360000000000002</v>
      </c>
      <c r="O45" s="133">
        <f t="shared" si="5"/>
        <v>3.2360000000000002</v>
      </c>
      <c r="P45" s="1181"/>
      <c r="Q45" s="1181"/>
      <c r="R45" s="24"/>
    </row>
    <row r="46" spans="1:18" s="25" customFormat="1" ht="81.75" customHeight="1" x14ac:dyDescent="0.25">
      <c r="A46" s="1155" t="s">
        <v>40</v>
      </c>
      <c r="B46" s="84" t="s">
        <v>47</v>
      </c>
      <c r="C46" s="72"/>
      <c r="D46" s="67"/>
      <c r="E46" s="68"/>
      <c r="F46" s="68"/>
      <c r="G46" s="68">
        <v>10751.85</v>
      </c>
      <c r="H46" s="68">
        <v>52926.911</v>
      </c>
      <c r="I46" s="114">
        <f>G46+H46</f>
        <v>63678.760999999999</v>
      </c>
      <c r="J46" s="85"/>
      <c r="K46" s="86"/>
      <c r="L46" s="86"/>
      <c r="M46" s="71">
        <v>747.61500000000001</v>
      </c>
      <c r="N46" s="71">
        <v>59060.71</v>
      </c>
      <c r="O46" s="114">
        <f>M46+N46</f>
        <v>59808.324999999997</v>
      </c>
      <c r="P46" s="1179" t="s">
        <v>12</v>
      </c>
      <c r="Q46" s="1179" t="s">
        <v>48</v>
      </c>
      <c r="R46" s="24"/>
    </row>
    <row r="47" spans="1:18" s="25" customFormat="1" ht="20.25" customHeight="1" thickBot="1" x14ac:dyDescent="0.3">
      <c r="A47" s="1157"/>
      <c r="B47" s="183" t="s">
        <v>49</v>
      </c>
      <c r="C47" s="184"/>
      <c r="D47" s="35"/>
      <c r="E47" s="22"/>
      <c r="F47" s="22"/>
      <c r="G47" s="22">
        <v>751.85</v>
      </c>
      <c r="H47" s="22"/>
      <c r="I47" s="185">
        <f>G47</f>
        <v>751.85</v>
      </c>
      <c r="J47" s="186"/>
      <c r="K47" s="187"/>
      <c r="L47" s="187"/>
      <c r="M47" s="188">
        <f>M46</f>
        <v>747.61500000000001</v>
      </c>
      <c r="N47" s="188"/>
      <c r="O47" s="185">
        <f>M47</f>
        <v>747.61500000000001</v>
      </c>
      <c r="P47" s="1180"/>
      <c r="Q47" s="1180"/>
      <c r="R47" s="24"/>
    </row>
    <row r="48" spans="1:18" ht="48.75" customHeight="1" thickBot="1" x14ac:dyDescent="0.3">
      <c r="A48" s="204" t="s">
        <v>41</v>
      </c>
      <c r="B48" s="205" t="s">
        <v>63</v>
      </c>
      <c r="C48" s="206"/>
      <c r="D48" s="207"/>
      <c r="E48" s="208"/>
      <c r="F48" s="208"/>
      <c r="G48" s="208"/>
      <c r="H48" s="208"/>
      <c r="I48" s="209"/>
      <c r="J48" s="207"/>
      <c r="K48" s="208"/>
      <c r="L48" s="208"/>
      <c r="M48" s="208"/>
      <c r="N48" s="210">
        <v>25</v>
      </c>
      <c r="O48" s="211">
        <f>N48</f>
        <v>25</v>
      </c>
      <c r="P48" s="212" t="s">
        <v>34</v>
      </c>
      <c r="Q48" s="58" t="s">
        <v>62</v>
      </c>
    </row>
    <row r="49" spans="1:32" ht="66.75" hidden="1" customHeight="1" x14ac:dyDescent="0.25"/>
    <row r="50" spans="1:32" ht="21.75" customHeight="1" thickBot="1" x14ac:dyDescent="0.3">
      <c r="A50" s="1163" t="s">
        <v>64</v>
      </c>
      <c r="B50" s="1177"/>
      <c r="C50" s="1177"/>
      <c r="D50" s="1177"/>
      <c r="E50" s="1177"/>
      <c r="F50" s="1177"/>
      <c r="G50" s="1177"/>
      <c r="H50" s="1177"/>
      <c r="I50" s="1177"/>
      <c r="J50" s="1177"/>
      <c r="K50" s="1177"/>
      <c r="L50" s="1177"/>
      <c r="M50" s="1177"/>
      <c r="N50" s="1177"/>
      <c r="O50" s="1177"/>
      <c r="P50" s="1177"/>
      <c r="Q50" s="1178"/>
    </row>
    <row r="51" spans="1:32" ht="75.75" thickBot="1" x14ac:dyDescent="0.3">
      <c r="A51" s="124" t="s">
        <v>1</v>
      </c>
      <c r="B51" s="129" t="s">
        <v>65</v>
      </c>
      <c r="C51" s="97"/>
      <c r="D51" s="64"/>
      <c r="E51" s="63"/>
      <c r="F51" s="63"/>
      <c r="G51" s="63"/>
      <c r="H51" s="63">
        <v>2016.1120000000001</v>
      </c>
      <c r="I51" s="149">
        <f>H51</f>
        <v>2016.1120000000001</v>
      </c>
      <c r="J51" s="165"/>
      <c r="K51" s="62"/>
      <c r="L51" s="62"/>
      <c r="M51" s="126"/>
      <c r="N51" s="166">
        <v>1793.008</v>
      </c>
      <c r="O51" s="167">
        <f>K51+M51+N51</f>
        <v>1793.008</v>
      </c>
      <c r="P51" s="128" t="s">
        <v>12</v>
      </c>
      <c r="Q51" s="128" t="s">
        <v>38</v>
      </c>
      <c r="AF51" s="3">
        <f>I51-O51</f>
        <v>223.10400000000004</v>
      </c>
    </row>
    <row r="52" spans="1:32" ht="29.25" customHeight="1" thickBot="1" x14ac:dyDescent="0.3">
      <c r="A52" s="1002" t="s">
        <v>69</v>
      </c>
      <c r="B52" s="1002"/>
      <c r="C52" s="1002"/>
      <c r="D52" s="1002"/>
      <c r="E52" s="1002"/>
      <c r="F52" s="1002"/>
      <c r="G52" s="1002"/>
      <c r="H52" s="1002"/>
      <c r="I52" s="1002"/>
      <c r="J52" s="1002"/>
      <c r="K52" s="1002"/>
      <c r="L52" s="1002"/>
      <c r="M52" s="1002"/>
      <c r="N52" s="1002"/>
      <c r="O52" s="1002"/>
      <c r="P52" s="1002"/>
      <c r="Q52" s="1002"/>
      <c r="AF52" s="3"/>
    </row>
    <row r="53" spans="1:32" ht="45" customHeight="1" x14ac:dyDescent="0.25">
      <c r="A53" s="189" t="s">
        <v>1</v>
      </c>
      <c r="B53" s="190" t="s">
        <v>70</v>
      </c>
      <c r="C53" s="191"/>
      <c r="D53" s="192"/>
      <c r="E53" s="193"/>
      <c r="F53" s="193"/>
      <c r="G53" s="193"/>
      <c r="H53" s="193"/>
      <c r="I53" s="194">
        <f t="shared" ref="I53:I54" si="6">D53+E53+F53+G53+H53</f>
        <v>0</v>
      </c>
      <c r="J53" s="192"/>
      <c r="K53" s="193"/>
      <c r="L53" s="193"/>
      <c r="M53" s="193"/>
      <c r="N53" s="193" t="s">
        <v>71</v>
      </c>
      <c r="O53" s="195" t="str">
        <f>N53</f>
        <v>370,242</v>
      </c>
      <c r="P53" s="180" t="s">
        <v>51</v>
      </c>
      <c r="Q53" s="189" t="s">
        <v>72</v>
      </c>
    </row>
    <row r="54" spans="1:32" ht="45" customHeight="1" x14ac:dyDescent="0.25">
      <c r="A54" s="201" t="s">
        <v>15</v>
      </c>
      <c r="B54" s="196" t="s">
        <v>73</v>
      </c>
      <c r="C54" s="170"/>
      <c r="D54" s="197"/>
      <c r="E54" s="198"/>
      <c r="F54" s="198"/>
      <c r="G54" s="198"/>
      <c r="H54" s="198" t="s">
        <v>74</v>
      </c>
      <c r="I54" s="199">
        <f t="shared" si="6"/>
        <v>563.38900000000001</v>
      </c>
      <c r="J54" s="197"/>
      <c r="K54" s="198"/>
      <c r="L54" s="198"/>
      <c r="M54" s="198"/>
      <c r="N54" s="198" t="s">
        <v>75</v>
      </c>
      <c r="O54" s="200" t="str">
        <f>N54</f>
        <v>322,174</v>
      </c>
      <c r="P54" s="112" t="s">
        <v>51</v>
      </c>
      <c r="Q54" s="202" t="s">
        <v>76</v>
      </c>
    </row>
    <row r="55" spans="1:32" ht="79.5" customHeight="1" thickBot="1" x14ac:dyDescent="0.3">
      <c r="A55" s="171" t="s">
        <v>16</v>
      </c>
      <c r="B55" s="172" t="s">
        <v>67</v>
      </c>
      <c r="C55" s="203"/>
      <c r="D55" s="173"/>
      <c r="E55" s="174">
        <v>1580.9570000000001</v>
      </c>
      <c r="F55" s="174"/>
      <c r="G55" s="174"/>
      <c r="H55" s="174">
        <v>23094.871999999999</v>
      </c>
      <c r="I55" s="175">
        <f>D55+E55+F55+G55+H55</f>
        <v>24675.828999999998</v>
      </c>
      <c r="J55" s="173"/>
      <c r="K55" s="176">
        <v>2275.0148100000001</v>
      </c>
      <c r="L55" s="174"/>
      <c r="M55" s="176">
        <v>309.02796000000001</v>
      </c>
      <c r="N55" s="176">
        <v>36799.928099999997</v>
      </c>
      <c r="O55" s="177">
        <f>K55+M55+N55</f>
        <v>39383.970869999997</v>
      </c>
      <c r="P55" s="179" t="s">
        <v>12</v>
      </c>
      <c r="Q55" s="178" t="s">
        <v>68</v>
      </c>
    </row>
  </sheetData>
  <mergeCells count="46">
    <mergeCell ref="A52:Q52"/>
    <mergeCell ref="A36:Q36"/>
    <mergeCell ref="A12:Q12"/>
    <mergeCell ref="A13:C14"/>
    <mergeCell ref="D13:I13"/>
    <mergeCell ref="J13:O13"/>
    <mergeCell ref="P13:P14"/>
    <mergeCell ref="Q13:Q14"/>
    <mergeCell ref="Q39:Q45"/>
    <mergeCell ref="A18:Q18"/>
    <mergeCell ref="A19:C20"/>
    <mergeCell ref="D19:I19"/>
    <mergeCell ref="J19:O19"/>
    <mergeCell ref="P19:P20"/>
    <mergeCell ref="Q19:Q20"/>
    <mergeCell ref="P26:P32"/>
    <mergeCell ref="A2:Q2"/>
    <mergeCell ref="A3:Q3"/>
    <mergeCell ref="A4:Q4"/>
    <mergeCell ref="A5:C6"/>
    <mergeCell ref="D5:I5"/>
    <mergeCell ref="J5:O5"/>
    <mergeCell ref="P5:P6"/>
    <mergeCell ref="Q5:Q6"/>
    <mergeCell ref="D37:I37"/>
    <mergeCell ref="J37:O37"/>
    <mergeCell ref="P37:P38"/>
    <mergeCell ref="Q37:Q38"/>
    <mergeCell ref="J33:O33"/>
    <mergeCell ref="B33:I33"/>
    <mergeCell ref="A50:Q50"/>
    <mergeCell ref="A46:A47"/>
    <mergeCell ref="P46:P47"/>
    <mergeCell ref="Q46:Q47"/>
    <mergeCell ref="Q15:Q16"/>
    <mergeCell ref="P15:P16"/>
    <mergeCell ref="A15:A16"/>
    <mergeCell ref="A21:A22"/>
    <mergeCell ref="P21:P22"/>
    <mergeCell ref="Q21:Q22"/>
    <mergeCell ref="A23:A24"/>
    <mergeCell ref="P23:P24"/>
    <mergeCell ref="Q23:Q24"/>
    <mergeCell ref="P39:P45"/>
    <mergeCell ref="Q26:Q32"/>
    <mergeCell ref="A37:C38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0" orientation="landscape" r:id="rId1"/>
  <headerFooter alignWithMargins="0"/>
  <rowBreaks count="1" manualBreakCount="1">
    <brk id="48" max="20" man="1"/>
  </rowBreaks>
  <colBreaks count="1" manualBreakCount="1">
    <brk id="17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4370-C568-435F-8D5F-436D308005D0}">
  <dimension ref="A1:AA75"/>
  <sheetViews>
    <sheetView view="pageBreakPreview" topLeftCell="A27" zoomScale="118" zoomScaleNormal="73" zoomScaleSheetLayoutView="118" workbookViewId="0">
      <selection activeCell="C39" sqref="C39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2.140625" style="2" customWidth="1"/>
    <col min="4" max="4" width="9.7109375" style="2" customWidth="1"/>
    <col min="5" max="5" width="9.28515625" style="2" customWidth="1"/>
    <col min="6" max="6" width="12" style="2" customWidth="1"/>
    <col min="7" max="7" width="10.5703125" style="2" customWidth="1"/>
    <col min="8" max="8" width="11.42578125" style="2" customWidth="1"/>
    <col min="9" max="9" width="10.140625" style="2" customWidth="1"/>
    <col min="10" max="10" width="11.7109375" style="2" customWidth="1"/>
    <col min="11" max="11" width="16.42578125" style="2" customWidth="1"/>
    <col min="12" max="12" width="24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1.85546875" style="2" customWidth="1"/>
    <col min="26" max="26" width="22.7109375" style="2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7.75" customHeight="1" x14ac:dyDescent="0.25">
      <c r="A2" s="950" t="s">
        <v>5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2"/>
    </row>
    <row r="3" spans="1:26" ht="21.75" customHeight="1" x14ac:dyDescent="0.25">
      <c r="A3" s="953" t="s">
        <v>323</v>
      </c>
      <c r="B3" s="953"/>
      <c r="C3" s="953"/>
      <c r="D3" s="953"/>
      <c r="E3" s="953"/>
      <c r="F3" s="953"/>
      <c r="G3" s="953"/>
      <c r="H3" s="953"/>
      <c r="I3" s="953"/>
      <c r="J3" s="953"/>
      <c r="K3" s="953"/>
      <c r="L3" s="953"/>
    </row>
    <row r="4" spans="1:26" ht="18.600000000000001" customHeight="1" x14ac:dyDescent="0.25">
      <c r="A4" s="954" t="s">
        <v>17</v>
      </c>
      <c r="B4" s="954"/>
      <c r="C4" s="954"/>
      <c r="D4" s="954"/>
      <c r="E4" s="954"/>
      <c r="F4" s="954"/>
      <c r="G4" s="954"/>
      <c r="H4" s="954"/>
      <c r="I4" s="954"/>
      <c r="J4" s="954"/>
      <c r="K4" s="954"/>
      <c r="L4" s="954"/>
    </row>
    <row r="5" spans="1:26" ht="18" customHeight="1" x14ac:dyDescent="0.25">
      <c r="A5" s="955"/>
      <c r="B5" s="955"/>
      <c r="C5" s="955" t="s">
        <v>3</v>
      </c>
      <c r="D5" s="955"/>
      <c r="E5" s="955"/>
      <c r="F5" s="955"/>
      <c r="G5" s="955" t="s">
        <v>11</v>
      </c>
      <c r="H5" s="955"/>
      <c r="I5" s="955"/>
      <c r="J5" s="955"/>
      <c r="K5" s="955" t="s">
        <v>4</v>
      </c>
      <c r="L5" s="955" t="s">
        <v>11</v>
      </c>
    </row>
    <row r="6" spans="1:26" ht="18.600000000000001" customHeight="1" x14ac:dyDescent="0.25">
      <c r="A6" s="955"/>
      <c r="B6" s="955"/>
      <c r="C6" s="851" t="s">
        <v>104</v>
      </c>
      <c r="D6" s="851" t="s">
        <v>105</v>
      </c>
      <c r="E6" s="851" t="s">
        <v>106</v>
      </c>
      <c r="F6" s="849" t="s">
        <v>0</v>
      </c>
      <c r="G6" s="851" t="s">
        <v>104</v>
      </c>
      <c r="H6" s="851" t="s">
        <v>105</v>
      </c>
      <c r="I6" s="851" t="s">
        <v>106</v>
      </c>
      <c r="J6" s="849" t="s">
        <v>0</v>
      </c>
      <c r="K6" s="955"/>
      <c r="L6" s="955"/>
    </row>
    <row r="7" spans="1:26" ht="62.45" customHeight="1" x14ac:dyDescent="0.25">
      <c r="A7" s="830" t="s">
        <v>1</v>
      </c>
      <c r="B7" s="831" t="s">
        <v>283</v>
      </c>
      <c r="C7" s="832">
        <v>298.5</v>
      </c>
      <c r="D7" s="840"/>
      <c r="E7" s="840"/>
      <c r="F7" s="833">
        <f t="shared" ref="F7" si="0">C7+D7+E7</f>
        <v>298.5</v>
      </c>
      <c r="G7" s="832"/>
      <c r="H7" s="832">
        <v>298.5</v>
      </c>
      <c r="I7" s="840"/>
      <c r="J7" s="834">
        <f t="shared" ref="J7" si="1">G7+H7</f>
        <v>298.5</v>
      </c>
      <c r="K7" s="831" t="s">
        <v>162</v>
      </c>
      <c r="L7" s="831" t="s">
        <v>284</v>
      </c>
      <c r="Z7" s="721">
        <f>J7-F7</f>
        <v>0</v>
      </c>
    </row>
    <row r="8" spans="1:26" ht="62.45" customHeight="1" x14ac:dyDescent="0.25">
      <c r="A8" s="841" t="s">
        <v>15</v>
      </c>
      <c r="B8" s="825" t="s">
        <v>285</v>
      </c>
      <c r="C8" s="109">
        <v>450</v>
      </c>
      <c r="D8" s="841"/>
      <c r="E8" s="841"/>
      <c r="F8" s="826">
        <f t="shared" ref="F8:F15" si="2">C8+D8+E8</f>
        <v>450</v>
      </c>
      <c r="G8" s="109"/>
      <c r="H8" s="104">
        <v>450</v>
      </c>
      <c r="I8" s="841"/>
      <c r="J8" s="421">
        <f t="shared" ref="J8:J15" si="3">G8+H8</f>
        <v>450</v>
      </c>
      <c r="K8" s="243" t="s">
        <v>162</v>
      </c>
      <c r="L8" s="243" t="s">
        <v>284</v>
      </c>
      <c r="Z8" s="721"/>
    </row>
    <row r="9" spans="1:26" ht="48" customHeight="1" x14ac:dyDescent="0.25">
      <c r="A9" s="842" t="s">
        <v>16</v>
      </c>
      <c r="B9" s="844" t="s">
        <v>210</v>
      </c>
      <c r="C9" s="96">
        <v>9096.3979999999992</v>
      </c>
      <c r="D9" s="842"/>
      <c r="E9" s="842"/>
      <c r="F9" s="827">
        <f t="shared" si="2"/>
        <v>9096.3979999999992</v>
      </c>
      <c r="G9" s="96">
        <v>9343.4169999999995</v>
      </c>
      <c r="H9" s="91"/>
      <c r="I9" s="842"/>
      <c r="J9" s="828">
        <f t="shared" si="3"/>
        <v>9343.4169999999995</v>
      </c>
      <c r="K9" s="829" t="s">
        <v>162</v>
      </c>
      <c r="L9" s="829" t="s">
        <v>286</v>
      </c>
      <c r="Z9" s="721"/>
    </row>
    <row r="10" spans="1:26" ht="30.75" customHeight="1" x14ac:dyDescent="0.25">
      <c r="A10" s="842" t="s">
        <v>30</v>
      </c>
      <c r="B10" s="844" t="s">
        <v>316</v>
      </c>
      <c r="C10" s="96">
        <v>33461.281999999999</v>
      </c>
      <c r="D10" s="842"/>
      <c r="E10" s="842"/>
      <c r="F10" s="827">
        <f t="shared" si="2"/>
        <v>33461.281999999999</v>
      </c>
      <c r="G10" s="96"/>
      <c r="H10" s="91">
        <v>33461.281999999999</v>
      </c>
      <c r="I10" s="842"/>
      <c r="J10" s="828">
        <f t="shared" si="3"/>
        <v>33461.281999999999</v>
      </c>
      <c r="K10" s="843" t="s">
        <v>160</v>
      </c>
      <c r="L10" s="243" t="s">
        <v>284</v>
      </c>
      <c r="Z10" s="721"/>
    </row>
    <row r="11" spans="1:26" ht="36" customHeight="1" x14ac:dyDescent="0.25">
      <c r="A11" s="842" t="s">
        <v>31</v>
      </c>
      <c r="B11" s="844" t="s">
        <v>317</v>
      </c>
      <c r="C11" s="96">
        <v>238659.47500000001</v>
      </c>
      <c r="D11" s="842"/>
      <c r="E11" s="842"/>
      <c r="F11" s="827">
        <f t="shared" si="2"/>
        <v>238659.47500000001</v>
      </c>
      <c r="G11" s="96"/>
      <c r="H11" s="91">
        <v>238659.47500000001</v>
      </c>
      <c r="I11" s="842"/>
      <c r="J11" s="828">
        <f t="shared" si="3"/>
        <v>238659.47500000001</v>
      </c>
      <c r="K11" s="843" t="s">
        <v>160</v>
      </c>
      <c r="L11" s="243" t="s">
        <v>284</v>
      </c>
      <c r="Z11" s="721"/>
    </row>
    <row r="12" spans="1:26" ht="48.75" customHeight="1" x14ac:dyDescent="0.25">
      <c r="A12" s="842" t="s">
        <v>32</v>
      </c>
      <c r="B12" s="844" t="s">
        <v>315</v>
      </c>
      <c r="C12" s="96">
        <v>151.47200000000001</v>
      </c>
      <c r="D12" s="842"/>
      <c r="E12" s="842"/>
      <c r="F12" s="827">
        <f t="shared" si="2"/>
        <v>151.47200000000001</v>
      </c>
      <c r="G12" s="96"/>
      <c r="H12" s="91">
        <v>6030.9949999999999</v>
      </c>
      <c r="I12" s="842"/>
      <c r="J12" s="828">
        <f t="shared" si="3"/>
        <v>6030.9949999999999</v>
      </c>
      <c r="K12" s="843" t="s">
        <v>160</v>
      </c>
      <c r="L12" s="243" t="s">
        <v>321</v>
      </c>
      <c r="Z12" s="721"/>
    </row>
    <row r="13" spans="1:26" ht="48.75" customHeight="1" x14ac:dyDescent="0.25">
      <c r="A13" s="842" t="s">
        <v>33</v>
      </c>
      <c r="B13" s="844" t="s">
        <v>143</v>
      </c>
      <c r="C13" s="96">
        <v>60</v>
      </c>
      <c r="D13" s="842"/>
      <c r="E13" s="842"/>
      <c r="F13" s="827">
        <f t="shared" si="2"/>
        <v>60</v>
      </c>
      <c r="G13" s="96"/>
      <c r="H13" s="91">
        <v>60</v>
      </c>
      <c r="I13" s="842"/>
      <c r="J13" s="828">
        <f t="shared" si="3"/>
        <v>60</v>
      </c>
      <c r="K13" s="843" t="s">
        <v>160</v>
      </c>
      <c r="L13" s="243" t="s">
        <v>284</v>
      </c>
      <c r="Z13" s="721"/>
    </row>
    <row r="14" spans="1:26" ht="49.5" customHeight="1" x14ac:dyDescent="0.25">
      <c r="A14" s="941" t="s">
        <v>40</v>
      </c>
      <c r="B14" s="825" t="s">
        <v>297</v>
      </c>
      <c r="C14" s="109">
        <v>198.44</v>
      </c>
      <c r="D14" s="841" t="s">
        <v>298</v>
      </c>
      <c r="E14" s="841"/>
      <c r="F14" s="826">
        <f t="shared" si="2"/>
        <v>6726.2219999999998</v>
      </c>
      <c r="G14" s="109">
        <f>G15+1041.2</f>
        <v>1239.6400000000001</v>
      </c>
      <c r="H14" s="104">
        <v>5486.5820000000003</v>
      </c>
      <c r="I14" s="841"/>
      <c r="J14" s="421">
        <f>G14+H14</f>
        <v>6726.2220000000007</v>
      </c>
      <c r="K14" s="942" t="s">
        <v>160</v>
      </c>
      <c r="L14" s="938" t="s">
        <v>314</v>
      </c>
      <c r="Z14" s="721"/>
    </row>
    <row r="15" spans="1:26" ht="16.5" customHeight="1" x14ac:dyDescent="0.25">
      <c r="A15" s="941"/>
      <c r="B15" s="853" t="s">
        <v>299</v>
      </c>
      <c r="C15" s="109">
        <v>198.44</v>
      </c>
      <c r="D15" s="841"/>
      <c r="E15" s="841"/>
      <c r="F15" s="826">
        <f t="shared" si="2"/>
        <v>198.44</v>
      </c>
      <c r="G15" s="109">
        <v>198.44</v>
      </c>
      <c r="H15" s="104"/>
      <c r="I15" s="841"/>
      <c r="J15" s="421">
        <f t="shared" si="3"/>
        <v>198.44</v>
      </c>
      <c r="K15" s="942"/>
      <c r="L15" s="938"/>
      <c r="Z15" s="721"/>
    </row>
    <row r="16" spans="1:26" s="169" customFormat="1" ht="15" customHeight="1" x14ac:dyDescent="0.25">
      <c r="A16" s="956" t="s">
        <v>22</v>
      </c>
      <c r="B16" s="956"/>
      <c r="C16" s="956"/>
      <c r="D16" s="956"/>
      <c r="E16" s="956"/>
      <c r="F16" s="956"/>
      <c r="G16" s="956"/>
      <c r="H16" s="956"/>
      <c r="I16" s="956"/>
      <c r="J16" s="956"/>
      <c r="K16" s="956"/>
      <c r="L16" s="956"/>
      <c r="M16" s="168"/>
    </row>
    <row r="17" spans="1:27" s="169" customFormat="1" ht="18" customHeight="1" x14ac:dyDescent="0.25">
      <c r="A17" s="949" t="s">
        <v>108</v>
      </c>
      <c r="B17" s="949"/>
      <c r="C17" s="949" t="s">
        <v>3</v>
      </c>
      <c r="D17" s="949"/>
      <c r="E17" s="949"/>
      <c r="F17" s="949"/>
      <c r="G17" s="949" t="s">
        <v>11</v>
      </c>
      <c r="H17" s="949"/>
      <c r="I17" s="949"/>
      <c r="J17" s="949"/>
      <c r="K17" s="949" t="s">
        <v>4</v>
      </c>
      <c r="L17" s="949" t="s">
        <v>11</v>
      </c>
      <c r="M17" s="168"/>
    </row>
    <row r="18" spans="1:27" s="169" customFormat="1" ht="19.5" customHeight="1" x14ac:dyDescent="0.25">
      <c r="A18" s="949"/>
      <c r="B18" s="949"/>
      <c r="C18" s="851" t="s">
        <v>104</v>
      </c>
      <c r="D18" s="851" t="s">
        <v>105</v>
      </c>
      <c r="E18" s="851" t="s">
        <v>106</v>
      </c>
      <c r="F18" s="851" t="s">
        <v>0</v>
      </c>
      <c r="G18" s="851" t="s">
        <v>104</v>
      </c>
      <c r="H18" s="851" t="s">
        <v>105</v>
      </c>
      <c r="I18" s="851" t="s">
        <v>106</v>
      </c>
      <c r="J18" s="851" t="s">
        <v>0</v>
      </c>
      <c r="K18" s="949"/>
      <c r="L18" s="949"/>
      <c r="M18" s="168"/>
    </row>
    <row r="19" spans="1:27" s="169" customFormat="1" ht="50.25" customHeight="1" x14ac:dyDescent="0.25">
      <c r="A19" s="841" t="s">
        <v>1</v>
      </c>
      <c r="B19" s="243" t="s">
        <v>300</v>
      </c>
      <c r="C19" s="850">
        <v>4036.5859999999998</v>
      </c>
      <c r="D19" s="851"/>
      <c r="E19" s="851"/>
      <c r="F19" s="421">
        <f>C19+D19+E19</f>
        <v>4036.5859999999998</v>
      </c>
      <c r="G19" s="850"/>
      <c r="H19" s="852">
        <v>3606.7820000000002</v>
      </c>
      <c r="I19" s="851"/>
      <c r="J19" s="421">
        <f>SUM(G19:I19)</f>
        <v>3606.7820000000002</v>
      </c>
      <c r="K19" s="845" t="s">
        <v>160</v>
      </c>
      <c r="L19" s="938" t="s">
        <v>301</v>
      </c>
      <c r="M19" s="168"/>
      <c r="Z19" s="168">
        <f>J19-F19</f>
        <v>-429.80399999999963</v>
      </c>
    </row>
    <row r="20" spans="1:27" s="169" customFormat="1" ht="30.75" customHeight="1" x14ac:dyDescent="0.25">
      <c r="A20" s="841" t="s">
        <v>15</v>
      </c>
      <c r="B20" s="243" t="s">
        <v>318</v>
      </c>
      <c r="C20" s="850">
        <v>200</v>
      </c>
      <c r="D20" s="104"/>
      <c r="E20" s="104"/>
      <c r="F20" s="421">
        <f>C20+D20+E20</f>
        <v>200</v>
      </c>
      <c r="G20" s="850"/>
      <c r="H20" s="104">
        <v>200</v>
      </c>
      <c r="I20" s="104"/>
      <c r="J20" s="421">
        <f>SUM(G20:I20)</f>
        <v>200</v>
      </c>
      <c r="K20" s="845" t="s">
        <v>160</v>
      </c>
      <c r="L20" s="938"/>
      <c r="M20" s="168"/>
      <c r="Z20" s="168"/>
    </row>
    <row r="21" spans="1:27" s="169" customFormat="1" ht="16.5" customHeight="1" x14ac:dyDescent="0.25">
      <c r="A21" s="948" t="s">
        <v>21</v>
      </c>
      <c r="B21" s="948"/>
      <c r="C21" s="948"/>
      <c r="D21" s="948"/>
      <c r="E21" s="948"/>
      <c r="F21" s="948"/>
      <c r="G21" s="948"/>
      <c r="H21" s="948"/>
      <c r="I21" s="948"/>
      <c r="J21" s="948"/>
      <c r="K21" s="948"/>
      <c r="L21" s="948"/>
      <c r="M21" s="168"/>
    </row>
    <row r="22" spans="1:27" s="169" customFormat="1" ht="17.25" customHeight="1" x14ac:dyDescent="0.25">
      <c r="A22" s="949" t="s">
        <v>108</v>
      </c>
      <c r="B22" s="949"/>
      <c r="C22" s="949" t="s">
        <v>3</v>
      </c>
      <c r="D22" s="949"/>
      <c r="E22" s="949"/>
      <c r="F22" s="949"/>
      <c r="G22" s="949" t="s">
        <v>11</v>
      </c>
      <c r="H22" s="949"/>
      <c r="I22" s="949"/>
      <c r="J22" s="949"/>
      <c r="K22" s="949" t="s">
        <v>4</v>
      </c>
      <c r="L22" s="949" t="s">
        <v>11</v>
      </c>
      <c r="M22" s="168"/>
    </row>
    <row r="23" spans="1:27" s="169" customFormat="1" ht="15.75" customHeight="1" x14ac:dyDescent="0.25">
      <c r="A23" s="949"/>
      <c r="B23" s="949"/>
      <c r="C23" s="851" t="s">
        <v>104</v>
      </c>
      <c r="D23" s="851" t="s">
        <v>105</v>
      </c>
      <c r="E23" s="851" t="s">
        <v>106</v>
      </c>
      <c r="F23" s="851" t="s">
        <v>0</v>
      </c>
      <c r="G23" s="851" t="s">
        <v>104</v>
      </c>
      <c r="H23" s="851" t="s">
        <v>105</v>
      </c>
      <c r="I23" s="851" t="s">
        <v>106</v>
      </c>
      <c r="J23" s="851" t="s">
        <v>0</v>
      </c>
      <c r="K23" s="949"/>
      <c r="L23" s="949"/>
      <c r="M23" s="168"/>
    </row>
    <row r="24" spans="1:27" s="169" customFormat="1" ht="37.9" customHeight="1" x14ac:dyDescent="0.25">
      <c r="A24" s="841" t="s">
        <v>1</v>
      </c>
      <c r="B24" s="666" t="s">
        <v>263</v>
      </c>
      <c r="C24" s="104"/>
      <c r="D24" s="104">
        <v>228.059</v>
      </c>
      <c r="E24" s="104"/>
      <c r="F24" s="826">
        <f>C24+D24+E24</f>
        <v>228.059</v>
      </c>
      <c r="G24" s="104"/>
      <c r="H24" s="418">
        <v>228.059</v>
      </c>
      <c r="I24" s="418">
        <v>218.51300000000001</v>
      </c>
      <c r="J24" s="421">
        <f>SUM(G24:I24)</f>
        <v>446.572</v>
      </c>
      <c r="K24" s="845" t="s">
        <v>236</v>
      </c>
      <c r="L24" s="845" t="s">
        <v>290</v>
      </c>
      <c r="M24" s="168"/>
      <c r="Z24" s="168" t="e">
        <f>#REF!-#REF!</f>
        <v>#REF!</v>
      </c>
      <c r="AA24" s="168"/>
    </row>
    <row r="25" spans="1:27" s="169" customFormat="1" ht="37.9" customHeight="1" x14ac:dyDescent="0.25">
      <c r="A25" s="841" t="s">
        <v>15</v>
      </c>
      <c r="B25" s="666" t="s">
        <v>291</v>
      </c>
      <c r="C25" s="104"/>
      <c r="D25" s="104">
        <v>65.506</v>
      </c>
      <c r="E25" s="104"/>
      <c r="F25" s="826">
        <f t="shared" ref="F25" si="4">C25+D25+E25</f>
        <v>65.506</v>
      </c>
      <c r="G25" s="104"/>
      <c r="H25" s="418">
        <v>65.506</v>
      </c>
      <c r="I25" s="418">
        <v>242.79599999999999</v>
      </c>
      <c r="J25" s="421">
        <f t="shared" ref="J25" si="5">SUM(G25:I25)</f>
        <v>308.30200000000002</v>
      </c>
      <c r="K25" s="845" t="s">
        <v>236</v>
      </c>
      <c r="L25" s="845" t="s">
        <v>290</v>
      </c>
      <c r="M25" s="168"/>
      <c r="Z25" s="168">
        <f t="shared" ref="Z25:Z43" si="6">J25-F25</f>
        <v>242.79600000000002</v>
      </c>
    </row>
    <row r="26" spans="1:27" s="169" customFormat="1" ht="37.9" customHeight="1" x14ac:dyDescent="0.25">
      <c r="A26" s="841" t="s">
        <v>16</v>
      </c>
      <c r="B26" s="666" t="s">
        <v>292</v>
      </c>
      <c r="C26" s="104">
        <v>63.997999999999998</v>
      </c>
      <c r="D26" s="104"/>
      <c r="E26" s="104"/>
      <c r="F26" s="826">
        <f t="shared" ref="F26:F27" si="7">C26+D26+E26</f>
        <v>63.997999999999998</v>
      </c>
      <c r="G26" s="104">
        <v>63.997999999999998</v>
      </c>
      <c r="H26" s="841"/>
      <c r="I26" s="109">
        <v>81.998999999999995</v>
      </c>
      <c r="J26" s="421">
        <f t="shared" ref="J26:J45" si="8">G26+H26+I26</f>
        <v>145.99699999999999</v>
      </c>
      <c r="K26" s="845" t="s">
        <v>236</v>
      </c>
      <c r="L26" s="845" t="s">
        <v>217</v>
      </c>
      <c r="M26" s="168"/>
      <c r="Z26" s="168">
        <f t="shared" si="6"/>
        <v>81.998999999999995</v>
      </c>
    </row>
    <row r="27" spans="1:27" s="169" customFormat="1" ht="60.75" customHeight="1" x14ac:dyDescent="0.25">
      <c r="A27" s="841" t="s">
        <v>30</v>
      </c>
      <c r="B27" s="666" t="s">
        <v>293</v>
      </c>
      <c r="C27" s="104">
        <v>87.995999999999995</v>
      </c>
      <c r="D27" s="104"/>
      <c r="E27" s="104"/>
      <c r="F27" s="826">
        <f t="shared" si="7"/>
        <v>87.995999999999995</v>
      </c>
      <c r="G27" s="104">
        <v>44.975999999999999</v>
      </c>
      <c r="H27" s="841" t="s">
        <v>309</v>
      </c>
      <c r="I27" s="418">
        <v>98.028000000000006</v>
      </c>
      <c r="J27" s="421">
        <f t="shared" si="8"/>
        <v>189.28800000000001</v>
      </c>
      <c r="K27" s="845" t="s">
        <v>236</v>
      </c>
      <c r="L27" s="845" t="s">
        <v>319</v>
      </c>
      <c r="M27" s="168"/>
      <c r="Z27" s="168">
        <f t="shared" si="6"/>
        <v>101.29200000000002</v>
      </c>
    </row>
    <row r="28" spans="1:27" s="169" customFormat="1" ht="39.75" customHeight="1" x14ac:dyDescent="0.25">
      <c r="A28" s="841" t="s">
        <v>31</v>
      </c>
      <c r="B28" s="666" t="s">
        <v>279</v>
      </c>
      <c r="C28" s="104"/>
      <c r="D28" s="104"/>
      <c r="E28" s="104"/>
      <c r="F28" s="826">
        <f>C28+D28+E28</f>
        <v>0</v>
      </c>
      <c r="G28" s="104"/>
      <c r="H28" s="841"/>
      <c r="I28" s="418">
        <v>102.49</v>
      </c>
      <c r="J28" s="421">
        <f t="shared" si="8"/>
        <v>102.49</v>
      </c>
      <c r="K28" s="845" t="s">
        <v>236</v>
      </c>
      <c r="L28" s="845" t="s">
        <v>217</v>
      </c>
      <c r="M28" s="168"/>
      <c r="Z28" s="168"/>
    </row>
    <row r="29" spans="1:27" s="169" customFormat="1" ht="32.25" customHeight="1" x14ac:dyDescent="0.25">
      <c r="A29" s="841" t="s">
        <v>32</v>
      </c>
      <c r="B29" s="666" t="s">
        <v>194</v>
      </c>
      <c r="C29" s="104">
        <v>558.16899999999998</v>
      </c>
      <c r="D29" s="104"/>
      <c r="E29" s="104"/>
      <c r="F29" s="826">
        <f t="shared" ref="F29:F36" si="9">C29+D29+E29</f>
        <v>558.16899999999998</v>
      </c>
      <c r="G29" s="104"/>
      <c r="H29" s="841"/>
      <c r="I29" s="418"/>
      <c r="J29" s="421">
        <f t="shared" si="8"/>
        <v>0</v>
      </c>
      <c r="K29" s="942" t="s">
        <v>236</v>
      </c>
      <c r="L29" s="942" t="s">
        <v>305</v>
      </c>
      <c r="M29" s="168"/>
      <c r="Z29" s="168"/>
    </row>
    <row r="30" spans="1:27" s="169" customFormat="1" ht="36.75" customHeight="1" x14ac:dyDescent="0.25">
      <c r="A30" s="841" t="s">
        <v>33</v>
      </c>
      <c r="B30" s="666" t="s">
        <v>304</v>
      </c>
      <c r="C30" s="104">
        <v>110.905</v>
      </c>
      <c r="D30" s="104"/>
      <c r="E30" s="104"/>
      <c r="F30" s="826">
        <f t="shared" si="9"/>
        <v>110.905</v>
      </c>
      <c r="G30" s="104"/>
      <c r="H30" s="841"/>
      <c r="I30" s="418"/>
      <c r="J30" s="421">
        <f t="shared" si="8"/>
        <v>0</v>
      </c>
      <c r="K30" s="942"/>
      <c r="L30" s="942"/>
      <c r="M30" s="168"/>
      <c r="Z30" s="168"/>
    </row>
    <row r="31" spans="1:27" s="169" customFormat="1" ht="24.75" customHeight="1" x14ac:dyDescent="0.25">
      <c r="A31" s="841" t="s">
        <v>40</v>
      </c>
      <c r="B31" s="666" t="s">
        <v>306</v>
      </c>
      <c r="C31" s="104">
        <v>30.998999999999999</v>
      </c>
      <c r="D31" s="104"/>
      <c r="E31" s="104"/>
      <c r="F31" s="826">
        <f t="shared" ref="F31" si="10">C31+D31+E31</f>
        <v>30.998999999999999</v>
      </c>
      <c r="G31" s="104"/>
      <c r="H31" s="841"/>
      <c r="I31" s="418"/>
      <c r="J31" s="421">
        <f t="shared" si="8"/>
        <v>0</v>
      </c>
      <c r="K31" s="942"/>
      <c r="L31" s="942"/>
      <c r="M31" s="168"/>
      <c r="Z31" s="168"/>
    </row>
    <row r="32" spans="1:27" s="169" customFormat="1" ht="27.75" customHeight="1" x14ac:dyDescent="0.25">
      <c r="A32" s="841" t="s">
        <v>41</v>
      </c>
      <c r="B32" s="666" t="s">
        <v>292</v>
      </c>
      <c r="C32" s="104">
        <v>63.997999999999998</v>
      </c>
      <c r="D32" s="104"/>
      <c r="E32" s="104"/>
      <c r="F32" s="826">
        <f t="shared" si="9"/>
        <v>63.997999999999998</v>
      </c>
      <c r="G32" s="104">
        <v>36.408000000000001</v>
      </c>
      <c r="H32" s="841" t="s">
        <v>272</v>
      </c>
      <c r="I32" s="418"/>
      <c r="J32" s="421">
        <f t="shared" si="8"/>
        <v>75.123000000000005</v>
      </c>
      <c r="K32" s="845" t="s">
        <v>236</v>
      </c>
      <c r="L32" s="945" t="s">
        <v>310</v>
      </c>
      <c r="M32" s="168"/>
      <c r="Z32" s="168"/>
    </row>
    <row r="33" spans="1:26" s="169" customFormat="1" ht="30.75" customHeight="1" x14ac:dyDescent="0.25">
      <c r="A33" s="841" t="s">
        <v>42</v>
      </c>
      <c r="B33" s="666" t="s">
        <v>307</v>
      </c>
      <c r="C33" s="104">
        <v>56.997999999999998</v>
      </c>
      <c r="D33" s="104"/>
      <c r="E33" s="104"/>
      <c r="F33" s="826">
        <f t="shared" si="9"/>
        <v>56.997999999999998</v>
      </c>
      <c r="G33" s="104">
        <v>28.498999999999999</v>
      </c>
      <c r="H33" s="841"/>
      <c r="I33" s="418"/>
      <c r="J33" s="421">
        <f t="shared" si="8"/>
        <v>28.498999999999999</v>
      </c>
      <c r="K33" s="845" t="s">
        <v>236</v>
      </c>
      <c r="L33" s="961"/>
      <c r="M33" s="168"/>
      <c r="Z33" s="168"/>
    </row>
    <row r="34" spans="1:26" s="169" customFormat="1" ht="36" customHeight="1" x14ac:dyDescent="0.25">
      <c r="A34" s="841" t="s">
        <v>43</v>
      </c>
      <c r="B34" s="666" t="s">
        <v>308</v>
      </c>
      <c r="C34" s="104">
        <v>64.998000000000005</v>
      </c>
      <c r="D34" s="104"/>
      <c r="E34" s="104"/>
      <c r="F34" s="826">
        <f t="shared" si="9"/>
        <v>64.998000000000005</v>
      </c>
      <c r="G34" s="104">
        <v>32.499000000000002</v>
      </c>
      <c r="H34" s="841"/>
      <c r="I34" s="418"/>
      <c r="J34" s="421">
        <f t="shared" si="8"/>
        <v>32.499000000000002</v>
      </c>
      <c r="K34" s="845" t="s">
        <v>236</v>
      </c>
      <c r="L34" s="961"/>
      <c r="M34" s="168"/>
      <c r="Z34" s="168"/>
    </row>
    <row r="35" spans="1:26" s="169" customFormat="1" ht="36" customHeight="1" x14ac:dyDescent="0.25">
      <c r="A35" s="858" t="s">
        <v>260</v>
      </c>
      <c r="B35" s="666" t="s">
        <v>311</v>
      </c>
      <c r="C35" s="104">
        <v>0</v>
      </c>
      <c r="D35" s="104"/>
      <c r="E35" s="104"/>
      <c r="F35" s="826">
        <f t="shared" ref="F35" si="11">C35+D35+E35</f>
        <v>0</v>
      </c>
      <c r="G35" s="104"/>
      <c r="H35" s="858" t="s">
        <v>312</v>
      </c>
      <c r="I35" s="418"/>
      <c r="J35" s="421">
        <f t="shared" ref="J35" si="12">G35+H35+I35</f>
        <v>81.447999999999993</v>
      </c>
      <c r="K35" s="859" t="s">
        <v>236</v>
      </c>
      <c r="L35" s="946"/>
      <c r="M35" s="168"/>
      <c r="Z35" s="168"/>
    </row>
    <row r="36" spans="1:26" s="169" customFormat="1" ht="30" customHeight="1" x14ac:dyDescent="0.25">
      <c r="A36" s="858" t="s">
        <v>261</v>
      </c>
      <c r="B36" s="666" t="s">
        <v>324</v>
      </c>
      <c r="C36" s="104">
        <v>0</v>
      </c>
      <c r="D36" s="104"/>
      <c r="E36" s="104"/>
      <c r="F36" s="826">
        <f t="shared" si="9"/>
        <v>0</v>
      </c>
      <c r="G36" s="104"/>
      <c r="H36" s="858" t="s">
        <v>327</v>
      </c>
      <c r="I36" s="418"/>
      <c r="J36" s="421">
        <f t="shared" si="8"/>
        <v>36.923000000000002</v>
      </c>
      <c r="K36" s="859" t="s">
        <v>236</v>
      </c>
      <c r="L36" s="859" t="s">
        <v>248</v>
      </c>
      <c r="M36" s="168"/>
      <c r="Z36" s="168"/>
    </row>
    <row r="37" spans="1:26" s="169" customFormat="1" ht="47.25" customHeight="1" x14ac:dyDescent="0.25">
      <c r="A37" s="841" t="s">
        <v>262</v>
      </c>
      <c r="B37" s="666" t="s">
        <v>158</v>
      </c>
      <c r="C37" s="104">
        <v>49.8</v>
      </c>
      <c r="D37" s="104"/>
      <c r="E37" s="104"/>
      <c r="F37" s="826">
        <f t="shared" ref="F37:F45" si="13">C37+D37+E37</f>
        <v>49.8</v>
      </c>
      <c r="G37" s="104"/>
      <c r="H37" s="104">
        <v>49.8</v>
      </c>
      <c r="I37" s="418"/>
      <c r="J37" s="421">
        <f t="shared" ref="J37:J41" si="14">G37+H37+I37</f>
        <v>49.8</v>
      </c>
      <c r="K37" s="845" t="s">
        <v>160</v>
      </c>
      <c r="L37" s="825" t="s">
        <v>295</v>
      </c>
      <c r="M37" s="168"/>
      <c r="Z37" s="168"/>
    </row>
    <row r="38" spans="1:26" s="169" customFormat="1" ht="48" customHeight="1" x14ac:dyDescent="0.25">
      <c r="A38" s="841" t="s">
        <v>274</v>
      </c>
      <c r="B38" s="666" t="s">
        <v>313</v>
      </c>
      <c r="C38" s="104">
        <v>57.75</v>
      </c>
      <c r="D38" s="104"/>
      <c r="E38" s="104"/>
      <c r="F38" s="826">
        <f t="shared" si="13"/>
        <v>57.75</v>
      </c>
      <c r="G38" s="104"/>
      <c r="H38" s="104">
        <v>57.75</v>
      </c>
      <c r="I38" s="418"/>
      <c r="J38" s="421">
        <f t="shared" si="14"/>
        <v>57.75</v>
      </c>
      <c r="K38" s="845" t="s">
        <v>303</v>
      </c>
      <c r="L38" s="825" t="s">
        <v>295</v>
      </c>
      <c r="M38" s="168"/>
      <c r="Z38" s="168"/>
    </row>
    <row r="39" spans="1:26" s="169" customFormat="1" ht="63" customHeight="1" x14ac:dyDescent="0.25">
      <c r="A39" s="841" t="s">
        <v>277</v>
      </c>
      <c r="B39" s="666" t="s">
        <v>129</v>
      </c>
      <c r="C39" s="104">
        <v>18.09</v>
      </c>
      <c r="D39" s="104"/>
      <c r="E39" s="104"/>
      <c r="F39" s="826">
        <f t="shared" si="13"/>
        <v>18.09</v>
      </c>
      <c r="G39" s="104"/>
      <c r="H39" s="104">
        <v>18.09</v>
      </c>
      <c r="I39" s="418"/>
      <c r="J39" s="421">
        <f t="shared" ref="J39:J40" si="15">G39+H39+I39</f>
        <v>18.09</v>
      </c>
      <c r="K39" s="845" t="s">
        <v>303</v>
      </c>
      <c r="L39" s="825" t="s">
        <v>295</v>
      </c>
      <c r="M39" s="168"/>
      <c r="Z39" s="168"/>
    </row>
    <row r="40" spans="1:26" s="169" customFormat="1" ht="54.75" customHeight="1" x14ac:dyDescent="0.25">
      <c r="A40" s="841" t="s">
        <v>278</v>
      </c>
      <c r="B40" s="666" t="s">
        <v>320</v>
      </c>
      <c r="C40" s="104">
        <v>32451.466</v>
      </c>
      <c r="D40" s="104"/>
      <c r="E40" s="104"/>
      <c r="F40" s="826">
        <f t="shared" si="13"/>
        <v>32451.466</v>
      </c>
      <c r="G40" s="104">
        <f>32451.466-600</f>
        <v>31851.466</v>
      </c>
      <c r="H40" s="104">
        <v>600</v>
      </c>
      <c r="I40" s="418"/>
      <c r="J40" s="421">
        <f t="shared" si="15"/>
        <v>32451.466</v>
      </c>
      <c r="K40" s="845" t="s">
        <v>160</v>
      </c>
      <c r="L40" s="825" t="s">
        <v>322</v>
      </c>
      <c r="M40" s="168"/>
      <c r="Z40" s="168"/>
    </row>
    <row r="41" spans="1:26" s="169" customFormat="1" ht="72" customHeight="1" x14ac:dyDescent="0.25">
      <c r="A41" s="841" t="s">
        <v>280</v>
      </c>
      <c r="B41" s="666" t="s">
        <v>281</v>
      </c>
      <c r="C41" s="104">
        <v>86.983999999999995</v>
      </c>
      <c r="D41" s="104">
        <v>171.29900000000001</v>
      </c>
      <c r="E41" s="104"/>
      <c r="F41" s="826">
        <f t="shared" si="13"/>
        <v>258.28300000000002</v>
      </c>
      <c r="G41" s="104"/>
      <c r="H41" s="104">
        <v>238.75200000000001</v>
      </c>
      <c r="I41" s="418"/>
      <c r="J41" s="421">
        <f t="shared" si="14"/>
        <v>238.75200000000001</v>
      </c>
      <c r="K41" s="845" t="s">
        <v>233</v>
      </c>
      <c r="L41" s="825" t="s">
        <v>326</v>
      </c>
      <c r="M41" s="168"/>
      <c r="Z41" s="168"/>
    </row>
    <row r="42" spans="1:26" s="169" customFormat="1" ht="44.25" customHeight="1" x14ac:dyDescent="0.25">
      <c r="A42" s="941" t="s">
        <v>325</v>
      </c>
      <c r="B42" s="666" t="s">
        <v>332</v>
      </c>
      <c r="C42" s="104"/>
      <c r="D42" s="104"/>
      <c r="E42" s="104"/>
      <c r="F42" s="826">
        <f t="shared" si="13"/>
        <v>0</v>
      </c>
      <c r="G42" s="109">
        <f>G43</f>
        <v>15</v>
      </c>
      <c r="H42" s="109">
        <v>11518.08</v>
      </c>
      <c r="I42" s="418"/>
      <c r="J42" s="421">
        <f t="shared" si="8"/>
        <v>11533.08</v>
      </c>
      <c r="K42" s="942" t="s">
        <v>160</v>
      </c>
      <c r="L42" s="942" t="s">
        <v>294</v>
      </c>
      <c r="M42" s="168"/>
      <c r="Z42" s="168"/>
    </row>
    <row r="43" spans="1:26" s="169" customFormat="1" ht="23.25" customHeight="1" x14ac:dyDescent="0.25">
      <c r="A43" s="941"/>
      <c r="B43" s="854" t="s">
        <v>37</v>
      </c>
      <c r="C43" s="104"/>
      <c r="D43" s="104"/>
      <c r="E43" s="104"/>
      <c r="F43" s="826">
        <f t="shared" si="13"/>
        <v>0</v>
      </c>
      <c r="G43" s="838">
        <v>15</v>
      </c>
      <c r="H43" s="838">
        <v>956.36400000000003</v>
      </c>
      <c r="I43" s="418"/>
      <c r="J43" s="421">
        <f t="shared" si="8"/>
        <v>971.36400000000003</v>
      </c>
      <c r="K43" s="942"/>
      <c r="L43" s="942"/>
      <c r="M43" s="168"/>
      <c r="Z43" s="168">
        <f t="shared" si="6"/>
        <v>971.36400000000003</v>
      </c>
    </row>
    <row r="44" spans="1:26" s="169" customFormat="1" ht="33" customHeight="1" x14ac:dyDescent="0.25">
      <c r="A44" s="861" t="s">
        <v>328</v>
      </c>
      <c r="B44" s="666" t="s">
        <v>331</v>
      </c>
      <c r="C44" s="104"/>
      <c r="D44" s="104"/>
      <c r="E44" s="104"/>
      <c r="F44" s="826">
        <f t="shared" si="13"/>
        <v>0</v>
      </c>
      <c r="G44" s="838"/>
      <c r="H44" s="104">
        <v>49.999000000000002</v>
      </c>
      <c r="I44" s="418"/>
      <c r="J44" s="421">
        <f t="shared" si="8"/>
        <v>49.999000000000002</v>
      </c>
      <c r="K44" s="860" t="s">
        <v>236</v>
      </c>
      <c r="L44" s="945" t="s">
        <v>330</v>
      </c>
      <c r="M44" s="168"/>
      <c r="Z44" s="168"/>
    </row>
    <row r="45" spans="1:26" s="169" customFormat="1" ht="30.75" customHeight="1" x14ac:dyDescent="0.25">
      <c r="A45" s="862" t="s">
        <v>329</v>
      </c>
      <c r="B45" s="864" t="s">
        <v>212</v>
      </c>
      <c r="C45" s="370"/>
      <c r="D45" s="370"/>
      <c r="E45" s="370"/>
      <c r="F45" s="826">
        <f t="shared" si="13"/>
        <v>0</v>
      </c>
      <c r="G45" s="597"/>
      <c r="H45" s="370">
        <v>48</v>
      </c>
      <c r="I45" s="863"/>
      <c r="J45" s="421">
        <f t="shared" si="8"/>
        <v>48</v>
      </c>
      <c r="K45" s="860" t="s">
        <v>236</v>
      </c>
      <c r="L45" s="946"/>
      <c r="M45" s="168"/>
      <c r="Z45" s="168"/>
    </row>
    <row r="46" spans="1:26" s="575" customFormat="1" ht="19.5" hidden="1" customHeight="1" thickBot="1" x14ac:dyDescent="0.3">
      <c r="A46" s="977" t="s">
        <v>152</v>
      </c>
      <c r="B46" s="978"/>
      <c r="C46" s="978"/>
      <c r="D46" s="978"/>
      <c r="E46" s="978"/>
      <c r="F46" s="978"/>
      <c r="G46" s="978"/>
      <c r="H46" s="978"/>
      <c r="I46" s="978"/>
      <c r="J46" s="978"/>
      <c r="K46" s="978"/>
      <c r="L46" s="979"/>
      <c r="M46" s="574"/>
    </row>
    <row r="47" spans="1:26" s="575" customFormat="1" ht="18.75" hidden="1" customHeight="1" thickBot="1" x14ac:dyDescent="0.3">
      <c r="A47" s="980" t="s">
        <v>108</v>
      </c>
      <c r="B47" s="981"/>
      <c r="C47" s="980" t="s">
        <v>3</v>
      </c>
      <c r="D47" s="981"/>
      <c r="E47" s="981"/>
      <c r="F47" s="984"/>
      <c r="G47" s="981" t="s">
        <v>11</v>
      </c>
      <c r="H47" s="981"/>
      <c r="I47" s="981"/>
      <c r="J47" s="981"/>
      <c r="K47" s="985" t="s">
        <v>4</v>
      </c>
      <c r="L47" s="987" t="s">
        <v>11</v>
      </c>
      <c r="M47" s="574"/>
    </row>
    <row r="48" spans="1:26" s="575" customFormat="1" ht="18.75" hidden="1" customHeight="1" thickBot="1" x14ac:dyDescent="0.3">
      <c r="A48" s="982"/>
      <c r="B48" s="983"/>
      <c r="C48" s="823" t="s">
        <v>104</v>
      </c>
      <c r="D48" s="821" t="s">
        <v>105</v>
      </c>
      <c r="E48" s="821" t="s">
        <v>106</v>
      </c>
      <c r="F48" s="822" t="s">
        <v>0</v>
      </c>
      <c r="G48" s="824" t="s">
        <v>104</v>
      </c>
      <c r="H48" s="821" t="s">
        <v>105</v>
      </c>
      <c r="I48" s="821" t="s">
        <v>106</v>
      </c>
      <c r="J48" s="579" t="s">
        <v>0</v>
      </c>
      <c r="K48" s="986"/>
      <c r="L48" s="988"/>
      <c r="M48" s="574"/>
    </row>
    <row r="49" spans="1:13" s="575" customFormat="1" ht="40.5" hidden="1" customHeight="1" thickBot="1" x14ac:dyDescent="0.3">
      <c r="A49" s="674" t="s">
        <v>1</v>
      </c>
      <c r="B49" s="665" t="s">
        <v>204</v>
      </c>
      <c r="C49" s="675"/>
      <c r="D49" s="676"/>
      <c r="E49" s="676"/>
      <c r="F49" s="677">
        <f t="shared" ref="F49" si="16">SUM(C49:E49)</f>
        <v>0</v>
      </c>
      <c r="G49" s="261"/>
      <c r="H49" s="262"/>
      <c r="I49" s="262"/>
      <c r="J49" s="678">
        <f>G49+H49+I49</f>
        <v>0</v>
      </c>
      <c r="K49" s="817" t="s">
        <v>51</v>
      </c>
      <c r="L49" s="664" t="s">
        <v>183</v>
      </c>
      <c r="M49" s="574"/>
    </row>
    <row r="50" spans="1:13" s="575" customFormat="1" ht="32.25" hidden="1" customHeight="1" x14ac:dyDescent="0.25">
      <c r="A50" s="818" t="s">
        <v>15</v>
      </c>
      <c r="B50" s="643" t="s">
        <v>154</v>
      </c>
      <c r="C50" s="615"/>
      <c r="D50" s="297"/>
      <c r="E50" s="297"/>
      <c r="F50" s="644"/>
      <c r="G50" s="650">
        <v>22.87</v>
      </c>
      <c r="H50" s="295"/>
      <c r="I50" s="295"/>
      <c r="J50" s="585">
        <f t="shared" ref="J50:J53" si="17">SUM(G50:I50)</f>
        <v>22.87</v>
      </c>
      <c r="K50" s="819" t="s">
        <v>51</v>
      </c>
      <c r="L50" s="820" t="s">
        <v>14</v>
      </c>
      <c r="M50" s="574"/>
    </row>
    <row r="51" spans="1:13" s="575" customFormat="1" ht="26.25" hidden="1" customHeight="1" x14ac:dyDescent="0.25">
      <c r="A51" s="527" t="s">
        <v>16</v>
      </c>
      <c r="B51" s="560" t="s">
        <v>155</v>
      </c>
      <c r="C51" s="344"/>
      <c r="D51" s="292"/>
      <c r="E51" s="292"/>
      <c r="F51" s="345"/>
      <c r="G51" s="529">
        <v>22.87</v>
      </c>
      <c r="H51" s="278"/>
      <c r="I51" s="278"/>
      <c r="J51" s="347">
        <f t="shared" si="17"/>
        <v>22.87</v>
      </c>
      <c r="K51" s="531" t="s">
        <v>51</v>
      </c>
      <c r="L51" s="532" t="s">
        <v>14</v>
      </c>
      <c r="M51" s="574"/>
    </row>
    <row r="52" spans="1:13" s="575" customFormat="1" ht="21.75" hidden="1" customHeight="1" x14ac:dyDescent="0.25">
      <c r="A52" s="527" t="s">
        <v>30</v>
      </c>
      <c r="B52" s="560" t="s">
        <v>156</v>
      </c>
      <c r="C52" s="344"/>
      <c r="D52" s="292"/>
      <c r="E52" s="292"/>
      <c r="F52" s="345"/>
      <c r="G52" s="529">
        <v>22.87</v>
      </c>
      <c r="H52" s="278"/>
      <c r="I52" s="278"/>
      <c r="J52" s="347">
        <f t="shared" si="17"/>
        <v>22.87</v>
      </c>
      <c r="K52" s="531" t="s">
        <v>51</v>
      </c>
      <c r="L52" s="532" t="s">
        <v>14</v>
      </c>
      <c r="M52" s="574"/>
    </row>
    <row r="53" spans="1:13" s="575" customFormat="1" ht="7.5" hidden="1" customHeight="1" x14ac:dyDescent="0.25">
      <c r="A53" s="846" t="s">
        <v>31</v>
      </c>
      <c r="B53" s="855" t="s">
        <v>157</v>
      </c>
      <c r="C53" s="314"/>
      <c r="D53" s="315"/>
      <c r="E53" s="315"/>
      <c r="F53" s="316"/>
      <c r="G53" s="317">
        <v>22.87</v>
      </c>
      <c r="H53" s="318"/>
      <c r="I53" s="318"/>
      <c r="J53" s="856">
        <f t="shared" si="17"/>
        <v>22.87</v>
      </c>
      <c r="K53" s="847" t="s">
        <v>51</v>
      </c>
      <c r="L53" s="848" t="s">
        <v>14</v>
      </c>
      <c r="M53" s="574"/>
    </row>
    <row r="54" spans="1:13" s="169" customFormat="1" ht="18" customHeight="1" x14ac:dyDescent="0.25">
      <c r="A54" s="947" t="s">
        <v>10</v>
      </c>
      <c r="B54" s="947"/>
      <c r="C54" s="947"/>
      <c r="D54" s="947"/>
      <c r="E54" s="947"/>
      <c r="F54" s="947"/>
      <c r="G54" s="947"/>
      <c r="H54" s="947"/>
      <c r="I54" s="947"/>
      <c r="J54" s="947"/>
      <c r="K54" s="947"/>
      <c r="L54" s="947"/>
      <c r="M54" s="168"/>
    </row>
    <row r="55" spans="1:13" s="169" customFormat="1" ht="16.5" customHeight="1" x14ac:dyDescent="0.25">
      <c r="A55" s="949" t="s">
        <v>108</v>
      </c>
      <c r="B55" s="949"/>
      <c r="C55" s="949" t="s">
        <v>3</v>
      </c>
      <c r="D55" s="949"/>
      <c r="E55" s="949"/>
      <c r="F55" s="949"/>
      <c r="G55" s="949" t="s">
        <v>11</v>
      </c>
      <c r="H55" s="949"/>
      <c r="I55" s="949"/>
      <c r="J55" s="949"/>
      <c r="K55" s="949" t="s">
        <v>4</v>
      </c>
      <c r="L55" s="949" t="s">
        <v>11</v>
      </c>
      <c r="M55" s="168"/>
    </row>
    <row r="56" spans="1:13" s="169" customFormat="1" ht="16.5" customHeight="1" x14ac:dyDescent="0.25">
      <c r="A56" s="949"/>
      <c r="B56" s="949"/>
      <c r="C56" s="851" t="s">
        <v>104</v>
      </c>
      <c r="D56" s="851" t="s">
        <v>105</v>
      </c>
      <c r="E56" s="851" t="s">
        <v>106</v>
      </c>
      <c r="F56" s="851" t="s">
        <v>0</v>
      </c>
      <c r="G56" s="851" t="s">
        <v>104</v>
      </c>
      <c r="H56" s="851" t="s">
        <v>105</v>
      </c>
      <c r="I56" s="851" t="s">
        <v>106</v>
      </c>
      <c r="J56" s="851" t="s">
        <v>0</v>
      </c>
      <c r="K56" s="949"/>
      <c r="L56" s="949"/>
      <c r="M56" s="168"/>
    </row>
    <row r="57" spans="1:13" s="169" customFormat="1" ht="46.9" customHeight="1" x14ac:dyDescent="0.25">
      <c r="A57" s="937" t="s">
        <v>1</v>
      </c>
      <c r="B57" s="831" t="s">
        <v>67</v>
      </c>
      <c r="C57" s="832">
        <f>C58+C59+C60+C61</f>
        <v>38712.436000000002</v>
      </c>
      <c r="D57" s="832">
        <f t="shared" ref="D57:F57" si="18">D58+D59+D60+D61</f>
        <v>0</v>
      </c>
      <c r="E57" s="832">
        <f t="shared" si="18"/>
        <v>0</v>
      </c>
      <c r="F57" s="832">
        <f t="shared" si="18"/>
        <v>38712.436000000002</v>
      </c>
      <c r="G57" s="832">
        <f>G58+G59+G60+G61</f>
        <v>7561.549</v>
      </c>
      <c r="H57" s="832">
        <f t="shared" ref="H57" si="19">H58+H59+H60+H61</f>
        <v>6142.6570000000002</v>
      </c>
      <c r="I57" s="832">
        <f t="shared" ref="I57" si="20">I58+I59+I60+I61</f>
        <v>25008.23</v>
      </c>
      <c r="J57" s="832">
        <f t="shared" ref="J57" si="21">J58+J59+J60+J61</f>
        <v>38712.436000000002</v>
      </c>
      <c r="K57" s="961" t="s">
        <v>160</v>
      </c>
      <c r="L57" s="836" t="s">
        <v>288</v>
      </c>
      <c r="M57" s="168"/>
    </row>
    <row r="58" spans="1:13" s="169" customFormat="1" ht="45" customHeight="1" x14ac:dyDescent="0.25">
      <c r="A58" s="941"/>
      <c r="B58" s="508" t="s">
        <v>124</v>
      </c>
      <c r="C58" s="679">
        <f>10463.759-2902.21</f>
        <v>7561.549</v>
      </c>
      <c r="D58" s="679"/>
      <c r="E58" s="104"/>
      <c r="F58" s="104">
        <f t="shared" ref="F58:F61" si="22">C58+D58+E58</f>
        <v>7561.549</v>
      </c>
      <c r="G58" s="679">
        <f>10463.759-2902.21</f>
        <v>7561.549</v>
      </c>
      <c r="H58" s="679"/>
      <c r="I58" s="679"/>
      <c r="J58" s="421">
        <f t="shared" ref="J58:J61" si="23">G58+H58+I58</f>
        <v>7561.549</v>
      </c>
      <c r="K58" s="961"/>
      <c r="L58" s="839"/>
      <c r="M58" s="168"/>
    </row>
    <row r="59" spans="1:13" s="169" customFormat="1" ht="46.9" customHeight="1" x14ac:dyDescent="0.25">
      <c r="A59" s="941"/>
      <c r="B59" s="508" t="s">
        <v>125</v>
      </c>
      <c r="C59" s="669">
        <v>6142.6570000000002</v>
      </c>
      <c r="D59" s="669"/>
      <c r="E59" s="104"/>
      <c r="F59" s="104">
        <f t="shared" si="22"/>
        <v>6142.6570000000002</v>
      </c>
      <c r="G59" s="837"/>
      <c r="H59" s="837">
        <v>6142.6570000000002</v>
      </c>
      <c r="I59" s="679"/>
      <c r="J59" s="421">
        <f t="shared" si="23"/>
        <v>6142.6570000000002</v>
      </c>
      <c r="K59" s="961"/>
      <c r="L59" s="836" t="s">
        <v>302</v>
      </c>
      <c r="M59" s="168"/>
    </row>
    <row r="60" spans="1:13" s="169" customFormat="1" ht="46.9" customHeight="1" x14ac:dyDescent="0.25">
      <c r="A60" s="941"/>
      <c r="B60" s="508" t="s">
        <v>126</v>
      </c>
      <c r="C60" s="835">
        <v>3312.3580000000002</v>
      </c>
      <c r="D60" s="835"/>
      <c r="E60" s="104"/>
      <c r="F60" s="104">
        <f t="shared" si="22"/>
        <v>3312.3580000000002</v>
      </c>
      <c r="G60" s="679"/>
      <c r="H60" s="679"/>
      <c r="I60" s="679">
        <v>3312.3580000000002</v>
      </c>
      <c r="J60" s="421">
        <f t="shared" si="23"/>
        <v>3312.3580000000002</v>
      </c>
      <c r="K60" s="961"/>
      <c r="L60" s="836" t="s">
        <v>287</v>
      </c>
      <c r="M60" s="168"/>
    </row>
    <row r="61" spans="1:13" s="169" customFormat="1" ht="46.9" customHeight="1" x14ac:dyDescent="0.25">
      <c r="A61" s="941"/>
      <c r="B61" s="508" t="s">
        <v>127</v>
      </c>
      <c r="C61" s="835">
        <v>21695.871999999999</v>
      </c>
      <c r="D61" s="835"/>
      <c r="E61" s="104"/>
      <c r="F61" s="104">
        <f t="shared" si="22"/>
        <v>21695.871999999999</v>
      </c>
      <c r="G61" s="418"/>
      <c r="H61" s="418"/>
      <c r="I61" s="679">
        <v>21695.871999999999</v>
      </c>
      <c r="J61" s="421">
        <f t="shared" si="23"/>
        <v>21695.871999999999</v>
      </c>
      <c r="K61" s="946"/>
      <c r="L61" s="836" t="s">
        <v>287</v>
      </c>
      <c r="M61" s="168"/>
    </row>
    <row r="62" spans="1:13" s="169" customFormat="1" ht="17.25" customHeight="1" x14ac:dyDescent="0.25">
      <c r="A62" s="962" t="s">
        <v>226</v>
      </c>
      <c r="B62" s="963"/>
      <c r="C62" s="963"/>
      <c r="D62" s="963"/>
      <c r="E62" s="963"/>
      <c r="F62" s="963"/>
      <c r="G62" s="963"/>
      <c r="H62" s="963"/>
      <c r="I62" s="963"/>
      <c r="J62" s="963"/>
      <c r="K62" s="963"/>
      <c r="L62" s="964"/>
      <c r="M62" s="168"/>
    </row>
    <row r="63" spans="1:13" s="169" customFormat="1" ht="15.6" customHeight="1" x14ac:dyDescent="0.25">
      <c r="A63" s="949" t="s">
        <v>108</v>
      </c>
      <c r="B63" s="949"/>
      <c r="C63" s="949" t="s">
        <v>3</v>
      </c>
      <c r="D63" s="949"/>
      <c r="E63" s="949"/>
      <c r="F63" s="949"/>
      <c r="G63" s="949" t="s">
        <v>11</v>
      </c>
      <c r="H63" s="949"/>
      <c r="I63" s="949"/>
      <c r="J63" s="949"/>
      <c r="K63" s="949" t="s">
        <v>4</v>
      </c>
      <c r="L63" s="949" t="s">
        <v>11</v>
      </c>
      <c r="M63" s="168"/>
    </row>
    <row r="64" spans="1:13" s="169" customFormat="1" ht="15.6" customHeight="1" x14ac:dyDescent="0.25">
      <c r="A64" s="949"/>
      <c r="B64" s="949"/>
      <c r="C64" s="851" t="s">
        <v>104</v>
      </c>
      <c r="D64" s="851" t="s">
        <v>105</v>
      </c>
      <c r="E64" s="851" t="s">
        <v>106</v>
      </c>
      <c r="F64" s="851" t="s">
        <v>0</v>
      </c>
      <c r="G64" s="851" t="s">
        <v>104</v>
      </c>
      <c r="H64" s="851" t="s">
        <v>105</v>
      </c>
      <c r="I64" s="851" t="s">
        <v>106</v>
      </c>
      <c r="J64" s="851" t="s">
        <v>0</v>
      </c>
      <c r="K64" s="949"/>
      <c r="L64" s="949"/>
      <c r="M64" s="168"/>
    </row>
    <row r="65" spans="1:27" s="575" customFormat="1" ht="46.5" customHeight="1" x14ac:dyDescent="0.25">
      <c r="A65" s="841" t="s">
        <v>1</v>
      </c>
      <c r="B65" s="857" t="s">
        <v>289</v>
      </c>
      <c r="C65" s="104"/>
      <c r="D65" s="109"/>
      <c r="E65" s="109"/>
      <c r="F65" s="421">
        <f>C65+D65+E65</f>
        <v>0</v>
      </c>
      <c r="G65" s="104"/>
      <c r="H65" s="109">
        <v>264.88</v>
      </c>
      <c r="I65" s="109"/>
      <c r="J65" s="421">
        <f>G65+H65+I65</f>
        <v>264.88</v>
      </c>
      <c r="K65" s="104" t="s">
        <v>228</v>
      </c>
      <c r="L65" s="845" t="s">
        <v>244</v>
      </c>
      <c r="M65" s="168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8">
        <f t="shared" ref="Z65" si="24">J65-F65</f>
        <v>264.88</v>
      </c>
      <c r="AA65" s="574">
        <f>F65-J65</f>
        <v>-264.88</v>
      </c>
    </row>
    <row r="66" spans="1:27" s="575" customFormat="1" ht="46.5" customHeight="1" x14ac:dyDescent="0.25">
      <c r="A66" s="841" t="s">
        <v>15</v>
      </c>
      <c r="B66" s="857" t="s">
        <v>296</v>
      </c>
      <c r="C66" s="104"/>
      <c r="D66" s="109"/>
      <c r="E66" s="109"/>
      <c r="F66" s="421">
        <f>C66+D66+E66</f>
        <v>0</v>
      </c>
      <c r="G66" s="104"/>
      <c r="H66" s="109">
        <v>147.9</v>
      </c>
      <c r="I66" s="109"/>
      <c r="J66" s="421">
        <f>G66+H66+I66</f>
        <v>147.9</v>
      </c>
      <c r="K66" s="104" t="s">
        <v>228</v>
      </c>
      <c r="L66" s="845" t="s">
        <v>244</v>
      </c>
      <c r="M66" s="168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8"/>
      <c r="AA66" s="574"/>
    </row>
    <row r="67" spans="1:27" s="169" customFormat="1" ht="17.25" hidden="1" customHeight="1" x14ac:dyDescent="0.25">
      <c r="A67" s="989" t="s">
        <v>69</v>
      </c>
      <c r="B67" s="989"/>
      <c r="C67" s="989"/>
      <c r="D67" s="989"/>
      <c r="E67" s="989"/>
      <c r="F67" s="989"/>
      <c r="G67" s="989"/>
      <c r="H67" s="989"/>
      <c r="I67" s="989"/>
      <c r="J67" s="989"/>
      <c r="K67" s="989"/>
      <c r="L67" s="989"/>
      <c r="M67" s="168"/>
      <c r="AA67" s="168"/>
    </row>
    <row r="68" spans="1:27" ht="21.75" hidden="1" customHeight="1" x14ac:dyDescent="0.25">
      <c r="A68" s="948" t="s">
        <v>21</v>
      </c>
      <c r="B68" s="948"/>
      <c r="C68" s="948"/>
      <c r="D68" s="948"/>
      <c r="E68" s="948"/>
      <c r="F68" s="948"/>
      <c r="G68" s="948"/>
      <c r="H68" s="948"/>
      <c r="I68" s="948"/>
      <c r="J68" s="948"/>
      <c r="K68" s="948"/>
      <c r="L68" s="948"/>
      <c r="AA68" s="3"/>
    </row>
    <row r="69" spans="1:27" ht="21.75" hidden="1" customHeight="1" x14ac:dyDescent="0.25">
      <c r="A69" s="949" t="s">
        <v>108</v>
      </c>
      <c r="B69" s="949"/>
      <c r="C69" s="949" t="s">
        <v>3</v>
      </c>
      <c r="D69" s="949"/>
      <c r="E69" s="949"/>
      <c r="F69" s="949"/>
      <c r="G69" s="949" t="s">
        <v>11</v>
      </c>
      <c r="H69" s="949"/>
      <c r="I69" s="949"/>
      <c r="J69" s="949"/>
      <c r="K69" s="949" t="s">
        <v>4</v>
      </c>
      <c r="L69" s="949" t="s">
        <v>11</v>
      </c>
      <c r="AA69" s="3"/>
    </row>
    <row r="70" spans="1:27" ht="21.75" hidden="1" customHeight="1" x14ac:dyDescent="0.25">
      <c r="A70" s="949"/>
      <c r="B70" s="949"/>
      <c r="C70" s="866" t="s">
        <v>104</v>
      </c>
      <c r="D70" s="866" t="s">
        <v>105</v>
      </c>
      <c r="E70" s="866" t="s">
        <v>106</v>
      </c>
      <c r="F70" s="866" t="s">
        <v>0</v>
      </c>
      <c r="G70" s="866" t="s">
        <v>104</v>
      </c>
      <c r="H70" s="866" t="s">
        <v>105</v>
      </c>
      <c r="I70" s="866" t="s">
        <v>106</v>
      </c>
      <c r="J70" s="866" t="s">
        <v>0</v>
      </c>
      <c r="K70" s="949"/>
      <c r="L70" s="949"/>
      <c r="AA70" s="3"/>
    </row>
    <row r="71" spans="1:27" s="169" customFormat="1" ht="45.75" hidden="1" customHeight="1" x14ac:dyDescent="0.25">
      <c r="A71" s="198" t="s">
        <v>1</v>
      </c>
      <c r="B71" s="438" t="s">
        <v>158</v>
      </c>
      <c r="C71" s="439"/>
      <c r="D71" s="109">
        <v>49.8</v>
      </c>
      <c r="E71" s="439"/>
      <c r="F71" s="421">
        <f>SUM(C71:E71)</f>
        <v>49.8</v>
      </c>
      <c r="G71" s="109"/>
      <c r="H71" s="439"/>
      <c r="I71" s="439"/>
      <c r="J71" s="421">
        <f>G71</f>
        <v>0</v>
      </c>
      <c r="K71" s="865" t="s">
        <v>12</v>
      </c>
      <c r="L71" s="243" t="s">
        <v>334</v>
      </c>
      <c r="M71" s="168"/>
    </row>
    <row r="72" spans="1:27" ht="50.25" hidden="1" customHeight="1" x14ac:dyDescent="0.25">
      <c r="A72" s="990" t="s">
        <v>15</v>
      </c>
      <c r="B72" s="438" t="s">
        <v>333</v>
      </c>
      <c r="C72" s="198"/>
      <c r="D72" s="109">
        <v>0</v>
      </c>
      <c r="E72" s="198"/>
      <c r="F72" s="871">
        <v>0</v>
      </c>
      <c r="G72" s="198"/>
      <c r="H72" s="109">
        <v>1529.8</v>
      </c>
      <c r="I72" s="198"/>
      <c r="J72" s="421">
        <f>G72+H72+I72</f>
        <v>1529.8</v>
      </c>
      <c r="K72" s="945" t="s">
        <v>12</v>
      </c>
      <c r="L72" s="943" t="s">
        <v>335</v>
      </c>
    </row>
    <row r="73" spans="1:27" ht="19.5" hidden="1" customHeight="1" x14ac:dyDescent="0.25">
      <c r="A73" s="991"/>
      <c r="B73" s="867" t="s">
        <v>37</v>
      </c>
      <c r="C73" s="198"/>
      <c r="D73" s="198"/>
      <c r="E73" s="198"/>
      <c r="F73" s="869">
        <v>0</v>
      </c>
      <c r="G73" s="870"/>
      <c r="H73" s="837">
        <v>49.8</v>
      </c>
      <c r="I73" s="870"/>
      <c r="J73" s="868">
        <f>G73+H73+I73</f>
        <v>49.8</v>
      </c>
      <c r="K73" s="946"/>
      <c r="L73" s="944"/>
    </row>
    <row r="74" spans="1:27" s="3" customFormat="1" ht="3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3" customFormat="1" ht="64.5" customHeight="1" x14ac:dyDescent="0.25">
      <c r="A75" s="1"/>
      <c r="B75" s="2" t="s">
        <v>209</v>
      </c>
      <c r="C75" s="2"/>
      <c r="D75" s="2"/>
      <c r="E75" s="2"/>
      <c r="F75" s="2"/>
      <c r="G75" s="2" t="s">
        <v>94</v>
      </c>
      <c r="H75" s="2"/>
      <c r="I75" s="2"/>
      <c r="J75" s="2"/>
      <c r="K75" s="2"/>
      <c r="L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</sheetData>
  <mergeCells count="61">
    <mergeCell ref="A68:L68"/>
    <mergeCell ref="A72:A73"/>
    <mergeCell ref="K72:K73"/>
    <mergeCell ref="L72:L73"/>
    <mergeCell ref="A69:B70"/>
    <mergeCell ref="C69:F69"/>
    <mergeCell ref="G69:J69"/>
    <mergeCell ref="K69:K70"/>
    <mergeCell ref="L69:L70"/>
    <mergeCell ref="L44:L45"/>
    <mergeCell ref="L32:L35"/>
    <mergeCell ref="L29:L31"/>
    <mergeCell ref="K29:K31"/>
    <mergeCell ref="A14:A15"/>
    <mergeCell ref="K14:K15"/>
    <mergeCell ref="L14:L15"/>
    <mergeCell ref="L17:L18"/>
    <mergeCell ref="A22:B23"/>
    <mergeCell ref="C22:F22"/>
    <mergeCell ref="G22:J22"/>
    <mergeCell ref="K22:K23"/>
    <mergeCell ref="L22:L23"/>
    <mergeCell ref="A21:L21"/>
    <mergeCell ref="L19:L20"/>
    <mergeCell ref="A42:A43"/>
    <mergeCell ref="A67:L67"/>
    <mergeCell ref="A57:A61"/>
    <mergeCell ref="K57:K61"/>
    <mergeCell ref="A62:L62"/>
    <mergeCell ref="A63:B64"/>
    <mergeCell ref="C63:F63"/>
    <mergeCell ref="G63:J63"/>
    <mergeCell ref="K63:K64"/>
    <mergeCell ref="L63:L64"/>
    <mergeCell ref="A54:L54"/>
    <mergeCell ref="A55:B56"/>
    <mergeCell ref="C55:F55"/>
    <mergeCell ref="G55:J55"/>
    <mergeCell ref="K55:K56"/>
    <mergeCell ref="L55:L56"/>
    <mergeCell ref="A46:L46"/>
    <mergeCell ref="A47:B48"/>
    <mergeCell ref="C47:F47"/>
    <mergeCell ref="G47:J47"/>
    <mergeCell ref="K47:K48"/>
    <mergeCell ref="L47:L48"/>
    <mergeCell ref="K42:K43"/>
    <mergeCell ref="L42:L43"/>
    <mergeCell ref="A2:L2"/>
    <mergeCell ref="A3:L3"/>
    <mergeCell ref="A4:L4"/>
    <mergeCell ref="A5:B6"/>
    <mergeCell ref="C5:F5"/>
    <mergeCell ref="G5:J5"/>
    <mergeCell ref="K5:K6"/>
    <mergeCell ref="L5:L6"/>
    <mergeCell ref="A16:L16"/>
    <mergeCell ref="A17:B18"/>
    <mergeCell ref="C17:F17"/>
    <mergeCell ref="G17:J17"/>
    <mergeCell ref="K17:K18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1" orientation="landscape" r:id="rId1"/>
  <headerFooter alignWithMargins="0"/>
  <rowBreaks count="3" manualBreakCount="3">
    <brk id="20" max="25" man="1"/>
    <brk id="40" max="25" man="1"/>
    <brk id="67" max="25" man="1"/>
  </rowBreaks>
  <colBreaks count="1" manualBreakCount="1">
    <brk id="23" max="7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E5EE5-09BA-45DD-8B9A-E3CC000B208A}">
  <dimension ref="A1:AA75"/>
  <sheetViews>
    <sheetView view="pageBreakPreview" topLeftCell="A61" zoomScale="118" zoomScaleNormal="73" zoomScaleSheetLayoutView="118" workbookViewId="0">
      <selection activeCell="L35" sqref="L35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4" width="9.42578125" style="2" customWidth="1"/>
    <col min="5" max="5" width="10.42578125" style="2" customWidth="1"/>
    <col min="6" max="6" width="10.85546875" style="2" customWidth="1"/>
    <col min="7" max="7" width="11.42578125" style="2" customWidth="1"/>
    <col min="8" max="8" width="10.28515625" style="2" customWidth="1"/>
    <col min="9" max="9" width="10.5703125" style="2" customWidth="1"/>
    <col min="10" max="10" width="11.7109375" style="2" customWidth="1"/>
    <col min="11" max="11" width="16.42578125" style="2" customWidth="1"/>
    <col min="12" max="12" width="22.57031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22.7109375" style="2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7.75" customHeight="1" x14ac:dyDescent="0.25">
      <c r="A2" s="950" t="s">
        <v>5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2"/>
    </row>
    <row r="3" spans="1:26" ht="26.45" customHeight="1" thickBot="1" x14ac:dyDescent="0.3">
      <c r="A3" s="1043" t="s">
        <v>107</v>
      </c>
      <c r="B3" s="1044"/>
      <c r="C3" s="1044"/>
      <c r="D3" s="1044"/>
      <c r="E3" s="1044"/>
      <c r="F3" s="1044"/>
      <c r="G3" s="1044"/>
      <c r="H3" s="1044"/>
      <c r="I3" s="1044"/>
      <c r="J3" s="1044"/>
      <c r="K3" s="1044"/>
      <c r="L3" s="1045"/>
    </row>
    <row r="4" spans="1:26" ht="18.600000000000001" customHeight="1" thickBot="1" x14ac:dyDescent="0.3">
      <c r="A4" s="1028" t="s">
        <v>17</v>
      </c>
      <c r="B4" s="1029"/>
      <c r="C4" s="1029"/>
      <c r="D4" s="1029"/>
      <c r="E4" s="1029"/>
      <c r="F4" s="1029"/>
      <c r="G4" s="1029"/>
      <c r="H4" s="1029"/>
      <c r="I4" s="1029"/>
      <c r="J4" s="1029"/>
      <c r="K4" s="1029"/>
      <c r="L4" s="1030"/>
    </row>
    <row r="5" spans="1:26" ht="18" customHeight="1" thickBot="1" x14ac:dyDescent="0.3">
      <c r="A5" s="1046"/>
      <c r="B5" s="1047"/>
      <c r="C5" s="1050" t="s">
        <v>3</v>
      </c>
      <c r="D5" s="1051"/>
      <c r="E5" s="1051"/>
      <c r="F5" s="1052"/>
      <c r="G5" s="1050" t="s">
        <v>11</v>
      </c>
      <c r="H5" s="1051"/>
      <c r="I5" s="1051"/>
      <c r="J5" s="1051"/>
      <c r="K5" s="1053" t="s">
        <v>4</v>
      </c>
      <c r="L5" s="1055" t="s">
        <v>11</v>
      </c>
    </row>
    <row r="6" spans="1:26" ht="18.600000000000001" customHeight="1" thickBot="1" x14ac:dyDescent="0.3">
      <c r="A6" s="1048"/>
      <c r="B6" s="1049"/>
      <c r="C6" s="772" t="s">
        <v>104</v>
      </c>
      <c r="D6" s="770" t="s">
        <v>105</v>
      </c>
      <c r="E6" s="770" t="s">
        <v>106</v>
      </c>
      <c r="F6" s="248" t="s">
        <v>0</v>
      </c>
      <c r="G6" s="749" t="s">
        <v>104</v>
      </c>
      <c r="H6" s="747" t="s">
        <v>105</v>
      </c>
      <c r="I6" s="747" t="s">
        <v>106</v>
      </c>
      <c r="J6" s="430" t="s">
        <v>0</v>
      </c>
      <c r="K6" s="1054"/>
      <c r="L6" s="1056"/>
    </row>
    <row r="7" spans="1:26" ht="62.45" customHeight="1" x14ac:dyDescent="0.25">
      <c r="A7" s="1034" t="s">
        <v>1</v>
      </c>
      <c r="B7" s="794" t="s">
        <v>221</v>
      </c>
      <c r="C7" s="791">
        <v>198.44</v>
      </c>
      <c r="D7" s="70"/>
      <c r="E7" s="70"/>
      <c r="F7" s="776">
        <f t="shared" ref="F7:F8" si="0">C7+D7+E7</f>
        <v>198.44</v>
      </c>
      <c r="G7" s="468">
        <v>198.44</v>
      </c>
      <c r="H7" s="468">
        <v>6527.7820000000002</v>
      </c>
      <c r="I7" s="70"/>
      <c r="J7" s="242">
        <f t="shared" ref="J7:J8" si="1">G7+H7</f>
        <v>6726.2219999999998</v>
      </c>
      <c r="K7" s="1022" t="s">
        <v>162</v>
      </c>
      <c r="L7" s="1025" t="s">
        <v>238</v>
      </c>
      <c r="Z7" s="721">
        <f>J7-F7</f>
        <v>6527.7820000000002</v>
      </c>
    </row>
    <row r="8" spans="1:26" ht="25.15" customHeight="1" thickBot="1" x14ac:dyDescent="0.3">
      <c r="A8" s="1035"/>
      <c r="B8" s="795" t="s">
        <v>37</v>
      </c>
      <c r="C8" s="796">
        <v>198.44</v>
      </c>
      <c r="D8" s="778"/>
      <c r="E8" s="778"/>
      <c r="F8" s="779">
        <f t="shared" si="0"/>
        <v>198.44</v>
      </c>
      <c r="G8" s="777">
        <v>198.44</v>
      </c>
      <c r="H8" s="778" t="s">
        <v>222</v>
      </c>
      <c r="I8" s="778"/>
      <c r="J8" s="780">
        <f t="shared" si="1"/>
        <v>198.44</v>
      </c>
      <c r="K8" s="1024"/>
      <c r="L8" s="1027"/>
    </row>
    <row r="9" spans="1:26" s="169" customFormat="1" ht="15" customHeight="1" thickBot="1" x14ac:dyDescent="0.3">
      <c r="A9" s="1036" t="s">
        <v>22</v>
      </c>
      <c r="B9" s="1037"/>
      <c r="C9" s="1037"/>
      <c r="D9" s="1037"/>
      <c r="E9" s="1037"/>
      <c r="F9" s="1037"/>
      <c r="G9" s="1037"/>
      <c r="H9" s="1037"/>
      <c r="I9" s="1037"/>
      <c r="J9" s="1037"/>
      <c r="K9" s="1037"/>
      <c r="L9" s="1038"/>
      <c r="M9" s="168"/>
    </row>
    <row r="10" spans="1:26" s="169" customFormat="1" ht="18" customHeight="1" thickBot="1" x14ac:dyDescent="0.3">
      <c r="A10" s="1001" t="s">
        <v>108</v>
      </c>
      <c r="B10" s="1002"/>
      <c r="C10" s="1001" t="s">
        <v>3</v>
      </c>
      <c r="D10" s="1002"/>
      <c r="E10" s="1002"/>
      <c r="F10" s="1031"/>
      <c r="G10" s="1039" t="s">
        <v>11</v>
      </c>
      <c r="H10" s="1040"/>
      <c r="I10" s="1040"/>
      <c r="J10" s="1041"/>
      <c r="K10" s="1002" t="s">
        <v>4</v>
      </c>
      <c r="L10" s="1015" t="s">
        <v>11</v>
      </c>
      <c r="M10" s="168"/>
    </row>
    <row r="11" spans="1:26" s="169" customFormat="1" ht="19.5" customHeight="1" thickBot="1" x14ac:dyDescent="0.3">
      <c r="A11" s="1003"/>
      <c r="B11" s="1004"/>
      <c r="C11" s="749" t="s">
        <v>104</v>
      </c>
      <c r="D11" s="747" t="s">
        <v>105</v>
      </c>
      <c r="E11" s="747" t="s">
        <v>106</v>
      </c>
      <c r="F11" s="750" t="s">
        <v>0</v>
      </c>
      <c r="G11" s="749" t="s">
        <v>104</v>
      </c>
      <c r="H11" s="378" t="s">
        <v>105</v>
      </c>
      <c r="I11" s="747" t="s">
        <v>106</v>
      </c>
      <c r="J11" s="748" t="s">
        <v>0</v>
      </c>
      <c r="K11" s="1004"/>
      <c r="L11" s="1042"/>
      <c r="M11" s="168"/>
    </row>
    <row r="12" spans="1:26" s="169" customFormat="1" ht="86.25" customHeight="1" x14ac:dyDescent="0.25">
      <c r="A12" s="1020" t="s">
        <v>1</v>
      </c>
      <c r="B12" s="1032" t="s">
        <v>161</v>
      </c>
      <c r="C12" s="716">
        <f>C13</f>
        <v>5865.5649999999996</v>
      </c>
      <c r="D12" s="690"/>
      <c r="E12" s="690"/>
      <c r="F12" s="114">
        <f>C12+D12+E12</f>
        <v>5865.5649999999996</v>
      </c>
      <c r="G12" s="784">
        <f>G14+G13</f>
        <v>5864.8530000000001</v>
      </c>
      <c r="H12" s="717"/>
      <c r="I12" s="690"/>
      <c r="J12" s="784">
        <f>J14+J13</f>
        <v>5864.8530000000001</v>
      </c>
      <c r="K12" s="1022" t="s">
        <v>160</v>
      </c>
      <c r="L12" s="1025" t="s">
        <v>282</v>
      </c>
      <c r="M12" s="168"/>
      <c r="Z12" s="720">
        <f>J12-F12</f>
        <v>-0.71199999999953434</v>
      </c>
    </row>
    <row r="13" spans="1:26" s="575" customFormat="1" ht="26.25" customHeight="1" x14ac:dyDescent="0.25">
      <c r="A13" s="1021"/>
      <c r="B13" s="1033"/>
      <c r="C13" s="713">
        <v>5865.5649999999996</v>
      </c>
      <c r="D13" s="370"/>
      <c r="E13" s="370"/>
      <c r="F13" s="371">
        <f>C13+D13+E13</f>
        <v>5865.5649999999996</v>
      </c>
      <c r="G13" s="668">
        <v>5864.8530000000001</v>
      </c>
      <c r="H13" s="370"/>
      <c r="I13" s="377"/>
      <c r="J13" s="371">
        <f>SUM(G13:I13)</f>
        <v>5864.8530000000001</v>
      </c>
      <c r="K13" s="1023"/>
      <c r="L13" s="1026"/>
      <c r="M13" s="574"/>
      <c r="Z13" s="168"/>
    </row>
    <row r="14" spans="1:26" s="575" customFormat="1" ht="26.25" hidden="1" customHeight="1" x14ac:dyDescent="0.25">
      <c r="A14" s="1021"/>
      <c r="B14" s="380" t="s">
        <v>242</v>
      </c>
      <c r="C14" s="713">
        <v>0</v>
      </c>
      <c r="D14" s="370"/>
      <c r="E14" s="370"/>
      <c r="F14" s="371"/>
      <c r="G14" s="711">
        <v>0</v>
      </c>
      <c r="H14" s="370"/>
      <c r="I14" s="377"/>
      <c r="J14" s="371">
        <f>SUM(G14:I14)</f>
        <v>0</v>
      </c>
      <c r="K14" s="1023"/>
      <c r="L14" s="1026"/>
      <c r="M14" s="574"/>
      <c r="Z14" s="168"/>
    </row>
    <row r="15" spans="1:26" s="575" customFormat="1" ht="27" customHeight="1" thickBot="1" x14ac:dyDescent="0.3">
      <c r="A15" s="993"/>
      <c r="B15" s="785" t="s">
        <v>37</v>
      </c>
      <c r="C15" s="714">
        <v>183</v>
      </c>
      <c r="D15" s="385"/>
      <c r="E15" s="385"/>
      <c r="F15" s="718">
        <f>C15+D15+E15</f>
        <v>183</v>
      </c>
      <c r="G15" s="786">
        <v>182.39400000000001</v>
      </c>
      <c r="H15" s="787"/>
      <c r="I15" s="787"/>
      <c r="J15" s="718">
        <f>SUM(G15:I15)</f>
        <v>182.39400000000001</v>
      </c>
      <c r="K15" s="1024"/>
      <c r="L15" s="1027"/>
      <c r="M15" s="574"/>
      <c r="Z15" s="169"/>
    </row>
    <row r="16" spans="1:26" s="575" customFormat="1" ht="82.9" hidden="1" customHeight="1" thickBot="1" x14ac:dyDescent="0.3">
      <c r="A16" s="774" t="s">
        <v>16</v>
      </c>
      <c r="B16" s="781"/>
      <c r="C16" s="712"/>
      <c r="D16" s="259"/>
      <c r="E16" s="259"/>
      <c r="F16" s="678">
        <f>C16+D16+E16</f>
        <v>0</v>
      </c>
      <c r="G16" s="258"/>
      <c r="H16" s="259"/>
      <c r="I16" s="259"/>
      <c r="J16" s="678">
        <f>SUM(G16:I16)</f>
        <v>0</v>
      </c>
      <c r="K16" s="782" t="s">
        <v>12</v>
      </c>
      <c r="L16" s="783" t="s">
        <v>141</v>
      </c>
      <c r="M16" s="574"/>
    </row>
    <row r="17" spans="1:27" s="169" customFormat="1" ht="22.5" customHeight="1" thickBot="1" x14ac:dyDescent="0.3">
      <c r="A17" s="1028" t="s">
        <v>21</v>
      </c>
      <c r="B17" s="1029"/>
      <c r="C17" s="1029"/>
      <c r="D17" s="1029"/>
      <c r="E17" s="1029"/>
      <c r="F17" s="1029"/>
      <c r="G17" s="1029"/>
      <c r="H17" s="1029"/>
      <c r="I17" s="1029"/>
      <c r="J17" s="1029"/>
      <c r="K17" s="1029"/>
      <c r="L17" s="1030"/>
      <c r="M17" s="168"/>
    </row>
    <row r="18" spans="1:27" s="169" customFormat="1" ht="24.75" customHeight="1" thickBot="1" x14ac:dyDescent="0.3">
      <c r="A18" s="1001" t="s">
        <v>108</v>
      </c>
      <c r="B18" s="1031"/>
      <c r="C18" s="1002" t="s">
        <v>3</v>
      </c>
      <c r="D18" s="1002"/>
      <c r="E18" s="1002"/>
      <c r="F18" s="1002"/>
      <c r="G18" s="1001" t="s">
        <v>11</v>
      </c>
      <c r="H18" s="1002"/>
      <c r="I18" s="1002"/>
      <c r="J18" s="1031"/>
      <c r="K18" s="1016" t="s">
        <v>4</v>
      </c>
      <c r="L18" s="1018" t="s">
        <v>11</v>
      </c>
      <c r="M18" s="168"/>
    </row>
    <row r="19" spans="1:27" s="169" customFormat="1" ht="20.25" customHeight="1" thickBot="1" x14ac:dyDescent="0.3">
      <c r="A19" s="1003"/>
      <c r="B19" s="1004"/>
      <c r="C19" s="772" t="s">
        <v>104</v>
      </c>
      <c r="D19" s="770" t="s">
        <v>105</v>
      </c>
      <c r="E19" s="770" t="s">
        <v>106</v>
      </c>
      <c r="F19" s="771" t="s">
        <v>0</v>
      </c>
      <c r="G19" s="749" t="s">
        <v>104</v>
      </c>
      <c r="H19" s="747" t="s">
        <v>105</v>
      </c>
      <c r="I19" s="747" t="s">
        <v>106</v>
      </c>
      <c r="J19" s="748" t="s">
        <v>0</v>
      </c>
      <c r="K19" s="1017"/>
      <c r="L19" s="1019"/>
      <c r="M19" s="168"/>
    </row>
    <row r="20" spans="1:27" s="169" customFormat="1" ht="37.9" customHeight="1" x14ac:dyDescent="0.25">
      <c r="A20" s="408" t="s">
        <v>1</v>
      </c>
      <c r="B20" s="797" t="s">
        <v>212</v>
      </c>
      <c r="C20" s="775"/>
      <c r="D20" s="70"/>
      <c r="E20" s="70"/>
      <c r="F20" s="776">
        <f>C20+D20+E20</f>
        <v>0</v>
      </c>
      <c r="G20" s="455"/>
      <c r="H20" s="70" t="s">
        <v>266</v>
      </c>
      <c r="I20" s="767">
        <v>58.673999999999999</v>
      </c>
      <c r="J20" s="114">
        <f>G20+H20+I20</f>
        <v>85.498000000000005</v>
      </c>
      <c r="K20" s="788" t="s">
        <v>188</v>
      </c>
      <c r="L20" s="409" t="s">
        <v>267</v>
      </c>
      <c r="M20" s="168"/>
      <c r="Z20" s="721">
        <f>J20-F20</f>
        <v>85.498000000000005</v>
      </c>
      <c r="AA20" s="168"/>
    </row>
    <row r="21" spans="1:27" s="169" customFormat="1" ht="37.9" customHeight="1" x14ac:dyDescent="0.25">
      <c r="A21" s="352" t="s">
        <v>15</v>
      </c>
      <c r="B21" s="798" t="s">
        <v>213</v>
      </c>
      <c r="C21" s="105"/>
      <c r="D21" s="104"/>
      <c r="E21" s="104"/>
      <c r="F21" s="462">
        <f>C21+D21+E21</f>
        <v>0</v>
      </c>
      <c r="G21" s="105"/>
      <c r="H21" s="768" t="s">
        <v>268</v>
      </c>
      <c r="I21" s="466">
        <v>42.603000000000002</v>
      </c>
      <c r="J21" s="115">
        <f t="shared" ref="J21:J25" si="2">G21+H21+I21</f>
        <v>78.177999999999997</v>
      </c>
      <c r="K21" s="688" t="s">
        <v>188</v>
      </c>
      <c r="L21" s="413" t="s">
        <v>267</v>
      </c>
      <c r="M21" s="168"/>
      <c r="Z21" s="721">
        <f t="shared" ref="Z21:Z37" si="3">J21-F21</f>
        <v>78.177999999999997</v>
      </c>
    </row>
    <row r="22" spans="1:27" s="169" customFormat="1" ht="37.9" customHeight="1" x14ac:dyDescent="0.25">
      <c r="A22" s="352" t="s">
        <v>16</v>
      </c>
      <c r="B22" s="798" t="s">
        <v>214</v>
      </c>
      <c r="C22" s="105"/>
      <c r="D22" s="104"/>
      <c r="E22" s="104"/>
      <c r="F22" s="462">
        <f t="shared" ref="F22:F37" si="4">C22+D22+E22</f>
        <v>0</v>
      </c>
      <c r="G22" s="105"/>
      <c r="H22" s="768" t="s">
        <v>269</v>
      </c>
      <c r="I22" s="465">
        <v>74.52</v>
      </c>
      <c r="J22" s="115">
        <f t="shared" si="2"/>
        <v>144.89099999999999</v>
      </c>
      <c r="K22" s="688" t="s">
        <v>188</v>
      </c>
      <c r="L22" s="413" t="s">
        <v>217</v>
      </c>
      <c r="M22" s="168"/>
      <c r="Z22" s="721">
        <f t="shared" si="3"/>
        <v>144.89099999999999</v>
      </c>
    </row>
    <row r="23" spans="1:27" s="169" customFormat="1" ht="37.9" customHeight="1" x14ac:dyDescent="0.25">
      <c r="A23" s="352" t="s">
        <v>30</v>
      </c>
      <c r="B23" s="798" t="s">
        <v>273</v>
      </c>
      <c r="C23" s="105"/>
      <c r="D23" s="104"/>
      <c r="E23" s="104"/>
      <c r="F23" s="462">
        <f t="shared" si="4"/>
        <v>0</v>
      </c>
      <c r="G23" s="105"/>
      <c r="H23" s="768" t="s">
        <v>272</v>
      </c>
      <c r="I23" s="466">
        <v>79.605999999999995</v>
      </c>
      <c r="J23" s="115">
        <f t="shared" si="2"/>
        <v>118.321</v>
      </c>
      <c r="K23" s="688" t="s">
        <v>188</v>
      </c>
      <c r="L23" s="413" t="s">
        <v>267</v>
      </c>
      <c r="M23" s="168"/>
      <c r="Z23" s="721">
        <f t="shared" si="3"/>
        <v>118.321</v>
      </c>
    </row>
    <row r="24" spans="1:27" s="169" customFormat="1" ht="37.9" customHeight="1" x14ac:dyDescent="0.25">
      <c r="A24" s="352" t="s">
        <v>31</v>
      </c>
      <c r="B24" s="798" t="s">
        <v>215</v>
      </c>
      <c r="C24" s="105"/>
      <c r="D24" s="104"/>
      <c r="E24" s="104"/>
      <c r="F24" s="462">
        <f>C24+D24+E24</f>
        <v>0</v>
      </c>
      <c r="G24" s="105"/>
      <c r="H24" s="768"/>
      <c r="I24" s="466">
        <v>71.165999999999997</v>
      </c>
      <c r="J24" s="115">
        <f t="shared" si="2"/>
        <v>71.165999999999997</v>
      </c>
      <c r="K24" s="688" t="s">
        <v>188</v>
      </c>
      <c r="L24" s="413" t="s">
        <v>217</v>
      </c>
      <c r="M24" s="168"/>
      <c r="Z24" s="721">
        <f t="shared" si="3"/>
        <v>71.165999999999997</v>
      </c>
    </row>
    <row r="25" spans="1:27" s="169" customFormat="1" ht="37.9" customHeight="1" x14ac:dyDescent="0.25">
      <c r="A25" s="352" t="s">
        <v>32</v>
      </c>
      <c r="B25" s="798" t="s">
        <v>216</v>
      </c>
      <c r="C25" s="105"/>
      <c r="D25" s="104"/>
      <c r="E25" s="104"/>
      <c r="F25" s="462">
        <f t="shared" si="4"/>
        <v>0</v>
      </c>
      <c r="G25" s="105"/>
      <c r="H25" s="768"/>
      <c r="I25" s="466">
        <v>71.302000000000007</v>
      </c>
      <c r="J25" s="115">
        <f t="shared" si="2"/>
        <v>71.302000000000007</v>
      </c>
      <c r="K25" s="688" t="s">
        <v>188</v>
      </c>
      <c r="L25" s="413" t="s">
        <v>217</v>
      </c>
      <c r="M25" s="168"/>
      <c r="Z25" s="721">
        <f t="shared" si="3"/>
        <v>71.302000000000007</v>
      </c>
    </row>
    <row r="26" spans="1:27" s="169" customFormat="1" ht="37.9" customHeight="1" x14ac:dyDescent="0.25">
      <c r="A26" s="352" t="s">
        <v>33</v>
      </c>
      <c r="B26" s="798" t="s">
        <v>270</v>
      </c>
      <c r="C26" s="105"/>
      <c r="D26" s="104"/>
      <c r="E26" s="104"/>
      <c r="F26" s="462">
        <f t="shared" si="4"/>
        <v>0</v>
      </c>
      <c r="G26" s="105"/>
      <c r="H26" s="768" t="s">
        <v>271</v>
      </c>
      <c r="I26" s="466">
        <v>47.588000000000001</v>
      </c>
      <c r="J26" s="115">
        <f t="shared" ref="J26:J28" si="5">SUM(G26:I26)</f>
        <v>47.588000000000001</v>
      </c>
      <c r="K26" s="688" t="s">
        <v>188</v>
      </c>
      <c r="L26" s="413" t="s">
        <v>267</v>
      </c>
      <c r="M26" s="168"/>
      <c r="Z26" s="721">
        <f t="shared" si="3"/>
        <v>47.588000000000001</v>
      </c>
    </row>
    <row r="27" spans="1:27" s="169" customFormat="1" ht="43.9" customHeight="1" x14ac:dyDescent="0.25">
      <c r="A27" s="769" t="s">
        <v>40</v>
      </c>
      <c r="B27" s="799" t="s">
        <v>232</v>
      </c>
      <c r="C27" s="90"/>
      <c r="D27" s="91"/>
      <c r="E27" s="91">
        <v>3149.8690000000001</v>
      </c>
      <c r="F27" s="462">
        <f t="shared" si="4"/>
        <v>3149.8690000000001</v>
      </c>
      <c r="G27" s="90"/>
      <c r="H27" s="120"/>
      <c r="I27" s="705">
        <v>3168.835</v>
      </c>
      <c r="J27" s="133">
        <f t="shared" si="5"/>
        <v>3168.835</v>
      </c>
      <c r="K27" s="688" t="s">
        <v>233</v>
      </c>
      <c r="L27" s="773" t="s">
        <v>234</v>
      </c>
      <c r="M27" s="168"/>
      <c r="Z27" s="721">
        <f t="shared" si="3"/>
        <v>18.965999999999894</v>
      </c>
      <c r="AA27" s="168">
        <f>F27-J27</f>
        <v>-18.965999999999894</v>
      </c>
    </row>
    <row r="28" spans="1:27" s="169" customFormat="1" ht="43.9" customHeight="1" x14ac:dyDescent="0.25">
      <c r="A28" s="769" t="s">
        <v>41</v>
      </c>
      <c r="B28" s="798" t="s">
        <v>235</v>
      </c>
      <c r="C28" s="90">
        <v>55.058</v>
      </c>
      <c r="D28" s="91"/>
      <c r="E28" s="91"/>
      <c r="F28" s="462">
        <f t="shared" si="4"/>
        <v>55.058</v>
      </c>
      <c r="G28" s="90">
        <v>57.688000000000002</v>
      </c>
      <c r="H28" s="120"/>
      <c r="I28" s="705"/>
      <c r="J28" s="133">
        <f t="shared" si="5"/>
        <v>57.688000000000002</v>
      </c>
      <c r="K28" s="688" t="s">
        <v>236</v>
      </c>
      <c r="L28" s="773" t="s">
        <v>237</v>
      </c>
      <c r="M28" s="168"/>
      <c r="Z28" s="721">
        <f t="shared" si="3"/>
        <v>2.6300000000000026</v>
      </c>
      <c r="AA28" s="168">
        <f>C28-G28</f>
        <v>-2.6300000000000026</v>
      </c>
    </row>
    <row r="29" spans="1:27" s="169" customFormat="1" ht="43.9" customHeight="1" x14ac:dyDescent="0.25">
      <c r="A29" s="769" t="s">
        <v>42</v>
      </c>
      <c r="B29" s="799" t="s">
        <v>243</v>
      </c>
      <c r="C29" s="90"/>
      <c r="D29" s="91"/>
      <c r="E29" s="91"/>
      <c r="F29" s="462">
        <f t="shared" si="4"/>
        <v>0</v>
      </c>
      <c r="G29" s="90"/>
      <c r="H29" s="725">
        <v>113.38200000000001</v>
      </c>
      <c r="I29" s="705"/>
      <c r="J29" s="133">
        <f>SUM(G29:I29)</f>
        <v>113.38200000000001</v>
      </c>
      <c r="K29" s="688" t="s">
        <v>236</v>
      </c>
      <c r="L29" s="413" t="s">
        <v>244</v>
      </c>
      <c r="M29" s="168"/>
      <c r="Z29" s="721">
        <f t="shared" si="3"/>
        <v>113.38200000000001</v>
      </c>
      <c r="AA29" s="168"/>
    </row>
    <row r="30" spans="1:27" s="169" customFormat="1" ht="95.25" customHeight="1" x14ac:dyDescent="0.25">
      <c r="A30" s="352" t="s">
        <v>43</v>
      </c>
      <c r="B30" s="798" t="s">
        <v>224</v>
      </c>
      <c r="C30" s="105">
        <v>100.539</v>
      </c>
      <c r="D30" s="104"/>
      <c r="E30" s="104"/>
      <c r="F30" s="462">
        <f t="shared" si="4"/>
        <v>100.539</v>
      </c>
      <c r="G30" s="105"/>
      <c r="H30" s="768"/>
      <c r="I30" s="466"/>
      <c r="J30" s="115">
        <f t="shared" ref="J30:J37" si="6">SUM(G30:I30)</f>
        <v>0</v>
      </c>
      <c r="K30" s="688" t="s">
        <v>160</v>
      </c>
      <c r="L30" s="413" t="s">
        <v>225</v>
      </c>
      <c r="M30" s="168"/>
      <c r="Z30" s="721">
        <f t="shared" si="3"/>
        <v>-100.539</v>
      </c>
      <c r="AA30" s="168"/>
    </row>
    <row r="31" spans="1:27" s="169" customFormat="1" ht="39" customHeight="1" x14ac:dyDescent="0.25">
      <c r="A31" s="352" t="s">
        <v>260</v>
      </c>
      <c r="B31" s="798" t="s">
        <v>263</v>
      </c>
      <c r="C31" s="105"/>
      <c r="D31" s="104"/>
      <c r="E31" s="104"/>
      <c r="F31" s="462">
        <f t="shared" si="4"/>
        <v>0</v>
      </c>
      <c r="G31" s="105"/>
      <c r="H31" s="466">
        <v>228.059</v>
      </c>
      <c r="I31" s="466"/>
      <c r="J31" s="115">
        <f t="shared" si="6"/>
        <v>228.059</v>
      </c>
      <c r="K31" s="688" t="s">
        <v>236</v>
      </c>
      <c r="L31" s="413" t="s">
        <v>244</v>
      </c>
      <c r="M31" s="168"/>
      <c r="Z31" s="721">
        <f t="shared" si="3"/>
        <v>228.059</v>
      </c>
      <c r="AA31" s="168"/>
    </row>
    <row r="32" spans="1:27" s="169" customFormat="1" ht="39" customHeight="1" x14ac:dyDescent="0.25">
      <c r="A32" s="352" t="s">
        <v>261</v>
      </c>
      <c r="B32" s="798" t="s">
        <v>264</v>
      </c>
      <c r="C32" s="105"/>
      <c r="D32" s="104"/>
      <c r="E32" s="104"/>
      <c r="F32" s="462">
        <f t="shared" si="4"/>
        <v>0</v>
      </c>
      <c r="G32" s="105"/>
      <c r="H32" s="466">
        <v>65.506</v>
      </c>
      <c r="I32" s="466"/>
      <c r="J32" s="115">
        <f t="shared" si="6"/>
        <v>65.506</v>
      </c>
      <c r="K32" s="688" t="s">
        <v>236</v>
      </c>
      <c r="L32" s="413" t="s">
        <v>244</v>
      </c>
      <c r="M32" s="168"/>
      <c r="Z32" s="721">
        <f t="shared" si="3"/>
        <v>65.506</v>
      </c>
      <c r="AA32" s="168"/>
    </row>
    <row r="33" spans="1:27" s="169" customFormat="1" ht="39" customHeight="1" x14ac:dyDescent="0.25">
      <c r="A33" s="352" t="s">
        <v>262</v>
      </c>
      <c r="B33" s="798" t="s">
        <v>265</v>
      </c>
      <c r="C33" s="105"/>
      <c r="D33" s="104"/>
      <c r="E33" s="104"/>
      <c r="F33" s="462">
        <f t="shared" si="4"/>
        <v>0</v>
      </c>
      <c r="G33" s="105"/>
      <c r="H33" s="466">
        <v>24.684999999999999</v>
      </c>
      <c r="I33" s="466"/>
      <c r="J33" s="115">
        <f t="shared" si="6"/>
        <v>24.684999999999999</v>
      </c>
      <c r="K33" s="688" t="s">
        <v>236</v>
      </c>
      <c r="L33" s="413" t="s">
        <v>244</v>
      </c>
      <c r="M33" s="168"/>
      <c r="Z33" s="721">
        <f t="shared" si="3"/>
        <v>24.684999999999999</v>
      </c>
      <c r="AA33" s="168"/>
    </row>
    <row r="34" spans="1:27" s="169" customFormat="1" ht="43.9" customHeight="1" x14ac:dyDescent="0.25">
      <c r="A34" s="352" t="s">
        <v>274</v>
      </c>
      <c r="B34" s="798" t="s">
        <v>275</v>
      </c>
      <c r="C34" s="105"/>
      <c r="D34" s="104"/>
      <c r="E34" s="104"/>
      <c r="F34" s="462">
        <f t="shared" si="4"/>
        <v>0</v>
      </c>
      <c r="G34" s="105"/>
      <c r="H34" s="766">
        <v>21.893000000000001</v>
      </c>
      <c r="I34" s="466"/>
      <c r="J34" s="115">
        <f t="shared" si="6"/>
        <v>21.893000000000001</v>
      </c>
      <c r="K34" s="688" t="s">
        <v>188</v>
      </c>
      <c r="L34" s="413" t="s">
        <v>244</v>
      </c>
      <c r="M34" s="168"/>
      <c r="Z34" s="721">
        <f t="shared" si="3"/>
        <v>21.893000000000001</v>
      </c>
      <c r="AA34" s="168"/>
    </row>
    <row r="35" spans="1:27" s="169" customFormat="1" ht="43.9" customHeight="1" x14ac:dyDescent="0.25">
      <c r="A35" s="352" t="s">
        <v>277</v>
      </c>
      <c r="B35" s="798" t="s">
        <v>276</v>
      </c>
      <c r="C35" s="105"/>
      <c r="D35" s="104"/>
      <c r="E35" s="104"/>
      <c r="F35" s="462">
        <f t="shared" si="4"/>
        <v>0</v>
      </c>
      <c r="G35" s="105"/>
      <c r="H35" s="766">
        <v>41.125999999999998</v>
      </c>
      <c r="I35" s="466"/>
      <c r="J35" s="115">
        <f t="shared" si="6"/>
        <v>41.125999999999998</v>
      </c>
      <c r="K35" s="688" t="s">
        <v>188</v>
      </c>
      <c r="L35" s="413" t="s">
        <v>244</v>
      </c>
      <c r="M35" s="168"/>
      <c r="Z35" s="721">
        <f t="shared" si="3"/>
        <v>41.125999999999998</v>
      </c>
      <c r="AA35" s="168"/>
    </row>
    <row r="36" spans="1:27" s="169" customFormat="1" ht="43.9" customHeight="1" x14ac:dyDescent="0.25">
      <c r="A36" s="352" t="s">
        <v>278</v>
      </c>
      <c r="B36" s="798" t="s">
        <v>279</v>
      </c>
      <c r="C36" s="105"/>
      <c r="D36" s="104"/>
      <c r="E36" s="104"/>
      <c r="F36" s="462">
        <f t="shared" si="4"/>
        <v>0</v>
      </c>
      <c r="G36" s="105"/>
      <c r="H36" s="766">
        <v>58.793999999999997</v>
      </c>
      <c r="I36" s="466"/>
      <c r="J36" s="115">
        <f t="shared" si="6"/>
        <v>58.793999999999997</v>
      </c>
      <c r="K36" s="688" t="s">
        <v>188</v>
      </c>
      <c r="L36" s="413" t="s">
        <v>244</v>
      </c>
      <c r="M36" s="168"/>
      <c r="Z36" s="721">
        <f t="shared" si="3"/>
        <v>58.793999999999997</v>
      </c>
      <c r="AA36" s="168"/>
    </row>
    <row r="37" spans="1:27" s="169" customFormat="1" ht="43.9" customHeight="1" thickBot="1" x14ac:dyDescent="0.3">
      <c r="A37" s="33" t="s">
        <v>280</v>
      </c>
      <c r="B37" s="800" t="s">
        <v>281</v>
      </c>
      <c r="C37" s="35"/>
      <c r="D37" s="22"/>
      <c r="E37" s="22"/>
      <c r="F37" s="801">
        <f t="shared" si="4"/>
        <v>0</v>
      </c>
      <c r="G37" s="35">
        <v>86.983999999999995</v>
      </c>
      <c r="H37" s="789">
        <v>171.29900000000001</v>
      </c>
      <c r="I37" s="469"/>
      <c r="J37" s="185">
        <f t="shared" si="6"/>
        <v>258.28300000000002</v>
      </c>
      <c r="K37" s="790" t="s">
        <v>233</v>
      </c>
      <c r="L37" s="475" t="s">
        <v>244</v>
      </c>
      <c r="M37" s="168"/>
      <c r="Z37" s="721">
        <f t="shared" si="3"/>
        <v>258.28300000000002</v>
      </c>
      <c r="AA37" s="168"/>
    </row>
    <row r="38" spans="1:27" s="169" customFormat="1" ht="33" hidden="1" customHeight="1" thickBot="1" x14ac:dyDescent="0.3">
      <c r="A38" s="977" t="s">
        <v>152</v>
      </c>
      <c r="B38" s="978"/>
      <c r="C38" s="978"/>
      <c r="D38" s="978"/>
      <c r="E38" s="978"/>
      <c r="F38" s="978"/>
      <c r="G38" s="978"/>
      <c r="H38" s="978"/>
      <c r="I38" s="978"/>
      <c r="J38" s="978"/>
      <c r="K38" s="978"/>
      <c r="L38" s="979"/>
      <c r="M38" s="168"/>
    </row>
    <row r="39" spans="1:27" s="169" customFormat="1" ht="30.75" hidden="1" customHeight="1" thickBot="1" x14ac:dyDescent="0.3">
      <c r="A39" s="980" t="s">
        <v>108</v>
      </c>
      <c r="B39" s="981"/>
      <c r="C39" s="980" t="s">
        <v>3</v>
      </c>
      <c r="D39" s="981"/>
      <c r="E39" s="981"/>
      <c r="F39" s="984"/>
      <c r="G39" s="981" t="s">
        <v>11</v>
      </c>
      <c r="H39" s="981"/>
      <c r="I39" s="981"/>
      <c r="J39" s="981"/>
      <c r="K39" s="985" t="s">
        <v>4</v>
      </c>
      <c r="L39" s="987" t="s">
        <v>11</v>
      </c>
      <c r="M39" s="168"/>
    </row>
    <row r="40" spans="1:27" s="169" customFormat="1" ht="32.25" hidden="1" customHeight="1" thickBot="1" x14ac:dyDescent="0.3">
      <c r="A40" s="982"/>
      <c r="B40" s="983"/>
      <c r="C40" s="753" t="s">
        <v>104</v>
      </c>
      <c r="D40" s="751" t="s">
        <v>105</v>
      </c>
      <c r="E40" s="751" t="s">
        <v>106</v>
      </c>
      <c r="F40" s="752" t="s">
        <v>0</v>
      </c>
      <c r="G40" s="754" t="s">
        <v>104</v>
      </c>
      <c r="H40" s="751" t="s">
        <v>105</v>
      </c>
      <c r="I40" s="751" t="s">
        <v>106</v>
      </c>
      <c r="J40" s="579" t="s">
        <v>0</v>
      </c>
      <c r="K40" s="986"/>
      <c r="L40" s="988"/>
      <c r="M40" s="168"/>
    </row>
    <row r="41" spans="1:27" s="169" customFormat="1" ht="40.5" hidden="1" customHeight="1" thickBot="1" x14ac:dyDescent="0.3">
      <c r="A41" s="674" t="s">
        <v>1</v>
      </c>
      <c r="B41" s="665" t="s">
        <v>204</v>
      </c>
      <c r="C41" s="675"/>
      <c r="D41" s="676"/>
      <c r="E41" s="676"/>
      <c r="F41" s="677">
        <f t="shared" ref="F41" si="7">SUM(C41:E41)</f>
        <v>0</v>
      </c>
      <c r="G41" s="261"/>
      <c r="H41" s="262"/>
      <c r="I41" s="262"/>
      <c r="J41" s="678">
        <f>G41+H41+I41</f>
        <v>0</v>
      </c>
      <c r="K41" s="758" t="s">
        <v>51</v>
      </c>
      <c r="L41" s="664" t="s">
        <v>183</v>
      </c>
      <c r="M41" s="168"/>
    </row>
    <row r="42" spans="1:27" s="575" customFormat="1" ht="28.5" hidden="1" customHeight="1" x14ac:dyDescent="0.25">
      <c r="A42" s="755" t="s">
        <v>15</v>
      </c>
      <c r="B42" s="643" t="s">
        <v>154</v>
      </c>
      <c r="C42" s="615"/>
      <c r="D42" s="297"/>
      <c r="E42" s="297"/>
      <c r="F42" s="644"/>
      <c r="G42" s="650">
        <v>22.87</v>
      </c>
      <c r="H42" s="295"/>
      <c r="I42" s="295"/>
      <c r="J42" s="585">
        <f t="shared" ref="J42:J45" si="8">SUM(G42:I42)</f>
        <v>22.87</v>
      </c>
      <c r="K42" s="756" t="s">
        <v>51</v>
      </c>
      <c r="L42" s="757" t="s">
        <v>14</v>
      </c>
      <c r="M42" s="574"/>
    </row>
    <row r="43" spans="1:27" s="575" customFormat="1" ht="26.25" hidden="1" customHeight="1" x14ac:dyDescent="0.25">
      <c r="A43" s="527" t="s">
        <v>16</v>
      </c>
      <c r="B43" s="560" t="s">
        <v>155</v>
      </c>
      <c r="C43" s="344"/>
      <c r="D43" s="292"/>
      <c r="E43" s="292"/>
      <c r="F43" s="345"/>
      <c r="G43" s="529">
        <v>22.87</v>
      </c>
      <c r="H43" s="278"/>
      <c r="I43" s="278"/>
      <c r="J43" s="347">
        <f t="shared" si="8"/>
        <v>22.87</v>
      </c>
      <c r="K43" s="531" t="s">
        <v>51</v>
      </c>
      <c r="L43" s="532" t="s">
        <v>14</v>
      </c>
      <c r="M43" s="574"/>
    </row>
    <row r="44" spans="1:27" s="575" customFormat="1" ht="21.75" hidden="1" customHeight="1" x14ac:dyDescent="0.25">
      <c r="A44" s="527" t="s">
        <v>30</v>
      </c>
      <c r="B44" s="560" t="s">
        <v>156</v>
      </c>
      <c r="C44" s="344"/>
      <c r="D44" s="292"/>
      <c r="E44" s="292"/>
      <c r="F44" s="345"/>
      <c r="G44" s="529">
        <v>22.87</v>
      </c>
      <c r="H44" s="278"/>
      <c r="I44" s="278"/>
      <c r="J44" s="347">
        <f t="shared" si="8"/>
        <v>22.87</v>
      </c>
      <c r="K44" s="531" t="s">
        <v>51</v>
      </c>
      <c r="L44" s="532" t="s">
        <v>14</v>
      </c>
      <c r="M44" s="574"/>
    </row>
    <row r="45" spans="1:27" s="575" customFormat="1" ht="25.5" hidden="1" customHeight="1" thickBot="1" x14ac:dyDescent="0.3">
      <c r="A45" s="549" t="s">
        <v>31</v>
      </c>
      <c r="B45" s="561" t="s">
        <v>157</v>
      </c>
      <c r="C45" s="553"/>
      <c r="D45" s="363"/>
      <c r="E45" s="363"/>
      <c r="F45" s="562"/>
      <c r="G45" s="551">
        <v>22.87</v>
      </c>
      <c r="H45" s="362"/>
      <c r="I45" s="362"/>
      <c r="J45" s="563">
        <f t="shared" si="8"/>
        <v>22.87</v>
      </c>
      <c r="K45" s="556" t="s">
        <v>51</v>
      </c>
      <c r="L45" s="564" t="s">
        <v>14</v>
      </c>
      <c r="M45" s="574"/>
    </row>
    <row r="46" spans="1:27" s="575" customFormat="1" ht="20.45" customHeight="1" thickBot="1" x14ac:dyDescent="0.3">
      <c r="A46" s="1012" t="s">
        <v>10</v>
      </c>
      <c r="B46" s="1013"/>
      <c r="C46" s="1013"/>
      <c r="D46" s="1013"/>
      <c r="E46" s="1013"/>
      <c r="F46" s="1013"/>
      <c r="G46" s="1013"/>
      <c r="H46" s="1013"/>
      <c r="I46" s="1013"/>
      <c r="J46" s="1013"/>
      <c r="K46" s="1013"/>
      <c r="L46" s="1014"/>
      <c r="M46" s="574"/>
      <c r="Z46" s="169"/>
    </row>
    <row r="47" spans="1:27" s="575" customFormat="1" ht="16.5" customHeight="1" thickBot="1" x14ac:dyDescent="0.3">
      <c r="A47" s="1001" t="s">
        <v>108</v>
      </c>
      <c r="B47" s="1002"/>
      <c r="C47" s="1005" t="s">
        <v>3</v>
      </c>
      <c r="D47" s="1006"/>
      <c r="E47" s="1006"/>
      <c r="F47" s="1015"/>
      <c r="G47" s="1005" t="s">
        <v>11</v>
      </c>
      <c r="H47" s="1006"/>
      <c r="I47" s="1006"/>
      <c r="J47" s="1015"/>
      <c r="K47" s="1016" t="s">
        <v>4</v>
      </c>
      <c r="L47" s="1018" t="s">
        <v>11</v>
      </c>
      <c r="M47" s="574"/>
      <c r="Z47" s="169"/>
    </row>
    <row r="48" spans="1:27" s="575" customFormat="1" ht="16.5" customHeight="1" thickBot="1" x14ac:dyDescent="0.3">
      <c r="A48" s="1003"/>
      <c r="B48" s="1004"/>
      <c r="C48" s="772" t="s">
        <v>104</v>
      </c>
      <c r="D48" s="770" t="s">
        <v>105</v>
      </c>
      <c r="E48" s="770" t="s">
        <v>106</v>
      </c>
      <c r="F48" s="771" t="s">
        <v>0</v>
      </c>
      <c r="G48" s="772" t="s">
        <v>104</v>
      </c>
      <c r="H48" s="770" t="s">
        <v>105</v>
      </c>
      <c r="I48" s="770" t="s">
        <v>106</v>
      </c>
      <c r="J48" s="771" t="s">
        <v>0</v>
      </c>
      <c r="K48" s="1017"/>
      <c r="L48" s="1019"/>
      <c r="M48" s="574"/>
      <c r="Z48" s="169"/>
    </row>
    <row r="49" spans="1:27" s="575" customFormat="1" ht="46.9" customHeight="1" x14ac:dyDescent="0.25">
      <c r="A49" s="408" t="s">
        <v>1</v>
      </c>
      <c r="B49" s="809" t="s">
        <v>249</v>
      </c>
      <c r="C49" s="812">
        <v>0</v>
      </c>
      <c r="D49" s="142"/>
      <c r="E49" s="142"/>
      <c r="F49" s="813">
        <f t="shared" ref="F49:F57" si="9">C49+D49+E49</f>
        <v>0</v>
      </c>
      <c r="G49" s="791">
        <v>37.049999999999997</v>
      </c>
      <c r="H49" s="792"/>
      <c r="I49" s="793"/>
      <c r="J49" s="146">
        <f t="shared" ref="J49:J57" si="10">G49+H49+I49</f>
        <v>37.049999999999997</v>
      </c>
      <c r="K49" s="788" t="s">
        <v>258</v>
      </c>
      <c r="L49" s="409" t="s">
        <v>259</v>
      </c>
      <c r="M49" s="574"/>
      <c r="Z49" s="723"/>
    </row>
    <row r="50" spans="1:27" s="575" customFormat="1" ht="46.9" customHeight="1" x14ac:dyDescent="0.25">
      <c r="A50" s="352" t="s">
        <v>15</v>
      </c>
      <c r="B50" s="810" t="s">
        <v>250</v>
      </c>
      <c r="C50" s="816">
        <v>0</v>
      </c>
      <c r="D50" s="104"/>
      <c r="E50" s="104"/>
      <c r="F50" s="164">
        <f t="shared" si="9"/>
        <v>0</v>
      </c>
      <c r="G50" s="744">
        <v>50.898000000000003</v>
      </c>
      <c r="H50" s="418"/>
      <c r="I50" s="679"/>
      <c r="J50" s="115">
        <f t="shared" si="10"/>
        <v>50.898000000000003</v>
      </c>
      <c r="K50" s="688" t="s">
        <v>258</v>
      </c>
      <c r="L50" s="413" t="s">
        <v>259</v>
      </c>
      <c r="M50" s="574"/>
      <c r="Z50" s="723"/>
    </row>
    <row r="51" spans="1:27" s="575" customFormat="1" ht="46.9" customHeight="1" x14ac:dyDescent="0.25">
      <c r="A51" s="352" t="s">
        <v>16</v>
      </c>
      <c r="B51" s="810" t="s">
        <v>251</v>
      </c>
      <c r="C51" s="814">
        <v>0</v>
      </c>
      <c r="D51" s="91"/>
      <c r="E51" s="91"/>
      <c r="F51" s="92">
        <f t="shared" si="9"/>
        <v>0</v>
      </c>
      <c r="G51" s="743">
        <v>118.39</v>
      </c>
      <c r="H51" s="683"/>
      <c r="I51" s="682"/>
      <c r="J51" s="133">
        <f t="shared" si="10"/>
        <v>118.39</v>
      </c>
      <c r="K51" s="688" t="s">
        <v>258</v>
      </c>
      <c r="L51" s="413" t="s">
        <v>259</v>
      </c>
      <c r="M51" s="574"/>
      <c r="Z51" s="723"/>
    </row>
    <row r="52" spans="1:27" s="575" customFormat="1" ht="46.9" customHeight="1" x14ac:dyDescent="0.25">
      <c r="A52" s="352" t="s">
        <v>30</v>
      </c>
      <c r="B52" s="810" t="s">
        <v>252</v>
      </c>
      <c r="C52" s="814">
        <v>0</v>
      </c>
      <c r="D52" s="91"/>
      <c r="E52" s="91"/>
      <c r="F52" s="92">
        <f t="shared" si="9"/>
        <v>0</v>
      </c>
      <c r="G52" s="744">
        <v>6.1079999999999997</v>
      </c>
      <c r="H52" s="683"/>
      <c r="I52" s="682"/>
      <c r="J52" s="133">
        <f t="shared" si="10"/>
        <v>6.1079999999999997</v>
      </c>
      <c r="K52" s="688" t="s">
        <v>258</v>
      </c>
      <c r="L52" s="413" t="s">
        <v>259</v>
      </c>
      <c r="M52" s="574"/>
      <c r="Z52" s="723"/>
    </row>
    <row r="53" spans="1:27" s="169" customFormat="1" ht="46.9" customHeight="1" x14ac:dyDescent="0.25">
      <c r="A53" s="352" t="s">
        <v>31</v>
      </c>
      <c r="B53" s="810" t="s">
        <v>253</v>
      </c>
      <c r="C53" s="814">
        <v>0</v>
      </c>
      <c r="D53" s="104"/>
      <c r="E53" s="104"/>
      <c r="F53" s="92">
        <f t="shared" si="9"/>
        <v>0</v>
      </c>
      <c r="G53" s="744">
        <v>199.429</v>
      </c>
      <c r="H53" s="418"/>
      <c r="I53" s="679"/>
      <c r="J53" s="133">
        <f t="shared" si="10"/>
        <v>199.429</v>
      </c>
      <c r="K53" s="688" t="s">
        <v>258</v>
      </c>
      <c r="L53" s="413" t="s">
        <v>259</v>
      </c>
      <c r="M53" s="168"/>
    </row>
    <row r="54" spans="1:27" s="575" customFormat="1" ht="46.9" customHeight="1" x14ac:dyDescent="0.25">
      <c r="A54" s="352" t="s">
        <v>32</v>
      </c>
      <c r="B54" s="810" t="s">
        <v>254</v>
      </c>
      <c r="C54" s="814">
        <v>0</v>
      </c>
      <c r="D54" s="104"/>
      <c r="E54" s="104"/>
      <c r="F54" s="92">
        <f t="shared" si="9"/>
        <v>0</v>
      </c>
      <c r="G54" s="744">
        <v>19.294</v>
      </c>
      <c r="H54" s="418"/>
      <c r="I54" s="679"/>
      <c r="J54" s="133">
        <f t="shared" si="10"/>
        <v>19.294</v>
      </c>
      <c r="K54" s="688" t="s">
        <v>258</v>
      </c>
      <c r="L54" s="413" t="s">
        <v>259</v>
      </c>
      <c r="M54" s="574"/>
      <c r="Z54" s="723"/>
    </row>
    <row r="55" spans="1:27" s="575" customFormat="1" ht="46.9" customHeight="1" x14ac:dyDescent="0.25">
      <c r="A55" s="352" t="s">
        <v>33</v>
      </c>
      <c r="B55" s="811" t="s">
        <v>255</v>
      </c>
      <c r="C55" s="814">
        <v>0</v>
      </c>
      <c r="D55" s="104"/>
      <c r="E55" s="104"/>
      <c r="F55" s="92">
        <f t="shared" si="9"/>
        <v>0</v>
      </c>
      <c r="G55" s="744">
        <v>13.289</v>
      </c>
      <c r="H55" s="418"/>
      <c r="I55" s="679"/>
      <c r="J55" s="133">
        <f t="shared" si="10"/>
        <v>13.289</v>
      </c>
      <c r="K55" s="688" t="s">
        <v>258</v>
      </c>
      <c r="L55" s="413" t="s">
        <v>259</v>
      </c>
      <c r="M55" s="574"/>
      <c r="Z55" s="723"/>
    </row>
    <row r="56" spans="1:27" s="575" customFormat="1" ht="46.9" customHeight="1" x14ac:dyDescent="0.25">
      <c r="A56" s="352" t="s">
        <v>40</v>
      </c>
      <c r="B56" s="811" t="s">
        <v>256</v>
      </c>
      <c r="C56" s="814">
        <v>0</v>
      </c>
      <c r="D56" s="104"/>
      <c r="E56" s="104"/>
      <c r="F56" s="92">
        <f t="shared" si="9"/>
        <v>0</v>
      </c>
      <c r="G56" s="744">
        <v>16.404</v>
      </c>
      <c r="H56" s="418"/>
      <c r="I56" s="679"/>
      <c r="J56" s="133">
        <f t="shared" si="10"/>
        <v>16.404</v>
      </c>
      <c r="K56" s="688" t="s">
        <v>258</v>
      </c>
      <c r="L56" s="413" t="s">
        <v>259</v>
      </c>
      <c r="M56" s="574"/>
      <c r="Z56" s="723"/>
    </row>
    <row r="57" spans="1:27" s="575" customFormat="1" ht="46.9" customHeight="1" thickBot="1" x14ac:dyDescent="0.3">
      <c r="A57" s="33" t="s">
        <v>41</v>
      </c>
      <c r="B57" s="511" t="s">
        <v>257</v>
      </c>
      <c r="C57" s="815">
        <v>0</v>
      </c>
      <c r="D57" s="22"/>
      <c r="E57" s="22"/>
      <c r="F57" s="470">
        <f t="shared" si="9"/>
        <v>0</v>
      </c>
      <c r="G57" s="745">
        <v>24.841000000000001</v>
      </c>
      <c r="H57" s="741"/>
      <c r="I57" s="742"/>
      <c r="J57" s="185">
        <f t="shared" si="10"/>
        <v>24.841000000000001</v>
      </c>
      <c r="K57" s="790" t="s">
        <v>258</v>
      </c>
      <c r="L57" s="475" t="s">
        <v>259</v>
      </c>
      <c r="M57" s="574"/>
      <c r="Z57" s="723"/>
    </row>
    <row r="58" spans="1:27" ht="26.25" customHeight="1" thickBot="1" x14ac:dyDescent="0.3">
      <c r="A58" s="998" t="s">
        <v>226</v>
      </c>
      <c r="B58" s="999"/>
      <c r="C58" s="999"/>
      <c r="D58" s="999"/>
      <c r="E58" s="999"/>
      <c r="F58" s="999"/>
      <c r="G58" s="999"/>
      <c r="H58" s="999"/>
      <c r="I58" s="999"/>
      <c r="J58" s="999"/>
      <c r="K58" s="999"/>
      <c r="L58" s="1000"/>
    </row>
    <row r="59" spans="1:27" s="169" customFormat="1" ht="15.6" customHeight="1" thickBot="1" x14ac:dyDescent="0.3">
      <c r="A59" s="1001" t="s">
        <v>108</v>
      </c>
      <c r="B59" s="1002"/>
      <c r="C59" s="1005" t="s">
        <v>3</v>
      </c>
      <c r="D59" s="1006"/>
      <c r="E59" s="1006"/>
      <c r="F59" s="1007"/>
      <c r="G59" s="1005" t="s">
        <v>11</v>
      </c>
      <c r="H59" s="1006"/>
      <c r="I59" s="1006"/>
      <c r="J59" s="1007"/>
      <c r="K59" s="1008" t="s">
        <v>4</v>
      </c>
      <c r="L59" s="1010" t="s">
        <v>11</v>
      </c>
      <c r="M59" s="168"/>
    </row>
    <row r="60" spans="1:27" s="169" customFormat="1" ht="15.6" customHeight="1" thickBot="1" x14ac:dyDescent="0.3">
      <c r="A60" s="1003"/>
      <c r="B60" s="1004"/>
      <c r="C60" s="772" t="s">
        <v>104</v>
      </c>
      <c r="D60" s="770" t="s">
        <v>105</v>
      </c>
      <c r="E60" s="770" t="s">
        <v>106</v>
      </c>
      <c r="F60" s="771" t="s">
        <v>0</v>
      </c>
      <c r="G60" s="749" t="s">
        <v>104</v>
      </c>
      <c r="H60" s="747" t="s">
        <v>105</v>
      </c>
      <c r="I60" s="747" t="s">
        <v>106</v>
      </c>
      <c r="J60" s="378" t="s">
        <v>0</v>
      </c>
      <c r="K60" s="1009"/>
      <c r="L60" s="1011"/>
      <c r="M60" s="168"/>
    </row>
    <row r="61" spans="1:27" s="169" customFormat="1" ht="61.9" customHeight="1" x14ac:dyDescent="0.25">
      <c r="A61" s="408" t="s">
        <v>1</v>
      </c>
      <c r="B61" s="802" t="s">
        <v>218</v>
      </c>
      <c r="C61" s="807"/>
      <c r="D61" s="690"/>
      <c r="E61" s="690"/>
      <c r="F61" s="114">
        <f>C61+D61+E61</f>
        <v>0</v>
      </c>
      <c r="G61" s="691">
        <v>579.92399999999998</v>
      </c>
      <c r="H61" s="68"/>
      <c r="I61" s="692"/>
      <c r="J61" s="242">
        <f>G61+H61+I61</f>
        <v>579.92399999999998</v>
      </c>
      <c r="K61" s="731" t="s">
        <v>220</v>
      </c>
      <c r="L61" s="729" t="s">
        <v>219</v>
      </c>
      <c r="M61" s="168"/>
      <c r="Z61" s="721">
        <f>J61-F61</f>
        <v>579.92399999999998</v>
      </c>
      <c r="AA61" s="168">
        <f>F61-J61</f>
        <v>-579.92399999999998</v>
      </c>
    </row>
    <row r="62" spans="1:27" s="169" customFormat="1" ht="67.5" customHeight="1" x14ac:dyDescent="0.25">
      <c r="A62" s="352" t="s">
        <v>15</v>
      </c>
      <c r="B62" s="803" t="s">
        <v>207</v>
      </c>
      <c r="C62" s="699"/>
      <c r="D62" s="465"/>
      <c r="E62" s="465"/>
      <c r="F62" s="371">
        <f>C62+D62+E62</f>
        <v>0</v>
      </c>
      <c r="G62" s="699"/>
      <c r="H62" s="465"/>
      <c r="I62" s="465">
        <v>174.72</v>
      </c>
      <c r="J62" s="502">
        <f>G62+H62+I62</f>
        <v>174.72</v>
      </c>
      <c r="K62" s="732" t="s">
        <v>228</v>
      </c>
      <c r="L62" s="730" t="s">
        <v>229</v>
      </c>
      <c r="M62" s="168"/>
      <c r="Z62" s="721">
        <f t="shared" ref="Z62:Z68" si="11">J62-F62</f>
        <v>174.72</v>
      </c>
      <c r="AA62" s="168">
        <f>F62-J62</f>
        <v>-174.72</v>
      </c>
    </row>
    <row r="63" spans="1:27" s="169" customFormat="1" ht="42" customHeight="1" x14ac:dyDescent="0.25">
      <c r="A63" s="769" t="s">
        <v>16</v>
      </c>
      <c r="B63" s="803" t="s">
        <v>239</v>
      </c>
      <c r="C63" s="699">
        <v>500</v>
      </c>
      <c r="D63" s="465"/>
      <c r="E63" s="465"/>
      <c r="F63" s="371">
        <f>C63+D63+E63</f>
        <v>500</v>
      </c>
      <c r="G63" s="699">
        <v>583</v>
      </c>
      <c r="H63" s="465"/>
      <c r="I63" s="465"/>
      <c r="J63" s="502">
        <f>G63+H63+I63</f>
        <v>583</v>
      </c>
      <c r="K63" s="732" t="s">
        <v>228</v>
      </c>
      <c r="L63" s="734" t="s">
        <v>237</v>
      </c>
      <c r="M63" s="168"/>
      <c r="Z63" s="721">
        <f t="shared" si="11"/>
        <v>83</v>
      </c>
      <c r="AA63" s="168">
        <f>F63-J63</f>
        <v>-83</v>
      </c>
    </row>
    <row r="64" spans="1:27" s="169" customFormat="1" ht="42" customHeight="1" x14ac:dyDescent="0.25">
      <c r="A64" s="769" t="s">
        <v>30</v>
      </c>
      <c r="B64" s="804" t="s">
        <v>245</v>
      </c>
      <c r="C64" s="699"/>
      <c r="D64" s="465"/>
      <c r="E64" s="465"/>
      <c r="F64" s="371"/>
      <c r="G64" s="699"/>
      <c r="H64" s="465">
        <v>58.731999999999999</v>
      </c>
      <c r="I64" s="465"/>
      <c r="J64" s="502">
        <f t="shared" ref="J64:J66" si="12">G64+H64+I64</f>
        <v>58.731999999999999</v>
      </c>
      <c r="K64" s="732" t="s">
        <v>228</v>
      </c>
      <c r="L64" s="730" t="s">
        <v>248</v>
      </c>
      <c r="M64" s="168"/>
      <c r="Z64" s="721"/>
      <c r="AA64" s="168"/>
    </row>
    <row r="65" spans="1:27" s="169" customFormat="1" ht="42" customHeight="1" x14ac:dyDescent="0.25">
      <c r="A65" s="769" t="s">
        <v>31</v>
      </c>
      <c r="B65" s="804" t="s">
        <v>246</v>
      </c>
      <c r="C65" s="699"/>
      <c r="D65" s="465"/>
      <c r="E65" s="465"/>
      <c r="F65" s="371"/>
      <c r="G65" s="699"/>
      <c r="H65" s="465">
        <v>43.652999999999999</v>
      </c>
      <c r="I65" s="465"/>
      <c r="J65" s="502">
        <f t="shared" si="12"/>
        <v>43.652999999999999</v>
      </c>
      <c r="K65" s="732" t="s">
        <v>228</v>
      </c>
      <c r="L65" s="730" t="s">
        <v>248</v>
      </c>
      <c r="M65" s="168"/>
      <c r="Z65" s="721"/>
      <c r="AA65" s="168"/>
    </row>
    <row r="66" spans="1:27" s="169" customFormat="1" ht="53.25" customHeight="1" x14ac:dyDescent="0.25">
      <c r="A66" s="352" t="s">
        <v>32</v>
      </c>
      <c r="B66" s="804" t="s">
        <v>247</v>
      </c>
      <c r="C66" s="699"/>
      <c r="D66" s="465"/>
      <c r="E66" s="465"/>
      <c r="F66" s="371"/>
      <c r="G66" s="699"/>
      <c r="H66" s="465">
        <v>17.648</v>
      </c>
      <c r="I66" s="465"/>
      <c r="J66" s="502">
        <f t="shared" si="12"/>
        <v>17.648</v>
      </c>
      <c r="K66" s="732" t="s">
        <v>228</v>
      </c>
      <c r="L66" s="730" t="s">
        <v>248</v>
      </c>
      <c r="M66" s="168"/>
      <c r="Z66" s="721"/>
      <c r="AA66" s="168"/>
    </row>
    <row r="67" spans="1:27" s="169" customFormat="1" ht="80.45" customHeight="1" x14ac:dyDescent="0.25">
      <c r="A67" s="992" t="s">
        <v>33</v>
      </c>
      <c r="B67" s="805" t="s">
        <v>231</v>
      </c>
      <c r="C67" s="105"/>
      <c r="D67" s="104"/>
      <c r="E67" s="104"/>
      <c r="F67" s="115">
        <f t="shared" ref="F67" si="13">C67+D67+E67</f>
        <v>0</v>
      </c>
      <c r="G67" s="105">
        <v>100.539</v>
      </c>
      <c r="H67" s="465">
        <v>3500</v>
      </c>
      <c r="I67" s="466"/>
      <c r="J67" s="244">
        <f t="shared" ref="J67" si="14">SUM(G67:I67)</f>
        <v>3600.5390000000002</v>
      </c>
      <c r="K67" s="994" t="s">
        <v>160</v>
      </c>
      <c r="L67" s="996" t="s">
        <v>230</v>
      </c>
      <c r="M67" s="168"/>
      <c r="Z67" s="722">
        <f t="shared" si="11"/>
        <v>3600.5390000000002</v>
      </c>
    </row>
    <row r="68" spans="1:27" s="169" customFormat="1" ht="24" customHeight="1" thickBot="1" x14ac:dyDescent="0.3">
      <c r="A68" s="993"/>
      <c r="B68" s="806" t="s">
        <v>37</v>
      </c>
      <c r="C68" s="808"/>
      <c r="D68" s="693"/>
      <c r="E68" s="693"/>
      <c r="F68" s="185">
        <f>C68+D68+E68</f>
        <v>0</v>
      </c>
      <c r="G68" s="761">
        <v>100.539</v>
      </c>
      <c r="H68" s="762"/>
      <c r="I68" s="763"/>
      <c r="J68" s="764">
        <f>G68+H68+I68</f>
        <v>100.539</v>
      </c>
      <c r="K68" s="995"/>
      <c r="L68" s="997"/>
      <c r="M68" s="168"/>
      <c r="Z68" s="722">
        <f t="shared" si="11"/>
        <v>100.539</v>
      </c>
    </row>
    <row r="69" spans="1:27" ht="29.25" hidden="1" customHeight="1" x14ac:dyDescent="0.25">
      <c r="A69" s="974" t="s">
        <v>69</v>
      </c>
      <c r="B69" s="974"/>
      <c r="C69" s="974"/>
      <c r="D69" s="974"/>
      <c r="E69" s="974"/>
      <c r="F69" s="974"/>
      <c r="G69" s="974"/>
      <c r="H69" s="974"/>
      <c r="I69" s="974"/>
      <c r="J69" s="974"/>
      <c r="K69" s="974"/>
      <c r="L69" s="974"/>
      <c r="AA69" s="3"/>
    </row>
    <row r="70" spans="1:27" ht="45" hidden="1" customHeight="1" x14ac:dyDescent="0.25">
      <c r="A70" s="228" t="s">
        <v>1</v>
      </c>
      <c r="B70" s="444" t="s">
        <v>131</v>
      </c>
      <c r="C70" s="349" t="s">
        <v>133</v>
      </c>
      <c r="D70" s="349"/>
      <c r="E70" s="349"/>
      <c r="F70" s="350">
        <v>0</v>
      </c>
      <c r="G70" s="341">
        <v>500</v>
      </c>
      <c r="H70" s="349"/>
      <c r="I70" s="349"/>
      <c r="J70" s="350">
        <f>G70</f>
        <v>500</v>
      </c>
      <c r="K70" s="759" t="s">
        <v>101</v>
      </c>
      <c r="L70" s="290" t="s">
        <v>76</v>
      </c>
    </row>
    <row r="71" spans="1:27" ht="45" hidden="1" customHeight="1" x14ac:dyDescent="0.25">
      <c r="A71" s="224" t="s">
        <v>15</v>
      </c>
      <c r="B71" s="225" t="s">
        <v>73</v>
      </c>
      <c r="C71" s="227"/>
      <c r="D71" s="228"/>
      <c r="E71" s="228"/>
      <c r="F71" s="229" t="e">
        <f>C71+D71+E71+#REF!+#REF!</f>
        <v>#REF!</v>
      </c>
      <c r="G71" s="227"/>
      <c r="H71" s="228"/>
      <c r="I71" s="228"/>
      <c r="J71" s="230" t="e">
        <f>#REF!</f>
        <v>#REF!</v>
      </c>
      <c r="K71" s="214" t="s">
        <v>51</v>
      </c>
      <c r="L71" s="231" t="s">
        <v>76</v>
      </c>
    </row>
    <row r="72" spans="1:27" s="3" customFormat="1" ht="2.25" hidden="1" customHeight="1" thickBot="1" x14ac:dyDescent="0.3">
      <c r="A72" s="232" t="s">
        <v>16</v>
      </c>
      <c r="B72" s="233" t="s">
        <v>67</v>
      </c>
      <c r="C72" s="235"/>
      <c r="D72" s="236">
        <v>1580.9570000000001</v>
      </c>
      <c r="E72" s="236"/>
      <c r="F72" s="237" t="e">
        <f>C72+D72+E72+#REF!+#REF!</f>
        <v>#REF!</v>
      </c>
      <c r="G72" s="235"/>
      <c r="H72" s="238">
        <v>2275.0148100000001</v>
      </c>
      <c r="I72" s="236"/>
      <c r="J72" s="239" t="e">
        <f>H72+#REF!+#REF!</f>
        <v>#REF!</v>
      </c>
      <c r="K72" s="256" t="s">
        <v>12</v>
      </c>
      <c r="L72" s="241" t="s">
        <v>68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9" customHeight="1" x14ac:dyDescent="0.25"/>
    <row r="74" spans="1:27" s="3" customFormat="1" ht="3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3" customFormat="1" ht="64.5" customHeight="1" x14ac:dyDescent="0.25">
      <c r="A75" s="1"/>
      <c r="B75" s="2" t="s">
        <v>209</v>
      </c>
      <c r="C75" s="2"/>
      <c r="D75" s="2"/>
      <c r="E75" s="2"/>
      <c r="F75" s="2"/>
      <c r="G75" s="2" t="s">
        <v>94</v>
      </c>
      <c r="H75" s="2"/>
      <c r="I75" s="2"/>
      <c r="J75" s="2"/>
      <c r="K75" s="2"/>
      <c r="L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</sheetData>
  <mergeCells count="49">
    <mergeCell ref="A2:L2"/>
    <mergeCell ref="A3:L3"/>
    <mergeCell ref="A4:L4"/>
    <mergeCell ref="A5:B6"/>
    <mergeCell ref="C5:F5"/>
    <mergeCell ref="G5:J5"/>
    <mergeCell ref="K5:K6"/>
    <mergeCell ref="L5:L6"/>
    <mergeCell ref="A7:A8"/>
    <mergeCell ref="K7:K8"/>
    <mergeCell ref="L7:L8"/>
    <mergeCell ref="A9:L9"/>
    <mergeCell ref="A10:B11"/>
    <mergeCell ref="C10:F10"/>
    <mergeCell ref="G10:J10"/>
    <mergeCell ref="K10:K11"/>
    <mergeCell ref="L10:L11"/>
    <mergeCell ref="A12:A15"/>
    <mergeCell ref="K12:K15"/>
    <mergeCell ref="L12:L15"/>
    <mergeCell ref="A17:L17"/>
    <mergeCell ref="A18:B19"/>
    <mergeCell ref="C18:F18"/>
    <mergeCell ref="G18:J18"/>
    <mergeCell ref="K18:K19"/>
    <mergeCell ref="L18:L19"/>
    <mergeCell ref="B12:B13"/>
    <mergeCell ref="A38:L38"/>
    <mergeCell ref="A39:B40"/>
    <mergeCell ref="C39:F39"/>
    <mergeCell ref="G39:J39"/>
    <mergeCell ref="K39:K40"/>
    <mergeCell ref="L39:L40"/>
    <mergeCell ref="A46:L46"/>
    <mergeCell ref="A47:B48"/>
    <mergeCell ref="C47:F47"/>
    <mergeCell ref="G47:J47"/>
    <mergeCell ref="K47:K48"/>
    <mergeCell ref="L47:L48"/>
    <mergeCell ref="A67:A68"/>
    <mergeCell ref="K67:K68"/>
    <mergeCell ref="L67:L68"/>
    <mergeCell ref="A69:L69"/>
    <mergeCell ref="A58:L58"/>
    <mergeCell ref="A59:B60"/>
    <mergeCell ref="C59:F59"/>
    <mergeCell ref="G59:J59"/>
    <mergeCell ref="K59:K60"/>
    <mergeCell ref="L59:L60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  <rowBreaks count="1" manualBreakCount="1">
    <brk id="25" max="25" man="1"/>
  </rowBreaks>
  <colBreaks count="1" manualBreakCount="1">
    <brk id="23" max="7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6791-BD87-4525-8CC0-D4876ED2714D}">
  <dimension ref="A1:AA80"/>
  <sheetViews>
    <sheetView view="pageBreakPreview" topLeftCell="A31" zoomScale="68" zoomScaleNormal="73" zoomScaleSheetLayoutView="68" workbookViewId="0">
      <selection activeCell="B49" sqref="A49:XFD52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4" width="9.42578125" style="2" customWidth="1"/>
    <col min="5" max="5" width="10.42578125" style="2" customWidth="1"/>
    <col min="6" max="6" width="10.85546875" style="2" customWidth="1"/>
    <col min="7" max="7" width="11.42578125" style="2" customWidth="1"/>
    <col min="8" max="8" width="10.28515625" style="2" customWidth="1"/>
    <col min="9" max="9" width="10.5703125" style="2" customWidth="1"/>
    <col min="10" max="10" width="11.7109375" style="2" customWidth="1"/>
    <col min="11" max="11" width="16.42578125" style="2" customWidth="1"/>
    <col min="12" max="12" width="22.57031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22.7109375" style="2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7.75" customHeight="1" x14ac:dyDescent="0.25">
      <c r="A2" s="950" t="s">
        <v>5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2"/>
    </row>
    <row r="3" spans="1:26" ht="26.45" customHeight="1" thickBot="1" x14ac:dyDescent="0.3">
      <c r="A3" s="1043" t="s">
        <v>107</v>
      </c>
      <c r="B3" s="1044"/>
      <c r="C3" s="1044"/>
      <c r="D3" s="1044"/>
      <c r="E3" s="1044"/>
      <c r="F3" s="1044"/>
      <c r="G3" s="1044"/>
      <c r="H3" s="1044"/>
      <c r="I3" s="1044"/>
      <c r="J3" s="1044"/>
      <c r="K3" s="1044"/>
      <c r="L3" s="1045"/>
    </row>
    <row r="4" spans="1:26" ht="18.600000000000001" customHeight="1" thickBot="1" x14ac:dyDescent="0.3">
      <c r="A4" s="1028" t="s">
        <v>17</v>
      </c>
      <c r="B4" s="1029"/>
      <c r="C4" s="1029"/>
      <c r="D4" s="1029"/>
      <c r="E4" s="1029"/>
      <c r="F4" s="1029"/>
      <c r="G4" s="1029"/>
      <c r="H4" s="1029"/>
      <c r="I4" s="1029"/>
      <c r="J4" s="1029"/>
      <c r="K4" s="1029"/>
      <c r="L4" s="1030"/>
    </row>
    <row r="5" spans="1:26" ht="18" customHeight="1" thickBot="1" x14ac:dyDescent="0.3">
      <c r="A5" s="1046"/>
      <c r="B5" s="1047"/>
      <c r="C5" s="1050" t="s">
        <v>3</v>
      </c>
      <c r="D5" s="1051"/>
      <c r="E5" s="1051"/>
      <c r="F5" s="1052"/>
      <c r="G5" s="1050" t="s">
        <v>11</v>
      </c>
      <c r="H5" s="1051"/>
      <c r="I5" s="1051"/>
      <c r="J5" s="1051"/>
      <c r="K5" s="1053" t="s">
        <v>4</v>
      </c>
      <c r="L5" s="1055" t="s">
        <v>11</v>
      </c>
    </row>
    <row r="6" spans="1:26" ht="18.600000000000001" customHeight="1" thickBot="1" x14ac:dyDescent="0.3">
      <c r="A6" s="1048"/>
      <c r="B6" s="1062"/>
      <c r="C6" s="656" t="s">
        <v>104</v>
      </c>
      <c r="D6" s="373" t="s">
        <v>105</v>
      </c>
      <c r="E6" s="373" t="s">
        <v>106</v>
      </c>
      <c r="F6" s="248" t="s">
        <v>0</v>
      </c>
      <c r="G6" s="656" t="s">
        <v>104</v>
      </c>
      <c r="H6" s="373" t="s">
        <v>105</v>
      </c>
      <c r="I6" s="373" t="s">
        <v>106</v>
      </c>
      <c r="J6" s="430" t="s">
        <v>0</v>
      </c>
      <c r="K6" s="1054"/>
      <c r="L6" s="1056"/>
    </row>
    <row r="7" spans="1:26" ht="62.45" customHeight="1" x14ac:dyDescent="0.25">
      <c r="A7" s="1034" t="s">
        <v>1</v>
      </c>
      <c r="B7" s="506" t="s">
        <v>221</v>
      </c>
      <c r="C7" s="465">
        <v>198.44</v>
      </c>
      <c r="D7" s="70"/>
      <c r="E7" s="70"/>
      <c r="F7" s="500">
        <f t="shared" ref="F7:F8" si="0">C7+D7+E7</f>
        <v>198.44</v>
      </c>
      <c r="G7" s="465">
        <v>198.44</v>
      </c>
      <c r="H7" s="465">
        <v>6527.7820000000002</v>
      </c>
      <c r="I7" s="70"/>
      <c r="J7" s="502">
        <f t="shared" ref="J7:J8" si="1">G7+H7</f>
        <v>6726.2219999999998</v>
      </c>
      <c r="K7" s="1022" t="s">
        <v>162</v>
      </c>
      <c r="L7" s="1057" t="s">
        <v>238</v>
      </c>
      <c r="Z7" s="721">
        <f>J7-F7</f>
        <v>6527.7820000000002</v>
      </c>
    </row>
    <row r="8" spans="1:26" ht="25.15" customHeight="1" thickBot="1" x14ac:dyDescent="0.3">
      <c r="A8" s="1063"/>
      <c r="B8" s="673" t="s">
        <v>37</v>
      </c>
      <c r="C8" s="669">
        <v>198.44</v>
      </c>
      <c r="D8" s="670"/>
      <c r="E8" s="670"/>
      <c r="F8" s="671">
        <f t="shared" si="0"/>
        <v>198.44</v>
      </c>
      <c r="G8" s="669">
        <v>198.44</v>
      </c>
      <c r="H8" s="670" t="s">
        <v>222</v>
      </c>
      <c r="I8" s="670"/>
      <c r="J8" s="672">
        <f t="shared" si="1"/>
        <v>198.44</v>
      </c>
      <c r="K8" s="1058"/>
      <c r="L8" s="1027"/>
    </row>
    <row r="9" spans="1:26" s="169" customFormat="1" ht="15" customHeight="1" thickBot="1" x14ac:dyDescent="0.3">
      <c r="A9" s="1036" t="s">
        <v>22</v>
      </c>
      <c r="B9" s="1037"/>
      <c r="C9" s="1037"/>
      <c r="D9" s="1037"/>
      <c r="E9" s="1037"/>
      <c r="F9" s="1037"/>
      <c r="G9" s="1037"/>
      <c r="H9" s="1037"/>
      <c r="I9" s="1037"/>
      <c r="J9" s="1037"/>
      <c r="K9" s="1037"/>
      <c r="L9" s="1038"/>
      <c r="M9" s="168"/>
    </row>
    <row r="10" spans="1:26" s="169" customFormat="1" ht="18" customHeight="1" thickBot="1" x14ac:dyDescent="0.3">
      <c r="A10" s="1001" t="s">
        <v>108</v>
      </c>
      <c r="B10" s="1002"/>
      <c r="C10" s="1001" t="s">
        <v>3</v>
      </c>
      <c r="D10" s="1002"/>
      <c r="E10" s="1002"/>
      <c r="F10" s="1031"/>
      <c r="G10" s="1039" t="s">
        <v>11</v>
      </c>
      <c r="H10" s="1040"/>
      <c r="I10" s="1040"/>
      <c r="J10" s="1041"/>
      <c r="K10" s="1002" t="s">
        <v>4</v>
      </c>
      <c r="L10" s="1015" t="s">
        <v>11</v>
      </c>
      <c r="M10" s="168"/>
    </row>
    <row r="11" spans="1:26" s="169" customFormat="1" ht="15.6" customHeight="1" thickBot="1" x14ac:dyDescent="0.3">
      <c r="A11" s="1003"/>
      <c r="B11" s="1004"/>
      <c r="C11" s="709" t="s">
        <v>104</v>
      </c>
      <c r="D11" s="708" t="s">
        <v>105</v>
      </c>
      <c r="E11" s="708" t="s">
        <v>106</v>
      </c>
      <c r="F11" s="710" t="s">
        <v>0</v>
      </c>
      <c r="G11" s="656" t="s">
        <v>104</v>
      </c>
      <c r="H11" s="378" t="s">
        <v>105</v>
      </c>
      <c r="I11" s="373" t="s">
        <v>106</v>
      </c>
      <c r="J11" s="379" t="s">
        <v>0</v>
      </c>
      <c r="K11" s="1004"/>
      <c r="L11" s="1042"/>
      <c r="M11" s="168"/>
    </row>
    <row r="12" spans="1:26" s="169" customFormat="1" ht="86.25" customHeight="1" x14ac:dyDescent="0.25">
      <c r="A12" s="1020" t="s">
        <v>1</v>
      </c>
      <c r="B12" s="471" t="s">
        <v>161</v>
      </c>
      <c r="C12" s="716">
        <f>C13</f>
        <v>5865.5649999999996</v>
      </c>
      <c r="D12" s="690"/>
      <c r="E12" s="690"/>
      <c r="F12" s="114">
        <f>C12+D12+E12</f>
        <v>5865.5649999999996</v>
      </c>
      <c r="G12" s="668">
        <f>G14+G13</f>
        <v>5864.8530000000001</v>
      </c>
      <c r="H12" s="717"/>
      <c r="I12" s="690"/>
      <c r="J12" s="668">
        <f>J14+J13</f>
        <v>5864.8530000000001</v>
      </c>
      <c r="K12" s="1022" t="s">
        <v>160</v>
      </c>
      <c r="L12" s="1025" t="s">
        <v>240</v>
      </c>
      <c r="M12" s="168"/>
      <c r="Z12" s="720">
        <f>J12-F12</f>
        <v>-0.71199999999953434</v>
      </c>
    </row>
    <row r="13" spans="1:26" s="575" customFormat="1" ht="26.25" customHeight="1" x14ac:dyDescent="0.25">
      <c r="A13" s="1021"/>
      <c r="B13" s="380" t="s">
        <v>241</v>
      </c>
      <c r="C13" s="713">
        <v>5865.5649999999996</v>
      </c>
      <c r="D13" s="370"/>
      <c r="E13" s="370"/>
      <c r="F13" s="371">
        <f>C13+D13+E13</f>
        <v>5865.5649999999996</v>
      </c>
      <c r="G13" s="668">
        <v>1260.2619999999999</v>
      </c>
      <c r="H13" s="370"/>
      <c r="I13" s="377"/>
      <c r="J13" s="371">
        <f>SUM(G13:I13)</f>
        <v>1260.2619999999999</v>
      </c>
      <c r="K13" s="1023"/>
      <c r="L13" s="1026"/>
      <c r="M13" s="574"/>
      <c r="Z13" s="168"/>
    </row>
    <row r="14" spans="1:26" s="575" customFormat="1" ht="26.25" customHeight="1" x14ac:dyDescent="0.25">
      <c r="A14" s="1021"/>
      <c r="B14" s="380" t="s">
        <v>242</v>
      </c>
      <c r="C14" s="713">
        <v>0</v>
      </c>
      <c r="D14" s="370"/>
      <c r="E14" s="370"/>
      <c r="F14" s="371"/>
      <c r="G14" s="711">
        <v>4604.5910000000003</v>
      </c>
      <c r="H14" s="370"/>
      <c r="I14" s="377"/>
      <c r="J14" s="371">
        <f>SUM(G14:I14)</f>
        <v>4604.5910000000003</v>
      </c>
      <c r="K14" s="1023"/>
      <c r="L14" s="1026"/>
      <c r="M14" s="574"/>
      <c r="Z14" s="168"/>
    </row>
    <row r="15" spans="1:26" s="575" customFormat="1" ht="27" customHeight="1" thickBot="1" x14ac:dyDescent="0.3">
      <c r="A15" s="1060"/>
      <c r="B15" s="715" t="s">
        <v>37</v>
      </c>
      <c r="C15" s="714">
        <v>183</v>
      </c>
      <c r="D15" s="385"/>
      <c r="E15" s="385"/>
      <c r="F15" s="718">
        <f>C15+D15+E15</f>
        <v>183</v>
      </c>
      <c r="G15" s="596">
        <v>182.39400000000001</v>
      </c>
      <c r="H15" s="597"/>
      <c r="I15" s="597"/>
      <c r="J15" s="598">
        <f>SUM(G15:I15)</f>
        <v>182.39400000000001</v>
      </c>
      <c r="K15" s="1058"/>
      <c r="L15" s="1059"/>
      <c r="M15" s="574"/>
      <c r="Z15" s="169"/>
    </row>
    <row r="16" spans="1:26" s="575" customFormat="1" ht="82.9" hidden="1" customHeight="1" thickBot="1" x14ac:dyDescent="0.3">
      <c r="A16" s="618" t="s">
        <v>16</v>
      </c>
      <c r="B16" s="619"/>
      <c r="C16" s="712"/>
      <c r="D16" s="259"/>
      <c r="E16" s="259"/>
      <c r="F16" s="678">
        <f>C16+D16+E16</f>
        <v>0</v>
      </c>
      <c r="G16" s="553"/>
      <c r="H16" s="363"/>
      <c r="I16" s="363"/>
      <c r="J16" s="555">
        <f>SUM(G16:I16)</f>
        <v>0</v>
      </c>
      <c r="K16" s="621" t="s">
        <v>12</v>
      </c>
      <c r="L16" s="622" t="s">
        <v>141</v>
      </c>
      <c r="M16" s="574"/>
    </row>
    <row r="17" spans="1:27" s="169" customFormat="1" ht="19.899999999999999" customHeight="1" thickBot="1" x14ac:dyDescent="0.3">
      <c r="A17" s="1028" t="s">
        <v>21</v>
      </c>
      <c r="B17" s="1029"/>
      <c r="C17" s="1029"/>
      <c r="D17" s="1029"/>
      <c r="E17" s="1029"/>
      <c r="F17" s="1029"/>
      <c r="G17" s="1029"/>
      <c r="H17" s="1029"/>
      <c r="I17" s="1029"/>
      <c r="J17" s="1029"/>
      <c r="K17" s="1029"/>
      <c r="L17" s="1030"/>
      <c r="M17" s="168"/>
    </row>
    <row r="18" spans="1:27" s="169" customFormat="1" ht="18" customHeight="1" thickBot="1" x14ac:dyDescent="0.3">
      <c r="A18" s="1001" t="s">
        <v>108</v>
      </c>
      <c r="B18" s="1031"/>
      <c r="C18" s="1002" t="s">
        <v>3</v>
      </c>
      <c r="D18" s="1002"/>
      <c r="E18" s="1002"/>
      <c r="F18" s="1002"/>
      <c r="G18" s="1001" t="s">
        <v>11</v>
      </c>
      <c r="H18" s="1002"/>
      <c r="I18" s="1002"/>
      <c r="J18" s="1031"/>
      <c r="K18" s="1016" t="s">
        <v>4</v>
      </c>
      <c r="L18" s="1018" t="s">
        <v>11</v>
      </c>
      <c r="M18" s="168"/>
    </row>
    <row r="19" spans="1:27" s="169" customFormat="1" ht="20.25" customHeight="1" thickBot="1" x14ac:dyDescent="0.3">
      <c r="A19" s="1003"/>
      <c r="B19" s="1061"/>
      <c r="C19" s="687" t="s">
        <v>104</v>
      </c>
      <c r="D19" s="684" t="s">
        <v>105</v>
      </c>
      <c r="E19" s="684" t="s">
        <v>106</v>
      </c>
      <c r="F19" s="378" t="s">
        <v>0</v>
      </c>
      <c r="G19" s="686" t="s">
        <v>104</v>
      </c>
      <c r="H19" s="684" t="s">
        <v>105</v>
      </c>
      <c r="I19" s="684" t="s">
        <v>106</v>
      </c>
      <c r="J19" s="685" t="s">
        <v>0</v>
      </c>
      <c r="K19" s="1017"/>
      <c r="L19" s="1019"/>
      <c r="M19" s="168"/>
    </row>
    <row r="20" spans="1:27" s="169" customFormat="1" ht="37.9" customHeight="1" x14ac:dyDescent="0.25">
      <c r="A20" s="408" t="s">
        <v>1</v>
      </c>
      <c r="B20" s="666" t="s">
        <v>212</v>
      </c>
      <c r="C20" s="635"/>
      <c r="D20" s="70"/>
      <c r="E20" s="70"/>
      <c r="F20" s="696">
        <f>C20+D20+E20</f>
        <v>0</v>
      </c>
      <c r="G20" s="455"/>
      <c r="H20" s="70" t="s">
        <v>266</v>
      </c>
      <c r="I20" s="767">
        <v>58.673999999999999</v>
      </c>
      <c r="J20" s="114">
        <f>G20+H20+I20</f>
        <v>85.498000000000005</v>
      </c>
      <c r="K20" s="688" t="s">
        <v>188</v>
      </c>
      <c r="L20" s="413" t="s">
        <v>267</v>
      </c>
      <c r="M20" s="168"/>
      <c r="Z20" s="721">
        <f>J20-F20</f>
        <v>85.498000000000005</v>
      </c>
      <c r="AA20" s="168"/>
    </row>
    <row r="21" spans="1:27" s="169" customFormat="1" ht="37.9" customHeight="1" x14ac:dyDescent="0.25">
      <c r="A21" s="352" t="s">
        <v>15</v>
      </c>
      <c r="B21" s="666" t="s">
        <v>213</v>
      </c>
      <c r="C21" s="429"/>
      <c r="D21" s="104"/>
      <c r="E21" s="104"/>
      <c r="F21" s="696">
        <f>C21+D21+E21</f>
        <v>0</v>
      </c>
      <c r="G21" s="105"/>
      <c r="H21" s="735" t="s">
        <v>268</v>
      </c>
      <c r="I21" s="466">
        <v>42.603000000000002</v>
      </c>
      <c r="J21" s="115">
        <f t="shared" ref="J21:J25" si="2">G21+H21+I21</f>
        <v>78.177999999999997</v>
      </c>
      <c r="K21" s="688" t="s">
        <v>188</v>
      </c>
      <c r="L21" s="413" t="s">
        <v>267</v>
      </c>
      <c r="M21" s="168"/>
      <c r="Z21" s="721">
        <f t="shared" ref="Z21:Z37" si="3">J21-F21</f>
        <v>78.177999999999997</v>
      </c>
    </row>
    <row r="22" spans="1:27" s="169" customFormat="1" ht="37.9" customHeight="1" x14ac:dyDescent="0.25">
      <c r="A22" s="352" t="s">
        <v>16</v>
      </c>
      <c r="B22" s="666" t="s">
        <v>214</v>
      </c>
      <c r="C22" s="429"/>
      <c r="D22" s="104"/>
      <c r="E22" s="104"/>
      <c r="F22" s="696">
        <f t="shared" ref="F22:F25" si="4">C22+D22+E22</f>
        <v>0</v>
      </c>
      <c r="G22" s="105"/>
      <c r="H22" s="735" t="s">
        <v>269</v>
      </c>
      <c r="I22" s="465">
        <v>74.52</v>
      </c>
      <c r="J22" s="115">
        <f t="shared" si="2"/>
        <v>144.89099999999999</v>
      </c>
      <c r="K22" s="688" t="s">
        <v>188</v>
      </c>
      <c r="L22" s="413" t="s">
        <v>217</v>
      </c>
      <c r="M22" s="168"/>
      <c r="Z22" s="721">
        <f t="shared" si="3"/>
        <v>144.89099999999999</v>
      </c>
    </row>
    <row r="23" spans="1:27" s="169" customFormat="1" ht="37.9" customHeight="1" x14ac:dyDescent="0.25">
      <c r="A23" s="352" t="s">
        <v>30</v>
      </c>
      <c r="B23" s="666" t="s">
        <v>273</v>
      </c>
      <c r="C23" s="429"/>
      <c r="D23" s="104"/>
      <c r="E23" s="104"/>
      <c r="F23" s="696">
        <f t="shared" si="4"/>
        <v>0</v>
      </c>
      <c r="G23" s="105"/>
      <c r="H23" s="735" t="s">
        <v>272</v>
      </c>
      <c r="I23" s="466">
        <v>79.605999999999995</v>
      </c>
      <c r="J23" s="115">
        <f t="shared" si="2"/>
        <v>118.321</v>
      </c>
      <c r="K23" s="688" t="s">
        <v>188</v>
      </c>
      <c r="L23" s="413" t="s">
        <v>267</v>
      </c>
      <c r="M23" s="168"/>
      <c r="Z23" s="721">
        <f t="shared" si="3"/>
        <v>118.321</v>
      </c>
    </row>
    <row r="24" spans="1:27" s="169" customFormat="1" ht="37.9" customHeight="1" x14ac:dyDescent="0.25">
      <c r="A24" s="352" t="s">
        <v>31</v>
      </c>
      <c r="B24" s="666" t="s">
        <v>215</v>
      </c>
      <c r="C24" s="429"/>
      <c r="D24" s="104"/>
      <c r="E24" s="104"/>
      <c r="F24" s="696">
        <f>C24+D24+E24</f>
        <v>0</v>
      </c>
      <c r="G24" s="105"/>
      <c r="H24" s="735"/>
      <c r="I24" s="466">
        <v>71.165999999999997</v>
      </c>
      <c r="J24" s="115">
        <f t="shared" si="2"/>
        <v>71.165999999999997</v>
      </c>
      <c r="K24" s="688" t="s">
        <v>188</v>
      </c>
      <c r="L24" s="413" t="s">
        <v>217</v>
      </c>
      <c r="M24" s="168"/>
      <c r="Z24" s="721">
        <f t="shared" si="3"/>
        <v>71.165999999999997</v>
      </c>
    </row>
    <row r="25" spans="1:27" s="169" customFormat="1" ht="37.9" customHeight="1" x14ac:dyDescent="0.25">
      <c r="A25" s="352" t="s">
        <v>32</v>
      </c>
      <c r="B25" s="666" t="s">
        <v>216</v>
      </c>
      <c r="C25" s="429"/>
      <c r="D25" s="104"/>
      <c r="E25" s="104"/>
      <c r="F25" s="696">
        <f t="shared" si="4"/>
        <v>0</v>
      </c>
      <c r="G25" s="105"/>
      <c r="H25" s="735"/>
      <c r="I25" s="466">
        <v>71.302000000000007</v>
      </c>
      <c r="J25" s="115">
        <f t="shared" si="2"/>
        <v>71.302000000000007</v>
      </c>
      <c r="K25" s="688" t="s">
        <v>188</v>
      </c>
      <c r="L25" s="413" t="s">
        <v>217</v>
      </c>
      <c r="M25" s="168"/>
      <c r="Z25" s="721">
        <f t="shared" si="3"/>
        <v>71.302000000000007</v>
      </c>
    </row>
    <row r="26" spans="1:27" s="169" customFormat="1" ht="37.9" customHeight="1" x14ac:dyDescent="0.25">
      <c r="A26" s="352" t="s">
        <v>33</v>
      </c>
      <c r="B26" s="666" t="s">
        <v>270</v>
      </c>
      <c r="C26" s="104"/>
      <c r="D26" s="104"/>
      <c r="E26" s="104"/>
      <c r="F26" s="696">
        <f t="shared" ref="F26:F37" si="5">C26+D26+E26</f>
        <v>0</v>
      </c>
      <c r="G26" s="105"/>
      <c r="H26" s="735" t="s">
        <v>271</v>
      </c>
      <c r="I26" s="466">
        <v>47.588000000000001</v>
      </c>
      <c r="J26" s="115">
        <f t="shared" ref="J26:J28" si="6">SUM(G26:I26)</f>
        <v>47.588000000000001</v>
      </c>
      <c r="K26" s="688" t="s">
        <v>188</v>
      </c>
      <c r="L26" s="413" t="s">
        <v>267</v>
      </c>
      <c r="M26" s="168"/>
      <c r="Z26" s="721">
        <f t="shared" si="3"/>
        <v>47.588000000000001</v>
      </c>
    </row>
    <row r="27" spans="1:27" s="169" customFormat="1" ht="43.9" customHeight="1" x14ac:dyDescent="0.25">
      <c r="A27" s="700" t="s">
        <v>40</v>
      </c>
      <c r="B27" s="704" t="s">
        <v>232</v>
      </c>
      <c r="C27" s="91"/>
      <c r="D27" s="91"/>
      <c r="E27" s="91">
        <v>3149.8690000000001</v>
      </c>
      <c r="F27" s="696">
        <f t="shared" si="5"/>
        <v>3149.8690000000001</v>
      </c>
      <c r="G27" s="90"/>
      <c r="H27" s="120"/>
      <c r="I27" s="705">
        <v>3168.835</v>
      </c>
      <c r="J27" s="133">
        <f t="shared" si="6"/>
        <v>3168.835</v>
      </c>
      <c r="K27" s="688" t="s">
        <v>233</v>
      </c>
      <c r="L27" s="701" t="s">
        <v>234</v>
      </c>
      <c r="M27" s="168"/>
      <c r="Z27" s="721">
        <f t="shared" si="3"/>
        <v>18.965999999999894</v>
      </c>
      <c r="AA27" s="168">
        <f>F27-J27</f>
        <v>-18.965999999999894</v>
      </c>
    </row>
    <row r="28" spans="1:27" s="169" customFormat="1" ht="43.9" customHeight="1" x14ac:dyDescent="0.25">
      <c r="A28" s="702" t="s">
        <v>41</v>
      </c>
      <c r="B28" s="666" t="s">
        <v>235</v>
      </c>
      <c r="C28" s="91">
        <v>55.058</v>
      </c>
      <c r="D28" s="91"/>
      <c r="E28" s="91"/>
      <c r="F28" s="696">
        <f t="shared" si="5"/>
        <v>55.058</v>
      </c>
      <c r="G28" s="90">
        <v>57.688000000000002</v>
      </c>
      <c r="H28" s="120"/>
      <c r="I28" s="705"/>
      <c r="J28" s="133">
        <f t="shared" si="6"/>
        <v>57.688000000000002</v>
      </c>
      <c r="K28" s="688" t="s">
        <v>236</v>
      </c>
      <c r="L28" s="703" t="s">
        <v>237</v>
      </c>
      <c r="M28" s="168"/>
      <c r="Z28" s="721">
        <f t="shared" si="3"/>
        <v>2.6300000000000026</v>
      </c>
      <c r="AA28" s="168">
        <f>C28-G28</f>
        <v>-2.6300000000000026</v>
      </c>
    </row>
    <row r="29" spans="1:27" s="169" customFormat="1" ht="43.9" customHeight="1" x14ac:dyDescent="0.25">
      <c r="A29" s="719" t="s">
        <v>42</v>
      </c>
      <c r="B29" s="704" t="s">
        <v>243</v>
      </c>
      <c r="C29" s="91"/>
      <c r="D29" s="91"/>
      <c r="E29" s="91"/>
      <c r="F29" s="696">
        <f t="shared" si="5"/>
        <v>0</v>
      </c>
      <c r="G29" s="90"/>
      <c r="H29" s="725">
        <v>113.38200000000001</v>
      </c>
      <c r="I29" s="705"/>
      <c r="J29" s="133">
        <f>SUM(G29:I29)</f>
        <v>113.38200000000001</v>
      </c>
      <c r="K29" s="688" t="s">
        <v>236</v>
      </c>
      <c r="L29" s="413" t="s">
        <v>244</v>
      </c>
      <c r="M29" s="168"/>
      <c r="Z29" s="721">
        <f t="shared" si="3"/>
        <v>113.38200000000001</v>
      </c>
      <c r="AA29" s="168"/>
    </row>
    <row r="30" spans="1:27" s="169" customFormat="1" ht="95.25" customHeight="1" x14ac:dyDescent="0.25">
      <c r="A30" s="352" t="s">
        <v>43</v>
      </c>
      <c r="B30" s="666" t="s">
        <v>224</v>
      </c>
      <c r="C30" s="104">
        <v>100.539</v>
      </c>
      <c r="D30" s="104"/>
      <c r="E30" s="104"/>
      <c r="F30" s="696">
        <f t="shared" si="5"/>
        <v>100.539</v>
      </c>
      <c r="G30" s="105"/>
      <c r="H30" s="735"/>
      <c r="I30" s="466"/>
      <c r="J30" s="115">
        <f t="shared" ref="J30:J37" si="7">SUM(G30:I30)</f>
        <v>0</v>
      </c>
      <c r="K30" s="688" t="s">
        <v>160</v>
      </c>
      <c r="L30" s="413" t="s">
        <v>225</v>
      </c>
      <c r="M30" s="168"/>
      <c r="Z30" s="721">
        <f t="shared" si="3"/>
        <v>-100.539</v>
      </c>
      <c r="AA30" s="168"/>
    </row>
    <row r="31" spans="1:27" s="169" customFormat="1" ht="39" customHeight="1" x14ac:dyDescent="0.25">
      <c r="A31" s="352" t="s">
        <v>260</v>
      </c>
      <c r="B31" s="666" t="s">
        <v>263</v>
      </c>
      <c r="C31" s="104"/>
      <c r="D31" s="104"/>
      <c r="E31" s="104"/>
      <c r="F31" s="696">
        <f t="shared" si="5"/>
        <v>0</v>
      </c>
      <c r="G31" s="105"/>
      <c r="H31" s="466">
        <v>228.059</v>
      </c>
      <c r="I31" s="466"/>
      <c r="J31" s="115">
        <f t="shared" si="7"/>
        <v>228.059</v>
      </c>
      <c r="K31" s="688" t="s">
        <v>236</v>
      </c>
      <c r="L31" s="413" t="s">
        <v>244</v>
      </c>
      <c r="M31" s="168"/>
      <c r="Z31" s="721">
        <f t="shared" si="3"/>
        <v>228.059</v>
      </c>
      <c r="AA31" s="168"/>
    </row>
    <row r="32" spans="1:27" s="169" customFormat="1" ht="39" customHeight="1" x14ac:dyDescent="0.25">
      <c r="A32" s="352" t="s">
        <v>261</v>
      </c>
      <c r="B32" s="666" t="s">
        <v>264</v>
      </c>
      <c r="C32" s="104"/>
      <c r="D32" s="104"/>
      <c r="E32" s="104"/>
      <c r="F32" s="696">
        <f t="shared" si="5"/>
        <v>0</v>
      </c>
      <c r="G32" s="105"/>
      <c r="H32" s="466">
        <v>65.506</v>
      </c>
      <c r="I32" s="466"/>
      <c r="J32" s="115">
        <f t="shared" si="7"/>
        <v>65.506</v>
      </c>
      <c r="K32" s="688" t="s">
        <v>236</v>
      </c>
      <c r="L32" s="413" t="s">
        <v>244</v>
      </c>
      <c r="M32" s="168"/>
      <c r="Z32" s="721">
        <f t="shared" si="3"/>
        <v>65.506</v>
      </c>
      <c r="AA32" s="168"/>
    </row>
    <row r="33" spans="1:27" s="169" customFormat="1" ht="39" customHeight="1" x14ac:dyDescent="0.25">
      <c r="A33" s="352" t="s">
        <v>262</v>
      </c>
      <c r="B33" s="666" t="s">
        <v>265</v>
      </c>
      <c r="C33" s="104"/>
      <c r="D33" s="104"/>
      <c r="E33" s="104"/>
      <c r="F33" s="696">
        <f t="shared" si="5"/>
        <v>0</v>
      </c>
      <c r="G33" s="105"/>
      <c r="H33" s="466">
        <v>24.684999999999999</v>
      </c>
      <c r="I33" s="466"/>
      <c r="J33" s="115">
        <f t="shared" si="7"/>
        <v>24.684999999999999</v>
      </c>
      <c r="K33" s="688" t="s">
        <v>236</v>
      </c>
      <c r="L33" s="413" t="s">
        <v>244</v>
      </c>
      <c r="M33" s="168"/>
      <c r="Z33" s="721">
        <f t="shared" si="3"/>
        <v>24.684999999999999</v>
      </c>
      <c r="AA33" s="168"/>
    </row>
    <row r="34" spans="1:27" s="169" customFormat="1" ht="43.9" customHeight="1" x14ac:dyDescent="0.25">
      <c r="A34" s="735" t="s">
        <v>274</v>
      </c>
      <c r="B34" s="666" t="s">
        <v>275</v>
      </c>
      <c r="C34" s="104"/>
      <c r="D34" s="104"/>
      <c r="E34" s="104"/>
      <c r="F34" s="696">
        <f t="shared" si="5"/>
        <v>0</v>
      </c>
      <c r="G34" s="105"/>
      <c r="H34" s="766">
        <v>21.893000000000001</v>
      </c>
      <c r="I34" s="466"/>
      <c r="J34" s="115">
        <f t="shared" si="7"/>
        <v>21.893000000000001</v>
      </c>
      <c r="K34" s="688" t="s">
        <v>188</v>
      </c>
      <c r="L34" s="413" t="s">
        <v>244</v>
      </c>
      <c r="M34" s="168"/>
      <c r="Z34" s="721">
        <f t="shared" si="3"/>
        <v>21.893000000000001</v>
      </c>
      <c r="AA34" s="168"/>
    </row>
    <row r="35" spans="1:27" s="169" customFormat="1" ht="43.9" customHeight="1" x14ac:dyDescent="0.25">
      <c r="A35" s="735" t="s">
        <v>277</v>
      </c>
      <c r="B35" s="666" t="s">
        <v>276</v>
      </c>
      <c r="C35" s="104"/>
      <c r="D35" s="104"/>
      <c r="E35" s="104"/>
      <c r="F35" s="696">
        <f t="shared" si="5"/>
        <v>0</v>
      </c>
      <c r="G35" s="105"/>
      <c r="H35" s="766">
        <v>41.125999999999998</v>
      </c>
      <c r="I35" s="466"/>
      <c r="J35" s="115">
        <f t="shared" si="7"/>
        <v>41.125999999999998</v>
      </c>
      <c r="K35" s="688" t="s">
        <v>188</v>
      </c>
      <c r="L35" s="413" t="s">
        <v>244</v>
      </c>
      <c r="M35" s="168"/>
      <c r="Z35" s="721">
        <f t="shared" si="3"/>
        <v>41.125999999999998</v>
      </c>
      <c r="AA35" s="168"/>
    </row>
    <row r="36" spans="1:27" s="169" customFormat="1" ht="43.9" customHeight="1" x14ac:dyDescent="0.25">
      <c r="A36" s="735" t="s">
        <v>278</v>
      </c>
      <c r="B36" s="666" t="s">
        <v>279</v>
      </c>
      <c r="C36" s="104"/>
      <c r="D36" s="104"/>
      <c r="E36" s="104"/>
      <c r="F36" s="696">
        <f t="shared" ref="F36" si="8">C36+D36+E36</f>
        <v>0</v>
      </c>
      <c r="G36" s="105"/>
      <c r="H36" s="766">
        <v>58.793999999999997</v>
      </c>
      <c r="I36" s="466"/>
      <c r="J36" s="115">
        <f t="shared" ref="J36" si="9">SUM(G36:I36)</f>
        <v>58.793999999999997</v>
      </c>
      <c r="K36" s="688" t="s">
        <v>188</v>
      </c>
      <c r="L36" s="736" t="s">
        <v>244</v>
      </c>
      <c r="M36" s="168"/>
      <c r="Z36" s="721">
        <f t="shared" si="3"/>
        <v>58.793999999999997</v>
      </c>
      <c r="AA36" s="168"/>
    </row>
    <row r="37" spans="1:27" s="169" customFormat="1" ht="43.9" customHeight="1" x14ac:dyDescent="0.25">
      <c r="A37" s="735" t="s">
        <v>280</v>
      </c>
      <c r="B37" s="666" t="s">
        <v>281</v>
      </c>
      <c r="C37" s="104"/>
      <c r="D37" s="104"/>
      <c r="E37" s="104"/>
      <c r="F37" s="696">
        <f t="shared" si="5"/>
        <v>0</v>
      </c>
      <c r="G37" s="105">
        <v>86.983999999999995</v>
      </c>
      <c r="H37" s="766">
        <v>171.29900000000001</v>
      </c>
      <c r="I37" s="466"/>
      <c r="J37" s="115">
        <f t="shared" si="7"/>
        <v>258.28300000000002</v>
      </c>
      <c r="K37" s="688" t="s">
        <v>188</v>
      </c>
      <c r="L37" s="736" t="s">
        <v>244</v>
      </c>
      <c r="M37" s="168"/>
      <c r="Z37" s="721">
        <f t="shared" si="3"/>
        <v>258.28300000000002</v>
      </c>
      <c r="AA37" s="168"/>
    </row>
    <row r="38" spans="1:27" s="169" customFormat="1" ht="33" hidden="1" customHeight="1" thickBot="1" x14ac:dyDescent="0.3">
      <c r="A38" s="977" t="s">
        <v>152</v>
      </c>
      <c r="B38" s="978"/>
      <c r="C38" s="978"/>
      <c r="D38" s="978"/>
      <c r="E38" s="978"/>
      <c r="F38" s="978"/>
      <c r="G38" s="978"/>
      <c r="H38" s="978"/>
      <c r="I38" s="978"/>
      <c r="J38" s="978"/>
      <c r="K38" s="978"/>
      <c r="L38" s="979"/>
      <c r="M38" s="168"/>
    </row>
    <row r="39" spans="1:27" s="169" customFormat="1" ht="30.75" hidden="1" customHeight="1" thickBot="1" x14ac:dyDescent="0.3">
      <c r="A39" s="980" t="s">
        <v>108</v>
      </c>
      <c r="B39" s="981"/>
      <c r="C39" s="980" t="s">
        <v>3</v>
      </c>
      <c r="D39" s="981"/>
      <c r="E39" s="981"/>
      <c r="F39" s="984"/>
      <c r="G39" s="981" t="s">
        <v>11</v>
      </c>
      <c r="H39" s="981"/>
      <c r="I39" s="981"/>
      <c r="J39" s="981"/>
      <c r="K39" s="985" t="s">
        <v>4</v>
      </c>
      <c r="L39" s="987" t="s">
        <v>11</v>
      </c>
      <c r="M39" s="168"/>
    </row>
    <row r="40" spans="1:27" s="169" customFormat="1" ht="32.25" hidden="1" customHeight="1" thickBot="1" x14ac:dyDescent="0.3">
      <c r="A40" s="982"/>
      <c r="B40" s="983"/>
      <c r="C40" s="660" t="s">
        <v>104</v>
      </c>
      <c r="D40" s="658" t="s">
        <v>105</v>
      </c>
      <c r="E40" s="658" t="s">
        <v>106</v>
      </c>
      <c r="F40" s="659" t="s">
        <v>0</v>
      </c>
      <c r="G40" s="661" t="s">
        <v>104</v>
      </c>
      <c r="H40" s="658" t="s">
        <v>105</v>
      </c>
      <c r="I40" s="658" t="s">
        <v>106</v>
      </c>
      <c r="J40" s="579" t="s">
        <v>0</v>
      </c>
      <c r="K40" s="986"/>
      <c r="L40" s="988"/>
      <c r="M40" s="168"/>
    </row>
    <row r="41" spans="1:27" s="169" customFormat="1" ht="40.5" hidden="1" customHeight="1" thickBot="1" x14ac:dyDescent="0.3">
      <c r="A41" s="674" t="s">
        <v>1</v>
      </c>
      <c r="B41" s="665" t="s">
        <v>204</v>
      </c>
      <c r="C41" s="675"/>
      <c r="D41" s="676"/>
      <c r="E41" s="676"/>
      <c r="F41" s="677">
        <f t="shared" ref="F41" si="10">SUM(C41:E41)</f>
        <v>0</v>
      </c>
      <c r="G41" s="261"/>
      <c r="H41" s="262"/>
      <c r="I41" s="262"/>
      <c r="J41" s="678">
        <f>G41+H41+I41</f>
        <v>0</v>
      </c>
      <c r="K41" s="662" t="s">
        <v>51</v>
      </c>
      <c r="L41" s="664" t="s">
        <v>183</v>
      </c>
      <c r="M41" s="168"/>
    </row>
    <row r="42" spans="1:27" s="575" customFormat="1" ht="28.5" hidden="1" customHeight="1" x14ac:dyDescent="0.25">
      <c r="A42" s="653" t="s">
        <v>15</v>
      </c>
      <c r="B42" s="643" t="s">
        <v>154</v>
      </c>
      <c r="C42" s="615"/>
      <c r="D42" s="297"/>
      <c r="E42" s="297"/>
      <c r="F42" s="644"/>
      <c r="G42" s="650">
        <v>22.87</v>
      </c>
      <c r="H42" s="295"/>
      <c r="I42" s="295"/>
      <c r="J42" s="585">
        <f t="shared" ref="J42:J45" si="11">SUM(G42:I42)</f>
        <v>22.87</v>
      </c>
      <c r="K42" s="654" t="s">
        <v>51</v>
      </c>
      <c r="L42" s="655" t="s">
        <v>14</v>
      </c>
      <c r="M42" s="574"/>
    </row>
    <row r="43" spans="1:27" s="575" customFormat="1" ht="26.25" hidden="1" customHeight="1" x14ac:dyDescent="0.25">
      <c r="A43" s="527" t="s">
        <v>16</v>
      </c>
      <c r="B43" s="560" t="s">
        <v>155</v>
      </c>
      <c r="C43" s="344"/>
      <c r="D43" s="292"/>
      <c r="E43" s="292"/>
      <c r="F43" s="345"/>
      <c r="G43" s="529">
        <v>22.87</v>
      </c>
      <c r="H43" s="278"/>
      <c r="I43" s="278"/>
      <c r="J43" s="347">
        <f t="shared" si="11"/>
        <v>22.87</v>
      </c>
      <c r="K43" s="531" t="s">
        <v>51</v>
      </c>
      <c r="L43" s="532" t="s">
        <v>14</v>
      </c>
      <c r="M43" s="574"/>
    </row>
    <row r="44" spans="1:27" s="575" customFormat="1" ht="21.75" hidden="1" customHeight="1" x14ac:dyDescent="0.25">
      <c r="A44" s="527" t="s">
        <v>30</v>
      </c>
      <c r="B44" s="560" t="s">
        <v>156</v>
      </c>
      <c r="C44" s="344"/>
      <c r="D44" s="292"/>
      <c r="E44" s="292"/>
      <c r="F44" s="345"/>
      <c r="G44" s="529">
        <v>22.87</v>
      </c>
      <c r="H44" s="278"/>
      <c r="I44" s="278"/>
      <c r="J44" s="347">
        <f t="shared" si="11"/>
        <v>22.87</v>
      </c>
      <c r="K44" s="531" t="s">
        <v>51</v>
      </c>
      <c r="L44" s="532" t="s">
        <v>14</v>
      </c>
      <c r="M44" s="574"/>
    </row>
    <row r="45" spans="1:27" s="575" customFormat="1" ht="25.5" hidden="1" customHeight="1" thickBot="1" x14ac:dyDescent="0.3">
      <c r="A45" s="549" t="s">
        <v>31</v>
      </c>
      <c r="B45" s="561" t="s">
        <v>157</v>
      </c>
      <c r="C45" s="553"/>
      <c r="D45" s="363"/>
      <c r="E45" s="363"/>
      <c r="F45" s="562"/>
      <c r="G45" s="551">
        <v>22.87</v>
      </c>
      <c r="H45" s="362"/>
      <c r="I45" s="362"/>
      <c r="J45" s="563">
        <f t="shared" si="11"/>
        <v>22.87</v>
      </c>
      <c r="K45" s="556" t="s">
        <v>51</v>
      </c>
      <c r="L45" s="564" t="s">
        <v>14</v>
      </c>
      <c r="M45" s="574"/>
    </row>
    <row r="46" spans="1:27" s="575" customFormat="1" ht="20.45" customHeight="1" thickBot="1" x14ac:dyDescent="0.3">
      <c r="A46" s="1012" t="s">
        <v>10</v>
      </c>
      <c r="B46" s="1013"/>
      <c r="C46" s="1013"/>
      <c r="D46" s="1013"/>
      <c r="E46" s="1013"/>
      <c r="F46" s="1013"/>
      <c r="G46" s="1013"/>
      <c r="H46" s="1013"/>
      <c r="I46" s="1013"/>
      <c r="J46" s="1013"/>
      <c r="K46" s="1013"/>
      <c r="L46" s="1014"/>
      <c r="M46" s="574"/>
      <c r="Z46" s="169"/>
    </row>
    <row r="47" spans="1:27" s="575" customFormat="1" ht="16.5" customHeight="1" thickBot="1" x14ac:dyDescent="0.3">
      <c r="A47" s="1001" t="s">
        <v>108</v>
      </c>
      <c r="B47" s="1002"/>
      <c r="C47" s="1005" t="s">
        <v>3</v>
      </c>
      <c r="D47" s="1006"/>
      <c r="E47" s="1006"/>
      <c r="F47" s="1007"/>
      <c r="G47" s="1005" t="s">
        <v>11</v>
      </c>
      <c r="H47" s="1006"/>
      <c r="I47" s="1006"/>
      <c r="J47" s="1015"/>
      <c r="K47" s="1016" t="s">
        <v>4</v>
      </c>
      <c r="L47" s="1018" t="s">
        <v>11</v>
      </c>
      <c r="M47" s="574"/>
      <c r="Z47" s="169"/>
    </row>
    <row r="48" spans="1:27" s="575" customFormat="1" ht="16.5" customHeight="1" thickBot="1" x14ac:dyDescent="0.3">
      <c r="A48" s="1068"/>
      <c r="B48" s="1004"/>
      <c r="C48" s="663" t="s">
        <v>104</v>
      </c>
      <c r="D48" s="667" t="s">
        <v>105</v>
      </c>
      <c r="E48" s="667" t="s">
        <v>106</v>
      </c>
      <c r="F48" s="378" t="s">
        <v>0</v>
      </c>
      <c r="G48" s="728" t="s">
        <v>104</v>
      </c>
      <c r="H48" s="726" t="s">
        <v>105</v>
      </c>
      <c r="I48" s="726" t="s">
        <v>106</v>
      </c>
      <c r="J48" s="727" t="s">
        <v>0</v>
      </c>
      <c r="K48" s="1069"/>
      <c r="L48" s="1070"/>
      <c r="M48" s="574"/>
      <c r="Z48" s="169"/>
    </row>
    <row r="49" spans="1:27" s="575" customFormat="1" ht="51.6" customHeight="1" x14ac:dyDescent="0.25">
      <c r="A49" s="941" t="s">
        <v>1</v>
      </c>
      <c r="B49" s="680" t="s">
        <v>67</v>
      </c>
      <c r="C49" s="681">
        <f>C50+C51+C52+C53</f>
        <v>31150.886999999999</v>
      </c>
      <c r="D49" s="370"/>
      <c r="E49" s="370"/>
      <c r="F49" s="737">
        <f>C49+D49+E49</f>
        <v>31150.886999999999</v>
      </c>
      <c r="G49" s="738">
        <f>G50+G51+G52+G53</f>
        <v>0</v>
      </c>
      <c r="H49" s="681">
        <f t="shared" ref="H49:I49" si="12">H50+H51+H52+H53</f>
        <v>0</v>
      </c>
      <c r="I49" s="681">
        <f t="shared" si="12"/>
        <v>31150.886999999999</v>
      </c>
      <c r="J49" s="739">
        <f>J50+J51+J52+J53</f>
        <v>31150.886999999999</v>
      </c>
      <c r="K49" s="1064" t="s">
        <v>160</v>
      </c>
      <c r="L49" s="942" t="s">
        <v>223</v>
      </c>
      <c r="M49" s="574"/>
      <c r="Z49" s="723"/>
      <c r="AA49" s="695" t="s">
        <v>227</v>
      </c>
    </row>
    <row r="50" spans="1:27" s="575" customFormat="1" ht="47.45" hidden="1" customHeight="1" x14ac:dyDescent="0.25">
      <c r="A50" s="941"/>
      <c r="B50" s="568" t="s">
        <v>124</v>
      </c>
      <c r="C50" s="694"/>
      <c r="D50" s="292"/>
      <c r="E50" s="292"/>
      <c r="F50" s="530">
        <f>C50+D50+E50</f>
        <v>0</v>
      </c>
      <c r="G50" s="445"/>
      <c r="H50" s="300"/>
      <c r="I50" s="107"/>
      <c r="J50" s="115">
        <f t="shared" ref="J50:J62" si="13">G50+H50+I50</f>
        <v>0</v>
      </c>
      <c r="K50" s="1064"/>
      <c r="L50" s="942"/>
      <c r="M50" s="574"/>
      <c r="Z50" s="723"/>
    </row>
    <row r="51" spans="1:27" s="575" customFormat="1" ht="51.6" customHeight="1" x14ac:dyDescent="0.25">
      <c r="A51" s="941"/>
      <c r="B51" s="568" t="s">
        <v>125</v>
      </c>
      <c r="C51" s="679">
        <v>6142.6570000000002</v>
      </c>
      <c r="D51" s="91"/>
      <c r="E51" s="91"/>
      <c r="F51" s="495">
        <f t="shared" ref="F51:F62" si="14">C51+D51+E51</f>
        <v>6142.6570000000002</v>
      </c>
      <c r="G51" s="423"/>
      <c r="H51" s="418"/>
      <c r="I51" s="679">
        <v>6142.6570000000002</v>
      </c>
      <c r="J51" s="115">
        <f t="shared" si="13"/>
        <v>6142.6570000000002</v>
      </c>
      <c r="K51" s="1064"/>
      <c r="L51" s="942"/>
      <c r="M51" s="574"/>
      <c r="Z51" s="723"/>
    </row>
    <row r="52" spans="1:27" s="575" customFormat="1" ht="48.6" customHeight="1" x14ac:dyDescent="0.25">
      <c r="A52" s="941"/>
      <c r="B52" s="568" t="s">
        <v>126</v>
      </c>
      <c r="C52" s="679">
        <v>3312.3580000000002</v>
      </c>
      <c r="D52" s="104"/>
      <c r="E52" s="104"/>
      <c r="F52" s="495">
        <f t="shared" si="14"/>
        <v>3312.3580000000002</v>
      </c>
      <c r="G52" s="423"/>
      <c r="H52" s="418"/>
      <c r="I52" s="679">
        <v>3312.3580000000002</v>
      </c>
      <c r="J52" s="115">
        <f t="shared" si="13"/>
        <v>3312.3580000000002</v>
      </c>
      <c r="K52" s="1064"/>
      <c r="L52" s="942"/>
      <c r="M52" s="574"/>
      <c r="Z52" s="723"/>
    </row>
    <row r="53" spans="1:27" s="575" customFormat="1" ht="46.9" customHeight="1" x14ac:dyDescent="0.25">
      <c r="A53" s="941"/>
      <c r="B53" s="706" t="s">
        <v>127</v>
      </c>
      <c r="C53" s="682">
        <v>21695.871999999999</v>
      </c>
      <c r="D53" s="91"/>
      <c r="E53" s="91"/>
      <c r="F53" s="123">
        <f t="shared" si="14"/>
        <v>21695.871999999999</v>
      </c>
      <c r="G53" s="740"/>
      <c r="H53" s="683"/>
      <c r="I53" s="682">
        <v>21695.871999999999</v>
      </c>
      <c r="J53" s="133">
        <f t="shared" si="13"/>
        <v>21695.871999999999</v>
      </c>
      <c r="K53" s="1064"/>
      <c r="L53" s="942"/>
      <c r="M53" s="574"/>
      <c r="Z53" s="723"/>
    </row>
    <row r="54" spans="1:27" s="575" customFormat="1" ht="46.9" customHeight="1" x14ac:dyDescent="0.25">
      <c r="A54" s="412" t="s">
        <v>15</v>
      </c>
      <c r="B54" s="765" t="s">
        <v>249</v>
      </c>
      <c r="C54" s="746">
        <v>0</v>
      </c>
      <c r="D54" s="91"/>
      <c r="E54" s="91"/>
      <c r="F54" s="123">
        <f t="shared" si="14"/>
        <v>0</v>
      </c>
      <c r="G54" s="743">
        <v>37.049999999999997</v>
      </c>
      <c r="H54" s="683"/>
      <c r="I54" s="682"/>
      <c r="J54" s="133">
        <f t="shared" si="13"/>
        <v>37.049999999999997</v>
      </c>
      <c r="K54" s="688" t="s">
        <v>258</v>
      </c>
      <c r="L54" s="413" t="s">
        <v>259</v>
      </c>
      <c r="M54" s="574"/>
      <c r="Z54" s="723"/>
    </row>
    <row r="55" spans="1:27" s="575" customFormat="1" ht="46.9" customHeight="1" x14ac:dyDescent="0.25">
      <c r="A55" s="412" t="s">
        <v>16</v>
      </c>
      <c r="B55" s="765" t="s">
        <v>250</v>
      </c>
      <c r="C55" s="746">
        <v>0</v>
      </c>
      <c r="D55" s="91"/>
      <c r="E55" s="91"/>
      <c r="F55" s="123">
        <f t="shared" si="14"/>
        <v>0</v>
      </c>
      <c r="G55" s="744">
        <v>50.898000000000003</v>
      </c>
      <c r="H55" s="683"/>
      <c r="I55" s="682"/>
      <c r="J55" s="133">
        <f t="shared" si="13"/>
        <v>50.898000000000003</v>
      </c>
      <c r="K55" s="688" t="s">
        <v>258</v>
      </c>
      <c r="L55" s="413" t="s">
        <v>259</v>
      </c>
      <c r="M55" s="574"/>
      <c r="Z55" s="723"/>
    </row>
    <row r="56" spans="1:27" s="575" customFormat="1" ht="46.9" customHeight="1" x14ac:dyDescent="0.25">
      <c r="A56" s="412" t="s">
        <v>30</v>
      </c>
      <c r="B56" s="765" t="s">
        <v>251</v>
      </c>
      <c r="C56" s="746">
        <v>0</v>
      </c>
      <c r="D56" s="91"/>
      <c r="E56" s="91"/>
      <c r="F56" s="123">
        <f t="shared" si="14"/>
        <v>0</v>
      </c>
      <c r="G56" s="743">
        <v>118.39</v>
      </c>
      <c r="H56" s="683"/>
      <c r="I56" s="682"/>
      <c r="J56" s="133">
        <f t="shared" si="13"/>
        <v>118.39</v>
      </c>
      <c r="K56" s="688" t="s">
        <v>258</v>
      </c>
      <c r="L56" s="413" t="s">
        <v>259</v>
      </c>
      <c r="M56" s="574"/>
      <c r="Z56" s="723"/>
    </row>
    <row r="57" spans="1:27" s="575" customFormat="1" ht="46.9" customHeight="1" x14ac:dyDescent="0.25">
      <c r="A57" s="412" t="s">
        <v>31</v>
      </c>
      <c r="B57" s="765" t="s">
        <v>252</v>
      </c>
      <c r="C57" s="746">
        <v>0</v>
      </c>
      <c r="D57" s="91"/>
      <c r="E57" s="91"/>
      <c r="F57" s="123">
        <f t="shared" si="14"/>
        <v>0</v>
      </c>
      <c r="G57" s="744">
        <v>6.1079999999999997</v>
      </c>
      <c r="H57" s="683"/>
      <c r="I57" s="682"/>
      <c r="J57" s="133">
        <f t="shared" si="13"/>
        <v>6.1079999999999997</v>
      </c>
      <c r="K57" s="688" t="s">
        <v>258</v>
      </c>
      <c r="L57" s="413" t="s">
        <v>259</v>
      </c>
      <c r="M57" s="574"/>
      <c r="Z57" s="723"/>
    </row>
    <row r="58" spans="1:27" s="169" customFormat="1" ht="46.9" customHeight="1" x14ac:dyDescent="0.25">
      <c r="A58" s="412" t="s">
        <v>32</v>
      </c>
      <c r="B58" s="765" t="s">
        <v>253</v>
      </c>
      <c r="C58" s="746">
        <v>0</v>
      </c>
      <c r="D58" s="104"/>
      <c r="E58" s="104"/>
      <c r="F58" s="123">
        <f t="shared" si="14"/>
        <v>0</v>
      </c>
      <c r="G58" s="744">
        <v>199.429</v>
      </c>
      <c r="H58" s="418"/>
      <c r="I58" s="679"/>
      <c r="J58" s="133">
        <f t="shared" si="13"/>
        <v>199.429</v>
      </c>
      <c r="K58" s="688" t="s">
        <v>258</v>
      </c>
      <c r="L58" s="413" t="s">
        <v>259</v>
      </c>
      <c r="M58" s="168"/>
    </row>
    <row r="59" spans="1:27" s="575" customFormat="1" ht="46.9" customHeight="1" x14ac:dyDescent="0.25">
      <c r="A59" s="412" t="s">
        <v>33</v>
      </c>
      <c r="B59" s="765" t="s">
        <v>254</v>
      </c>
      <c r="C59" s="746">
        <v>0</v>
      </c>
      <c r="D59" s="104"/>
      <c r="E59" s="104"/>
      <c r="F59" s="123">
        <f t="shared" si="14"/>
        <v>0</v>
      </c>
      <c r="G59" s="744">
        <v>19.294</v>
      </c>
      <c r="H59" s="418"/>
      <c r="I59" s="679"/>
      <c r="J59" s="133">
        <f t="shared" si="13"/>
        <v>19.294</v>
      </c>
      <c r="K59" s="688" t="s">
        <v>258</v>
      </c>
      <c r="L59" s="413" t="s">
        <v>259</v>
      </c>
      <c r="M59" s="574"/>
      <c r="Z59" s="723"/>
    </row>
    <row r="60" spans="1:27" s="575" customFormat="1" ht="46.9" customHeight="1" x14ac:dyDescent="0.25">
      <c r="A60" s="412" t="s">
        <v>40</v>
      </c>
      <c r="B60" s="243" t="s">
        <v>255</v>
      </c>
      <c r="C60" s="746">
        <v>0</v>
      </c>
      <c r="D60" s="104"/>
      <c r="E60" s="104"/>
      <c r="F60" s="123">
        <f t="shared" si="14"/>
        <v>0</v>
      </c>
      <c r="G60" s="744">
        <v>13.289</v>
      </c>
      <c r="H60" s="418"/>
      <c r="I60" s="679"/>
      <c r="J60" s="133">
        <f t="shared" si="13"/>
        <v>13.289</v>
      </c>
      <c r="K60" s="688" t="s">
        <v>258</v>
      </c>
      <c r="L60" s="413" t="s">
        <v>259</v>
      </c>
      <c r="M60" s="574"/>
      <c r="Z60" s="723"/>
    </row>
    <row r="61" spans="1:27" s="575" customFormat="1" ht="46.9" customHeight="1" x14ac:dyDescent="0.25">
      <c r="A61" s="412" t="s">
        <v>41</v>
      </c>
      <c r="B61" s="243" t="s">
        <v>256</v>
      </c>
      <c r="C61" s="746">
        <v>0</v>
      </c>
      <c r="D61" s="104"/>
      <c r="E61" s="104"/>
      <c r="F61" s="123">
        <f t="shared" si="14"/>
        <v>0</v>
      </c>
      <c r="G61" s="744">
        <v>16.404</v>
      </c>
      <c r="H61" s="418"/>
      <c r="I61" s="679"/>
      <c r="J61" s="133">
        <f t="shared" si="13"/>
        <v>16.404</v>
      </c>
      <c r="K61" s="688" t="s">
        <v>258</v>
      </c>
      <c r="L61" s="413" t="s">
        <v>259</v>
      </c>
      <c r="M61" s="574"/>
      <c r="Z61" s="723"/>
    </row>
    <row r="62" spans="1:27" s="575" customFormat="1" ht="46.9" customHeight="1" thickBot="1" x14ac:dyDescent="0.3">
      <c r="A62" s="412" t="s">
        <v>42</v>
      </c>
      <c r="B62" s="243" t="s">
        <v>257</v>
      </c>
      <c r="C62" s="746">
        <v>0</v>
      </c>
      <c r="D62" s="104"/>
      <c r="E62" s="104"/>
      <c r="F62" s="123">
        <f t="shared" si="14"/>
        <v>0</v>
      </c>
      <c r="G62" s="745">
        <v>24.841000000000001</v>
      </c>
      <c r="H62" s="741"/>
      <c r="I62" s="742"/>
      <c r="J62" s="185">
        <f t="shared" si="13"/>
        <v>24.841000000000001</v>
      </c>
      <c r="K62" s="688" t="s">
        <v>258</v>
      </c>
      <c r="L62" s="413" t="s">
        <v>259</v>
      </c>
      <c r="M62" s="574"/>
      <c r="Z62" s="723"/>
    </row>
    <row r="63" spans="1:27" ht="19.5" customHeight="1" thickBot="1" x14ac:dyDescent="0.3">
      <c r="A63" s="1065" t="s">
        <v>226</v>
      </c>
      <c r="B63" s="1066"/>
      <c r="C63" s="1066"/>
      <c r="D63" s="1066"/>
      <c r="E63" s="1066"/>
      <c r="F63" s="1066"/>
      <c r="G63" s="1066"/>
      <c r="H63" s="1066"/>
      <c r="I63" s="1066"/>
      <c r="J63" s="1066"/>
      <c r="K63" s="1066"/>
      <c r="L63" s="1067"/>
    </row>
    <row r="64" spans="1:27" s="169" customFormat="1" ht="15.6" customHeight="1" thickBot="1" x14ac:dyDescent="0.3">
      <c r="A64" s="1001" t="s">
        <v>108</v>
      </c>
      <c r="B64" s="1002"/>
      <c r="C64" s="1005" t="s">
        <v>3</v>
      </c>
      <c r="D64" s="1006"/>
      <c r="E64" s="1006"/>
      <c r="F64" s="1007"/>
      <c r="G64" s="1005" t="s">
        <v>11</v>
      </c>
      <c r="H64" s="1006"/>
      <c r="I64" s="1006"/>
      <c r="J64" s="1007"/>
      <c r="K64" s="1008" t="s">
        <v>4</v>
      </c>
      <c r="L64" s="1010" t="s">
        <v>11</v>
      </c>
      <c r="M64" s="168"/>
    </row>
    <row r="65" spans="1:27" s="169" customFormat="1" ht="15.6" customHeight="1" thickBot="1" x14ac:dyDescent="0.3">
      <c r="A65" s="1003"/>
      <c r="B65" s="1004"/>
      <c r="C65" s="656" t="s">
        <v>104</v>
      </c>
      <c r="D65" s="373" t="s">
        <v>105</v>
      </c>
      <c r="E65" s="373" t="s">
        <v>106</v>
      </c>
      <c r="F65" s="378" t="s">
        <v>0</v>
      </c>
      <c r="G65" s="686" t="s">
        <v>104</v>
      </c>
      <c r="H65" s="684" t="s">
        <v>105</v>
      </c>
      <c r="I65" s="684" t="s">
        <v>106</v>
      </c>
      <c r="J65" s="378" t="s">
        <v>0</v>
      </c>
      <c r="K65" s="1009"/>
      <c r="L65" s="1011"/>
      <c r="M65" s="168"/>
    </row>
    <row r="66" spans="1:27" s="169" customFormat="1" ht="61.9" customHeight="1" x14ac:dyDescent="0.25">
      <c r="A66" s="408" t="s">
        <v>1</v>
      </c>
      <c r="B66" s="689" t="s">
        <v>218</v>
      </c>
      <c r="C66" s="690"/>
      <c r="D66" s="690"/>
      <c r="E66" s="690"/>
      <c r="F66" s="242">
        <f>C66+D66+E66</f>
        <v>0</v>
      </c>
      <c r="G66" s="691">
        <v>579.92399999999998</v>
      </c>
      <c r="H66" s="68"/>
      <c r="I66" s="692"/>
      <c r="J66" s="242">
        <f>G66+H66+I66</f>
        <v>579.92399999999998</v>
      </c>
      <c r="K66" s="731" t="s">
        <v>220</v>
      </c>
      <c r="L66" s="729" t="s">
        <v>219</v>
      </c>
      <c r="M66" s="168"/>
      <c r="Z66" s="721">
        <f>J66-F66</f>
        <v>579.92399999999998</v>
      </c>
      <c r="AA66" s="168">
        <f>F66-J66</f>
        <v>-579.92399999999998</v>
      </c>
    </row>
    <row r="67" spans="1:27" s="169" customFormat="1" ht="67.5" customHeight="1" x14ac:dyDescent="0.25">
      <c r="A67" s="352" t="s">
        <v>15</v>
      </c>
      <c r="B67" s="697" t="s">
        <v>207</v>
      </c>
      <c r="C67" s="698"/>
      <c r="D67" s="465"/>
      <c r="E67" s="465"/>
      <c r="F67" s="502">
        <f>C67+D67+E67</f>
        <v>0</v>
      </c>
      <c r="G67" s="699"/>
      <c r="H67" s="465"/>
      <c r="I67" s="465">
        <v>174.72</v>
      </c>
      <c r="J67" s="502">
        <f>G67+H67+I67</f>
        <v>174.72</v>
      </c>
      <c r="K67" s="732" t="s">
        <v>228</v>
      </c>
      <c r="L67" s="730" t="s">
        <v>229</v>
      </c>
      <c r="M67" s="168"/>
      <c r="Z67" s="721">
        <f t="shared" ref="Z67:Z73" si="15">J67-F67</f>
        <v>174.72</v>
      </c>
      <c r="AA67" s="168">
        <f>F67-J67</f>
        <v>-174.72</v>
      </c>
    </row>
    <row r="68" spans="1:27" s="169" customFormat="1" ht="42" customHeight="1" x14ac:dyDescent="0.25">
      <c r="A68" s="707" t="s">
        <v>16</v>
      </c>
      <c r="B68" s="697" t="s">
        <v>239</v>
      </c>
      <c r="C68" s="698">
        <v>500</v>
      </c>
      <c r="D68" s="465"/>
      <c r="E68" s="465"/>
      <c r="F68" s="502">
        <f>C68+D68+E68</f>
        <v>500</v>
      </c>
      <c r="G68" s="699">
        <v>583</v>
      </c>
      <c r="H68" s="465"/>
      <c r="I68" s="465"/>
      <c r="J68" s="502">
        <f>G68+H68+I68</f>
        <v>583</v>
      </c>
      <c r="K68" s="732" t="s">
        <v>228</v>
      </c>
      <c r="L68" s="734" t="s">
        <v>237</v>
      </c>
      <c r="M68" s="168"/>
      <c r="Z68" s="721">
        <f t="shared" si="15"/>
        <v>83</v>
      </c>
      <c r="AA68" s="168">
        <f>F68-J68</f>
        <v>-83</v>
      </c>
    </row>
    <row r="69" spans="1:27" s="169" customFormat="1" ht="42" customHeight="1" x14ac:dyDescent="0.25">
      <c r="A69" s="724" t="s">
        <v>30</v>
      </c>
      <c r="B69" s="733" t="s">
        <v>245</v>
      </c>
      <c r="C69" s="698"/>
      <c r="D69" s="465"/>
      <c r="E69" s="465"/>
      <c r="F69" s="502"/>
      <c r="G69" s="699"/>
      <c r="H69" s="465">
        <v>58.731999999999999</v>
      </c>
      <c r="I69" s="465"/>
      <c r="J69" s="502">
        <f t="shared" ref="J69:J71" si="16">G69+H69+I69</f>
        <v>58.731999999999999</v>
      </c>
      <c r="K69" s="732" t="s">
        <v>228</v>
      </c>
      <c r="L69" s="730" t="s">
        <v>248</v>
      </c>
      <c r="M69" s="168"/>
      <c r="Z69" s="721"/>
      <c r="AA69" s="168"/>
    </row>
    <row r="70" spans="1:27" s="169" customFormat="1" ht="42" customHeight="1" x14ac:dyDescent="0.25">
      <c r="A70" s="724" t="s">
        <v>31</v>
      </c>
      <c r="B70" s="733" t="s">
        <v>246</v>
      </c>
      <c r="C70" s="698"/>
      <c r="D70" s="465"/>
      <c r="E70" s="465"/>
      <c r="F70" s="502"/>
      <c r="G70" s="699"/>
      <c r="H70" s="465">
        <v>43.652999999999999</v>
      </c>
      <c r="I70" s="465"/>
      <c r="J70" s="502">
        <f t="shared" si="16"/>
        <v>43.652999999999999</v>
      </c>
      <c r="K70" s="732" t="s">
        <v>228</v>
      </c>
      <c r="L70" s="730" t="s">
        <v>248</v>
      </c>
      <c r="M70" s="168"/>
      <c r="Z70" s="721"/>
      <c r="AA70" s="168"/>
    </row>
    <row r="71" spans="1:27" s="169" customFormat="1" ht="46.5" customHeight="1" x14ac:dyDescent="0.25">
      <c r="A71" s="724" t="s">
        <v>32</v>
      </c>
      <c r="B71" s="733" t="s">
        <v>247</v>
      </c>
      <c r="C71" s="698"/>
      <c r="D71" s="465"/>
      <c r="E71" s="465"/>
      <c r="F71" s="502"/>
      <c r="G71" s="699"/>
      <c r="H71" s="465">
        <v>17.648</v>
      </c>
      <c r="I71" s="465"/>
      <c r="J71" s="502">
        <f t="shared" si="16"/>
        <v>17.648</v>
      </c>
      <c r="K71" s="732" t="s">
        <v>228</v>
      </c>
      <c r="L71" s="730" t="s">
        <v>248</v>
      </c>
      <c r="M71" s="168"/>
      <c r="Z71" s="721"/>
      <c r="AA71" s="168"/>
    </row>
    <row r="72" spans="1:27" s="169" customFormat="1" ht="80.45" customHeight="1" x14ac:dyDescent="0.25">
      <c r="A72" s="992" t="s">
        <v>33</v>
      </c>
      <c r="B72" s="438" t="s">
        <v>231</v>
      </c>
      <c r="C72" s="104"/>
      <c r="D72" s="104"/>
      <c r="E72" s="104"/>
      <c r="F72" s="244">
        <f t="shared" ref="F72" si="17">C72+D72+E72</f>
        <v>0</v>
      </c>
      <c r="G72" s="105">
        <v>100.539</v>
      </c>
      <c r="H72" s="465">
        <v>3500</v>
      </c>
      <c r="I72" s="466"/>
      <c r="J72" s="244">
        <f t="shared" ref="J72" si="18">SUM(G72:I72)</f>
        <v>3600.5390000000002</v>
      </c>
      <c r="K72" s="994" t="s">
        <v>160</v>
      </c>
      <c r="L72" s="996" t="s">
        <v>230</v>
      </c>
      <c r="M72" s="168"/>
      <c r="Z72" s="722">
        <f t="shared" si="15"/>
        <v>3600.5390000000002</v>
      </c>
    </row>
    <row r="73" spans="1:27" s="169" customFormat="1" ht="21.6" customHeight="1" thickBot="1" x14ac:dyDescent="0.3">
      <c r="A73" s="993"/>
      <c r="B73" s="760" t="s">
        <v>37</v>
      </c>
      <c r="C73" s="693"/>
      <c r="D73" s="693"/>
      <c r="E73" s="693"/>
      <c r="F73" s="478">
        <f>C73+D73+E73</f>
        <v>0</v>
      </c>
      <c r="G73" s="761">
        <v>100.539</v>
      </c>
      <c r="H73" s="762"/>
      <c r="I73" s="763"/>
      <c r="J73" s="764">
        <f>G73+H73+I73</f>
        <v>100.539</v>
      </c>
      <c r="K73" s="995"/>
      <c r="L73" s="997"/>
      <c r="M73" s="168"/>
      <c r="Z73" s="722">
        <f t="shared" si="15"/>
        <v>100.539</v>
      </c>
    </row>
    <row r="74" spans="1:27" ht="29.25" hidden="1" customHeight="1" x14ac:dyDescent="0.25">
      <c r="A74" s="974" t="s">
        <v>69</v>
      </c>
      <c r="B74" s="974"/>
      <c r="C74" s="974"/>
      <c r="D74" s="974"/>
      <c r="E74" s="974"/>
      <c r="F74" s="974"/>
      <c r="G74" s="974"/>
      <c r="H74" s="974"/>
      <c r="I74" s="974"/>
      <c r="J74" s="974"/>
      <c r="K74" s="974"/>
      <c r="L74" s="974"/>
      <c r="AA74" s="3"/>
    </row>
    <row r="75" spans="1:27" ht="45" hidden="1" customHeight="1" x14ac:dyDescent="0.25">
      <c r="A75" s="228" t="s">
        <v>1</v>
      </c>
      <c r="B75" s="444" t="s">
        <v>131</v>
      </c>
      <c r="C75" s="349" t="s">
        <v>133</v>
      </c>
      <c r="D75" s="349"/>
      <c r="E75" s="349"/>
      <c r="F75" s="350">
        <v>0</v>
      </c>
      <c r="G75" s="341">
        <v>500</v>
      </c>
      <c r="H75" s="349"/>
      <c r="I75" s="349"/>
      <c r="J75" s="350">
        <f>G75</f>
        <v>500</v>
      </c>
      <c r="K75" s="657" t="s">
        <v>101</v>
      </c>
      <c r="L75" s="290" t="s">
        <v>76</v>
      </c>
    </row>
    <row r="76" spans="1:27" ht="45" hidden="1" customHeight="1" x14ac:dyDescent="0.25">
      <c r="A76" s="224" t="s">
        <v>15</v>
      </c>
      <c r="B76" s="225" t="s">
        <v>73</v>
      </c>
      <c r="C76" s="227"/>
      <c r="D76" s="228"/>
      <c r="E76" s="228"/>
      <c r="F76" s="229" t="e">
        <f>C76+D76+E76+#REF!+#REF!</f>
        <v>#REF!</v>
      </c>
      <c r="G76" s="227"/>
      <c r="H76" s="228"/>
      <c r="I76" s="228"/>
      <c r="J76" s="230" t="e">
        <f>#REF!</f>
        <v>#REF!</v>
      </c>
      <c r="K76" s="214" t="s">
        <v>51</v>
      </c>
      <c r="L76" s="231" t="s">
        <v>76</v>
      </c>
    </row>
    <row r="77" spans="1:27" s="3" customFormat="1" ht="79.5" hidden="1" customHeight="1" thickBot="1" x14ac:dyDescent="0.3">
      <c r="A77" s="232" t="s">
        <v>16</v>
      </c>
      <c r="B77" s="233" t="s">
        <v>67</v>
      </c>
      <c r="C77" s="235"/>
      <c r="D77" s="236">
        <v>1580.9570000000001</v>
      </c>
      <c r="E77" s="236"/>
      <c r="F77" s="237" t="e">
        <f>C77+D77+E77+#REF!+#REF!</f>
        <v>#REF!</v>
      </c>
      <c r="G77" s="235"/>
      <c r="H77" s="238">
        <v>2275.0148100000001</v>
      </c>
      <c r="I77" s="236"/>
      <c r="J77" s="239" t="e">
        <f>H77+#REF!+#REF!</f>
        <v>#REF!</v>
      </c>
      <c r="K77" s="256" t="s">
        <v>12</v>
      </c>
      <c r="L77" s="241" t="s">
        <v>68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9" customHeight="1" x14ac:dyDescent="0.25"/>
    <row r="79" spans="1:27" s="3" customFormat="1" ht="3.75" customHeight="1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s="3" customFormat="1" ht="27" customHeight="1" x14ac:dyDescent="0.25">
      <c r="A80" s="1"/>
      <c r="B80" s="2" t="s">
        <v>209</v>
      </c>
      <c r="C80" s="2"/>
      <c r="D80" s="2"/>
      <c r="E80" s="2"/>
      <c r="F80" s="2"/>
      <c r="G80" s="2" t="s">
        <v>94</v>
      </c>
      <c r="H80" s="2"/>
      <c r="I80" s="2"/>
      <c r="J80" s="2"/>
      <c r="K80" s="2"/>
      <c r="L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</sheetData>
  <mergeCells count="51">
    <mergeCell ref="A38:L38"/>
    <mergeCell ref="A39:B40"/>
    <mergeCell ref="C39:F39"/>
    <mergeCell ref="G39:J39"/>
    <mergeCell ref="A46:L46"/>
    <mergeCell ref="K39:K40"/>
    <mergeCell ref="L39:L40"/>
    <mergeCell ref="A47:B48"/>
    <mergeCell ref="C47:F47"/>
    <mergeCell ref="G47:J47"/>
    <mergeCell ref="K47:K48"/>
    <mergeCell ref="L47:L48"/>
    <mergeCell ref="A74:L74"/>
    <mergeCell ref="A49:A53"/>
    <mergeCell ref="K49:K53"/>
    <mergeCell ref="L49:L53"/>
    <mergeCell ref="A63:L63"/>
    <mergeCell ref="A64:B65"/>
    <mergeCell ref="C64:F64"/>
    <mergeCell ref="G64:J64"/>
    <mergeCell ref="K64:K65"/>
    <mergeCell ref="L64:L65"/>
    <mergeCell ref="A72:A73"/>
    <mergeCell ref="K72:K73"/>
    <mergeCell ref="L72:L73"/>
    <mergeCell ref="A12:A15"/>
    <mergeCell ref="A17:L17"/>
    <mergeCell ref="A18:B19"/>
    <mergeCell ref="A2:L2"/>
    <mergeCell ref="A3:L3"/>
    <mergeCell ref="A4:L4"/>
    <mergeCell ref="A5:B6"/>
    <mergeCell ref="C5:F5"/>
    <mergeCell ref="G5:J5"/>
    <mergeCell ref="K5:K6"/>
    <mergeCell ref="L5:L6"/>
    <mergeCell ref="A7:A8"/>
    <mergeCell ref="A9:L9"/>
    <mergeCell ref="A10:B11"/>
    <mergeCell ref="C10:F10"/>
    <mergeCell ref="G10:J10"/>
    <mergeCell ref="K10:K11"/>
    <mergeCell ref="L10:L11"/>
    <mergeCell ref="C18:F18"/>
    <mergeCell ref="G18:J18"/>
    <mergeCell ref="L7:L8"/>
    <mergeCell ref="K7:K8"/>
    <mergeCell ref="K18:K19"/>
    <mergeCell ref="L18:L19"/>
    <mergeCell ref="L12:L15"/>
    <mergeCell ref="K12:K15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  <rowBreaks count="1" manualBreakCount="1">
    <brk id="62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DA9FC-9C5C-4F70-97C3-B8A5221C46C6}">
  <dimension ref="A1:AA65"/>
  <sheetViews>
    <sheetView view="pageBreakPreview" topLeftCell="A4" zoomScale="68" zoomScaleNormal="73" zoomScaleSheetLayoutView="68" workbookViewId="0">
      <selection activeCell="A26" sqref="A26:L26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4" width="9.42578125" style="2" customWidth="1"/>
    <col min="5" max="5" width="10.42578125" style="2" customWidth="1"/>
    <col min="6" max="6" width="10.85546875" style="2" customWidth="1"/>
    <col min="7" max="7" width="9.140625" style="2" customWidth="1"/>
    <col min="8" max="8" width="10.28515625" style="2" customWidth="1"/>
    <col min="9" max="9" width="9.7109375" style="2" customWidth="1"/>
    <col min="10" max="10" width="11.7109375" style="2" customWidth="1"/>
    <col min="11" max="11" width="16.42578125" style="2" customWidth="1"/>
    <col min="12" max="12" width="22.57031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13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3" ht="21.6" customHeight="1" x14ac:dyDescent="0.25">
      <c r="A2" s="950" t="s">
        <v>5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2"/>
    </row>
    <row r="3" spans="1:13" ht="26.45" customHeight="1" thickBot="1" x14ac:dyDescent="0.3">
      <c r="A3" s="1043" t="s">
        <v>107</v>
      </c>
      <c r="B3" s="1044"/>
      <c r="C3" s="1044"/>
      <c r="D3" s="1044"/>
      <c r="E3" s="1044"/>
      <c r="F3" s="1044"/>
      <c r="G3" s="1044"/>
      <c r="H3" s="1044"/>
      <c r="I3" s="1044"/>
      <c r="J3" s="1044"/>
      <c r="K3" s="1044"/>
      <c r="L3" s="1045"/>
    </row>
    <row r="4" spans="1:13" ht="18.600000000000001" customHeight="1" thickBot="1" x14ac:dyDescent="0.3">
      <c r="A4" s="1028" t="s">
        <v>17</v>
      </c>
      <c r="B4" s="1029"/>
      <c r="C4" s="1029"/>
      <c r="D4" s="1029"/>
      <c r="E4" s="1029"/>
      <c r="F4" s="1029"/>
      <c r="G4" s="1029"/>
      <c r="H4" s="1029"/>
      <c r="I4" s="1029"/>
      <c r="J4" s="1029"/>
      <c r="K4" s="1029"/>
      <c r="L4" s="1030"/>
    </row>
    <row r="5" spans="1:13" ht="18" customHeight="1" thickBot="1" x14ac:dyDescent="0.3">
      <c r="A5" s="1046"/>
      <c r="B5" s="1047"/>
      <c r="C5" s="1050" t="s">
        <v>3</v>
      </c>
      <c r="D5" s="1051"/>
      <c r="E5" s="1051"/>
      <c r="F5" s="1052"/>
      <c r="G5" s="1050" t="s">
        <v>11</v>
      </c>
      <c r="H5" s="1051"/>
      <c r="I5" s="1051"/>
      <c r="J5" s="1051"/>
      <c r="K5" s="1053" t="s">
        <v>4</v>
      </c>
      <c r="L5" s="1055" t="s">
        <v>11</v>
      </c>
    </row>
    <row r="6" spans="1:13" ht="18.600000000000001" customHeight="1" thickBot="1" x14ac:dyDescent="0.3">
      <c r="A6" s="1048"/>
      <c r="B6" s="1062"/>
      <c r="C6" s="607" t="s">
        <v>104</v>
      </c>
      <c r="D6" s="373" t="s">
        <v>105</v>
      </c>
      <c r="E6" s="373" t="s">
        <v>106</v>
      </c>
      <c r="F6" s="248" t="s">
        <v>0</v>
      </c>
      <c r="G6" s="607" t="s">
        <v>104</v>
      </c>
      <c r="H6" s="373" t="s">
        <v>105</v>
      </c>
      <c r="I6" s="373" t="s">
        <v>106</v>
      </c>
      <c r="J6" s="430" t="s">
        <v>0</v>
      </c>
      <c r="K6" s="1054"/>
      <c r="L6" s="1056"/>
    </row>
    <row r="7" spans="1:13" ht="45" customHeight="1" x14ac:dyDescent="0.25">
      <c r="A7" s="631" t="s">
        <v>1</v>
      </c>
      <c r="B7" s="628" t="s">
        <v>171</v>
      </c>
      <c r="C7" s="455"/>
      <c r="D7" s="70" t="s">
        <v>172</v>
      </c>
      <c r="E7" s="70" t="s">
        <v>172</v>
      </c>
      <c r="F7" s="500">
        <f t="shared" ref="F7:F9" si="0">C7+D7+E7</f>
        <v>3094.06</v>
      </c>
      <c r="G7" s="455"/>
      <c r="H7" s="70" t="s">
        <v>173</v>
      </c>
      <c r="I7" s="70" t="s">
        <v>174</v>
      </c>
      <c r="J7" s="502">
        <f t="shared" ref="J7:J9" si="1">G7+H7</f>
        <v>1541.7940000000001</v>
      </c>
      <c r="K7" s="627" t="s">
        <v>162</v>
      </c>
      <c r="L7" s="380" t="s">
        <v>183</v>
      </c>
    </row>
    <row r="8" spans="1:13" ht="45" customHeight="1" x14ac:dyDescent="0.25">
      <c r="A8" s="634" t="s">
        <v>15</v>
      </c>
      <c r="B8" s="628" t="s">
        <v>178</v>
      </c>
      <c r="C8" s="629"/>
      <c r="D8" s="630" t="s">
        <v>179</v>
      </c>
      <c r="E8" s="630" t="s">
        <v>179</v>
      </c>
      <c r="F8" s="500">
        <f t="shared" si="0"/>
        <v>171.41800000000001</v>
      </c>
      <c r="G8" s="629"/>
      <c r="H8" s="630" t="s">
        <v>180</v>
      </c>
      <c r="I8" s="630" t="s">
        <v>181</v>
      </c>
      <c r="J8" s="502">
        <f t="shared" si="1"/>
        <v>120.364</v>
      </c>
      <c r="K8" s="627" t="s">
        <v>162</v>
      </c>
      <c r="L8" s="380" t="s">
        <v>183</v>
      </c>
    </row>
    <row r="9" spans="1:13" ht="43.15" customHeight="1" x14ac:dyDescent="0.25">
      <c r="A9" s="633" t="s">
        <v>16</v>
      </c>
      <c r="B9" s="628" t="s">
        <v>175</v>
      </c>
      <c r="C9" s="629"/>
      <c r="D9" s="630" t="s">
        <v>176</v>
      </c>
      <c r="E9" s="630" t="s">
        <v>176</v>
      </c>
      <c r="F9" s="500">
        <f t="shared" si="0"/>
        <v>756.85799999999995</v>
      </c>
      <c r="G9" s="629"/>
      <c r="H9" s="630" t="s">
        <v>177</v>
      </c>
      <c r="I9" s="630" t="s">
        <v>177</v>
      </c>
      <c r="J9" s="502">
        <f t="shared" si="1"/>
        <v>443.48399999999998</v>
      </c>
      <c r="K9" s="627" t="s">
        <v>162</v>
      </c>
      <c r="L9" s="380" t="s">
        <v>183</v>
      </c>
    </row>
    <row r="10" spans="1:13" ht="60.6" customHeight="1" x14ac:dyDescent="0.25">
      <c r="A10" s="634" t="s">
        <v>30</v>
      </c>
      <c r="B10" s="628" t="s">
        <v>164</v>
      </c>
      <c r="C10" s="498">
        <v>295.89999999999998</v>
      </c>
      <c r="D10" s="499"/>
      <c r="E10" s="499"/>
      <c r="F10" s="500">
        <f>C10+D10+E10</f>
        <v>295.89999999999998</v>
      </c>
      <c r="G10" s="498"/>
      <c r="H10" s="624">
        <v>295.89999999999998</v>
      </c>
      <c r="I10" s="499"/>
      <c r="J10" s="502">
        <f>G10+H10</f>
        <v>295.89999999999998</v>
      </c>
      <c r="K10" s="627" t="s">
        <v>162</v>
      </c>
      <c r="L10" s="380" t="s">
        <v>169</v>
      </c>
    </row>
    <row r="11" spans="1:13" s="169" customFormat="1" ht="64.150000000000006" customHeight="1" x14ac:dyDescent="0.25">
      <c r="A11" s="633" t="s">
        <v>31</v>
      </c>
      <c r="B11" s="628" t="s">
        <v>165</v>
      </c>
      <c r="C11" s="498">
        <v>125.95099999999999</v>
      </c>
      <c r="D11" s="499"/>
      <c r="E11" s="499"/>
      <c r="F11" s="500">
        <f>C11+D11+E11</f>
        <v>125.95099999999999</v>
      </c>
      <c r="G11" s="501"/>
      <c r="H11" s="499">
        <v>99.233999999999995</v>
      </c>
      <c r="I11" s="499"/>
      <c r="J11" s="502">
        <f>G11+H11+I11</f>
        <v>99.233999999999995</v>
      </c>
      <c r="K11" s="608" t="s">
        <v>162</v>
      </c>
      <c r="L11" s="380" t="s">
        <v>167</v>
      </c>
      <c r="M11" s="168"/>
    </row>
    <row r="12" spans="1:13" s="169" customFormat="1" ht="60.6" customHeight="1" x14ac:dyDescent="0.25">
      <c r="A12" s="632" t="s">
        <v>32</v>
      </c>
      <c r="B12" s="446" t="s">
        <v>163</v>
      </c>
      <c r="C12" s="460">
        <v>185.184</v>
      </c>
      <c r="D12" s="461"/>
      <c r="E12" s="461"/>
      <c r="F12" s="462">
        <f>C12+D12+E12</f>
        <v>185.184</v>
      </c>
      <c r="G12" s="460"/>
      <c r="H12" s="623">
        <v>99.68</v>
      </c>
      <c r="I12" s="461"/>
      <c r="J12" s="244">
        <f t="shared" ref="J12" si="2">G12+H12+H12</f>
        <v>199.36</v>
      </c>
      <c r="K12" s="608" t="s">
        <v>162</v>
      </c>
      <c r="L12" s="380" t="s">
        <v>168</v>
      </c>
      <c r="M12" s="168"/>
    </row>
    <row r="13" spans="1:13" s="169" customFormat="1" ht="47.45" customHeight="1" x14ac:dyDescent="0.25">
      <c r="A13" s="367" t="s">
        <v>33</v>
      </c>
      <c r="B13" s="446" t="s">
        <v>211</v>
      </c>
      <c r="C13" s="460"/>
      <c r="D13" s="623">
        <v>0</v>
      </c>
      <c r="E13" s="461"/>
      <c r="F13" s="500">
        <f>C13+D13+E13</f>
        <v>0</v>
      </c>
      <c r="G13" s="460"/>
      <c r="H13" s="623">
        <v>200.17699999999999</v>
      </c>
      <c r="I13" s="461"/>
      <c r="J13" s="502">
        <f>G13+H13</f>
        <v>200.17699999999999</v>
      </c>
      <c r="K13" s="652" t="s">
        <v>162</v>
      </c>
      <c r="L13" s="381" t="s">
        <v>208</v>
      </c>
      <c r="M13" s="168"/>
    </row>
    <row r="14" spans="1:13" s="169" customFormat="1" ht="59.45" customHeight="1" thickBot="1" x14ac:dyDescent="0.3">
      <c r="A14" s="497">
        <v>8</v>
      </c>
      <c r="B14" s="651" t="s">
        <v>210</v>
      </c>
      <c r="C14" s="498"/>
      <c r="D14" s="624">
        <v>0</v>
      </c>
      <c r="E14" s="499"/>
      <c r="F14" s="500">
        <f>C14+D14+E14</f>
        <v>0</v>
      </c>
      <c r="G14" s="498"/>
      <c r="H14" s="624">
        <v>9124.8439999999991</v>
      </c>
      <c r="I14" s="499"/>
      <c r="J14" s="502">
        <f>G14+H14</f>
        <v>9124.8439999999991</v>
      </c>
      <c r="K14" s="652" t="s">
        <v>162</v>
      </c>
      <c r="L14" s="380" t="s">
        <v>208</v>
      </c>
      <c r="M14" s="168"/>
    </row>
    <row r="15" spans="1:13" s="575" customFormat="1" ht="15" hidden="1" customHeight="1" thickBot="1" x14ac:dyDescent="0.3">
      <c r="A15" s="1071" t="s">
        <v>22</v>
      </c>
      <c r="B15" s="1072"/>
      <c r="C15" s="1072"/>
      <c r="D15" s="1072"/>
      <c r="E15" s="1072"/>
      <c r="F15" s="1072"/>
      <c r="G15" s="1072"/>
      <c r="H15" s="1072"/>
      <c r="I15" s="1072"/>
      <c r="J15" s="1072"/>
      <c r="K15" s="1072"/>
      <c r="L15" s="1073"/>
      <c r="M15" s="574"/>
    </row>
    <row r="16" spans="1:13" s="575" customFormat="1" ht="18" hidden="1" customHeight="1" thickBot="1" x14ac:dyDescent="0.3">
      <c r="A16" s="980" t="s">
        <v>108</v>
      </c>
      <c r="B16" s="981"/>
      <c r="C16" s="980" t="s">
        <v>3</v>
      </c>
      <c r="D16" s="981"/>
      <c r="E16" s="981"/>
      <c r="F16" s="984"/>
      <c r="G16" s="1075" t="s">
        <v>11</v>
      </c>
      <c r="H16" s="1076"/>
      <c r="I16" s="1076"/>
      <c r="J16" s="1077"/>
      <c r="K16" s="981" t="s">
        <v>4</v>
      </c>
      <c r="L16" s="1078" t="s">
        <v>11</v>
      </c>
      <c r="M16" s="574"/>
    </row>
    <row r="17" spans="1:26" s="575" customFormat="1" ht="15.6" hidden="1" customHeight="1" thickBot="1" x14ac:dyDescent="0.3">
      <c r="A17" s="1074"/>
      <c r="B17" s="974"/>
      <c r="C17" s="600" t="s">
        <v>104</v>
      </c>
      <c r="D17" s="601" t="s">
        <v>105</v>
      </c>
      <c r="E17" s="601" t="s">
        <v>106</v>
      </c>
      <c r="F17" s="605" t="s">
        <v>0</v>
      </c>
      <c r="G17" s="600" t="s">
        <v>104</v>
      </c>
      <c r="H17" s="603" t="s">
        <v>105</v>
      </c>
      <c r="I17" s="601" t="s">
        <v>106</v>
      </c>
      <c r="J17" s="602" t="s">
        <v>0</v>
      </c>
      <c r="K17" s="974"/>
      <c r="L17" s="1079"/>
      <c r="M17" s="574"/>
    </row>
    <row r="18" spans="1:26" s="575" customFormat="1" ht="73.150000000000006" hidden="1" customHeight="1" x14ac:dyDescent="0.25">
      <c r="A18" s="609" t="s">
        <v>1</v>
      </c>
      <c r="B18" s="610" t="s">
        <v>132</v>
      </c>
      <c r="C18" s="611">
        <v>0</v>
      </c>
      <c r="D18" s="304"/>
      <c r="E18" s="304"/>
      <c r="F18" s="326">
        <f>C18+D18+E18</f>
        <v>0</v>
      </c>
      <c r="G18" s="611">
        <v>45</v>
      </c>
      <c r="H18" s="304"/>
      <c r="I18" s="612"/>
      <c r="J18" s="326">
        <f>SUM(G18:I18)</f>
        <v>45</v>
      </c>
      <c r="K18" s="525" t="s">
        <v>12</v>
      </c>
      <c r="L18" s="613" t="s">
        <v>149</v>
      </c>
      <c r="M18" s="574"/>
      <c r="Z18" s="574">
        <f>J18-F18</f>
        <v>45</v>
      </c>
    </row>
    <row r="19" spans="1:26" s="575" customFormat="1" ht="72.599999999999994" hidden="1" customHeight="1" x14ac:dyDescent="0.25">
      <c r="A19" s="614" t="s">
        <v>15</v>
      </c>
      <c r="B19" s="560" t="s">
        <v>142</v>
      </c>
      <c r="C19" s="615">
        <v>0</v>
      </c>
      <c r="D19" s="297"/>
      <c r="E19" s="297"/>
      <c r="F19" s="616">
        <f>C19+D19+E19</f>
        <v>0</v>
      </c>
      <c r="G19" s="615">
        <v>417.53199999999998</v>
      </c>
      <c r="H19" s="297"/>
      <c r="I19" s="297"/>
      <c r="J19" s="616">
        <f>SUM(G19:I19)</f>
        <v>417.53199999999998</v>
      </c>
      <c r="K19" s="617" t="s">
        <v>12</v>
      </c>
      <c r="L19" s="593" t="s">
        <v>141</v>
      </c>
      <c r="M19" s="574"/>
    </row>
    <row r="20" spans="1:26" s="575" customFormat="1" ht="82.9" hidden="1" customHeight="1" thickBot="1" x14ac:dyDescent="0.3">
      <c r="A20" s="618" t="s">
        <v>16</v>
      </c>
      <c r="B20" s="619" t="s">
        <v>122</v>
      </c>
      <c r="C20" s="620">
        <f>3098.317</f>
        <v>3098.317</v>
      </c>
      <c r="D20" s="363"/>
      <c r="E20" s="363"/>
      <c r="F20" s="555">
        <f>C20+D20+E20</f>
        <v>3098.317</v>
      </c>
      <c r="G20" s="553">
        <v>15090.175999999999</v>
      </c>
      <c r="H20" s="363"/>
      <c r="I20" s="363"/>
      <c r="J20" s="555">
        <f>SUM(G20:I20)</f>
        <v>15090.175999999999</v>
      </c>
      <c r="K20" s="621" t="s">
        <v>12</v>
      </c>
      <c r="L20" s="622" t="s">
        <v>141</v>
      </c>
      <c r="M20" s="574"/>
    </row>
    <row r="21" spans="1:26" s="169" customFormat="1" ht="19.899999999999999" customHeight="1" thickBot="1" x14ac:dyDescent="0.3">
      <c r="A21" s="1028" t="s">
        <v>21</v>
      </c>
      <c r="B21" s="1029"/>
      <c r="C21" s="1029"/>
      <c r="D21" s="1029"/>
      <c r="E21" s="1029"/>
      <c r="F21" s="1029"/>
      <c r="G21" s="1029"/>
      <c r="H21" s="1029"/>
      <c r="I21" s="1029"/>
      <c r="J21" s="1029"/>
      <c r="K21" s="1029"/>
      <c r="L21" s="1030"/>
      <c r="M21" s="168"/>
    </row>
    <row r="22" spans="1:26" s="169" customFormat="1" ht="16.149999999999999" customHeight="1" thickBot="1" x14ac:dyDescent="0.3">
      <c r="A22" s="1001" t="s">
        <v>108</v>
      </c>
      <c r="B22" s="1031"/>
      <c r="C22" s="1002" t="s">
        <v>3</v>
      </c>
      <c r="D22" s="1002"/>
      <c r="E22" s="1002"/>
      <c r="F22" s="1031"/>
      <c r="G22" s="1001" t="s">
        <v>11</v>
      </c>
      <c r="H22" s="1002"/>
      <c r="I22" s="1002"/>
      <c r="J22" s="1031"/>
      <c r="K22" s="1080" t="s">
        <v>4</v>
      </c>
      <c r="L22" s="1018" t="s">
        <v>11</v>
      </c>
      <c r="M22" s="168"/>
    </row>
    <row r="23" spans="1:26" s="169" customFormat="1" ht="16.149999999999999" customHeight="1" thickBot="1" x14ac:dyDescent="0.3">
      <c r="A23" s="1003"/>
      <c r="B23" s="1061"/>
      <c r="C23" s="626" t="s">
        <v>104</v>
      </c>
      <c r="D23" s="373" t="s">
        <v>105</v>
      </c>
      <c r="E23" s="373" t="s">
        <v>106</v>
      </c>
      <c r="F23" s="378" t="s">
        <v>0</v>
      </c>
      <c r="G23" s="625" t="s">
        <v>104</v>
      </c>
      <c r="H23" s="373" t="s">
        <v>105</v>
      </c>
      <c r="I23" s="373" t="s">
        <v>106</v>
      </c>
      <c r="J23" s="379" t="s">
        <v>0</v>
      </c>
      <c r="K23" s="1081"/>
      <c r="L23" s="1019"/>
      <c r="M23" s="168"/>
    </row>
    <row r="24" spans="1:26" s="169" customFormat="1" ht="45.6" customHeight="1" x14ac:dyDescent="0.25">
      <c r="A24" s="408" t="s">
        <v>1</v>
      </c>
      <c r="B24" s="82" t="s">
        <v>182</v>
      </c>
      <c r="C24" s="635"/>
      <c r="D24" s="70" t="s">
        <v>184</v>
      </c>
      <c r="E24" s="70" t="s">
        <v>185</v>
      </c>
      <c r="F24" s="462">
        <f>C24+D24+E24</f>
        <v>145.98399999999998</v>
      </c>
      <c r="G24" s="455"/>
      <c r="H24" s="70" t="s">
        <v>186</v>
      </c>
      <c r="I24" s="70" t="s">
        <v>187</v>
      </c>
      <c r="J24" s="115">
        <f>G24+H24+I24</f>
        <v>200.32900000000001</v>
      </c>
      <c r="K24" s="411" t="s">
        <v>188</v>
      </c>
      <c r="L24" s="380" t="s">
        <v>183</v>
      </c>
      <c r="M24" s="168"/>
    </row>
    <row r="25" spans="1:26" s="169" customFormat="1" ht="62.45" customHeight="1" x14ac:dyDescent="0.25">
      <c r="A25" s="352" t="s">
        <v>15</v>
      </c>
      <c r="B25" s="450" t="s">
        <v>166</v>
      </c>
      <c r="C25" s="429"/>
      <c r="D25" s="104"/>
      <c r="E25" s="104"/>
      <c r="F25" s="462">
        <f>C25+D25+E25</f>
        <v>0</v>
      </c>
      <c r="G25" s="105">
        <v>3251.4659999999999</v>
      </c>
      <c r="H25" s="412"/>
      <c r="I25" s="412"/>
      <c r="J25" s="115">
        <f t="shared" ref="J25:J29" si="3">G25+H25+I25</f>
        <v>3251.4659999999999</v>
      </c>
      <c r="K25" s="463" t="s">
        <v>160</v>
      </c>
      <c r="L25" s="381" t="s">
        <v>170</v>
      </c>
      <c r="M25" s="168"/>
    </row>
    <row r="26" spans="1:26" s="169" customFormat="1" ht="93.6" customHeight="1" x14ac:dyDescent="0.25">
      <c r="A26" s="352" t="s">
        <v>16</v>
      </c>
      <c r="B26" s="450" t="s">
        <v>189</v>
      </c>
      <c r="C26" s="429"/>
      <c r="D26" s="104"/>
      <c r="E26" s="104"/>
      <c r="F26" s="462">
        <f t="shared" ref="F26:F30" si="4">C26+D26+E26</f>
        <v>0</v>
      </c>
      <c r="G26" s="105">
        <v>100.539</v>
      </c>
      <c r="H26" s="412"/>
      <c r="I26" s="412"/>
      <c r="J26" s="115">
        <f t="shared" si="3"/>
        <v>100.539</v>
      </c>
      <c r="K26" s="463" t="s">
        <v>160</v>
      </c>
      <c r="L26" s="413" t="s">
        <v>14</v>
      </c>
      <c r="M26" s="168"/>
    </row>
    <row r="27" spans="1:26" s="169" customFormat="1" ht="53.45" customHeight="1" x14ac:dyDescent="0.25">
      <c r="A27" s="352" t="s">
        <v>30</v>
      </c>
      <c r="B27" s="450" t="s">
        <v>194</v>
      </c>
      <c r="C27" s="429"/>
      <c r="D27" s="104">
        <v>558.16899999999998</v>
      </c>
      <c r="E27" s="104">
        <v>558.16899999999998</v>
      </c>
      <c r="F27" s="462">
        <f t="shared" si="4"/>
        <v>1116.338</v>
      </c>
      <c r="G27" s="105"/>
      <c r="H27" s="412" t="s">
        <v>195</v>
      </c>
      <c r="I27" s="412" t="s">
        <v>196</v>
      </c>
      <c r="J27" s="115">
        <f t="shared" si="3"/>
        <v>1618.0439999999999</v>
      </c>
      <c r="K27" s="463" t="s">
        <v>193</v>
      </c>
      <c r="L27" s="380" t="s">
        <v>183</v>
      </c>
      <c r="M27" s="168"/>
    </row>
    <row r="28" spans="1:26" s="169" customFormat="1" ht="61.9" customHeight="1" x14ac:dyDescent="0.25">
      <c r="A28" s="352" t="s">
        <v>31</v>
      </c>
      <c r="B28" s="450" t="s">
        <v>190</v>
      </c>
      <c r="C28" s="429"/>
      <c r="D28" s="104">
        <v>110.905</v>
      </c>
      <c r="E28" s="104">
        <v>110.905</v>
      </c>
      <c r="F28" s="462">
        <f>C28+D28+E28</f>
        <v>221.81</v>
      </c>
      <c r="G28" s="105"/>
      <c r="H28" s="412" t="s">
        <v>191</v>
      </c>
      <c r="I28" s="412" t="s">
        <v>192</v>
      </c>
      <c r="J28" s="115">
        <f t="shared" si="3"/>
        <v>401.53300000000002</v>
      </c>
      <c r="K28" s="463" t="s">
        <v>193</v>
      </c>
      <c r="L28" s="380" t="s">
        <v>183</v>
      </c>
      <c r="M28" s="168"/>
    </row>
    <row r="29" spans="1:26" s="169" customFormat="1" ht="54.6" customHeight="1" x14ac:dyDescent="0.25">
      <c r="A29" s="352" t="s">
        <v>32</v>
      </c>
      <c r="B29" s="450" t="s">
        <v>182</v>
      </c>
      <c r="C29" s="429"/>
      <c r="D29" s="104">
        <v>83.847999999999999</v>
      </c>
      <c r="E29" s="104">
        <v>83.847999999999999</v>
      </c>
      <c r="F29" s="462">
        <f t="shared" si="4"/>
        <v>167.696</v>
      </c>
      <c r="G29" s="105"/>
      <c r="H29" s="412" t="s">
        <v>197</v>
      </c>
      <c r="I29" s="412" t="s">
        <v>198</v>
      </c>
      <c r="J29" s="115">
        <f t="shared" si="3"/>
        <v>219.77500000000001</v>
      </c>
      <c r="K29" s="463" t="s">
        <v>193</v>
      </c>
      <c r="L29" s="380" t="s">
        <v>183</v>
      </c>
      <c r="M29" s="168"/>
    </row>
    <row r="30" spans="1:26" s="169" customFormat="1" ht="41.45" customHeight="1" x14ac:dyDescent="0.25">
      <c r="A30" s="431" t="s">
        <v>33</v>
      </c>
      <c r="B30" s="451" t="s">
        <v>199</v>
      </c>
      <c r="C30" s="433"/>
      <c r="D30" s="136"/>
      <c r="E30" s="136">
        <v>10.927</v>
      </c>
      <c r="F30" s="462">
        <f t="shared" si="4"/>
        <v>10.927</v>
      </c>
      <c r="G30" s="135"/>
      <c r="H30" s="434"/>
      <c r="I30" s="434" t="s">
        <v>200</v>
      </c>
      <c r="J30" s="372">
        <f t="shared" ref="J30:J35" si="5">SUM(G30:I30)</f>
        <v>0</v>
      </c>
      <c r="K30" s="463" t="s">
        <v>193</v>
      </c>
      <c r="L30" s="380" t="s">
        <v>201</v>
      </c>
      <c r="M30" s="168"/>
    </row>
    <row r="31" spans="1:26" s="169" customFormat="1" ht="64.900000000000006" customHeight="1" x14ac:dyDescent="0.25">
      <c r="A31" s="352" t="s">
        <v>40</v>
      </c>
      <c r="B31" s="446" t="s">
        <v>202</v>
      </c>
      <c r="C31" s="429"/>
      <c r="D31" s="104"/>
      <c r="E31" s="104">
        <v>24696.612000000001</v>
      </c>
      <c r="F31" s="244">
        <f t="shared" ref="F31" si="6">SUM(C31:E31)</f>
        <v>24696.612000000001</v>
      </c>
      <c r="G31" s="105"/>
      <c r="H31" s="412"/>
      <c r="I31" s="412" t="s">
        <v>203</v>
      </c>
      <c r="J31" s="115">
        <f t="shared" si="5"/>
        <v>0</v>
      </c>
      <c r="K31" s="463" t="s">
        <v>193</v>
      </c>
      <c r="L31" s="380" t="s">
        <v>201</v>
      </c>
      <c r="M31" s="168"/>
    </row>
    <row r="32" spans="1:26" s="575" customFormat="1" ht="46.15" hidden="1" customHeight="1" x14ac:dyDescent="0.25">
      <c r="A32" s="1082" t="s">
        <v>33</v>
      </c>
      <c r="B32" s="541" t="s">
        <v>146</v>
      </c>
      <c r="C32" s="529"/>
      <c r="D32" s="292"/>
      <c r="E32" s="292"/>
      <c r="F32" s="530"/>
      <c r="G32" s="344">
        <v>45</v>
      </c>
      <c r="H32" s="278"/>
      <c r="I32" s="278"/>
      <c r="J32" s="395">
        <f t="shared" si="5"/>
        <v>45</v>
      </c>
      <c r="K32" s="1084" t="s">
        <v>12</v>
      </c>
      <c r="L32" s="1086" t="s">
        <v>149</v>
      </c>
      <c r="M32" s="574"/>
    </row>
    <row r="33" spans="1:13" s="575" customFormat="1" ht="48" hidden="1" customHeight="1" x14ac:dyDescent="0.25">
      <c r="A33" s="1083"/>
      <c r="B33" s="542" t="s">
        <v>151</v>
      </c>
      <c r="C33" s="529"/>
      <c r="D33" s="292"/>
      <c r="E33" s="292"/>
      <c r="F33" s="530"/>
      <c r="G33" s="543">
        <v>45</v>
      </c>
      <c r="H33" s="544"/>
      <c r="I33" s="544"/>
      <c r="J33" s="545">
        <f t="shared" si="5"/>
        <v>45</v>
      </c>
      <c r="K33" s="1085"/>
      <c r="L33" s="1087"/>
      <c r="M33" s="574"/>
    </row>
    <row r="34" spans="1:13" s="575" customFormat="1" ht="66.75" hidden="1" customHeight="1" x14ac:dyDescent="0.25">
      <c r="A34" s="533" t="s">
        <v>40</v>
      </c>
      <c r="B34" s="546" t="s">
        <v>147</v>
      </c>
      <c r="C34" s="317"/>
      <c r="D34" s="315"/>
      <c r="E34" s="315"/>
      <c r="F34" s="328"/>
      <c r="G34" s="314">
        <v>55.030999999999999</v>
      </c>
      <c r="H34" s="547"/>
      <c r="I34" s="547"/>
      <c r="J34" s="548">
        <f t="shared" si="5"/>
        <v>55.030999999999999</v>
      </c>
      <c r="K34" s="604" t="s">
        <v>12</v>
      </c>
      <c r="L34" s="532" t="s">
        <v>14</v>
      </c>
      <c r="M34" s="574"/>
    </row>
    <row r="35" spans="1:13" s="575" customFormat="1" ht="57" hidden="1" customHeight="1" thickBot="1" x14ac:dyDescent="0.3">
      <c r="A35" s="549" t="s">
        <v>41</v>
      </c>
      <c r="B35" s="550" t="s">
        <v>158</v>
      </c>
      <c r="C35" s="551"/>
      <c r="D35" s="363"/>
      <c r="E35" s="363"/>
      <c r="F35" s="552"/>
      <c r="G35" s="553">
        <v>49.8</v>
      </c>
      <c r="H35" s="554"/>
      <c r="I35" s="554"/>
      <c r="J35" s="555">
        <f t="shared" si="5"/>
        <v>49.8</v>
      </c>
      <c r="K35" s="556" t="s">
        <v>12</v>
      </c>
      <c r="L35" s="599" t="s">
        <v>14</v>
      </c>
      <c r="M35" s="574"/>
    </row>
    <row r="36" spans="1:13" s="169" customFormat="1" ht="21.6" customHeight="1" thickBot="1" x14ac:dyDescent="0.3">
      <c r="A36" s="1012" t="s">
        <v>152</v>
      </c>
      <c r="B36" s="1013"/>
      <c r="C36" s="1013"/>
      <c r="D36" s="1013"/>
      <c r="E36" s="1013"/>
      <c r="F36" s="1013"/>
      <c r="G36" s="1013"/>
      <c r="H36" s="1013"/>
      <c r="I36" s="1013"/>
      <c r="J36" s="1013"/>
      <c r="K36" s="1013"/>
      <c r="L36" s="1014"/>
      <c r="M36" s="168"/>
    </row>
    <row r="37" spans="1:13" s="169" customFormat="1" ht="19.899999999999999" customHeight="1" thickBot="1" x14ac:dyDescent="0.3">
      <c r="A37" s="1001" t="s">
        <v>108</v>
      </c>
      <c r="B37" s="1002"/>
      <c r="C37" s="1001" t="s">
        <v>3</v>
      </c>
      <c r="D37" s="1002"/>
      <c r="E37" s="1002"/>
      <c r="F37" s="1031"/>
      <c r="G37" s="1002" t="s">
        <v>11</v>
      </c>
      <c r="H37" s="1002"/>
      <c r="I37" s="1002"/>
      <c r="J37" s="1002"/>
      <c r="K37" s="1080" t="s">
        <v>4</v>
      </c>
      <c r="L37" s="1018" t="s">
        <v>11</v>
      </c>
      <c r="M37" s="168"/>
    </row>
    <row r="38" spans="1:13" s="169" customFormat="1" ht="21.6" customHeight="1" thickBot="1" x14ac:dyDescent="0.3">
      <c r="A38" s="1003"/>
      <c r="B38" s="1004"/>
      <c r="C38" s="639" t="s">
        <v>104</v>
      </c>
      <c r="D38" s="373" t="s">
        <v>105</v>
      </c>
      <c r="E38" s="373" t="s">
        <v>106</v>
      </c>
      <c r="F38" s="379" t="s">
        <v>0</v>
      </c>
      <c r="G38" s="640" t="s">
        <v>104</v>
      </c>
      <c r="H38" s="373" t="s">
        <v>105</v>
      </c>
      <c r="I38" s="373" t="s">
        <v>106</v>
      </c>
      <c r="J38" s="378" t="s">
        <v>0</v>
      </c>
      <c r="K38" s="1081"/>
      <c r="L38" s="1019"/>
      <c r="M38" s="168"/>
    </row>
    <row r="39" spans="1:13" s="169" customFormat="1" ht="47.25" customHeight="1" thickBot="1" x14ac:dyDescent="0.3">
      <c r="A39" s="61" t="s">
        <v>1</v>
      </c>
      <c r="B39" s="642" t="s">
        <v>204</v>
      </c>
      <c r="C39" s="64"/>
      <c r="D39" s="63">
        <v>2592.69</v>
      </c>
      <c r="E39" s="63">
        <v>2952.69</v>
      </c>
      <c r="F39" s="130">
        <f t="shared" ref="F39" si="7">SUM(C39:E39)</f>
        <v>5545.38</v>
      </c>
      <c r="G39" s="387"/>
      <c r="H39" s="388" t="s">
        <v>205</v>
      </c>
      <c r="I39" s="388" t="s">
        <v>206</v>
      </c>
      <c r="J39" s="389">
        <f>G39+H39+I39</f>
        <v>6886.7740000000003</v>
      </c>
      <c r="K39" s="641" t="s">
        <v>51</v>
      </c>
      <c r="L39" s="651" t="s">
        <v>183</v>
      </c>
      <c r="M39" s="168"/>
    </row>
    <row r="40" spans="1:13" s="575" customFormat="1" ht="47.25" hidden="1" customHeight="1" x14ac:dyDescent="0.25">
      <c r="A40" s="636" t="s">
        <v>15</v>
      </c>
      <c r="B40" s="643" t="s">
        <v>154</v>
      </c>
      <c r="C40" s="615"/>
      <c r="D40" s="297"/>
      <c r="E40" s="297"/>
      <c r="F40" s="644"/>
      <c r="G40" s="650">
        <v>22.87</v>
      </c>
      <c r="H40" s="295"/>
      <c r="I40" s="295"/>
      <c r="J40" s="585">
        <f t="shared" ref="J40:J43" si="8">SUM(G40:I40)</f>
        <v>22.87</v>
      </c>
      <c r="K40" s="637" t="s">
        <v>51</v>
      </c>
      <c r="L40" s="638" t="s">
        <v>14</v>
      </c>
      <c r="M40" s="574"/>
    </row>
    <row r="41" spans="1:13" s="575" customFormat="1" ht="47.25" hidden="1" customHeight="1" x14ac:dyDescent="0.25">
      <c r="A41" s="527" t="s">
        <v>16</v>
      </c>
      <c r="B41" s="560" t="s">
        <v>155</v>
      </c>
      <c r="C41" s="344"/>
      <c r="D41" s="292"/>
      <c r="E41" s="292"/>
      <c r="F41" s="345"/>
      <c r="G41" s="529">
        <v>22.87</v>
      </c>
      <c r="H41" s="278"/>
      <c r="I41" s="278"/>
      <c r="J41" s="347">
        <f t="shared" si="8"/>
        <v>22.87</v>
      </c>
      <c r="K41" s="531" t="s">
        <v>51</v>
      </c>
      <c r="L41" s="532" t="s">
        <v>14</v>
      </c>
      <c r="M41" s="574"/>
    </row>
    <row r="42" spans="1:13" s="575" customFormat="1" ht="47.25" hidden="1" customHeight="1" x14ac:dyDescent="0.25">
      <c r="A42" s="527" t="s">
        <v>30</v>
      </c>
      <c r="B42" s="560" t="s">
        <v>156</v>
      </c>
      <c r="C42" s="344"/>
      <c r="D42" s="292"/>
      <c r="E42" s="292"/>
      <c r="F42" s="345"/>
      <c r="G42" s="529">
        <v>22.87</v>
      </c>
      <c r="H42" s="278"/>
      <c r="I42" s="278"/>
      <c r="J42" s="347">
        <f t="shared" si="8"/>
        <v>22.87</v>
      </c>
      <c r="K42" s="531" t="s">
        <v>51</v>
      </c>
      <c r="L42" s="532" t="s">
        <v>14</v>
      </c>
      <c r="M42" s="574"/>
    </row>
    <row r="43" spans="1:13" s="575" customFormat="1" ht="47.25" hidden="1" customHeight="1" thickBot="1" x14ac:dyDescent="0.3">
      <c r="A43" s="549" t="s">
        <v>31</v>
      </c>
      <c r="B43" s="561" t="s">
        <v>157</v>
      </c>
      <c r="C43" s="553"/>
      <c r="D43" s="363"/>
      <c r="E43" s="363"/>
      <c r="F43" s="562"/>
      <c r="G43" s="551">
        <v>22.87</v>
      </c>
      <c r="H43" s="362"/>
      <c r="I43" s="362"/>
      <c r="J43" s="563">
        <f t="shared" si="8"/>
        <v>22.87</v>
      </c>
      <c r="K43" s="556" t="s">
        <v>51</v>
      </c>
      <c r="L43" s="564" t="s">
        <v>14</v>
      </c>
      <c r="M43" s="574"/>
    </row>
    <row r="44" spans="1:13" s="575" customFormat="1" ht="20.45" hidden="1" customHeight="1" thickBot="1" x14ac:dyDescent="0.3">
      <c r="A44" s="977" t="s">
        <v>10</v>
      </c>
      <c r="B44" s="978"/>
      <c r="C44" s="978"/>
      <c r="D44" s="978"/>
      <c r="E44" s="978"/>
      <c r="F44" s="978"/>
      <c r="G44" s="978"/>
      <c r="H44" s="978"/>
      <c r="I44" s="978"/>
      <c r="J44" s="978"/>
      <c r="K44" s="978"/>
      <c r="L44" s="979"/>
      <c r="M44" s="574"/>
    </row>
    <row r="45" spans="1:13" s="575" customFormat="1" ht="16.5" hidden="1" customHeight="1" thickBot="1" x14ac:dyDescent="0.3">
      <c r="A45" s="980" t="s">
        <v>108</v>
      </c>
      <c r="B45" s="981"/>
      <c r="C45" s="1088" t="s">
        <v>3</v>
      </c>
      <c r="D45" s="1089"/>
      <c r="E45" s="1089"/>
      <c r="F45" s="1078"/>
      <c r="G45" s="1088" t="s">
        <v>11</v>
      </c>
      <c r="H45" s="1089"/>
      <c r="I45" s="1089"/>
      <c r="J45" s="1090"/>
      <c r="K45" s="985" t="s">
        <v>4</v>
      </c>
      <c r="L45" s="987" t="s">
        <v>11</v>
      </c>
      <c r="M45" s="574"/>
    </row>
    <row r="46" spans="1:13" s="575" customFormat="1" ht="16.5" hidden="1" customHeight="1" thickBot="1" x14ac:dyDescent="0.3">
      <c r="A46" s="1074"/>
      <c r="B46" s="974"/>
      <c r="C46" s="600" t="s">
        <v>104</v>
      </c>
      <c r="D46" s="601" t="s">
        <v>105</v>
      </c>
      <c r="E46" s="601" t="s">
        <v>106</v>
      </c>
      <c r="F46" s="602" t="s">
        <v>0</v>
      </c>
      <c r="G46" s="600" t="s">
        <v>104</v>
      </c>
      <c r="H46" s="601" t="s">
        <v>105</v>
      </c>
      <c r="I46" s="601" t="s">
        <v>106</v>
      </c>
      <c r="J46" s="603" t="s">
        <v>0</v>
      </c>
      <c r="K46" s="1091"/>
      <c r="L46" s="988"/>
      <c r="M46" s="574"/>
    </row>
    <row r="47" spans="1:13" s="575" customFormat="1" ht="51.6" hidden="1" customHeight="1" x14ac:dyDescent="0.25">
      <c r="A47" s="1092" t="s">
        <v>1</v>
      </c>
      <c r="B47" s="565" t="s">
        <v>67</v>
      </c>
      <c r="C47" s="308">
        <f>C50+C51+C52+C53</f>
        <v>37565.411</v>
      </c>
      <c r="D47" s="304"/>
      <c r="E47" s="304"/>
      <c r="F47" s="305">
        <f>C47+D47+E47</f>
        <v>37565.411</v>
      </c>
      <c r="G47" s="308">
        <f>G50+G51+G52+G53</f>
        <v>38712.436000000002</v>
      </c>
      <c r="H47" s="566"/>
      <c r="I47" s="566"/>
      <c r="J47" s="277">
        <f>G47</f>
        <v>38712.436000000002</v>
      </c>
      <c r="K47" s="1095" t="s">
        <v>12</v>
      </c>
      <c r="L47" s="1098" t="s">
        <v>150</v>
      </c>
      <c r="M47" s="574"/>
    </row>
    <row r="48" spans="1:13" s="575" customFormat="1" ht="52.9" hidden="1" customHeight="1" x14ac:dyDescent="0.25">
      <c r="A48" s="1093"/>
      <c r="B48" s="567" t="s">
        <v>49</v>
      </c>
      <c r="C48" s="341"/>
      <c r="D48" s="292"/>
      <c r="E48" s="292"/>
      <c r="F48" s="345">
        <f t="shared" ref="F48:F49" si="9">C48+D48+E48</f>
        <v>0</v>
      </c>
      <c r="G48" s="445"/>
      <c r="H48" s="300"/>
      <c r="I48" s="300"/>
      <c r="J48" s="347">
        <f t="shared" ref="J48:J53" si="10">G48</f>
        <v>0</v>
      </c>
      <c r="K48" s="1096"/>
      <c r="L48" s="1099"/>
      <c r="M48" s="574"/>
    </row>
    <row r="49" spans="1:27" s="575" customFormat="1" ht="22.9" hidden="1" customHeight="1" x14ac:dyDescent="0.25">
      <c r="A49" s="1093"/>
      <c r="B49" s="567" t="s">
        <v>148</v>
      </c>
      <c r="C49" s="341"/>
      <c r="D49" s="292"/>
      <c r="E49" s="292"/>
      <c r="F49" s="345">
        <f t="shared" si="9"/>
        <v>0</v>
      </c>
      <c r="G49" s="445"/>
      <c r="H49" s="300"/>
      <c r="I49" s="300"/>
      <c r="J49" s="347">
        <f t="shared" si="10"/>
        <v>0</v>
      </c>
      <c r="K49" s="1096"/>
      <c r="L49" s="1099"/>
      <c r="M49" s="574"/>
    </row>
    <row r="50" spans="1:27" s="575" customFormat="1" ht="44.45" hidden="1" customHeight="1" x14ac:dyDescent="0.25">
      <c r="A50" s="1093"/>
      <c r="B50" s="568" t="s">
        <v>124</v>
      </c>
      <c r="C50" s="569">
        <v>2799.5079999999998</v>
      </c>
      <c r="D50" s="292"/>
      <c r="E50" s="292"/>
      <c r="F50" s="345">
        <f>C50+D50+E50</f>
        <v>2799.5079999999998</v>
      </c>
      <c r="G50" s="569">
        <f>10463.759-2902.21</f>
        <v>7561.549</v>
      </c>
      <c r="H50" s="300"/>
      <c r="I50" s="300"/>
      <c r="J50" s="347">
        <f t="shared" si="10"/>
        <v>7561.549</v>
      </c>
      <c r="K50" s="1096"/>
      <c r="L50" s="1099"/>
      <c r="M50" s="574"/>
    </row>
    <row r="51" spans="1:27" s="575" customFormat="1" ht="51.6" hidden="1" customHeight="1" x14ac:dyDescent="0.25">
      <c r="A51" s="1093"/>
      <c r="B51" s="568" t="s">
        <v>125</v>
      </c>
      <c r="C51" s="569">
        <v>8992.5139999999992</v>
      </c>
      <c r="D51" s="315"/>
      <c r="E51" s="315"/>
      <c r="F51" s="345">
        <f t="shared" ref="F51:F53" si="11">C51+D51+E51</f>
        <v>8992.5139999999992</v>
      </c>
      <c r="G51" s="569">
        <v>6142.6570000000002</v>
      </c>
      <c r="H51" s="570"/>
      <c r="I51" s="570"/>
      <c r="J51" s="347">
        <f t="shared" si="10"/>
        <v>6142.6570000000002</v>
      </c>
      <c r="K51" s="1096"/>
      <c r="L51" s="1099"/>
      <c r="M51" s="574"/>
    </row>
    <row r="52" spans="1:27" s="575" customFormat="1" ht="48.6" hidden="1" customHeight="1" x14ac:dyDescent="0.25">
      <c r="A52" s="1093"/>
      <c r="B52" s="568" t="s">
        <v>126</v>
      </c>
      <c r="C52" s="569">
        <v>4375.7150000000001</v>
      </c>
      <c r="D52" s="292"/>
      <c r="E52" s="292"/>
      <c r="F52" s="345">
        <f t="shared" si="11"/>
        <v>4375.7150000000001</v>
      </c>
      <c r="G52" s="569">
        <v>3312.3580000000002</v>
      </c>
      <c r="H52" s="300"/>
      <c r="I52" s="300"/>
      <c r="J52" s="347">
        <f t="shared" si="10"/>
        <v>3312.3580000000002</v>
      </c>
      <c r="K52" s="1096"/>
      <c r="L52" s="1099"/>
      <c r="M52" s="574"/>
    </row>
    <row r="53" spans="1:27" s="575" customFormat="1" ht="46.9" hidden="1" customHeight="1" thickBot="1" x14ac:dyDescent="0.3">
      <c r="A53" s="1094"/>
      <c r="B53" s="571" t="s">
        <v>127</v>
      </c>
      <c r="C53" s="572">
        <v>21397.673999999999</v>
      </c>
      <c r="D53" s="363"/>
      <c r="E53" s="363"/>
      <c r="F53" s="562">
        <f t="shared" si="11"/>
        <v>21397.673999999999</v>
      </c>
      <c r="G53" s="572">
        <v>21695.871999999999</v>
      </c>
      <c r="H53" s="573"/>
      <c r="I53" s="573"/>
      <c r="J53" s="563">
        <f t="shared" si="10"/>
        <v>21695.871999999999</v>
      </c>
      <c r="K53" s="1097"/>
      <c r="L53" s="1100"/>
      <c r="M53" s="574"/>
    </row>
    <row r="54" spans="1:27" ht="15.6" customHeight="1" thickBot="1" x14ac:dyDescent="0.3">
      <c r="A54" s="1101" t="s">
        <v>64</v>
      </c>
      <c r="B54" s="1102"/>
      <c r="C54" s="1102"/>
      <c r="D54" s="1102"/>
      <c r="E54" s="1102"/>
      <c r="F54" s="1102"/>
      <c r="G54" s="1102"/>
      <c r="H54" s="1102"/>
      <c r="I54" s="1102"/>
      <c r="J54" s="1102"/>
      <c r="K54" s="1102"/>
      <c r="L54" s="1103"/>
    </row>
    <row r="55" spans="1:27" s="169" customFormat="1" ht="15.6" customHeight="1" thickBot="1" x14ac:dyDescent="0.3">
      <c r="A55" s="1001" t="s">
        <v>108</v>
      </c>
      <c r="B55" s="1002"/>
      <c r="C55" s="1005" t="s">
        <v>3</v>
      </c>
      <c r="D55" s="1006"/>
      <c r="E55" s="1006"/>
      <c r="F55" s="1015"/>
      <c r="G55" s="1005" t="s">
        <v>11</v>
      </c>
      <c r="H55" s="1006"/>
      <c r="I55" s="1006"/>
      <c r="J55" s="1015"/>
      <c r="K55" s="1008" t="s">
        <v>4</v>
      </c>
      <c r="L55" s="1008" t="s">
        <v>11</v>
      </c>
      <c r="M55" s="168"/>
    </row>
    <row r="56" spans="1:27" s="169" customFormat="1" ht="15.6" customHeight="1" thickBot="1" x14ac:dyDescent="0.3">
      <c r="A56" s="1003"/>
      <c r="B56" s="1004"/>
      <c r="C56" s="639" t="s">
        <v>104</v>
      </c>
      <c r="D56" s="373" t="s">
        <v>105</v>
      </c>
      <c r="E56" s="373" t="s">
        <v>106</v>
      </c>
      <c r="F56" s="379" t="s">
        <v>0</v>
      </c>
      <c r="G56" s="639" t="s">
        <v>104</v>
      </c>
      <c r="H56" s="373" t="s">
        <v>105</v>
      </c>
      <c r="I56" s="373" t="s">
        <v>106</v>
      </c>
      <c r="J56" s="379" t="s">
        <v>0</v>
      </c>
      <c r="K56" s="1009"/>
      <c r="L56" s="1009"/>
      <c r="M56" s="168"/>
    </row>
    <row r="57" spans="1:27" s="169" customFormat="1" ht="34.9" customHeight="1" x14ac:dyDescent="0.25">
      <c r="A57" s="630" t="s">
        <v>1</v>
      </c>
      <c r="B57" s="438" t="s">
        <v>207</v>
      </c>
      <c r="C57" s="645"/>
      <c r="D57" s="645"/>
      <c r="E57" s="645"/>
      <c r="F57" s="421">
        <f>C57+D57+E57</f>
        <v>0</v>
      </c>
      <c r="G57" s="646"/>
      <c r="H57" s="370">
        <v>145.6</v>
      </c>
      <c r="I57" s="646"/>
      <c r="J57" s="421">
        <f>G57+H57+I57</f>
        <v>145.6</v>
      </c>
      <c r="K57" s="267" t="s">
        <v>101</v>
      </c>
      <c r="L57" s="647" t="s">
        <v>208</v>
      </c>
      <c r="M57" s="168"/>
    </row>
    <row r="58" spans="1:27" s="169" customFormat="1" ht="49.15" customHeight="1" x14ac:dyDescent="0.25">
      <c r="A58" s="198" t="s">
        <v>15</v>
      </c>
      <c r="B58" s="438" t="s">
        <v>131</v>
      </c>
      <c r="C58" s="439"/>
      <c r="D58" s="439"/>
      <c r="E58" s="439"/>
      <c r="F58" s="421">
        <f>C58+D58+E58</f>
        <v>0</v>
      </c>
      <c r="G58" s="648"/>
      <c r="H58" s="109">
        <v>640</v>
      </c>
      <c r="I58" s="649"/>
      <c r="J58" s="421">
        <f>G58+H58+I58</f>
        <v>640</v>
      </c>
      <c r="K58" s="267" t="s">
        <v>101</v>
      </c>
      <c r="L58" s="647" t="s">
        <v>208</v>
      </c>
      <c r="M58" s="168"/>
    </row>
    <row r="59" spans="1:27" ht="29.25" hidden="1" customHeight="1" x14ac:dyDescent="0.25">
      <c r="A59" s="974" t="s">
        <v>69</v>
      </c>
      <c r="B59" s="974"/>
      <c r="C59" s="974"/>
      <c r="D59" s="974"/>
      <c r="E59" s="974"/>
      <c r="F59" s="974"/>
      <c r="G59" s="974"/>
      <c r="H59" s="974"/>
      <c r="I59" s="974"/>
      <c r="J59" s="974"/>
      <c r="K59" s="974"/>
      <c r="L59" s="974"/>
      <c r="AA59" s="3"/>
    </row>
    <row r="60" spans="1:27" ht="45" hidden="1" customHeight="1" x14ac:dyDescent="0.25">
      <c r="A60" s="228" t="s">
        <v>1</v>
      </c>
      <c r="B60" s="444" t="s">
        <v>131</v>
      </c>
      <c r="C60" s="349" t="s">
        <v>133</v>
      </c>
      <c r="D60" s="349"/>
      <c r="E60" s="349"/>
      <c r="F60" s="350">
        <v>0</v>
      </c>
      <c r="G60" s="341">
        <v>500</v>
      </c>
      <c r="H60" s="349"/>
      <c r="I60" s="349"/>
      <c r="J60" s="350">
        <f>G60</f>
        <v>500</v>
      </c>
      <c r="K60" s="606" t="s">
        <v>101</v>
      </c>
      <c r="L60" s="290" t="s">
        <v>76</v>
      </c>
    </row>
    <row r="61" spans="1:27" ht="45" hidden="1" customHeight="1" x14ac:dyDescent="0.25">
      <c r="A61" s="224" t="s">
        <v>15</v>
      </c>
      <c r="B61" s="225" t="s">
        <v>73</v>
      </c>
      <c r="C61" s="227"/>
      <c r="D61" s="228"/>
      <c r="E61" s="228"/>
      <c r="F61" s="229" t="e">
        <f>C61+D61+E61+#REF!+#REF!</f>
        <v>#REF!</v>
      </c>
      <c r="G61" s="227"/>
      <c r="H61" s="228"/>
      <c r="I61" s="228"/>
      <c r="J61" s="230" t="e">
        <f>#REF!</f>
        <v>#REF!</v>
      </c>
      <c r="K61" s="214" t="s">
        <v>51</v>
      </c>
      <c r="L61" s="231" t="s">
        <v>76</v>
      </c>
    </row>
    <row r="62" spans="1:27" s="3" customFormat="1" ht="79.5" hidden="1" customHeight="1" thickBot="1" x14ac:dyDescent="0.3">
      <c r="A62" s="232" t="s">
        <v>16</v>
      </c>
      <c r="B62" s="233" t="s">
        <v>67</v>
      </c>
      <c r="C62" s="235"/>
      <c r="D62" s="236">
        <v>1580.9570000000001</v>
      </c>
      <c r="E62" s="236"/>
      <c r="F62" s="237" t="e">
        <f>C62+D62+E62+#REF!+#REF!</f>
        <v>#REF!</v>
      </c>
      <c r="G62" s="235"/>
      <c r="H62" s="238">
        <v>2275.0148100000001</v>
      </c>
      <c r="I62" s="236"/>
      <c r="J62" s="239" t="e">
        <f>H62+#REF!+#REF!</f>
        <v>#REF!</v>
      </c>
      <c r="K62" s="256" t="s">
        <v>12</v>
      </c>
      <c r="L62" s="241" t="s">
        <v>68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9" customHeight="1" x14ac:dyDescent="0.25"/>
    <row r="64" spans="1:27" s="3" customFormat="1" ht="3.75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s="3" customFormat="1" ht="27" customHeight="1" x14ac:dyDescent="0.25">
      <c r="A65" s="1"/>
      <c r="B65" s="2" t="s">
        <v>209</v>
      </c>
      <c r="C65" s="2"/>
      <c r="D65" s="2"/>
      <c r="E65" s="2"/>
      <c r="F65" s="2"/>
      <c r="G65" s="2" t="s">
        <v>94</v>
      </c>
      <c r="H65" s="2"/>
      <c r="I65" s="2"/>
      <c r="J65" s="2"/>
      <c r="K65" s="2"/>
      <c r="L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</sheetData>
  <mergeCells count="45">
    <mergeCell ref="A59:L59"/>
    <mergeCell ref="A47:A53"/>
    <mergeCell ref="K47:K53"/>
    <mergeCell ref="L47:L53"/>
    <mergeCell ref="A54:L54"/>
    <mergeCell ref="A55:B56"/>
    <mergeCell ref="C55:F55"/>
    <mergeCell ref="G55:J55"/>
    <mergeCell ref="K55:K56"/>
    <mergeCell ref="L55:L56"/>
    <mergeCell ref="A44:L44"/>
    <mergeCell ref="A45:B46"/>
    <mergeCell ref="C45:F45"/>
    <mergeCell ref="G45:J45"/>
    <mergeCell ref="K45:K46"/>
    <mergeCell ref="L45:L46"/>
    <mergeCell ref="A32:A33"/>
    <mergeCell ref="K32:K33"/>
    <mergeCell ref="L32:L33"/>
    <mergeCell ref="A36:L36"/>
    <mergeCell ref="A37:B38"/>
    <mergeCell ref="C37:F37"/>
    <mergeCell ref="G37:J37"/>
    <mergeCell ref="K37:K38"/>
    <mergeCell ref="L37:L38"/>
    <mergeCell ref="A21:L21"/>
    <mergeCell ref="A22:B23"/>
    <mergeCell ref="C22:F22"/>
    <mergeCell ref="G22:J22"/>
    <mergeCell ref="K22:K23"/>
    <mergeCell ref="L22:L23"/>
    <mergeCell ref="A15:L15"/>
    <mergeCell ref="A16:B17"/>
    <mergeCell ref="C16:F16"/>
    <mergeCell ref="G16:J16"/>
    <mergeCell ref="K16:K17"/>
    <mergeCell ref="L16:L17"/>
    <mergeCell ref="A2:L2"/>
    <mergeCell ref="A3:L3"/>
    <mergeCell ref="A4:L4"/>
    <mergeCell ref="A5:B6"/>
    <mergeCell ref="C5:F5"/>
    <mergeCell ref="G5:J5"/>
    <mergeCell ref="K5:K6"/>
    <mergeCell ref="L5:L6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4700F-7435-47C8-8054-5AFB9357AF7D}">
  <dimension ref="A1:AA56"/>
  <sheetViews>
    <sheetView view="pageBreakPreview" topLeftCell="A2" zoomScale="68" zoomScaleNormal="73" zoomScaleSheetLayoutView="68" workbookViewId="0">
      <selection activeCell="B12" sqref="B12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5" width="9.42578125" style="2" customWidth="1"/>
    <col min="6" max="6" width="10.85546875" style="2" customWidth="1"/>
    <col min="7" max="8" width="10.28515625" style="2" customWidth="1"/>
    <col min="9" max="9" width="10.7109375" style="2" customWidth="1"/>
    <col min="10" max="10" width="11.7109375" style="2" customWidth="1"/>
    <col min="11" max="11" width="16.42578125" style="2" customWidth="1"/>
    <col min="12" max="12" width="18.710937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950" t="s">
        <v>5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2"/>
    </row>
    <row r="3" spans="1:26" ht="33.6" customHeight="1" thickBot="1" x14ac:dyDescent="0.3">
      <c r="A3" s="1043" t="s">
        <v>107</v>
      </c>
      <c r="B3" s="1044"/>
      <c r="C3" s="1044"/>
      <c r="D3" s="1044"/>
      <c r="E3" s="1044"/>
      <c r="F3" s="1044"/>
      <c r="G3" s="1044"/>
      <c r="H3" s="1044"/>
      <c r="I3" s="1044"/>
      <c r="J3" s="1044"/>
      <c r="K3" s="1044"/>
      <c r="L3" s="1045"/>
    </row>
    <row r="4" spans="1:26" s="575" customFormat="1" ht="16.5" hidden="1" customHeight="1" thickBot="1" x14ac:dyDescent="0.3">
      <c r="A4" s="1104" t="s">
        <v>17</v>
      </c>
      <c r="B4" s="1105"/>
      <c r="C4" s="1105"/>
      <c r="D4" s="1105"/>
      <c r="E4" s="1105"/>
      <c r="F4" s="1105"/>
      <c r="G4" s="1105"/>
      <c r="H4" s="1105"/>
      <c r="I4" s="1105"/>
      <c r="J4" s="1105"/>
      <c r="K4" s="1105"/>
      <c r="L4" s="1106"/>
      <c r="M4" s="574"/>
    </row>
    <row r="5" spans="1:26" s="575" customFormat="1" ht="16.5" hidden="1" customHeight="1" thickBot="1" x14ac:dyDescent="0.3">
      <c r="A5" s="1107"/>
      <c r="B5" s="1108"/>
      <c r="C5" s="980" t="s">
        <v>3</v>
      </c>
      <c r="D5" s="981"/>
      <c r="E5" s="981"/>
      <c r="F5" s="984"/>
      <c r="G5" s="980" t="s">
        <v>11</v>
      </c>
      <c r="H5" s="981"/>
      <c r="I5" s="981"/>
      <c r="J5" s="981"/>
      <c r="K5" s="985" t="s">
        <v>4</v>
      </c>
      <c r="L5" s="987" t="s">
        <v>11</v>
      </c>
      <c r="M5" s="574"/>
    </row>
    <row r="6" spans="1:26" s="575" customFormat="1" ht="16.5" hidden="1" customHeight="1" thickBot="1" x14ac:dyDescent="0.3">
      <c r="A6" s="1109"/>
      <c r="B6" s="1110"/>
      <c r="C6" s="576" t="s">
        <v>104</v>
      </c>
      <c r="D6" s="577" t="s">
        <v>105</v>
      </c>
      <c r="E6" s="577" t="s">
        <v>106</v>
      </c>
      <c r="F6" s="578" t="s">
        <v>0</v>
      </c>
      <c r="G6" s="576" t="s">
        <v>104</v>
      </c>
      <c r="H6" s="577" t="s">
        <v>105</v>
      </c>
      <c r="I6" s="577" t="s">
        <v>106</v>
      </c>
      <c r="J6" s="579" t="s">
        <v>0</v>
      </c>
      <c r="K6" s="986"/>
      <c r="L6" s="988"/>
      <c r="M6" s="574"/>
    </row>
    <row r="7" spans="1:26" s="575" customFormat="1" ht="60.6" hidden="1" customHeight="1" x14ac:dyDescent="0.25">
      <c r="A7" s="580">
        <v>1</v>
      </c>
      <c r="B7" s="581" t="s">
        <v>143</v>
      </c>
      <c r="C7" s="582"/>
      <c r="D7" s="272"/>
      <c r="E7" s="272"/>
      <c r="F7" s="583">
        <f>C7+D7+E7</f>
        <v>0</v>
      </c>
      <c r="G7" s="584">
        <v>60</v>
      </c>
      <c r="H7" s="272"/>
      <c r="I7" s="272"/>
      <c r="J7" s="585">
        <f>G7+H7+H7</f>
        <v>60</v>
      </c>
      <c r="K7" s="586" t="s">
        <v>12</v>
      </c>
      <c r="L7" s="587" t="s">
        <v>144</v>
      </c>
      <c r="M7" s="574"/>
    </row>
    <row r="8" spans="1:26" s="575" customFormat="1" ht="51" hidden="1" customHeight="1" thickBot="1" x14ac:dyDescent="0.3">
      <c r="A8" s="588">
        <v>2</v>
      </c>
      <c r="B8" s="589" t="s">
        <v>145</v>
      </c>
      <c r="C8" s="590"/>
      <c r="D8" s="591"/>
      <c r="E8" s="591"/>
      <c r="F8" s="592">
        <f>C8+D8+E8</f>
        <v>0</v>
      </c>
      <c r="G8" s="590">
        <v>198.44</v>
      </c>
      <c r="H8" s="591"/>
      <c r="I8" s="591"/>
      <c r="J8" s="347">
        <f t="shared" ref="J8" si="0">G8+H8+H8</f>
        <v>198.44</v>
      </c>
      <c r="K8" s="531" t="s">
        <v>12</v>
      </c>
      <c r="L8" s="593" t="s">
        <v>144</v>
      </c>
      <c r="M8" s="574"/>
    </row>
    <row r="9" spans="1:26" s="25" customFormat="1" ht="15" customHeight="1" thickBot="1" x14ac:dyDescent="0.3">
      <c r="A9" s="1111" t="s">
        <v>22</v>
      </c>
      <c r="B9" s="1112"/>
      <c r="C9" s="1112"/>
      <c r="D9" s="1112"/>
      <c r="E9" s="1112"/>
      <c r="F9" s="1112"/>
      <c r="G9" s="1112"/>
      <c r="H9" s="1112"/>
      <c r="I9" s="1112"/>
      <c r="J9" s="1112"/>
      <c r="K9" s="1112"/>
      <c r="L9" s="1113"/>
      <c r="M9" s="24"/>
    </row>
    <row r="10" spans="1:26" s="25" customFormat="1" ht="18" customHeight="1" thickBot="1" x14ac:dyDescent="0.3">
      <c r="A10" s="1001" t="s">
        <v>108</v>
      </c>
      <c r="B10" s="1002"/>
      <c r="C10" s="1001" t="s">
        <v>3</v>
      </c>
      <c r="D10" s="1002"/>
      <c r="E10" s="1002"/>
      <c r="F10" s="1031"/>
      <c r="G10" s="1039" t="s">
        <v>11</v>
      </c>
      <c r="H10" s="1040"/>
      <c r="I10" s="1040"/>
      <c r="J10" s="1041"/>
      <c r="K10" s="1002" t="s">
        <v>4</v>
      </c>
      <c r="L10" s="1015" t="s">
        <v>11</v>
      </c>
      <c r="M10" s="24"/>
    </row>
    <row r="11" spans="1:26" s="25" customFormat="1" ht="15.6" customHeight="1" thickBot="1" x14ac:dyDescent="0.3">
      <c r="A11" s="1068"/>
      <c r="B11" s="989"/>
      <c r="C11" s="520" t="s">
        <v>104</v>
      </c>
      <c r="D11" s="251" t="s">
        <v>105</v>
      </c>
      <c r="E11" s="251" t="s">
        <v>106</v>
      </c>
      <c r="F11" s="521" t="s">
        <v>0</v>
      </c>
      <c r="G11" s="520" t="s">
        <v>104</v>
      </c>
      <c r="H11" s="255" t="s">
        <v>105</v>
      </c>
      <c r="I11" s="251" t="s">
        <v>106</v>
      </c>
      <c r="J11" s="522" t="s">
        <v>0</v>
      </c>
      <c r="K11" s="989"/>
      <c r="L11" s="1114"/>
      <c r="M11" s="24"/>
    </row>
    <row r="12" spans="1:26" s="169" customFormat="1" ht="88.5" customHeight="1" x14ac:dyDescent="0.25">
      <c r="A12" s="1020" t="s">
        <v>1</v>
      </c>
      <c r="B12" s="467" t="s">
        <v>161</v>
      </c>
      <c r="C12" s="457">
        <v>0</v>
      </c>
      <c r="D12" s="68"/>
      <c r="E12" s="68"/>
      <c r="F12" s="114">
        <f>C12+D12+E12</f>
        <v>0</v>
      </c>
      <c r="G12" s="457">
        <v>5865.5649999999996</v>
      </c>
      <c r="H12" s="68"/>
      <c r="I12" s="456"/>
      <c r="J12" s="114">
        <f>SUM(G12:I12)</f>
        <v>5865.5649999999996</v>
      </c>
      <c r="K12" s="1022" t="s">
        <v>160</v>
      </c>
      <c r="L12" s="1117" t="s">
        <v>72</v>
      </c>
      <c r="M12" s="168"/>
      <c r="Z12" s="168">
        <f>J12-F12</f>
        <v>5865.5649999999996</v>
      </c>
    </row>
    <row r="13" spans="1:26" s="169" customFormat="1" ht="33.6" customHeight="1" x14ac:dyDescent="0.25">
      <c r="A13" s="1060"/>
      <c r="B13" s="595" t="s">
        <v>37</v>
      </c>
      <c r="C13" s="596">
        <v>0</v>
      </c>
      <c r="D13" s="597"/>
      <c r="E13" s="597"/>
      <c r="F13" s="598">
        <f>C13+D13+E13</f>
        <v>0</v>
      </c>
      <c r="G13" s="596">
        <v>183</v>
      </c>
      <c r="H13" s="597"/>
      <c r="I13" s="597"/>
      <c r="J13" s="598">
        <f>SUM(G13:I13)</f>
        <v>183</v>
      </c>
      <c r="K13" s="1058"/>
      <c r="L13" s="1118"/>
      <c r="M13" s="168"/>
    </row>
    <row r="14" spans="1:26" s="169" customFormat="1" ht="33.6" hidden="1" customHeight="1" thickBot="1" x14ac:dyDescent="0.3">
      <c r="A14" s="510"/>
      <c r="B14" s="511"/>
      <c r="C14" s="512"/>
      <c r="D14" s="22"/>
      <c r="E14" s="22"/>
      <c r="F14" s="185">
        <f>C14+D14+E14</f>
        <v>0</v>
      </c>
      <c r="G14" s="35"/>
      <c r="H14" s="22"/>
      <c r="I14" s="22"/>
      <c r="J14" s="185">
        <f>SUM(G14:I14)</f>
        <v>0</v>
      </c>
      <c r="K14" s="513"/>
      <c r="L14" s="514"/>
      <c r="M14" s="168"/>
    </row>
    <row r="15" spans="1:26" s="575" customFormat="1" ht="15.6" hidden="1" customHeight="1" thickBot="1" x14ac:dyDescent="0.3">
      <c r="A15" s="1104" t="s">
        <v>21</v>
      </c>
      <c r="B15" s="1105"/>
      <c r="C15" s="1105"/>
      <c r="D15" s="1105"/>
      <c r="E15" s="1105"/>
      <c r="F15" s="1105"/>
      <c r="G15" s="1105"/>
      <c r="H15" s="1105"/>
      <c r="I15" s="1105"/>
      <c r="J15" s="1105"/>
      <c r="K15" s="1105"/>
      <c r="L15" s="1106"/>
      <c r="M15" s="574"/>
    </row>
    <row r="16" spans="1:26" s="575" customFormat="1" ht="16.149999999999999" hidden="1" customHeight="1" thickBot="1" x14ac:dyDescent="0.3">
      <c r="A16" s="980" t="s">
        <v>108</v>
      </c>
      <c r="B16" s="984"/>
      <c r="C16" s="981" t="s">
        <v>3</v>
      </c>
      <c r="D16" s="981"/>
      <c r="E16" s="981"/>
      <c r="F16" s="984"/>
      <c r="G16" s="980" t="s">
        <v>11</v>
      </c>
      <c r="H16" s="981"/>
      <c r="I16" s="981"/>
      <c r="J16" s="984"/>
      <c r="K16" s="985" t="s">
        <v>4</v>
      </c>
      <c r="L16" s="987" t="s">
        <v>11</v>
      </c>
      <c r="M16" s="574"/>
    </row>
    <row r="17" spans="1:13" s="575" customFormat="1" ht="16.149999999999999" hidden="1" customHeight="1" thickBot="1" x14ac:dyDescent="0.3">
      <c r="A17" s="982"/>
      <c r="B17" s="1115"/>
      <c r="C17" s="594" t="s">
        <v>104</v>
      </c>
      <c r="D17" s="577" t="s">
        <v>105</v>
      </c>
      <c r="E17" s="577" t="s">
        <v>106</v>
      </c>
      <c r="F17" s="579" t="s">
        <v>0</v>
      </c>
      <c r="G17" s="576" t="s">
        <v>104</v>
      </c>
      <c r="H17" s="577" t="s">
        <v>105</v>
      </c>
      <c r="I17" s="577" t="s">
        <v>106</v>
      </c>
      <c r="J17" s="578" t="s">
        <v>0</v>
      </c>
      <c r="K17" s="986"/>
      <c r="L17" s="988"/>
      <c r="M17" s="574"/>
    </row>
    <row r="18" spans="1:13" s="169" customFormat="1" ht="129" hidden="1" customHeight="1" thickBot="1" x14ac:dyDescent="0.3">
      <c r="A18" s="524" t="s">
        <v>1</v>
      </c>
      <c r="B18" s="301" t="s">
        <v>139</v>
      </c>
      <c r="C18" s="306"/>
      <c r="D18" s="304"/>
      <c r="E18" s="304"/>
      <c r="F18" s="325"/>
      <c r="G18" s="303">
        <v>33</v>
      </c>
      <c r="H18" s="307"/>
      <c r="I18" s="307"/>
      <c r="J18" s="326">
        <f>SUM(G18:I18)</f>
        <v>33</v>
      </c>
      <c r="K18" s="525" t="s">
        <v>120</v>
      </c>
      <c r="L18" s="526" t="s">
        <v>14</v>
      </c>
      <c r="M18" s="168"/>
    </row>
    <row r="19" spans="1:13" s="169" customFormat="1" ht="108.6" hidden="1" customHeight="1" x14ac:dyDescent="0.25">
      <c r="A19" s="527" t="s">
        <v>15</v>
      </c>
      <c r="B19" s="528" t="s">
        <v>138</v>
      </c>
      <c r="C19" s="529"/>
      <c r="D19" s="292"/>
      <c r="E19" s="292"/>
      <c r="F19" s="530"/>
      <c r="G19" s="344">
        <v>33</v>
      </c>
      <c r="H19" s="278"/>
      <c r="I19" s="278"/>
      <c r="J19" s="395">
        <f t="shared" ref="J19:J27" si="1">SUM(G19:I19)</f>
        <v>33</v>
      </c>
      <c r="K19" s="531" t="s">
        <v>120</v>
      </c>
      <c r="L19" s="526" t="s">
        <v>14</v>
      </c>
      <c r="M19" s="168"/>
    </row>
    <row r="20" spans="1:13" s="169" customFormat="1" ht="111" hidden="1" customHeight="1" x14ac:dyDescent="0.25">
      <c r="A20" s="527" t="s">
        <v>16</v>
      </c>
      <c r="B20" s="528" t="s">
        <v>137</v>
      </c>
      <c r="C20" s="529"/>
      <c r="D20" s="292"/>
      <c r="E20" s="292"/>
      <c r="F20" s="530"/>
      <c r="G20" s="344">
        <v>26</v>
      </c>
      <c r="H20" s="278"/>
      <c r="I20" s="278"/>
      <c r="J20" s="395">
        <f t="shared" si="1"/>
        <v>26</v>
      </c>
      <c r="K20" s="531" t="s">
        <v>120</v>
      </c>
      <c r="L20" s="532" t="s">
        <v>14</v>
      </c>
      <c r="M20" s="168"/>
    </row>
    <row r="21" spans="1:13" s="169" customFormat="1" ht="106.5" hidden="1" customHeight="1" x14ac:dyDescent="0.25">
      <c r="A21" s="527" t="s">
        <v>30</v>
      </c>
      <c r="B21" s="528" t="s">
        <v>136</v>
      </c>
      <c r="C21" s="529"/>
      <c r="D21" s="292"/>
      <c r="E21" s="292"/>
      <c r="F21" s="530"/>
      <c r="G21" s="344">
        <v>17.399999999999999</v>
      </c>
      <c r="H21" s="278"/>
      <c r="I21" s="278"/>
      <c r="J21" s="395">
        <f t="shared" si="1"/>
        <v>17.399999999999999</v>
      </c>
      <c r="K21" s="531" t="s">
        <v>120</v>
      </c>
      <c r="L21" s="532" t="s">
        <v>14</v>
      </c>
      <c r="M21" s="168"/>
    </row>
    <row r="22" spans="1:13" s="169" customFormat="1" ht="100.15" hidden="1" customHeight="1" x14ac:dyDescent="0.25">
      <c r="A22" s="533" t="s">
        <v>31</v>
      </c>
      <c r="B22" s="534" t="s">
        <v>140</v>
      </c>
      <c r="C22" s="535"/>
      <c r="D22" s="333"/>
      <c r="E22" s="333"/>
      <c r="F22" s="536"/>
      <c r="G22" s="332">
        <v>23</v>
      </c>
      <c r="H22" s="537"/>
      <c r="I22" s="537"/>
      <c r="J22" s="299">
        <f t="shared" si="1"/>
        <v>23</v>
      </c>
      <c r="K22" s="538" t="s">
        <v>120</v>
      </c>
      <c r="L22" s="539" t="s">
        <v>14</v>
      </c>
      <c r="M22" s="168"/>
    </row>
    <row r="23" spans="1:13" s="169" customFormat="1" ht="64.900000000000006" hidden="1" customHeight="1" x14ac:dyDescent="0.25">
      <c r="A23" s="527" t="s">
        <v>32</v>
      </c>
      <c r="B23" s="540" t="s">
        <v>134</v>
      </c>
      <c r="C23" s="529">
        <v>100</v>
      </c>
      <c r="D23" s="292"/>
      <c r="E23" s="292"/>
      <c r="F23" s="347">
        <f t="shared" ref="F23" si="2">SUM(C23:E23)</f>
        <v>100</v>
      </c>
      <c r="G23" s="344">
        <v>49.8</v>
      </c>
      <c r="H23" s="278"/>
      <c r="I23" s="278"/>
      <c r="J23" s="395">
        <f t="shared" si="1"/>
        <v>49.8</v>
      </c>
      <c r="K23" s="531" t="s">
        <v>12</v>
      </c>
      <c r="L23" s="532" t="s">
        <v>135</v>
      </c>
      <c r="M23" s="168"/>
    </row>
    <row r="24" spans="1:13" s="169" customFormat="1" ht="46.15" hidden="1" customHeight="1" x14ac:dyDescent="0.25">
      <c r="A24" s="1082" t="s">
        <v>33</v>
      </c>
      <c r="B24" s="541" t="s">
        <v>146</v>
      </c>
      <c r="C24" s="529"/>
      <c r="D24" s="292"/>
      <c r="E24" s="292"/>
      <c r="F24" s="530"/>
      <c r="G24" s="344">
        <v>45</v>
      </c>
      <c r="H24" s="278"/>
      <c r="I24" s="278"/>
      <c r="J24" s="395">
        <f t="shared" si="1"/>
        <v>45</v>
      </c>
      <c r="K24" s="1084" t="s">
        <v>12</v>
      </c>
      <c r="L24" s="1086" t="s">
        <v>149</v>
      </c>
      <c r="M24" s="168"/>
    </row>
    <row r="25" spans="1:13" s="169" customFormat="1" ht="48" hidden="1" customHeight="1" x14ac:dyDescent="0.25">
      <c r="A25" s="1083"/>
      <c r="B25" s="542" t="s">
        <v>151</v>
      </c>
      <c r="C25" s="529"/>
      <c r="D25" s="292"/>
      <c r="E25" s="292"/>
      <c r="F25" s="530"/>
      <c r="G25" s="543">
        <v>45</v>
      </c>
      <c r="H25" s="544"/>
      <c r="I25" s="544"/>
      <c r="J25" s="545">
        <f t="shared" si="1"/>
        <v>45</v>
      </c>
      <c r="K25" s="1085"/>
      <c r="L25" s="1087"/>
      <c r="M25" s="168"/>
    </row>
    <row r="26" spans="1:13" s="169" customFormat="1" ht="66.75" hidden="1" customHeight="1" x14ac:dyDescent="0.25">
      <c r="A26" s="533" t="s">
        <v>40</v>
      </c>
      <c r="B26" s="546" t="s">
        <v>147</v>
      </c>
      <c r="C26" s="317"/>
      <c r="D26" s="315"/>
      <c r="E26" s="315"/>
      <c r="F26" s="328"/>
      <c r="G26" s="314">
        <v>55.030999999999999</v>
      </c>
      <c r="H26" s="547"/>
      <c r="I26" s="547"/>
      <c r="J26" s="548">
        <f t="shared" si="1"/>
        <v>55.030999999999999</v>
      </c>
      <c r="K26" s="538" t="s">
        <v>12</v>
      </c>
      <c r="L26" s="532" t="s">
        <v>14</v>
      </c>
      <c r="M26" s="168"/>
    </row>
    <row r="27" spans="1:13" s="169" customFormat="1" ht="57" hidden="1" customHeight="1" thickBot="1" x14ac:dyDescent="0.3">
      <c r="A27" s="549" t="s">
        <v>41</v>
      </c>
      <c r="B27" s="550" t="s">
        <v>158</v>
      </c>
      <c r="C27" s="551"/>
      <c r="D27" s="363"/>
      <c r="E27" s="363"/>
      <c r="F27" s="552"/>
      <c r="G27" s="553">
        <v>49.8</v>
      </c>
      <c r="H27" s="554"/>
      <c r="I27" s="554"/>
      <c r="J27" s="555">
        <f t="shared" si="1"/>
        <v>49.8</v>
      </c>
      <c r="K27" s="556" t="s">
        <v>12</v>
      </c>
      <c r="L27" s="557" t="s">
        <v>14</v>
      </c>
      <c r="M27" s="168"/>
    </row>
    <row r="28" spans="1:13" s="169" customFormat="1" ht="21.6" hidden="1" customHeight="1" thickBot="1" x14ac:dyDescent="0.3">
      <c r="A28" s="977" t="s">
        <v>152</v>
      </c>
      <c r="B28" s="978"/>
      <c r="C28" s="978"/>
      <c r="D28" s="978"/>
      <c r="E28" s="978"/>
      <c r="F28" s="978"/>
      <c r="G28" s="978"/>
      <c r="H28" s="978"/>
      <c r="I28" s="978"/>
      <c r="J28" s="978"/>
      <c r="K28" s="978"/>
      <c r="L28" s="979"/>
      <c r="M28" s="168"/>
    </row>
    <row r="29" spans="1:13" s="169" customFormat="1" ht="19.899999999999999" hidden="1" customHeight="1" thickBot="1" x14ac:dyDescent="0.3">
      <c r="A29" s="980" t="s">
        <v>108</v>
      </c>
      <c r="B29" s="981"/>
      <c r="C29" s="980" t="s">
        <v>3</v>
      </c>
      <c r="D29" s="981"/>
      <c r="E29" s="981"/>
      <c r="F29" s="984"/>
      <c r="G29" s="981" t="s">
        <v>11</v>
      </c>
      <c r="H29" s="981"/>
      <c r="I29" s="981"/>
      <c r="J29" s="981"/>
      <c r="K29" s="985" t="s">
        <v>4</v>
      </c>
      <c r="L29" s="987" t="s">
        <v>11</v>
      </c>
      <c r="M29" s="168"/>
    </row>
    <row r="30" spans="1:13" s="169" customFormat="1" ht="21.6" hidden="1" customHeight="1" thickBot="1" x14ac:dyDescent="0.3">
      <c r="A30" s="1074"/>
      <c r="B30" s="974"/>
      <c r="C30" s="516" t="s">
        <v>104</v>
      </c>
      <c r="D30" s="518" t="s">
        <v>105</v>
      </c>
      <c r="E30" s="518" t="s">
        <v>106</v>
      </c>
      <c r="F30" s="519" t="s">
        <v>0</v>
      </c>
      <c r="G30" s="517" t="s">
        <v>104</v>
      </c>
      <c r="H30" s="518" t="s">
        <v>105</v>
      </c>
      <c r="I30" s="518" t="s">
        <v>106</v>
      </c>
      <c r="J30" s="558" t="s">
        <v>0</v>
      </c>
      <c r="K30" s="1091"/>
      <c r="L30" s="1116"/>
      <c r="M30" s="168"/>
    </row>
    <row r="31" spans="1:13" s="169" customFormat="1" ht="47.25" hidden="1" customHeight="1" x14ac:dyDescent="0.25">
      <c r="A31" s="524" t="s">
        <v>1</v>
      </c>
      <c r="B31" s="559" t="s">
        <v>153</v>
      </c>
      <c r="C31" s="303"/>
      <c r="D31" s="304"/>
      <c r="E31" s="304"/>
      <c r="F31" s="305"/>
      <c r="G31" s="306">
        <v>22.87</v>
      </c>
      <c r="H31" s="307"/>
      <c r="I31" s="307"/>
      <c r="J31" s="277">
        <f>SUM(G31:I31)</f>
        <v>22.87</v>
      </c>
      <c r="K31" s="525" t="s">
        <v>51</v>
      </c>
      <c r="L31" s="526" t="s">
        <v>14</v>
      </c>
      <c r="M31" s="168"/>
    </row>
    <row r="32" spans="1:13" s="169" customFormat="1" ht="47.25" hidden="1" customHeight="1" x14ac:dyDescent="0.25">
      <c r="A32" s="527" t="s">
        <v>15</v>
      </c>
      <c r="B32" s="560" t="s">
        <v>154</v>
      </c>
      <c r="C32" s="344"/>
      <c r="D32" s="292"/>
      <c r="E32" s="292"/>
      <c r="F32" s="345"/>
      <c r="G32" s="529">
        <v>22.87</v>
      </c>
      <c r="H32" s="278"/>
      <c r="I32" s="278"/>
      <c r="J32" s="347">
        <f t="shared" ref="J32:J35" si="3">SUM(G32:I32)</f>
        <v>22.87</v>
      </c>
      <c r="K32" s="531" t="s">
        <v>51</v>
      </c>
      <c r="L32" s="532" t="s">
        <v>14</v>
      </c>
      <c r="M32" s="168"/>
    </row>
    <row r="33" spans="1:13" s="169" customFormat="1" ht="47.25" hidden="1" customHeight="1" x14ac:dyDescent="0.25">
      <c r="A33" s="527" t="s">
        <v>16</v>
      </c>
      <c r="B33" s="560" t="s">
        <v>155</v>
      </c>
      <c r="C33" s="344"/>
      <c r="D33" s="292"/>
      <c r="E33" s="292"/>
      <c r="F33" s="345"/>
      <c r="G33" s="529">
        <v>22.87</v>
      </c>
      <c r="H33" s="278"/>
      <c r="I33" s="278"/>
      <c r="J33" s="347">
        <f t="shared" si="3"/>
        <v>22.87</v>
      </c>
      <c r="K33" s="531" t="s">
        <v>51</v>
      </c>
      <c r="L33" s="532" t="s">
        <v>14</v>
      </c>
      <c r="M33" s="168"/>
    </row>
    <row r="34" spans="1:13" s="169" customFormat="1" ht="47.25" hidden="1" customHeight="1" x14ac:dyDescent="0.25">
      <c r="A34" s="527" t="s">
        <v>30</v>
      </c>
      <c r="B34" s="560" t="s">
        <v>156</v>
      </c>
      <c r="C34" s="344"/>
      <c r="D34" s="292"/>
      <c r="E34" s="292"/>
      <c r="F34" s="345"/>
      <c r="G34" s="529">
        <v>22.87</v>
      </c>
      <c r="H34" s="278"/>
      <c r="I34" s="278"/>
      <c r="J34" s="347">
        <f t="shared" si="3"/>
        <v>22.87</v>
      </c>
      <c r="K34" s="531" t="s">
        <v>51</v>
      </c>
      <c r="L34" s="532" t="s">
        <v>14</v>
      </c>
      <c r="M34" s="168"/>
    </row>
    <row r="35" spans="1:13" s="169" customFormat="1" ht="47.25" hidden="1" customHeight="1" thickBot="1" x14ac:dyDescent="0.3">
      <c r="A35" s="549" t="s">
        <v>31</v>
      </c>
      <c r="B35" s="561" t="s">
        <v>157</v>
      </c>
      <c r="C35" s="553"/>
      <c r="D35" s="363"/>
      <c r="E35" s="363"/>
      <c r="F35" s="562"/>
      <c r="G35" s="551">
        <v>22.87</v>
      </c>
      <c r="H35" s="362"/>
      <c r="I35" s="362"/>
      <c r="J35" s="563">
        <f t="shared" si="3"/>
        <v>22.87</v>
      </c>
      <c r="K35" s="556" t="s">
        <v>51</v>
      </c>
      <c r="L35" s="564" t="s">
        <v>14</v>
      </c>
      <c r="M35" s="168"/>
    </row>
    <row r="36" spans="1:13" s="25" customFormat="1" ht="20.45" hidden="1" customHeight="1" thickBot="1" x14ac:dyDescent="0.3">
      <c r="A36" s="977" t="s">
        <v>10</v>
      </c>
      <c r="B36" s="978"/>
      <c r="C36" s="978"/>
      <c r="D36" s="978"/>
      <c r="E36" s="978"/>
      <c r="F36" s="978"/>
      <c r="G36" s="978"/>
      <c r="H36" s="978"/>
      <c r="I36" s="978"/>
      <c r="J36" s="978"/>
      <c r="K36" s="978"/>
      <c r="L36" s="979"/>
      <c r="M36" s="24"/>
    </row>
    <row r="37" spans="1:13" s="25" customFormat="1" ht="16.5" hidden="1" customHeight="1" thickBot="1" x14ac:dyDescent="0.3">
      <c r="A37" s="980" t="s">
        <v>108</v>
      </c>
      <c r="B37" s="981"/>
      <c r="C37" s="1088" t="s">
        <v>3</v>
      </c>
      <c r="D37" s="1089"/>
      <c r="E37" s="1089"/>
      <c r="F37" s="1078"/>
      <c r="G37" s="1088" t="s">
        <v>11</v>
      </c>
      <c r="H37" s="1089"/>
      <c r="I37" s="1089"/>
      <c r="J37" s="1090"/>
      <c r="K37" s="985" t="s">
        <v>4</v>
      </c>
      <c r="L37" s="987" t="s">
        <v>11</v>
      </c>
      <c r="M37" s="24"/>
    </row>
    <row r="38" spans="1:13" s="25" customFormat="1" ht="16.5" hidden="1" customHeight="1" thickBot="1" x14ac:dyDescent="0.3">
      <c r="A38" s="1074"/>
      <c r="B38" s="974"/>
      <c r="C38" s="516" t="s">
        <v>104</v>
      </c>
      <c r="D38" s="518" t="s">
        <v>105</v>
      </c>
      <c r="E38" s="518" t="s">
        <v>106</v>
      </c>
      <c r="F38" s="519" t="s">
        <v>0</v>
      </c>
      <c r="G38" s="516" t="s">
        <v>104</v>
      </c>
      <c r="H38" s="518" t="s">
        <v>105</v>
      </c>
      <c r="I38" s="518" t="s">
        <v>106</v>
      </c>
      <c r="J38" s="558" t="s">
        <v>0</v>
      </c>
      <c r="K38" s="1091"/>
      <c r="L38" s="988"/>
      <c r="M38" s="24"/>
    </row>
    <row r="39" spans="1:13" s="169" customFormat="1" ht="51.6" hidden="1" customHeight="1" x14ac:dyDescent="0.25">
      <c r="A39" s="1092" t="s">
        <v>1</v>
      </c>
      <c r="B39" s="565" t="s">
        <v>67</v>
      </c>
      <c r="C39" s="308">
        <f>C42+C43+C44+C45</f>
        <v>37565.411</v>
      </c>
      <c r="D39" s="304"/>
      <c r="E39" s="304"/>
      <c r="F39" s="305">
        <f>C39+D39+E39</f>
        <v>37565.411</v>
      </c>
      <c r="G39" s="308">
        <f>G42+G43+G44+G45</f>
        <v>38712.436000000002</v>
      </c>
      <c r="H39" s="566"/>
      <c r="I39" s="566"/>
      <c r="J39" s="277">
        <f>G39</f>
        <v>38712.436000000002</v>
      </c>
      <c r="K39" s="1095" t="s">
        <v>12</v>
      </c>
      <c r="L39" s="1098" t="s">
        <v>150</v>
      </c>
      <c r="M39" s="168"/>
    </row>
    <row r="40" spans="1:13" s="169" customFormat="1" ht="52.9" hidden="1" customHeight="1" x14ac:dyDescent="0.25">
      <c r="A40" s="1093"/>
      <c r="B40" s="567" t="s">
        <v>49</v>
      </c>
      <c r="C40" s="341"/>
      <c r="D40" s="292"/>
      <c r="E40" s="292"/>
      <c r="F40" s="345">
        <f t="shared" ref="F40:F41" si="4">C40+D40+E40</f>
        <v>0</v>
      </c>
      <c r="G40" s="445"/>
      <c r="H40" s="300"/>
      <c r="I40" s="300"/>
      <c r="J40" s="347">
        <f t="shared" ref="J40:J45" si="5">G40</f>
        <v>0</v>
      </c>
      <c r="K40" s="1096"/>
      <c r="L40" s="1099"/>
      <c r="M40" s="168"/>
    </row>
    <row r="41" spans="1:13" s="169" customFormat="1" ht="22.9" hidden="1" customHeight="1" x14ac:dyDescent="0.25">
      <c r="A41" s="1093"/>
      <c r="B41" s="567" t="s">
        <v>148</v>
      </c>
      <c r="C41" s="341"/>
      <c r="D41" s="292"/>
      <c r="E41" s="292"/>
      <c r="F41" s="345">
        <f t="shared" si="4"/>
        <v>0</v>
      </c>
      <c r="G41" s="445"/>
      <c r="H41" s="300"/>
      <c r="I41" s="300"/>
      <c r="J41" s="347">
        <f t="shared" si="5"/>
        <v>0</v>
      </c>
      <c r="K41" s="1096"/>
      <c r="L41" s="1099"/>
      <c r="M41" s="168"/>
    </row>
    <row r="42" spans="1:13" s="169" customFormat="1" ht="44.45" hidden="1" customHeight="1" x14ac:dyDescent="0.25">
      <c r="A42" s="1093"/>
      <c r="B42" s="568" t="s">
        <v>124</v>
      </c>
      <c r="C42" s="569">
        <v>2799.5079999999998</v>
      </c>
      <c r="D42" s="292"/>
      <c r="E42" s="292"/>
      <c r="F42" s="345">
        <f>C42+D42+E42</f>
        <v>2799.5079999999998</v>
      </c>
      <c r="G42" s="569">
        <f>10463.759-2902.21</f>
        <v>7561.549</v>
      </c>
      <c r="H42" s="300"/>
      <c r="I42" s="300"/>
      <c r="J42" s="347">
        <f t="shared" si="5"/>
        <v>7561.549</v>
      </c>
      <c r="K42" s="1096"/>
      <c r="L42" s="1099"/>
      <c r="M42" s="168"/>
    </row>
    <row r="43" spans="1:13" s="169" customFormat="1" ht="51.6" hidden="1" customHeight="1" x14ac:dyDescent="0.25">
      <c r="A43" s="1093"/>
      <c r="B43" s="568" t="s">
        <v>125</v>
      </c>
      <c r="C43" s="569">
        <v>8992.5139999999992</v>
      </c>
      <c r="D43" s="315"/>
      <c r="E43" s="315"/>
      <c r="F43" s="345">
        <f t="shared" ref="F43:F45" si="6">C43+D43+E43</f>
        <v>8992.5139999999992</v>
      </c>
      <c r="G43" s="569">
        <v>6142.6570000000002</v>
      </c>
      <c r="H43" s="570"/>
      <c r="I43" s="570"/>
      <c r="J43" s="347">
        <f t="shared" si="5"/>
        <v>6142.6570000000002</v>
      </c>
      <c r="K43" s="1096"/>
      <c r="L43" s="1099"/>
      <c r="M43" s="168"/>
    </row>
    <row r="44" spans="1:13" s="169" customFormat="1" ht="48.6" hidden="1" customHeight="1" x14ac:dyDescent="0.25">
      <c r="A44" s="1093"/>
      <c r="B44" s="568" t="s">
        <v>126</v>
      </c>
      <c r="C44" s="569">
        <v>4375.7150000000001</v>
      </c>
      <c r="D44" s="292"/>
      <c r="E44" s="292"/>
      <c r="F44" s="345">
        <f t="shared" si="6"/>
        <v>4375.7150000000001</v>
      </c>
      <c r="G44" s="569">
        <v>3312.3580000000002</v>
      </c>
      <c r="H44" s="300"/>
      <c r="I44" s="300"/>
      <c r="J44" s="347">
        <f t="shared" si="5"/>
        <v>3312.3580000000002</v>
      </c>
      <c r="K44" s="1096"/>
      <c r="L44" s="1099"/>
      <c r="M44" s="168"/>
    </row>
    <row r="45" spans="1:13" s="169" customFormat="1" ht="46.9" hidden="1" customHeight="1" thickBot="1" x14ac:dyDescent="0.3">
      <c r="A45" s="1094"/>
      <c r="B45" s="571" t="s">
        <v>127</v>
      </c>
      <c r="C45" s="572">
        <v>21397.673999999999</v>
      </c>
      <c r="D45" s="363"/>
      <c r="E45" s="363"/>
      <c r="F45" s="562">
        <f t="shared" si="6"/>
        <v>21397.673999999999</v>
      </c>
      <c r="G45" s="572">
        <v>21695.871999999999</v>
      </c>
      <c r="H45" s="573"/>
      <c r="I45" s="573"/>
      <c r="J45" s="563">
        <f t="shared" si="5"/>
        <v>21695.871999999999</v>
      </c>
      <c r="K45" s="1097"/>
      <c r="L45" s="1100"/>
      <c r="M45" s="168"/>
    </row>
    <row r="46" spans="1:13" ht="15.6" hidden="1" customHeight="1" thickBot="1" x14ac:dyDescent="0.3">
      <c r="A46" s="1119" t="s">
        <v>64</v>
      </c>
      <c r="B46" s="1120"/>
      <c r="C46" s="1120"/>
      <c r="D46" s="1120"/>
      <c r="E46" s="1120"/>
      <c r="F46" s="1120"/>
      <c r="G46" s="1120"/>
      <c r="H46" s="1120"/>
      <c r="I46" s="1120"/>
      <c r="J46" s="1120"/>
      <c r="K46" s="1120"/>
      <c r="L46" s="1121"/>
    </row>
    <row r="47" spans="1:13" ht="15.6" hidden="1" customHeight="1" thickBot="1" x14ac:dyDescent="0.3">
      <c r="A47" s="980" t="s">
        <v>108</v>
      </c>
      <c r="B47" s="981"/>
      <c r="C47" s="1088" t="s">
        <v>3</v>
      </c>
      <c r="D47" s="1089"/>
      <c r="E47" s="1089"/>
      <c r="F47" s="1078"/>
      <c r="G47" s="1088" t="s">
        <v>11</v>
      </c>
      <c r="H47" s="1089"/>
      <c r="I47" s="1089"/>
      <c r="J47" s="1078"/>
      <c r="K47" s="1122" t="s">
        <v>4</v>
      </c>
      <c r="L47" s="1122" t="s">
        <v>11</v>
      </c>
    </row>
    <row r="48" spans="1:13" ht="15.6" hidden="1" customHeight="1" x14ac:dyDescent="0.25">
      <c r="A48" s="1074"/>
      <c r="B48" s="974"/>
      <c r="C48" s="516" t="s">
        <v>104</v>
      </c>
      <c r="D48" s="518" t="s">
        <v>105</v>
      </c>
      <c r="E48" s="518" t="s">
        <v>106</v>
      </c>
      <c r="F48" s="519" t="s">
        <v>0</v>
      </c>
      <c r="G48" s="516" t="s">
        <v>104</v>
      </c>
      <c r="H48" s="518" t="s">
        <v>105</v>
      </c>
      <c r="I48" s="518" t="s">
        <v>106</v>
      </c>
      <c r="J48" s="519" t="s">
        <v>0</v>
      </c>
      <c r="K48" s="1123"/>
      <c r="L48" s="1123"/>
    </row>
    <row r="49" spans="1:27" s="169" customFormat="1" ht="49.15" hidden="1" customHeight="1" x14ac:dyDescent="0.25">
      <c r="A49" s="228" t="s">
        <v>1</v>
      </c>
      <c r="B49" s="444" t="s">
        <v>131</v>
      </c>
      <c r="C49" s="349"/>
      <c r="D49" s="349"/>
      <c r="E49" s="349"/>
      <c r="F49" s="350">
        <v>0</v>
      </c>
      <c r="G49" s="341">
        <v>498.46300000000002</v>
      </c>
      <c r="H49" s="349"/>
      <c r="I49" s="349"/>
      <c r="J49" s="350">
        <f>G49</f>
        <v>498.46300000000002</v>
      </c>
      <c r="K49" s="523" t="s">
        <v>101</v>
      </c>
      <c r="L49" s="290" t="s">
        <v>72</v>
      </c>
      <c r="M49" s="168"/>
    </row>
    <row r="50" spans="1:27" ht="29.25" hidden="1" customHeight="1" x14ac:dyDescent="0.25">
      <c r="A50" s="974" t="s">
        <v>69</v>
      </c>
      <c r="B50" s="974"/>
      <c r="C50" s="974"/>
      <c r="D50" s="974"/>
      <c r="E50" s="974"/>
      <c r="F50" s="974"/>
      <c r="G50" s="974"/>
      <c r="H50" s="974"/>
      <c r="I50" s="974"/>
      <c r="J50" s="974"/>
      <c r="K50" s="974"/>
      <c r="L50" s="974"/>
      <c r="AA50" s="3"/>
    </row>
    <row r="51" spans="1:27" ht="45" hidden="1" customHeight="1" x14ac:dyDescent="0.25">
      <c r="A51" s="228" t="s">
        <v>1</v>
      </c>
      <c r="B51" s="444" t="s">
        <v>131</v>
      </c>
      <c r="C51" s="349" t="s">
        <v>133</v>
      </c>
      <c r="D51" s="349"/>
      <c r="E51" s="349"/>
      <c r="F51" s="350">
        <v>0</v>
      </c>
      <c r="G51" s="341">
        <v>500</v>
      </c>
      <c r="H51" s="349"/>
      <c r="I51" s="349"/>
      <c r="J51" s="350">
        <f>G51</f>
        <v>500</v>
      </c>
      <c r="K51" s="523" t="s">
        <v>101</v>
      </c>
      <c r="L51" s="290" t="s">
        <v>76</v>
      </c>
    </row>
    <row r="52" spans="1:27" ht="45" hidden="1" customHeight="1" x14ac:dyDescent="0.25">
      <c r="A52" s="224" t="s">
        <v>15</v>
      </c>
      <c r="B52" s="225" t="s">
        <v>73</v>
      </c>
      <c r="C52" s="227"/>
      <c r="D52" s="228"/>
      <c r="E52" s="228"/>
      <c r="F52" s="229" t="e">
        <f>C52+D52+E52+#REF!+#REF!</f>
        <v>#REF!</v>
      </c>
      <c r="G52" s="227"/>
      <c r="H52" s="228"/>
      <c r="I52" s="228"/>
      <c r="J52" s="230" t="e">
        <f>#REF!</f>
        <v>#REF!</v>
      </c>
      <c r="K52" s="214" t="s">
        <v>51</v>
      </c>
      <c r="L52" s="231" t="s">
        <v>76</v>
      </c>
    </row>
    <row r="53" spans="1:27" s="3" customFormat="1" ht="79.5" hidden="1" customHeight="1" thickBot="1" x14ac:dyDescent="0.3">
      <c r="A53" s="232" t="s">
        <v>16</v>
      </c>
      <c r="B53" s="233" t="s">
        <v>67</v>
      </c>
      <c r="C53" s="235"/>
      <c r="D53" s="236">
        <v>1580.9570000000001</v>
      </c>
      <c r="E53" s="236"/>
      <c r="F53" s="237" t="e">
        <f>C53+D53+E53+#REF!+#REF!</f>
        <v>#REF!</v>
      </c>
      <c r="G53" s="235"/>
      <c r="H53" s="238">
        <v>2275.0148100000001</v>
      </c>
      <c r="I53" s="236"/>
      <c r="J53" s="239" t="e">
        <f>H53+#REF!+#REF!</f>
        <v>#REF!</v>
      </c>
      <c r="K53" s="256" t="s">
        <v>12</v>
      </c>
      <c r="L53" s="241" t="s">
        <v>68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" hidden="1" customHeight="1" x14ac:dyDescent="0.25"/>
    <row r="55" spans="1:27" s="3" customFormat="1" ht="20.45" hidden="1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3" customFormat="1" ht="28.15" customHeight="1" x14ac:dyDescent="0.25">
      <c r="A56" s="1"/>
      <c r="B56" s="2" t="s">
        <v>159</v>
      </c>
      <c r="C56" s="2"/>
      <c r="D56" s="2"/>
      <c r="E56" s="2"/>
      <c r="F56" s="2"/>
      <c r="G56" s="2" t="s">
        <v>94</v>
      </c>
      <c r="H56" s="2"/>
      <c r="I56" s="2"/>
      <c r="J56" s="2"/>
      <c r="K56" s="2"/>
      <c r="L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</sheetData>
  <mergeCells count="48">
    <mergeCell ref="A50:L50"/>
    <mergeCell ref="A12:A13"/>
    <mergeCell ref="K12:K13"/>
    <mergeCell ref="L12:L13"/>
    <mergeCell ref="A39:A45"/>
    <mergeCell ref="K39:K45"/>
    <mergeCell ref="L39:L45"/>
    <mergeCell ref="A46:L46"/>
    <mergeCell ref="A47:B48"/>
    <mergeCell ref="C47:F47"/>
    <mergeCell ref="G47:J47"/>
    <mergeCell ref="K47:K48"/>
    <mergeCell ref="L47:L48"/>
    <mergeCell ref="A36:L36"/>
    <mergeCell ref="A37:B38"/>
    <mergeCell ref="C37:F37"/>
    <mergeCell ref="G37:J37"/>
    <mergeCell ref="K37:K38"/>
    <mergeCell ref="L37:L38"/>
    <mergeCell ref="A24:A25"/>
    <mergeCell ref="K24:K25"/>
    <mergeCell ref="L24:L25"/>
    <mergeCell ref="A28:L28"/>
    <mergeCell ref="A29:B30"/>
    <mergeCell ref="C29:F29"/>
    <mergeCell ref="G29:J29"/>
    <mergeCell ref="K29:K30"/>
    <mergeCell ref="L29:L30"/>
    <mergeCell ref="A15:L15"/>
    <mergeCell ref="A16:B17"/>
    <mergeCell ref="C16:F16"/>
    <mergeCell ref="G16:J16"/>
    <mergeCell ref="K16:K17"/>
    <mergeCell ref="L16:L17"/>
    <mergeCell ref="A9:L9"/>
    <mergeCell ref="A10:B11"/>
    <mergeCell ref="C10:F10"/>
    <mergeCell ref="G10:J10"/>
    <mergeCell ref="K10:K11"/>
    <mergeCell ref="L10:L11"/>
    <mergeCell ref="A2:L2"/>
    <mergeCell ref="A3:L3"/>
    <mergeCell ref="A4:L4"/>
    <mergeCell ref="A5:B6"/>
    <mergeCell ref="C5:F5"/>
    <mergeCell ref="G5:J5"/>
    <mergeCell ref="K5:K6"/>
    <mergeCell ref="L5:L6"/>
  </mergeCells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4A9EA-F58C-4E44-B2C0-53B184B373B6}">
  <dimension ref="A1:AA56"/>
  <sheetViews>
    <sheetView view="pageBreakPreview" topLeftCell="A26" zoomScale="68" zoomScaleNormal="73" zoomScaleSheetLayoutView="68" workbookViewId="0">
      <selection activeCell="L39" sqref="L39:L45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5" width="9.42578125" style="2" customWidth="1"/>
    <col min="6" max="6" width="10.85546875" style="2" customWidth="1"/>
    <col min="7" max="8" width="10.28515625" style="2" customWidth="1"/>
    <col min="9" max="9" width="10.7109375" style="2" customWidth="1"/>
    <col min="10" max="10" width="11.7109375" style="2" customWidth="1"/>
    <col min="11" max="11" width="16.42578125" style="2" customWidth="1"/>
    <col min="12" max="12" width="18.710937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950" t="s">
        <v>5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2"/>
    </row>
    <row r="3" spans="1:26" ht="33.6" customHeight="1" thickBot="1" x14ac:dyDescent="0.3">
      <c r="A3" s="1043" t="s">
        <v>107</v>
      </c>
      <c r="B3" s="1044"/>
      <c r="C3" s="1044"/>
      <c r="D3" s="1044"/>
      <c r="E3" s="1044"/>
      <c r="F3" s="1044"/>
      <c r="G3" s="1044"/>
      <c r="H3" s="1044"/>
      <c r="I3" s="1044"/>
      <c r="J3" s="1044"/>
      <c r="K3" s="1044"/>
      <c r="L3" s="1045"/>
    </row>
    <row r="4" spans="1:26" ht="16.5" customHeight="1" thickBot="1" x14ac:dyDescent="0.3">
      <c r="A4" s="1129" t="s">
        <v>17</v>
      </c>
      <c r="B4" s="1130"/>
      <c r="C4" s="1130"/>
      <c r="D4" s="1130"/>
      <c r="E4" s="1130"/>
      <c r="F4" s="1130"/>
      <c r="G4" s="1130"/>
      <c r="H4" s="1130"/>
      <c r="I4" s="1130"/>
      <c r="J4" s="1130"/>
      <c r="K4" s="1130"/>
      <c r="L4" s="1131"/>
    </row>
    <row r="5" spans="1:26" ht="16.5" customHeight="1" thickBot="1" x14ac:dyDescent="0.3">
      <c r="A5" s="1046"/>
      <c r="B5" s="1047"/>
      <c r="C5" s="1050" t="s">
        <v>3</v>
      </c>
      <c r="D5" s="1051"/>
      <c r="E5" s="1051"/>
      <c r="F5" s="1052"/>
      <c r="G5" s="1050" t="s">
        <v>11</v>
      </c>
      <c r="H5" s="1051"/>
      <c r="I5" s="1051"/>
      <c r="J5" s="1051"/>
      <c r="K5" s="1053" t="s">
        <v>4</v>
      </c>
      <c r="L5" s="1055" t="s">
        <v>11</v>
      </c>
    </row>
    <row r="6" spans="1:26" ht="16.5" customHeight="1" thickBot="1" x14ac:dyDescent="0.3">
      <c r="A6" s="1048"/>
      <c r="B6" s="1062"/>
      <c r="C6" s="492" t="s">
        <v>104</v>
      </c>
      <c r="D6" s="373" t="s">
        <v>105</v>
      </c>
      <c r="E6" s="373" t="s">
        <v>106</v>
      </c>
      <c r="F6" s="248" t="s">
        <v>0</v>
      </c>
      <c r="G6" s="492" t="s">
        <v>104</v>
      </c>
      <c r="H6" s="373" t="s">
        <v>105</v>
      </c>
      <c r="I6" s="373" t="s">
        <v>106</v>
      </c>
      <c r="J6" s="430" t="s">
        <v>0</v>
      </c>
      <c r="K6" s="1054"/>
      <c r="L6" s="1056"/>
    </row>
    <row r="7" spans="1:26" s="169" customFormat="1" ht="60.6" customHeight="1" x14ac:dyDescent="0.25">
      <c r="A7" s="497">
        <v>1</v>
      </c>
      <c r="B7" s="504" t="s">
        <v>143</v>
      </c>
      <c r="C7" s="498"/>
      <c r="D7" s="499"/>
      <c r="E7" s="499"/>
      <c r="F7" s="500">
        <f>C7+D7+E7</f>
        <v>0</v>
      </c>
      <c r="G7" s="501">
        <v>60</v>
      </c>
      <c r="H7" s="499"/>
      <c r="I7" s="499"/>
      <c r="J7" s="502">
        <f>G7+H7+H7</f>
        <v>60</v>
      </c>
      <c r="K7" s="503" t="s">
        <v>12</v>
      </c>
      <c r="L7" s="380" t="s">
        <v>144</v>
      </c>
      <c r="M7" s="168"/>
    </row>
    <row r="8" spans="1:26" s="169" customFormat="1" ht="51" customHeight="1" thickBot="1" x14ac:dyDescent="0.3">
      <c r="A8" s="459">
        <v>2</v>
      </c>
      <c r="B8" s="505" t="s">
        <v>145</v>
      </c>
      <c r="C8" s="460"/>
      <c r="D8" s="461"/>
      <c r="E8" s="461"/>
      <c r="F8" s="462">
        <f>C8+D8+E8</f>
        <v>0</v>
      </c>
      <c r="G8" s="460">
        <v>198.44</v>
      </c>
      <c r="H8" s="461"/>
      <c r="I8" s="461"/>
      <c r="J8" s="244">
        <f t="shared" ref="J8" si="0">G8+H8+H8</f>
        <v>198.44</v>
      </c>
      <c r="K8" s="463" t="s">
        <v>12</v>
      </c>
      <c r="L8" s="381" t="s">
        <v>144</v>
      </c>
      <c r="M8" s="168"/>
    </row>
    <row r="9" spans="1:26" s="25" customFormat="1" ht="15" customHeight="1" thickBot="1" x14ac:dyDescent="0.3">
      <c r="A9" s="1132" t="s">
        <v>22</v>
      </c>
      <c r="B9" s="1133"/>
      <c r="C9" s="1133"/>
      <c r="D9" s="1133"/>
      <c r="E9" s="1133"/>
      <c r="F9" s="1133"/>
      <c r="G9" s="1133"/>
      <c r="H9" s="1133"/>
      <c r="I9" s="1133"/>
      <c r="J9" s="1133"/>
      <c r="K9" s="1133"/>
      <c r="L9" s="1134"/>
      <c r="M9" s="24"/>
    </row>
    <row r="10" spans="1:26" s="25" customFormat="1" ht="18" customHeight="1" thickBot="1" x14ac:dyDescent="0.3">
      <c r="A10" s="1001" t="s">
        <v>108</v>
      </c>
      <c r="B10" s="1002"/>
      <c r="C10" s="1001" t="s">
        <v>3</v>
      </c>
      <c r="D10" s="1002"/>
      <c r="E10" s="1002"/>
      <c r="F10" s="1031"/>
      <c r="G10" s="1039" t="s">
        <v>11</v>
      </c>
      <c r="H10" s="1040"/>
      <c r="I10" s="1040"/>
      <c r="J10" s="1041"/>
      <c r="K10" s="1002" t="s">
        <v>4</v>
      </c>
      <c r="L10" s="1015" t="s">
        <v>11</v>
      </c>
      <c r="M10" s="24"/>
    </row>
    <row r="11" spans="1:26" s="25" customFormat="1" ht="15.6" customHeight="1" thickBot="1" x14ac:dyDescent="0.3">
      <c r="A11" s="1068"/>
      <c r="B11" s="989"/>
      <c r="C11" s="447" t="s">
        <v>104</v>
      </c>
      <c r="D11" s="251" t="s">
        <v>105</v>
      </c>
      <c r="E11" s="251" t="s">
        <v>106</v>
      </c>
      <c r="F11" s="448" t="s">
        <v>0</v>
      </c>
      <c r="G11" s="447" t="s">
        <v>104</v>
      </c>
      <c r="H11" s="255" t="s">
        <v>105</v>
      </c>
      <c r="I11" s="251" t="s">
        <v>106</v>
      </c>
      <c r="J11" s="449" t="s">
        <v>0</v>
      </c>
      <c r="K11" s="989"/>
      <c r="L11" s="1114"/>
      <c r="M11" s="24"/>
    </row>
    <row r="12" spans="1:26" s="169" customFormat="1" ht="73.150000000000006" customHeight="1" x14ac:dyDescent="0.25">
      <c r="A12" s="455" t="s">
        <v>1</v>
      </c>
      <c r="B12" s="467" t="s">
        <v>132</v>
      </c>
      <c r="C12" s="457">
        <v>0</v>
      </c>
      <c r="D12" s="68"/>
      <c r="E12" s="68"/>
      <c r="F12" s="114">
        <f>C12+D12+E12</f>
        <v>0</v>
      </c>
      <c r="G12" s="457">
        <v>45</v>
      </c>
      <c r="H12" s="68"/>
      <c r="I12" s="456"/>
      <c r="J12" s="114">
        <f>SUM(G12:I12)</f>
        <v>45</v>
      </c>
      <c r="K12" s="410" t="s">
        <v>12</v>
      </c>
      <c r="L12" s="471" t="s">
        <v>149</v>
      </c>
      <c r="M12" s="168"/>
      <c r="Z12" s="168">
        <f>J12-F12</f>
        <v>45</v>
      </c>
    </row>
    <row r="13" spans="1:26" s="169" customFormat="1" ht="72.599999999999994" customHeight="1" x14ac:dyDescent="0.25">
      <c r="A13" s="374" t="s">
        <v>15</v>
      </c>
      <c r="B13" s="458" t="s">
        <v>142</v>
      </c>
      <c r="C13" s="454">
        <v>0</v>
      </c>
      <c r="D13" s="370"/>
      <c r="E13" s="370"/>
      <c r="F13" s="371">
        <f>C13+D13+E13</f>
        <v>0</v>
      </c>
      <c r="G13" s="454">
        <v>417.53199999999998</v>
      </c>
      <c r="H13" s="370"/>
      <c r="I13" s="370"/>
      <c r="J13" s="371">
        <f>SUM(G13:I13)</f>
        <v>417.53199999999998</v>
      </c>
      <c r="K13" s="405" t="s">
        <v>12</v>
      </c>
      <c r="L13" s="381" t="s">
        <v>141</v>
      </c>
      <c r="M13" s="168"/>
    </row>
    <row r="14" spans="1:26" s="169" customFormat="1" ht="82.9" customHeight="1" thickBot="1" x14ac:dyDescent="0.3">
      <c r="A14" s="510" t="s">
        <v>16</v>
      </c>
      <c r="B14" s="511" t="s">
        <v>122</v>
      </c>
      <c r="C14" s="512">
        <f>3098.317</f>
        <v>3098.317</v>
      </c>
      <c r="D14" s="22"/>
      <c r="E14" s="22"/>
      <c r="F14" s="185">
        <f>C14+D14+E14</f>
        <v>3098.317</v>
      </c>
      <c r="G14" s="35">
        <v>15090.175999999999</v>
      </c>
      <c r="H14" s="22"/>
      <c r="I14" s="22"/>
      <c r="J14" s="185">
        <f>SUM(G14:I14)</f>
        <v>15090.175999999999</v>
      </c>
      <c r="K14" s="513" t="s">
        <v>12</v>
      </c>
      <c r="L14" s="514" t="s">
        <v>141</v>
      </c>
      <c r="M14" s="168"/>
    </row>
    <row r="15" spans="1:26" s="25" customFormat="1" ht="15.6" customHeight="1" thickBot="1" x14ac:dyDescent="0.3">
      <c r="A15" s="1129" t="s">
        <v>21</v>
      </c>
      <c r="B15" s="1130"/>
      <c r="C15" s="1130"/>
      <c r="D15" s="1130"/>
      <c r="E15" s="1130"/>
      <c r="F15" s="1130"/>
      <c r="G15" s="1130"/>
      <c r="H15" s="1130"/>
      <c r="I15" s="1130"/>
      <c r="J15" s="1130"/>
      <c r="K15" s="1130"/>
      <c r="L15" s="1131"/>
      <c r="M15" s="24"/>
    </row>
    <row r="16" spans="1:26" s="25" customFormat="1" ht="16.149999999999999" customHeight="1" thickBot="1" x14ac:dyDescent="0.3">
      <c r="A16" s="1001" t="s">
        <v>108</v>
      </c>
      <c r="B16" s="1031"/>
      <c r="C16" s="1051" t="s">
        <v>3</v>
      </c>
      <c r="D16" s="1051"/>
      <c r="E16" s="1051"/>
      <c r="F16" s="1052"/>
      <c r="G16" s="1050" t="s">
        <v>11</v>
      </c>
      <c r="H16" s="1051"/>
      <c r="I16" s="1051"/>
      <c r="J16" s="1052"/>
      <c r="K16" s="1053" t="s">
        <v>4</v>
      </c>
      <c r="L16" s="1055" t="s">
        <v>11</v>
      </c>
      <c r="M16" s="24"/>
    </row>
    <row r="17" spans="1:13" s="25" customFormat="1" ht="16.149999999999999" customHeight="1" thickBot="1" x14ac:dyDescent="0.3">
      <c r="A17" s="1003"/>
      <c r="B17" s="1061"/>
      <c r="C17" s="488" t="s">
        <v>104</v>
      </c>
      <c r="D17" s="373" t="s">
        <v>105</v>
      </c>
      <c r="E17" s="373" t="s">
        <v>106</v>
      </c>
      <c r="F17" s="430" t="s">
        <v>0</v>
      </c>
      <c r="G17" s="487" t="s">
        <v>104</v>
      </c>
      <c r="H17" s="373" t="s">
        <v>105</v>
      </c>
      <c r="I17" s="373" t="s">
        <v>106</v>
      </c>
      <c r="J17" s="248" t="s">
        <v>0</v>
      </c>
      <c r="K17" s="1054"/>
      <c r="L17" s="1056"/>
      <c r="M17" s="24"/>
    </row>
    <row r="18" spans="1:13" s="169" customFormat="1" ht="129" customHeight="1" thickBot="1" x14ac:dyDescent="0.3">
      <c r="A18" s="408" t="s">
        <v>1</v>
      </c>
      <c r="B18" s="82" t="s">
        <v>139</v>
      </c>
      <c r="C18" s="116"/>
      <c r="D18" s="68"/>
      <c r="E18" s="68"/>
      <c r="F18" s="106"/>
      <c r="G18" s="67">
        <v>33</v>
      </c>
      <c r="H18" s="70"/>
      <c r="I18" s="70"/>
      <c r="J18" s="114">
        <f>SUM(G18:I18)</f>
        <v>33</v>
      </c>
      <c r="K18" s="479" t="s">
        <v>120</v>
      </c>
      <c r="L18" s="409" t="s">
        <v>14</v>
      </c>
      <c r="M18" s="168"/>
    </row>
    <row r="19" spans="1:13" s="169" customFormat="1" ht="108.6" customHeight="1" x14ac:dyDescent="0.25">
      <c r="A19" s="352" t="s">
        <v>15</v>
      </c>
      <c r="B19" s="450" t="s">
        <v>138</v>
      </c>
      <c r="C19" s="429"/>
      <c r="D19" s="104"/>
      <c r="E19" s="104"/>
      <c r="F19" s="495"/>
      <c r="G19" s="105">
        <v>33</v>
      </c>
      <c r="H19" s="412"/>
      <c r="I19" s="412"/>
      <c r="J19" s="115">
        <f t="shared" ref="J19:J27" si="1">SUM(G19:I19)</f>
        <v>33</v>
      </c>
      <c r="K19" s="411" t="s">
        <v>120</v>
      </c>
      <c r="L19" s="409" t="s">
        <v>14</v>
      </c>
      <c r="M19" s="168"/>
    </row>
    <row r="20" spans="1:13" s="169" customFormat="1" ht="111" customHeight="1" x14ac:dyDescent="0.25">
      <c r="A20" s="352" t="s">
        <v>16</v>
      </c>
      <c r="B20" s="450" t="s">
        <v>137</v>
      </c>
      <c r="C20" s="429"/>
      <c r="D20" s="104"/>
      <c r="E20" s="104"/>
      <c r="F20" s="495"/>
      <c r="G20" s="105">
        <v>26</v>
      </c>
      <c r="H20" s="412"/>
      <c r="I20" s="412"/>
      <c r="J20" s="115">
        <f t="shared" si="1"/>
        <v>26</v>
      </c>
      <c r="K20" s="411" t="s">
        <v>120</v>
      </c>
      <c r="L20" s="413" t="s">
        <v>14</v>
      </c>
      <c r="M20" s="168"/>
    </row>
    <row r="21" spans="1:13" s="169" customFormat="1" ht="106.5" customHeight="1" x14ac:dyDescent="0.25">
      <c r="A21" s="352" t="s">
        <v>30</v>
      </c>
      <c r="B21" s="450" t="s">
        <v>136</v>
      </c>
      <c r="C21" s="429"/>
      <c r="D21" s="104"/>
      <c r="E21" s="104"/>
      <c r="F21" s="495"/>
      <c r="G21" s="105">
        <v>17.399999999999999</v>
      </c>
      <c r="H21" s="412"/>
      <c r="I21" s="412"/>
      <c r="J21" s="115">
        <f t="shared" si="1"/>
        <v>17.399999999999999</v>
      </c>
      <c r="K21" s="411" t="s">
        <v>120</v>
      </c>
      <c r="L21" s="413" t="s">
        <v>14</v>
      </c>
      <c r="M21" s="168"/>
    </row>
    <row r="22" spans="1:13" s="169" customFormat="1" ht="100.15" customHeight="1" x14ac:dyDescent="0.25">
      <c r="A22" s="431" t="s">
        <v>31</v>
      </c>
      <c r="B22" s="451" t="s">
        <v>140</v>
      </c>
      <c r="C22" s="433"/>
      <c r="D22" s="136"/>
      <c r="E22" s="136"/>
      <c r="F22" s="496"/>
      <c r="G22" s="135">
        <v>23</v>
      </c>
      <c r="H22" s="434"/>
      <c r="I22" s="434"/>
      <c r="J22" s="372">
        <f t="shared" si="1"/>
        <v>23</v>
      </c>
      <c r="K22" s="489" t="s">
        <v>120</v>
      </c>
      <c r="L22" s="490" t="s">
        <v>14</v>
      </c>
      <c r="M22" s="168"/>
    </row>
    <row r="23" spans="1:13" s="169" customFormat="1" ht="64.900000000000006" customHeight="1" x14ac:dyDescent="0.25">
      <c r="A23" s="352" t="s">
        <v>32</v>
      </c>
      <c r="B23" s="446" t="s">
        <v>134</v>
      </c>
      <c r="C23" s="429">
        <v>100</v>
      </c>
      <c r="D23" s="104"/>
      <c r="E23" s="104"/>
      <c r="F23" s="244">
        <f t="shared" ref="F23" si="2">SUM(C23:E23)</f>
        <v>100</v>
      </c>
      <c r="G23" s="105">
        <v>49.8</v>
      </c>
      <c r="H23" s="412"/>
      <c r="I23" s="412"/>
      <c r="J23" s="115">
        <f t="shared" si="1"/>
        <v>49.8</v>
      </c>
      <c r="K23" s="411" t="s">
        <v>12</v>
      </c>
      <c r="L23" s="413" t="s">
        <v>135</v>
      </c>
      <c r="M23" s="168"/>
    </row>
    <row r="24" spans="1:13" s="169" customFormat="1" ht="46.15" customHeight="1" x14ac:dyDescent="0.25">
      <c r="A24" s="992" t="s">
        <v>33</v>
      </c>
      <c r="B24" s="481" t="s">
        <v>146</v>
      </c>
      <c r="C24" s="429"/>
      <c r="D24" s="104"/>
      <c r="E24" s="104"/>
      <c r="F24" s="495"/>
      <c r="G24" s="105">
        <v>45</v>
      </c>
      <c r="H24" s="412"/>
      <c r="I24" s="412"/>
      <c r="J24" s="115">
        <f t="shared" si="1"/>
        <v>45</v>
      </c>
      <c r="K24" s="1138" t="s">
        <v>12</v>
      </c>
      <c r="L24" s="1057" t="s">
        <v>149</v>
      </c>
      <c r="M24" s="168"/>
    </row>
    <row r="25" spans="1:13" s="169" customFormat="1" ht="48" customHeight="1" x14ac:dyDescent="0.25">
      <c r="A25" s="1060"/>
      <c r="B25" s="482" t="s">
        <v>151</v>
      </c>
      <c r="C25" s="429"/>
      <c r="D25" s="104"/>
      <c r="E25" s="104"/>
      <c r="F25" s="495"/>
      <c r="G25" s="484">
        <v>45</v>
      </c>
      <c r="H25" s="464"/>
      <c r="I25" s="464"/>
      <c r="J25" s="485">
        <f t="shared" si="1"/>
        <v>45</v>
      </c>
      <c r="K25" s="1139"/>
      <c r="L25" s="1059"/>
      <c r="M25" s="168"/>
    </row>
    <row r="26" spans="1:13" s="169" customFormat="1" ht="66.75" customHeight="1" x14ac:dyDescent="0.25">
      <c r="A26" s="431" t="s">
        <v>40</v>
      </c>
      <c r="B26" s="493" t="s">
        <v>147</v>
      </c>
      <c r="C26" s="119"/>
      <c r="D26" s="91"/>
      <c r="E26" s="91"/>
      <c r="F26" s="123"/>
      <c r="G26" s="90">
        <v>55.030999999999999</v>
      </c>
      <c r="H26" s="494"/>
      <c r="I26" s="494"/>
      <c r="J26" s="133">
        <f t="shared" si="1"/>
        <v>55.030999999999999</v>
      </c>
      <c r="K26" s="489" t="s">
        <v>12</v>
      </c>
      <c r="L26" s="413" t="s">
        <v>14</v>
      </c>
      <c r="M26" s="168"/>
    </row>
    <row r="27" spans="1:13" s="169" customFormat="1" ht="57" customHeight="1" thickBot="1" x14ac:dyDescent="0.3">
      <c r="A27" s="33" t="s">
        <v>41</v>
      </c>
      <c r="B27" s="483" t="s">
        <v>158</v>
      </c>
      <c r="C27" s="477"/>
      <c r="D27" s="22"/>
      <c r="E27" s="22"/>
      <c r="F27" s="515"/>
      <c r="G27" s="35">
        <v>49.8</v>
      </c>
      <c r="H27" s="486"/>
      <c r="I27" s="486"/>
      <c r="J27" s="185">
        <f t="shared" si="1"/>
        <v>49.8</v>
      </c>
      <c r="K27" s="480" t="s">
        <v>12</v>
      </c>
      <c r="L27" s="491" t="s">
        <v>14</v>
      </c>
      <c r="M27" s="168"/>
    </row>
    <row r="28" spans="1:13" s="169" customFormat="1" ht="21.6" customHeight="1" thickBot="1" x14ac:dyDescent="0.3">
      <c r="A28" s="1125" t="s">
        <v>152</v>
      </c>
      <c r="B28" s="1126"/>
      <c r="C28" s="1126"/>
      <c r="D28" s="1126"/>
      <c r="E28" s="1126"/>
      <c r="F28" s="1126"/>
      <c r="G28" s="1126"/>
      <c r="H28" s="1126"/>
      <c r="I28" s="1126"/>
      <c r="J28" s="1126"/>
      <c r="K28" s="1126"/>
      <c r="L28" s="1127"/>
      <c r="M28" s="168"/>
    </row>
    <row r="29" spans="1:13" s="169" customFormat="1" ht="19.899999999999999" customHeight="1" thickBot="1" x14ac:dyDescent="0.3">
      <c r="A29" s="1001" t="s">
        <v>108</v>
      </c>
      <c r="B29" s="1002"/>
      <c r="C29" s="1050" t="s">
        <v>3</v>
      </c>
      <c r="D29" s="1051"/>
      <c r="E29" s="1051"/>
      <c r="F29" s="1052"/>
      <c r="G29" s="1051" t="s">
        <v>11</v>
      </c>
      <c r="H29" s="1051"/>
      <c r="I29" s="1051"/>
      <c r="J29" s="1051"/>
      <c r="K29" s="1053" t="s">
        <v>4</v>
      </c>
      <c r="L29" s="1055" t="s">
        <v>11</v>
      </c>
      <c r="M29" s="168"/>
    </row>
    <row r="30" spans="1:13" s="169" customFormat="1" ht="21.6" customHeight="1" thickBot="1" x14ac:dyDescent="0.3">
      <c r="A30" s="1068"/>
      <c r="B30" s="989"/>
      <c r="C30" s="472" t="s">
        <v>104</v>
      </c>
      <c r="D30" s="251" t="s">
        <v>105</v>
      </c>
      <c r="E30" s="251" t="s">
        <v>106</v>
      </c>
      <c r="F30" s="474" t="s">
        <v>0</v>
      </c>
      <c r="G30" s="473" t="s">
        <v>104</v>
      </c>
      <c r="H30" s="251" t="s">
        <v>105</v>
      </c>
      <c r="I30" s="251" t="s">
        <v>106</v>
      </c>
      <c r="J30" s="14" t="s">
        <v>0</v>
      </c>
      <c r="K30" s="1124"/>
      <c r="L30" s="1128"/>
      <c r="M30" s="168"/>
    </row>
    <row r="31" spans="1:13" s="169" customFormat="1" ht="47.25" customHeight="1" x14ac:dyDescent="0.25">
      <c r="A31" s="408" t="s">
        <v>1</v>
      </c>
      <c r="B31" s="427" t="s">
        <v>153</v>
      </c>
      <c r="C31" s="67"/>
      <c r="D31" s="68"/>
      <c r="E31" s="68"/>
      <c r="F31" s="69"/>
      <c r="G31" s="116">
        <v>22.87</v>
      </c>
      <c r="H31" s="70"/>
      <c r="I31" s="70"/>
      <c r="J31" s="242">
        <f>SUM(G31:I31)</f>
        <v>22.87</v>
      </c>
      <c r="K31" s="479" t="s">
        <v>51</v>
      </c>
      <c r="L31" s="409" t="s">
        <v>14</v>
      </c>
      <c r="M31" s="168"/>
    </row>
    <row r="32" spans="1:13" s="169" customFormat="1" ht="47.25" customHeight="1" x14ac:dyDescent="0.25">
      <c r="A32" s="352" t="s">
        <v>15</v>
      </c>
      <c r="B32" s="458" t="s">
        <v>154</v>
      </c>
      <c r="C32" s="105"/>
      <c r="D32" s="104"/>
      <c r="E32" s="104"/>
      <c r="F32" s="164"/>
      <c r="G32" s="429">
        <v>22.87</v>
      </c>
      <c r="H32" s="412"/>
      <c r="I32" s="412"/>
      <c r="J32" s="244">
        <f t="shared" ref="J32:J35" si="3">SUM(G32:I32)</f>
        <v>22.87</v>
      </c>
      <c r="K32" s="411" t="s">
        <v>51</v>
      </c>
      <c r="L32" s="413" t="s">
        <v>14</v>
      </c>
      <c r="M32" s="168"/>
    </row>
    <row r="33" spans="1:13" s="169" customFormat="1" ht="47.25" customHeight="1" x14ac:dyDescent="0.25">
      <c r="A33" s="352" t="s">
        <v>16</v>
      </c>
      <c r="B33" s="458" t="s">
        <v>155</v>
      </c>
      <c r="C33" s="105"/>
      <c r="D33" s="104"/>
      <c r="E33" s="104"/>
      <c r="F33" s="164"/>
      <c r="G33" s="429">
        <v>22.87</v>
      </c>
      <c r="H33" s="412"/>
      <c r="I33" s="412"/>
      <c r="J33" s="244">
        <f t="shared" si="3"/>
        <v>22.87</v>
      </c>
      <c r="K33" s="411" t="s">
        <v>51</v>
      </c>
      <c r="L33" s="413" t="s">
        <v>14</v>
      </c>
      <c r="M33" s="168"/>
    </row>
    <row r="34" spans="1:13" s="169" customFormat="1" ht="47.25" customHeight="1" x14ac:dyDescent="0.25">
      <c r="A34" s="352" t="s">
        <v>30</v>
      </c>
      <c r="B34" s="458" t="s">
        <v>156</v>
      </c>
      <c r="C34" s="105"/>
      <c r="D34" s="104"/>
      <c r="E34" s="104"/>
      <c r="F34" s="164"/>
      <c r="G34" s="429">
        <v>22.87</v>
      </c>
      <c r="H34" s="412"/>
      <c r="I34" s="412"/>
      <c r="J34" s="244">
        <f t="shared" si="3"/>
        <v>22.87</v>
      </c>
      <c r="K34" s="411" t="s">
        <v>51</v>
      </c>
      <c r="L34" s="413" t="s">
        <v>14</v>
      </c>
      <c r="M34" s="168"/>
    </row>
    <row r="35" spans="1:13" s="169" customFormat="1" ht="47.25" customHeight="1" thickBot="1" x14ac:dyDescent="0.3">
      <c r="A35" s="33" t="s">
        <v>31</v>
      </c>
      <c r="B35" s="476" t="s">
        <v>157</v>
      </c>
      <c r="C35" s="35"/>
      <c r="D35" s="22"/>
      <c r="E35" s="22"/>
      <c r="F35" s="470"/>
      <c r="G35" s="477">
        <v>22.87</v>
      </c>
      <c r="H35" s="34"/>
      <c r="I35" s="34"/>
      <c r="J35" s="478">
        <f t="shared" si="3"/>
        <v>22.87</v>
      </c>
      <c r="K35" s="480" t="s">
        <v>51</v>
      </c>
      <c r="L35" s="475" t="s">
        <v>14</v>
      </c>
      <c r="M35" s="168"/>
    </row>
    <row r="36" spans="1:13" s="25" customFormat="1" ht="20.45" customHeight="1" thickBot="1" x14ac:dyDescent="0.3">
      <c r="A36" s="1125" t="s">
        <v>10</v>
      </c>
      <c r="B36" s="1126"/>
      <c r="C36" s="1126"/>
      <c r="D36" s="1126"/>
      <c r="E36" s="1126"/>
      <c r="F36" s="1126"/>
      <c r="G36" s="1126"/>
      <c r="H36" s="1126"/>
      <c r="I36" s="1126"/>
      <c r="J36" s="1126"/>
      <c r="K36" s="1126"/>
      <c r="L36" s="1127"/>
      <c r="M36" s="24"/>
    </row>
    <row r="37" spans="1:13" s="25" customFormat="1" ht="16.5" customHeight="1" thickBot="1" x14ac:dyDescent="0.3">
      <c r="A37" s="1001" t="s">
        <v>108</v>
      </c>
      <c r="B37" s="1002"/>
      <c r="C37" s="1140" t="s">
        <v>3</v>
      </c>
      <c r="D37" s="1141"/>
      <c r="E37" s="1141"/>
      <c r="F37" s="1142"/>
      <c r="G37" s="1140" t="s">
        <v>11</v>
      </c>
      <c r="H37" s="1141"/>
      <c r="I37" s="1141"/>
      <c r="J37" s="1143"/>
      <c r="K37" s="1053" t="s">
        <v>4</v>
      </c>
      <c r="L37" s="1055" t="s">
        <v>11</v>
      </c>
      <c r="M37" s="24"/>
    </row>
    <row r="38" spans="1:13" s="25" customFormat="1" ht="16.5" customHeight="1" thickBot="1" x14ac:dyDescent="0.3">
      <c r="A38" s="1068"/>
      <c r="B38" s="989"/>
      <c r="C38" s="452" t="s">
        <v>104</v>
      </c>
      <c r="D38" s="251" t="s">
        <v>105</v>
      </c>
      <c r="E38" s="251" t="s">
        <v>106</v>
      </c>
      <c r="F38" s="453" t="s">
        <v>0</v>
      </c>
      <c r="G38" s="452" t="s">
        <v>104</v>
      </c>
      <c r="H38" s="251" t="s">
        <v>105</v>
      </c>
      <c r="I38" s="251" t="s">
        <v>106</v>
      </c>
      <c r="J38" s="14" t="s">
        <v>0</v>
      </c>
      <c r="K38" s="1124"/>
      <c r="L38" s="1056"/>
      <c r="M38" s="24"/>
    </row>
    <row r="39" spans="1:13" s="169" customFormat="1" ht="51.6" customHeight="1" x14ac:dyDescent="0.25">
      <c r="A39" s="1135" t="s">
        <v>1</v>
      </c>
      <c r="B39" s="506" t="s">
        <v>67</v>
      </c>
      <c r="C39" s="468">
        <f>C42+C43+C44+C45</f>
        <v>37565.411</v>
      </c>
      <c r="D39" s="68"/>
      <c r="E39" s="68"/>
      <c r="F39" s="69">
        <f>C39+D39+E39</f>
        <v>37565.411</v>
      </c>
      <c r="G39" s="468">
        <f>G42+G43+G44+G45</f>
        <v>38712.436000000002</v>
      </c>
      <c r="H39" s="86"/>
      <c r="I39" s="86"/>
      <c r="J39" s="242">
        <f>G39</f>
        <v>38712.436000000002</v>
      </c>
      <c r="K39" s="1022" t="s">
        <v>12</v>
      </c>
      <c r="L39" s="1025" t="s">
        <v>150</v>
      </c>
      <c r="M39" s="168"/>
    </row>
    <row r="40" spans="1:13" s="169" customFormat="1" ht="52.9" hidden="1" customHeight="1" x14ac:dyDescent="0.25">
      <c r="A40" s="1136"/>
      <c r="B40" s="507" t="s">
        <v>49</v>
      </c>
      <c r="C40" s="465"/>
      <c r="D40" s="104"/>
      <c r="E40" s="104"/>
      <c r="F40" s="164">
        <f t="shared" ref="F40:F41" si="4">C40+D40+E40</f>
        <v>0</v>
      </c>
      <c r="G40" s="445"/>
      <c r="H40" s="107"/>
      <c r="I40" s="107"/>
      <c r="J40" s="244">
        <f t="shared" ref="J40:J45" si="5">G40</f>
        <v>0</v>
      </c>
      <c r="K40" s="1023"/>
      <c r="L40" s="1026"/>
      <c r="M40" s="168"/>
    </row>
    <row r="41" spans="1:13" s="169" customFormat="1" ht="22.9" hidden="1" customHeight="1" x14ac:dyDescent="0.25">
      <c r="A41" s="1136"/>
      <c r="B41" s="507" t="s">
        <v>148</v>
      </c>
      <c r="C41" s="465"/>
      <c r="D41" s="104"/>
      <c r="E41" s="104"/>
      <c r="F41" s="164">
        <f t="shared" si="4"/>
        <v>0</v>
      </c>
      <c r="G41" s="445"/>
      <c r="H41" s="107"/>
      <c r="I41" s="107"/>
      <c r="J41" s="244">
        <f t="shared" si="5"/>
        <v>0</v>
      </c>
      <c r="K41" s="1023"/>
      <c r="L41" s="1026"/>
      <c r="M41" s="168"/>
    </row>
    <row r="42" spans="1:13" s="169" customFormat="1" ht="44.45" customHeight="1" x14ac:dyDescent="0.25">
      <c r="A42" s="1136"/>
      <c r="B42" s="508" t="s">
        <v>124</v>
      </c>
      <c r="C42" s="466">
        <v>2799.5079999999998</v>
      </c>
      <c r="D42" s="104"/>
      <c r="E42" s="104"/>
      <c r="F42" s="164">
        <f>C42+D42+E42</f>
        <v>2799.5079999999998</v>
      </c>
      <c r="G42" s="466">
        <f>10463.759-2902.21</f>
        <v>7561.549</v>
      </c>
      <c r="H42" s="107"/>
      <c r="I42" s="107"/>
      <c r="J42" s="244">
        <f t="shared" si="5"/>
        <v>7561.549</v>
      </c>
      <c r="K42" s="1023"/>
      <c r="L42" s="1026"/>
      <c r="M42" s="168"/>
    </row>
    <row r="43" spans="1:13" s="169" customFormat="1" ht="51.6" customHeight="1" x14ac:dyDescent="0.25">
      <c r="A43" s="1136"/>
      <c r="B43" s="508" t="s">
        <v>125</v>
      </c>
      <c r="C43" s="466">
        <v>8992.5139999999992</v>
      </c>
      <c r="D43" s="91"/>
      <c r="E43" s="91"/>
      <c r="F43" s="164">
        <f t="shared" ref="F43:F45" si="6">C43+D43+E43</f>
        <v>8992.5139999999992</v>
      </c>
      <c r="G43" s="466">
        <v>6142.6570000000002</v>
      </c>
      <c r="H43" s="94"/>
      <c r="I43" s="94"/>
      <c r="J43" s="244">
        <f t="shared" si="5"/>
        <v>6142.6570000000002</v>
      </c>
      <c r="K43" s="1023"/>
      <c r="L43" s="1026"/>
      <c r="M43" s="168"/>
    </row>
    <row r="44" spans="1:13" s="169" customFormat="1" ht="48.6" customHeight="1" x14ac:dyDescent="0.25">
      <c r="A44" s="1136"/>
      <c r="B44" s="508" t="s">
        <v>126</v>
      </c>
      <c r="C44" s="466">
        <v>4375.7150000000001</v>
      </c>
      <c r="D44" s="104"/>
      <c r="E44" s="104"/>
      <c r="F44" s="164">
        <f t="shared" si="6"/>
        <v>4375.7150000000001</v>
      </c>
      <c r="G44" s="466">
        <v>3312.3580000000002</v>
      </c>
      <c r="H44" s="107"/>
      <c r="I44" s="107"/>
      <c r="J44" s="244">
        <f t="shared" si="5"/>
        <v>3312.3580000000002</v>
      </c>
      <c r="K44" s="1023"/>
      <c r="L44" s="1026"/>
      <c r="M44" s="168"/>
    </row>
    <row r="45" spans="1:13" s="169" customFormat="1" ht="46.9" customHeight="1" thickBot="1" x14ac:dyDescent="0.3">
      <c r="A45" s="1137"/>
      <c r="B45" s="509" t="s">
        <v>127</v>
      </c>
      <c r="C45" s="469">
        <v>21397.673999999999</v>
      </c>
      <c r="D45" s="22"/>
      <c r="E45" s="22"/>
      <c r="F45" s="470">
        <f t="shared" si="6"/>
        <v>21397.673999999999</v>
      </c>
      <c r="G45" s="469">
        <v>21695.871999999999</v>
      </c>
      <c r="H45" s="187"/>
      <c r="I45" s="187"/>
      <c r="J45" s="478">
        <f t="shared" si="5"/>
        <v>21695.871999999999</v>
      </c>
      <c r="K45" s="1024"/>
      <c r="L45" s="1027"/>
      <c r="M45" s="168"/>
    </row>
    <row r="46" spans="1:13" ht="15.6" hidden="1" customHeight="1" thickBot="1" x14ac:dyDescent="0.3">
      <c r="A46" s="1119" t="s">
        <v>64</v>
      </c>
      <c r="B46" s="1120"/>
      <c r="C46" s="1120"/>
      <c r="D46" s="1120"/>
      <c r="E46" s="1120"/>
      <c r="F46" s="1120"/>
      <c r="G46" s="1120"/>
      <c r="H46" s="1120"/>
      <c r="I46" s="1120"/>
      <c r="J46" s="1120"/>
      <c r="K46" s="1120"/>
      <c r="L46" s="1121"/>
    </row>
    <row r="47" spans="1:13" ht="15.6" hidden="1" customHeight="1" thickBot="1" x14ac:dyDescent="0.3">
      <c r="A47" s="980" t="s">
        <v>108</v>
      </c>
      <c r="B47" s="981"/>
      <c r="C47" s="1088" t="s">
        <v>3</v>
      </c>
      <c r="D47" s="1089"/>
      <c r="E47" s="1089"/>
      <c r="F47" s="1078"/>
      <c r="G47" s="1088" t="s">
        <v>11</v>
      </c>
      <c r="H47" s="1089"/>
      <c r="I47" s="1089"/>
      <c r="J47" s="1078"/>
      <c r="K47" s="1122" t="s">
        <v>4</v>
      </c>
      <c r="L47" s="1122" t="s">
        <v>11</v>
      </c>
    </row>
    <row r="48" spans="1:13" ht="15.6" hidden="1" customHeight="1" x14ac:dyDescent="0.25">
      <c r="A48" s="1074"/>
      <c r="B48" s="974"/>
      <c r="C48" s="441" t="s">
        <v>104</v>
      </c>
      <c r="D48" s="442" t="s">
        <v>105</v>
      </c>
      <c r="E48" s="442" t="s">
        <v>106</v>
      </c>
      <c r="F48" s="443" t="s">
        <v>0</v>
      </c>
      <c r="G48" s="441" t="s">
        <v>104</v>
      </c>
      <c r="H48" s="442" t="s">
        <v>105</v>
      </c>
      <c r="I48" s="442" t="s">
        <v>106</v>
      </c>
      <c r="J48" s="443" t="s">
        <v>0</v>
      </c>
      <c r="K48" s="1123"/>
      <c r="L48" s="1123"/>
    </row>
    <row r="49" spans="1:27" s="169" customFormat="1" ht="49.15" hidden="1" customHeight="1" x14ac:dyDescent="0.25">
      <c r="A49" s="228" t="s">
        <v>1</v>
      </c>
      <c r="B49" s="444" t="s">
        <v>131</v>
      </c>
      <c r="C49" s="349"/>
      <c r="D49" s="349"/>
      <c r="E49" s="349"/>
      <c r="F49" s="350">
        <v>0</v>
      </c>
      <c r="G49" s="341">
        <v>498.46300000000002</v>
      </c>
      <c r="H49" s="349"/>
      <c r="I49" s="349"/>
      <c r="J49" s="350">
        <f>G49</f>
        <v>498.46300000000002</v>
      </c>
      <c r="K49" s="440" t="s">
        <v>101</v>
      </c>
      <c r="L49" s="290" t="s">
        <v>72</v>
      </c>
      <c r="M49" s="168"/>
    </row>
    <row r="50" spans="1:27" ht="29.25" hidden="1" customHeight="1" x14ac:dyDescent="0.25">
      <c r="A50" s="974" t="s">
        <v>69</v>
      </c>
      <c r="B50" s="974"/>
      <c r="C50" s="974"/>
      <c r="D50" s="974"/>
      <c r="E50" s="974"/>
      <c r="F50" s="974"/>
      <c r="G50" s="974"/>
      <c r="H50" s="974"/>
      <c r="I50" s="974"/>
      <c r="J50" s="974"/>
      <c r="K50" s="974"/>
      <c r="L50" s="974"/>
      <c r="AA50" s="3"/>
    </row>
    <row r="51" spans="1:27" ht="45" hidden="1" customHeight="1" x14ac:dyDescent="0.25">
      <c r="A51" s="228" t="s">
        <v>1</v>
      </c>
      <c r="B51" s="444" t="s">
        <v>131</v>
      </c>
      <c r="C51" s="349" t="s">
        <v>133</v>
      </c>
      <c r="D51" s="349"/>
      <c r="E51" s="349"/>
      <c r="F51" s="350">
        <v>0</v>
      </c>
      <c r="G51" s="341">
        <v>500</v>
      </c>
      <c r="H51" s="349"/>
      <c r="I51" s="349"/>
      <c r="J51" s="350">
        <f>G51</f>
        <v>500</v>
      </c>
      <c r="K51" s="440" t="s">
        <v>101</v>
      </c>
      <c r="L51" s="290" t="s">
        <v>76</v>
      </c>
    </row>
    <row r="52" spans="1:27" ht="45" hidden="1" customHeight="1" x14ac:dyDescent="0.25">
      <c r="A52" s="224" t="s">
        <v>15</v>
      </c>
      <c r="B52" s="225" t="s">
        <v>73</v>
      </c>
      <c r="C52" s="227"/>
      <c r="D52" s="228"/>
      <c r="E52" s="228"/>
      <c r="F52" s="229" t="e">
        <f>C52+D52+E52+#REF!+#REF!</f>
        <v>#REF!</v>
      </c>
      <c r="G52" s="227"/>
      <c r="H52" s="228"/>
      <c r="I52" s="228"/>
      <c r="J52" s="230" t="e">
        <f>#REF!</f>
        <v>#REF!</v>
      </c>
      <c r="K52" s="214" t="s">
        <v>51</v>
      </c>
      <c r="L52" s="231" t="s">
        <v>76</v>
      </c>
    </row>
    <row r="53" spans="1:27" s="3" customFormat="1" ht="79.5" hidden="1" customHeight="1" thickBot="1" x14ac:dyDescent="0.3">
      <c r="A53" s="232" t="s">
        <v>16</v>
      </c>
      <c r="B53" s="233" t="s">
        <v>67</v>
      </c>
      <c r="C53" s="235"/>
      <c r="D53" s="236">
        <v>1580.9570000000001</v>
      </c>
      <c r="E53" s="236"/>
      <c r="F53" s="237" t="e">
        <f>C53+D53+E53+#REF!+#REF!</f>
        <v>#REF!</v>
      </c>
      <c r="G53" s="235"/>
      <c r="H53" s="238">
        <v>2275.0148100000001</v>
      </c>
      <c r="I53" s="236"/>
      <c r="J53" s="239" t="e">
        <f>H53+#REF!+#REF!</f>
        <v>#REF!</v>
      </c>
      <c r="K53" s="256" t="s">
        <v>12</v>
      </c>
      <c r="L53" s="241" t="s">
        <v>68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9" customHeight="1" x14ac:dyDescent="0.25"/>
    <row r="55" spans="1:27" s="3" customFormat="1" ht="3.75" hidden="1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3" customFormat="1" x14ac:dyDescent="0.25">
      <c r="A56" s="1"/>
      <c r="B56" s="2" t="s">
        <v>159</v>
      </c>
      <c r="C56" s="2"/>
      <c r="D56" s="2"/>
      <c r="E56" s="2"/>
      <c r="F56" s="2"/>
      <c r="G56" s="2" t="s">
        <v>94</v>
      </c>
      <c r="H56" s="2"/>
      <c r="I56" s="2"/>
      <c r="J56" s="2"/>
      <c r="K56" s="2"/>
      <c r="L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</sheetData>
  <mergeCells count="45">
    <mergeCell ref="A50:L50"/>
    <mergeCell ref="A46:L46"/>
    <mergeCell ref="A47:B48"/>
    <mergeCell ref="C47:F47"/>
    <mergeCell ref="G47:J47"/>
    <mergeCell ref="K47:K48"/>
    <mergeCell ref="L47:L48"/>
    <mergeCell ref="A39:A45"/>
    <mergeCell ref="A15:L15"/>
    <mergeCell ref="A16:B17"/>
    <mergeCell ref="C16:F16"/>
    <mergeCell ref="G16:J16"/>
    <mergeCell ref="K16:K17"/>
    <mergeCell ref="L16:L17"/>
    <mergeCell ref="A24:A25"/>
    <mergeCell ref="K24:K25"/>
    <mergeCell ref="L24:L25"/>
    <mergeCell ref="K39:K45"/>
    <mergeCell ref="L39:L45"/>
    <mergeCell ref="A36:L36"/>
    <mergeCell ref="A37:B38"/>
    <mergeCell ref="C37:F37"/>
    <mergeCell ref="G37:J37"/>
    <mergeCell ref="A9:L9"/>
    <mergeCell ref="A10:B11"/>
    <mergeCell ref="C10:F10"/>
    <mergeCell ref="G10:J10"/>
    <mergeCell ref="K10:K11"/>
    <mergeCell ref="L10:L11"/>
    <mergeCell ref="A2:L2"/>
    <mergeCell ref="A3:L3"/>
    <mergeCell ref="A4:L4"/>
    <mergeCell ref="A5:B6"/>
    <mergeCell ref="C5:F5"/>
    <mergeCell ref="G5:J5"/>
    <mergeCell ref="K5:K6"/>
    <mergeCell ref="L5:L6"/>
    <mergeCell ref="K37:K38"/>
    <mergeCell ref="L37:L38"/>
    <mergeCell ref="A28:L28"/>
    <mergeCell ref="A29:B30"/>
    <mergeCell ref="C29:F29"/>
    <mergeCell ref="G29:J29"/>
    <mergeCell ref="K29:K30"/>
    <mergeCell ref="L29:L30"/>
  </mergeCells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E35AA-C0D5-459C-A2EF-16369EA96A44}">
  <dimension ref="A1:AA41"/>
  <sheetViews>
    <sheetView view="pageBreakPreview" topLeftCell="A6" zoomScale="94" zoomScaleNormal="73" zoomScaleSheetLayoutView="94" workbookViewId="0">
      <selection activeCell="L34" sqref="L34"/>
    </sheetView>
  </sheetViews>
  <sheetFormatPr defaultColWidth="9.140625" defaultRowHeight="15" x14ac:dyDescent="0.25"/>
  <cols>
    <col min="1" max="1" width="4.140625" style="1" customWidth="1"/>
    <col min="2" max="2" width="52" style="2" customWidth="1"/>
    <col min="3" max="3" width="11" style="2" customWidth="1"/>
    <col min="4" max="5" width="9.42578125" style="2" customWidth="1"/>
    <col min="6" max="6" width="10.85546875" style="2" customWidth="1"/>
    <col min="7" max="8" width="10.28515625" style="2" customWidth="1"/>
    <col min="9" max="9" width="10.7109375" style="2" customWidth="1"/>
    <col min="10" max="10" width="11.7109375" style="2" customWidth="1"/>
    <col min="11" max="11" width="16.42578125" style="2" customWidth="1"/>
    <col min="12" max="12" width="20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950" t="s">
        <v>5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2"/>
    </row>
    <row r="3" spans="1:26" ht="33.6" customHeight="1" thickBot="1" x14ac:dyDescent="0.3">
      <c r="A3" s="1043" t="s">
        <v>107</v>
      </c>
      <c r="B3" s="1044"/>
      <c r="C3" s="1044"/>
      <c r="D3" s="1044"/>
      <c r="E3" s="1044"/>
      <c r="F3" s="1044"/>
      <c r="G3" s="1044"/>
      <c r="H3" s="1044"/>
      <c r="I3" s="1044"/>
      <c r="J3" s="1044"/>
      <c r="K3" s="1044"/>
      <c r="L3" s="1045"/>
    </row>
    <row r="4" spans="1:26" ht="16.5" customHeight="1" thickBot="1" x14ac:dyDescent="0.3">
      <c r="A4" s="1129" t="s">
        <v>17</v>
      </c>
      <c r="B4" s="1130"/>
      <c r="C4" s="1130"/>
      <c r="D4" s="1130"/>
      <c r="E4" s="1130"/>
      <c r="F4" s="1130"/>
      <c r="G4" s="1130"/>
      <c r="H4" s="1130"/>
      <c r="I4" s="1130"/>
      <c r="J4" s="1130"/>
      <c r="K4" s="1130"/>
      <c r="L4" s="1131"/>
    </row>
    <row r="5" spans="1:26" ht="16.5" customHeight="1" thickBot="1" x14ac:dyDescent="0.3">
      <c r="A5" s="1144"/>
      <c r="B5" s="1145"/>
      <c r="C5" s="1148" t="s">
        <v>3</v>
      </c>
      <c r="D5" s="1149"/>
      <c r="E5" s="1149"/>
      <c r="F5" s="1150"/>
      <c r="G5" s="1148" t="s">
        <v>11</v>
      </c>
      <c r="H5" s="1149"/>
      <c r="I5" s="1149"/>
      <c r="J5" s="1149"/>
      <c r="K5" s="1053" t="s">
        <v>4</v>
      </c>
      <c r="L5" s="1151" t="s">
        <v>11</v>
      </c>
    </row>
    <row r="6" spans="1:26" ht="16.5" customHeight="1" thickBot="1" x14ac:dyDescent="0.3">
      <c r="A6" s="1146"/>
      <c r="B6" s="1147"/>
      <c r="C6" s="392" t="s">
        <v>104</v>
      </c>
      <c r="D6" s="373" t="s">
        <v>105</v>
      </c>
      <c r="E6" s="373" t="s">
        <v>106</v>
      </c>
      <c r="F6" s="12" t="s">
        <v>0</v>
      </c>
      <c r="G6" s="392" t="s">
        <v>104</v>
      </c>
      <c r="H6" s="373" t="s">
        <v>105</v>
      </c>
      <c r="I6" s="373" t="s">
        <v>106</v>
      </c>
      <c r="J6" s="14" t="s">
        <v>0</v>
      </c>
      <c r="K6" s="1124"/>
      <c r="L6" s="1152"/>
    </row>
    <row r="7" spans="1:26" s="169" customFormat="1" ht="71.45" customHeight="1" thickBot="1" x14ac:dyDescent="0.3">
      <c r="A7" s="128">
        <v>1</v>
      </c>
      <c r="B7" s="134" t="s">
        <v>115</v>
      </c>
      <c r="C7" s="402">
        <v>295</v>
      </c>
      <c r="D7" s="400"/>
      <c r="E7" s="400"/>
      <c r="F7" s="403">
        <f>C7+D7+E7</f>
        <v>295</v>
      </c>
      <c r="G7" s="402">
        <v>295.89999999999998</v>
      </c>
      <c r="H7" s="400"/>
      <c r="I7" s="400"/>
      <c r="J7" s="401">
        <f>G7+H7+H7</f>
        <v>295.89999999999998</v>
      </c>
      <c r="K7" s="61" t="s">
        <v>81</v>
      </c>
      <c r="L7" s="128" t="s">
        <v>116</v>
      </c>
      <c r="M7" s="168"/>
    </row>
    <row r="8" spans="1:26" s="25" customFormat="1" ht="15" customHeight="1" thickBot="1" x14ac:dyDescent="0.3">
      <c r="A8" s="1132" t="s">
        <v>22</v>
      </c>
      <c r="B8" s="1133"/>
      <c r="C8" s="1133"/>
      <c r="D8" s="1133"/>
      <c r="E8" s="1133"/>
      <c r="F8" s="1133"/>
      <c r="G8" s="1133"/>
      <c r="H8" s="1133"/>
      <c r="I8" s="1133"/>
      <c r="J8" s="1133"/>
      <c r="K8" s="1133"/>
      <c r="L8" s="1134"/>
      <c r="M8" s="24"/>
    </row>
    <row r="9" spans="1:26" s="25" customFormat="1" ht="18" customHeight="1" thickBot="1" x14ac:dyDescent="0.3">
      <c r="A9" s="1001" t="s">
        <v>108</v>
      </c>
      <c r="B9" s="1002"/>
      <c r="C9" s="1001" t="s">
        <v>3</v>
      </c>
      <c r="D9" s="1002"/>
      <c r="E9" s="1002"/>
      <c r="F9" s="1031"/>
      <c r="G9" s="1039" t="s">
        <v>11</v>
      </c>
      <c r="H9" s="1040"/>
      <c r="I9" s="1040"/>
      <c r="J9" s="1041"/>
      <c r="K9" s="1002" t="s">
        <v>4</v>
      </c>
      <c r="L9" s="1015" t="s">
        <v>11</v>
      </c>
      <c r="M9" s="24"/>
    </row>
    <row r="10" spans="1:26" s="25" customFormat="1" ht="15.6" customHeight="1" thickBot="1" x14ac:dyDescent="0.3">
      <c r="A10" s="1003"/>
      <c r="B10" s="1004"/>
      <c r="C10" s="392" t="s">
        <v>104</v>
      </c>
      <c r="D10" s="373" t="s">
        <v>105</v>
      </c>
      <c r="E10" s="373" t="s">
        <v>106</v>
      </c>
      <c r="F10" s="393" t="s">
        <v>0</v>
      </c>
      <c r="G10" s="392" t="s">
        <v>104</v>
      </c>
      <c r="H10" s="378" t="s">
        <v>105</v>
      </c>
      <c r="I10" s="373" t="s">
        <v>106</v>
      </c>
      <c r="J10" s="379" t="s">
        <v>0</v>
      </c>
      <c r="K10" s="1004"/>
      <c r="L10" s="1042"/>
      <c r="M10" s="24"/>
    </row>
    <row r="11" spans="1:26" s="169" customFormat="1" ht="91.9" customHeight="1" x14ac:dyDescent="0.25">
      <c r="A11" s="374" t="s">
        <v>1</v>
      </c>
      <c r="B11" s="375" t="s">
        <v>122</v>
      </c>
      <c r="C11" s="376">
        <v>0</v>
      </c>
      <c r="D11" s="370"/>
      <c r="E11" s="370"/>
      <c r="F11" s="371">
        <f>C11+D11+E11</f>
        <v>0</v>
      </c>
      <c r="G11" s="376">
        <v>3098.317</v>
      </c>
      <c r="H11" s="370"/>
      <c r="I11" s="377"/>
      <c r="J11" s="371">
        <f>SUM(G11:I11)</f>
        <v>3098.317</v>
      </c>
      <c r="K11" s="410" t="s">
        <v>12</v>
      </c>
      <c r="L11" s="380" t="s">
        <v>123</v>
      </c>
      <c r="M11" s="168"/>
      <c r="Z11" s="168">
        <f>J11-F11</f>
        <v>3098.317</v>
      </c>
    </row>
    <row r="12" spans="1:26" s="169" customFormat="1" ht="72.599999999999994" customHeight="1" thickBot="1" x14ac:dyDescent="0.3">
      <c r="A12" s="367" t="s">
        <v>15</v>
      </c>
      <c r="B12" s="368" t="s">
        <v>132</v>
      </c>
      <c r="C12" s="105">
        <v>7897.2550000000001</v>
      </c>
      <c r="D12" s="104"/>
      <c r="E12" s="104"/>
      <c r="F12" s="115">
        <f>C12+D12+E12</f>
        <v>7897.2550000000001</v>
      </c>
      <c r="G12" s="105">
        <v>0</v>
      </c>
      <c r="H12" s="104"/>
      <c r="I12" s="104"/>
      <c r="J12" s="115">
        <f>SUM(G12:I12)</f>
        <v>0</v>
      </c>
      <c r="K12" s="406" t="s">
        <v>12</v>
      </c>
      <c r="L12" s="381" t="s">
        <v>90</v>
      </c>
      <c r="M12" s="168"/>
    </row>
    <row r="13" spans="1:26" s="169" customFormat="1" ht="12.6" hidden="1" customHeight="1" x14ac:dyDescent="0.25">
      <c r="A13" s="397" t="s">
        <v>16</v>
      </c>
      <c r="B13" s="327" t="s">
        <v>113</v>
      </c>
      <c r="C13" s="344"/>
      <c r="D13" s="292">
        <v>480</v>
      </c>
      <c r="E13" s="292"/>
      <c r="F13" s="395">
        <f>C13+D13+E13</f>
        <v>480</v>
      </c>
      <c r="G13" s="344"/>
      <c r="H13" s="292">
        <v>0</v>
      </c>
      <c r="I13" s="292"/>
      <c r="J13" s="395">
        <f>SUM(G13:I13)</f>
        <v>0</v>
      </c>
      <c r="K13" s="396" t="s">
        <v>12</v>
      </c>
      <c r="L13" s="398" t="s">
        <v>90</v>
      </c>
      <c r="M13" s="168"/>
    </row>
    <row r="14" spans="1:26" s="169" customFormat="1" ht="10.9" hidden="1" customHeight="1" thickBot="1" x14ac:dyDescent="0.3">
      <c r="A14" s="397" t="s">
        <v>30</v>
      </c>
      <c r="B14" s="327" t="s">
        <v>114</v>
      </c>
      <c r="C14" s="332"/>
      <c r="D14" s="333"/>
      <c r="E14" s="333"/>
      <c r="F14" s="299">
        <f>C14+D14+E14</f>
        <v>0</v>
      </c>
      <c r="G14" s="332">
        <v>493.90699999999998</v>
      </c>
      <c r="H14" s="333"/>
      <c r="I14" s="333"/>
      <c r="J14" s="299">
        <f>SUM(G14:I14)</f>
        <v>493.90699999999998</v>
      </c>
      <c r="K14" s="399" t="s">
        <v>12</v>
      </c>
      <c r="L14" s="398" t="s">
        <v>72</v>
      </c>
      <c r="M14" s="168"/>
    </row>
    <row r="15" spans="1:26" s="25" customFormat="1" ht="15.6" customHeight="1" thickBot="1" x14ac:dyDescent="0.3">
      <c r="A15" s="1129" t="s">
        <v>21</v>
      </c>
      <c r="B15" s="1130"/>
      <c r="C15" s="1130"/>
      <c r="D15" s="1130"/>
      <c r="E15" s="1130"/>
      <c r="F15" s="1130"/>
      <c r="G15" s="1130"/>
      <c r="H15" s="1130"/>
      <c r="I15" s="1130"/>
      <c r="J15" s="1130"/>
      <c r="K15" s="1130"/>
      <c r="L15" s="1131"/>
      <c r="M15" s="24"/>
    </row>
    <row r="16" spans="1:26" s="25" customFormat="1" ht="13.9" customHeight="1" thickBot="1" x14ac:dyDescent="0.3">
      <c r="A16" s="1001" t="s">
        <v>108</v>
      </c>
      <c r="B16" s="1002"/>
      <c r="C16" s="1050" t="s">
        <v>3</v>
      </c>
      <c r="D16" s="1051"/>
      <c r="E16" s="1051"/>
      <c r="F16" s="1052"/>
      <c r="G16" s="1050" t="s">
        <v>11</v>
      </c>
      <c r="H16" s="1051"/>
      <c r="I16" s="1051"/>
      <c r="J16" s="1051"/>
      <c r="K16" s="1053" t="s">
        <v>4</v>
      </c>
      <c r="L16" s="1055" t="s">
        <v>11</v>
      </c>
      <c r="M16" s="24"/>
    </row>
    <row r="17" spans="1:13" s="25" customFormat="1" ht="16.149999999999999" customHeight="1" thickBot="1" x14ac:dyDescent="0.3">
      <c r="A17" s="1003"/>
      <c r="B17" s="1004"/>
      <c r="C17" s="394" t="s">
        <v>104</v>
      </c>
      <c r="D17" s="373" t="s">
        <v>105</v>
      </c>
      <c r="E17" s="373" t="s">
        <v>106</v>
      </c>
      <c r="F17" s="248" t="s">
        <v>0</v>
      </c>
      <c r="G17" s="394" t="s">
        <v>104</v>
      </c>
      <c r="H17" s="373" t="s">
        <v>105</v>
      </c>
      <c r="I17" s="373" t="s">
        <v>106</v>
      </c>
      <c r="J17" s="430" t="s">
        <v>0</v>
      </c>
      <c r="K17" s="1054"/>
      <c r="L17" s="1056"/>
      <c r="M17" s="24"/>
    </row>
    <row r="18" spans="1:13" s="169" customFormat="1" ht="59.25" customHeight="1" x14ac:dyDescent="0.25">
      <c r="A18" s="408" t="s">
        <v>1</v>
      </c>
      <c r="B18" s="427" t="s">
        <v>117</v>
      </c>
      <c r="C18" s="67"/>
      <c r="D18" s="68"/>
      <c r="E18" s="68"/>
      <c r="F18" s="69"/>
      <c r="G18" s="116">
        <v>100</v>
      </c>
      <c r="H18" s="70"/>
      <c r="I18" s="70"/>
      <c r="J18" s="242">
        <f>SUM(G18:I18)</f>
        <v>100</v>
      </c>
      <c r="K18" s="410" t="s">
        <v>12</v>
      </c>
      <c r="L18" s="409" t="s">
        <v>14</v>
      </c>
      <c r="M18" s="168"/>
    </row>
    <row r="19" spans="1:13" s="169" customFormat="1" ht="53.25" customHeight="1" x14ac:dyDescent="0.25">
      <c r="A19" s="352" t="s">
        <v>15</v>
      </c>
      <c r="B19" s="428" t="s">
        <v>118</v>
      </c>
      <c r="C19" s="105">
        <v>145.904</v>
      </c>
      <c r="D19" s="104"/>
      <c r="E19" s="104"/>
      <c r="F19" s="164">
        <f>C19+D19+E19</f>
        <v>145.904</v>
      </c>
      <c r="G19" s="429"/>
      <c r="H19" s="412"/>
      <c r="I19" s="412"/>
      <c r="J19" s="244">
        <f t="shared" ref="J19:J22" si="0">SUM(G19:I19)</f>
        <v>0</v>
      </c>
      <c r="K19" s="411" t="s">
        <v>120</v>
      </c>
      <c r="L19" s="413" t="s">
        <v>119</v>
      </c>
      <c r="M19" s="168"/>
    </row>
    <row r="20" spans="1:13" s="169" customFormat="1" ht="51" customHeight="1" x14ac:dyDescent="0.25">
      <c r="A20" s="352" t="s">
        <v>16</v>
      </c>
      <c r="B20" s="428" t="s">
        <v>121</v>
      </c>
      <c r="C20" s="105"/>
      <c r="D20" s="104"/>
      <c r="E20" s="104"/>
      <c r="F20" s="164"/>
      <c r="G20" s="429">
        <v>639.02</v>
      </c>
      <c r="H20" s="412"/>
      <c r="I20" s="412"/>
      <c r="J20" s="244">
        <f t="shared" si="0"/>
        <v>639.02</v>
      </c>
      <c r="K20" s="411" t="s">
        <v>51</v>
      </c>
      <c r="L20" s="413" t="s">
        <v>14</v>
      </c>
      <c r="M20" s="168"/>
    </row>
    <row r="21" spans="1:13" s="169" customFormat="1" ht="70.150000000000006" customHeight="1" thickBot="1" x14ac:dyDescent="0.3">
      <c r="A21" s="391" t="s">
        <v>30</v>
      </c>
      <c r="B21" s="426" t="s">
        <v>129</v>
      </c>
      <c r="C21" s="384"/>
      <c r="D21" s="385"/>
      <c r="E21" s="385"/>
      <c r="F21" s="386"/>
      <c r="G21" s="387">
        <v>18.09</v>
      </c>
      <c r="H21" s="388"/>
      <c r="I21" s="388"/>
      <c r="J21" s="244">
        <f t="shared" si="0"/>
        <v>18.09</v>
      </c>
      <c r="K21" s="411" t="s">
        <v>92</v>
      </c>
      <c r="L21" s="413" t="s">
        <v>14</v>
      </c>
      <c r="M21" s="168"/>
    </row>
    <row r="22" spans="1:13" s="169" customFormat="1" ht="83.45" customHeight="1" thickBot="1" x14ac:dyDescent="0.3">
      <c r="A22" s="431" t="s">
        <v>31</v>
      </c>
      <c r="B22" s="432" t="s">
        <v>130</v>
      </c>
      <c r="C22" s="135"/>
      <c r="D22" s="136"/>
      <c r="E22" s="136"/>
      <c r="F22" s="138"/>
      <c r="G22" s="433">
        <v>57.75</v>
      </c>
      <c r="H22" s="434"/>
      <c r="I22" s="434"/>
      <c r="J22" s="435">
        <f t="shared" si="0"/>
        <v>57.75</v>
      </c>
      <c r="K22" s="436" t="s">
        <v>92</v>
      </c>
      <c r="L22" s="437" t="s">
        <v>14</v>
      </c>
      <c r="M22" s="168"/>
    </row>
    <row r="23" spans="1:13" s="25" customFormat="1" ht="16.5" customHeight="1" thickBot="1" x14ac:dyDescent="0.3">
      <c r="A23" s="1129" t="s">
        <v>10</v>
      </c>
      <c r="B23" s="1130"/>
      <c r="C23" s="1130"/>
      <c r="D23" s="1130"/>
      <c r="E23" s="1130"/>
      <c r="F23" s="1130"/>
      <c r="G23" s="1130"/>
      <c r="H23" s="1130"/>
      <c r="I23" s="1130"/>
      <c r="J23" s="1130"/>
      <c r="K23" s="1130"/>
      <c r="L23" s="1131"/>
      <c r="M23" s="24"/>
    </row>
    <row r="24" spans="1:13" s="25" customFormat="1" ht="16.5" customHeight="1" thickBot="1" x14ac:dyDescent="0.3">
      <c r="A24" s="1001" t="s">
        <v>108</v>
      </c>
      <c r="B24" s="1002"/>
      <c r="C24" s="1140" t="s">
        <v>3</v>
      </c>
      <c r="D24" s="1141"/>
      <c r="E24" s="1141"/>
      <c r="F24" s="1142"/>
      <c r="G24" s="1140" t="s">
        <v>11</v>
      </c>
      <c r="H24" s="1141"/>
      <c r="I24" s="1141"/>
      <c r="J24" s="1142"/>
      <c r="K24" s="1151" t="s">
        <v>4</v>
      </c>
      <c r="L24" s="1151" t="s">
        <v>11</v>
      </c>
      <c r="M24" s="24"/>
    </row>
    <row r="25" spans="1:13" s="25" customFormat="1" ht="16.5" customHeight="1" thickBot="1" x14ac:dyDescent="0.3">
      <c r="A25" s="1003"/>
      <c r="B25" s="1004"/>
      <c r="C25" s="415" t="s">
        <v>104</v>
      </c>
      <c r="D25" s="373" t="s">
        <v>105</v>
      </c>
      <c r="E25" s="373" t="s">
        <v>106</v>
      </c>
      <c r="F25" s="248" t="s">
        <v>0</v>
      </c>
      <c r="G25" s="415" t="s">
        <v>104</v>
      </c>
      <c r="H25" s="373" t="s">
        <v>105</v>
      </c>
      <c r="I25" s="373" t="s">
        <v>106</v>
      </c>
      <c r="J25" s="248" t="s">
        <v>0</v>
      </c>
      <c r="K25" s="1152"/>
      <c r="L25" s="1152"/>
      <c r="M25" s="24"/>
    </row>
    <row r="26" spans="1:13" s="169" customFormat="1" ht="55.9" customHeight="1" x14ac:dyDescent="0.25">
      <c r="A26" s="1155" t="s">
        <v>1</v>
      </c>
      <c r="B26" s="416" t="s">
        <v>67</v>
      </c>
      <c r="C26" s="109"/>
      <c r="D26" s="68"/>
      <c r="E26" s="68"/>
      <c r="F26" s="69">
        <f>C26+D26+E26</f>
        <v>0</v>
      </c>
      <c r="G26" s="422">
        <f>SUM(G27:G30)</f>
        <v>37565.411</v>
      </c>
      <c r="H26" s="86"/>
      <c r="I26" s="86"/>
      <c r="J26" s="420">
        <f>G26</f>
        <v>37565.411</v>
      </c>
      <c r="K26" s="945" t="s">
        <v>12</v>
      </c>
      <c r="L26" s="1057" t="s">
        <v>128</v>
      </c>
      <c r="M26" s="168"/>
    </row>
    <row r="27" spans="1:13" s="169" customFormat="1" ht="52.9" customHeight="1" x14ac:dyDescent="0.25">
      <c r="A27" s="1156"/>
      <c r="B27" s="417" t="s">
        <v>124</v>
      </c>
      <c r="C27" s="418"/>
      <c r="D27" s="104"/>
      <c r="E27" s="104"/>
      <c r="F27" s="164">
        <f t="shared" ref="F27:F30" si="1">C27+D27+E27</f>
        <v>0</v>
      </c>
      <c r="G27" s="423">
        <v>2799.5079999999998</v>
      </c>
      <c r="H27" s="107"/>
      <c r="I27" s="107"/>
      <c r="J27" s="421">
        <f t="shared" ref="J27:J30" si="2">G27</f>
        <v>2799.5079999999998</v>
      </c>
      <c r="K27" s="961"/>
      <c r="L27" s="1026"/>
      <c r="M27" s="168"/>
    </row>
    <row r="28" spans="1:13" s="169" customFormat="1" ht="51.6" customHeight="1" x14ac:dyDescent="0.25">
      <c r="A28" s="1156"/>
      <c r="B28" s="416" t="s">
        <v>125</v>
      </c>
      <c r="C28" s="418"/>
      <c r="D28" s="104"/>
      <c r="E28" s="104"/>
      <c r="F28" s="164">
        <f t="shared" si="1"/>
        <v>0</v>
      </c>
      <c r="G28" s="423">
        <v>8992.5139999999992</v>
      </c>
      <c r="H28" s="107"/>
      <c r="I28" s="107"/>
      <c r="J28" s="421">
        <f t="shared" si="2"/>
        <v>8992.5139999999992</v>
      </c>
      <c r="K28" s="961"/>
      <c r="L28" s="1026"/>
      <c r="M28" s="168"/>
    </row>
    <row r="29" spans="1:13" s="169" customFormat="1" ht="52.5" customHeight="1" x14ac:dyDescent="0.25">
      <c r="A29" s="1156"/>
      <c r="B29" s="416" t="s">
        <v>126</v>
      </c>
      <c r="C29" s="418"/>
      <c r="D29" s="104"/>
      <c r="E29" s="104"/>
      <c r="F29" s="164">
        <f t="shared" si="1"/>
        <v>0</v>
      </c>
      <c r="G29" s="423">
        <v>4375.7150000000001</v>
      </c>
      <c r="H29" s="107"/>
      <c r="I29" s="107"/>
      <c r="J29" s="421">
        <f t="shared" si="2"/>
        <v>4375.7150000000001</v>
      </c>
      <c r="K29" s="961"/>
      <c r="L29" s="1026"/>
      <c r="M29" s="168"/>
    </row>
    <row r="30" spans="1:13" s="169" customFormat="1" ht="57.6" customHeight="1" thickBot="1" x14ac:dyDescent="0.3">
      <c r="A30" s="1157"/>
      <c r="B30" s="416" t="s">
        <v>127</v>
      </c>
      <c r="C30" s="418"/>
      <c r="D30" s="104"/>
      <c r="E30" s="104"/>
      <c r="F30" s="419">
        <f t="shared" si="1"/>
        <v>0</v>
      </c>
      <c r="G30" s="424">
        <v>21397.673999999999</v>
      </c>
      <c r="H30" s="187"/>
      <c r="I30" s="187"/>
      <c r="J30" s="425">
        <f t="shared" si="2"/>
        <v>21397.673999999999</v>
      </c>
      <c r="K30" s="1158"/>
      <c r="L30" s="1027"/>
      <c r="M30" s="168"/>
    </row>
    <row r="31" spans="1:13" ht="15.6" customHeight="1" thickBot="1" x14ac:dyDescent="0.3">
      <c r="A31" s="1153" t="s">
        <v>64</v>
      </c>
      <c r="B31" s="1154"/>
      <c r="C31" s="1154"/>
      <c r="D31" s="1154"/>
      <c r="E31" s="1154"/>
      <c r="F31" s="1154"/>
      <c r="G31" s="1120"/>
      <c r="H31" s="1120"/>
      <c r="I31" s="1120"/>
      <c r="J31" s="1120"/>
      <c r="K31" s="1120"/>
      <c r="L31" s="1121"/>
    </row>
    <row r="32" spans="1:13" ht="15.6" customHeight="1" thickBot="1" x14ac:dyDescent="0.3">
      <c r="A32" s="1001" t="s">
        <v>108</v>
      </c>
      <c r="B32" s="1002"/>
      <c r="C32" s="1140" t="s">
        <v>3</v>
      </c>
      <c r="D32" s="1141"/>
      <c r="E32" s="1141"/>
      <c r="F32" s="1142"/>
      <c r="G32" s="1140" t="s">
        <v>11</v>
      </c>
      <c r="H32" s="1141"/>
      <c r="I32" s="1141"/>
      <c r="J32" s="1142"/>
      <c r="K32" s="1151" t="s">
        <v>4</v>
      </c>
      <c r="L32" s="1151" t="s">
        <v>11</v>
      </c>
    </row>
    <row r="33" spans="1:27" ht="15.6" customHeight="1" x14ac:dyDescent="0.25">
      <c r="A33" s="1068"/>
      <c r="B33" s="989"/>
      <c r="C33" s="414" t="s">
        <v>104</v>
      </c>
      <c r="D33" s="251" t="s">
        <v>105</v>
      </c>
      <c r="E33" s="251" t="s">
        <v>106</v>
      </c>
      <c r="F33" s="12" t="s">
        <v>0</v>
      </c>
      <c r="G33" s="414" t="s">
        <v>104</v>
      </c>
      <c r="H33" s="251" t="s">
        <v>105</v>
      </c>
      <c r="I33" s="251" t="s">
        <v>106</v>
      </c>
      <c r="J33" s="12" t="s">
        <v>0</v>
      </c>
      <c r="K33" s="1152"/>
      <c r="L33" s="1152"/>
    </row>
    <row r="34" spans="1:27" s="169" customFormat="1" ht="49.15" customHeight="1" x14ac:dyDescent="0.25">
      <c r="A34" s="198" t="s">
        <v>1</v>
      </c>
      <c r="B34" s="438" t="s">
        <v>131</v>
      </c>
      <c r="C34" s="439"/>
      <c r="D34" s="439"/>
      <c r="E34" s="439"/>
      <c r="F34" s="421">
        <v>0</v>
      </c>
      <c r="G34" s="109">
        <v>498.46300000000002</v>
      </c>
      <c r="H34" s="439"/>
      <c r="I34" s="439"/>
      <c r="J34" s="421">
        <f>G34</f>
        <v>498.46300000000002</v>
      </c>
      <c r="K34" s="267" t="s">
        <v>101</v>
      </c>
      <c r="L34" s="243" t="s">
        <v>72</v>
      </c>
      <c r="M34" s="168"/>
    </row>
    <row r="35" spans="1:27" ht="29.25" customHeight="1" x14ac:dyDescent="0.25">
      <c r="A35" s="989" t="s">
        <v>69</v>
      </c>
      <c r="B35" s="989"/>
      <c r="C35" s="989"/>
      <c r="D35" s="989"/>
      <c r="E35" s="989"/>
      <c r="F35" s="989"/>
      <c r="G35" s="989"/>
      <c r="H35" s="989"/>
      <c r="I35" s="989"/>
      <c r="J35" s="989"/>
      <c r="K35" s="989"/>
      <c r="L35" s="989"/>
      <c r="AA35" s="3"/>
    </row>
    <row r="36" spans="1:27" ht="45" customHeight="1" x14ac:dyDescent="0.25">
      <c r="A36" s="198" t="s">
        <v>1</v>
      </c>
      <c r="B36" s="438" t="s">
        <v>131</v>
      </c>
      <c r="C36" s="439" t="s">
        <v>133</v>
      </c>
      <c r="D36" s="439"/>
      <c r="E36" s="439"/>
      <c r="F36" s="421">
        <v>0</v>
      </c>
      <c r="G36" s="109">
        <v>500</v>
      </c>
      <c r="H36" s="439"/>
      <c r="I36" s="439"/>
      <c r="J36" s="421">
        <f>G36</f>
        <v>500</v>
      </c>
      <c r="K36" s="267" t="s">
        <v>101</v>
      </c>
      <c r="L36" s="243" t="s">
        <v>76</v>
      </c>
    </row>
    <row r="37" spans="1:27" ht="45" hidden="1" customHeight="1" x14ac:dyDescent="0.25">
      <c r="A37" s="224" t="s">
        <v>15</v>
      </c>
      <c r="B37" s="225" t="s">
        <v>73</v>
      </c>
      <c r="C37" s="227"/>
      <c r="D37" s="228"/>
      <c r="E37" s="228"/>
      <c r="F37" s="229" t="e">
        <f>C37+D37+E37+#REF!+#REF!</f>
        <v>#REF!</v>
      </c>
      <c r="G37" s="227"/>
      <c r="H37" s="228"/>
      <c r="I37" s="228"/>
      <c r="J37" s="230" t="e">
        <f>#REF!</f>
        <v>#REF!</v>
      </c>
      <c r="K37" s="214" t="s">
        <v>51</v>
      </c>
      <c r="L37" s="231" t="s">
        <v>76</v>
      </c>
    </row>
    <row r="38" spans="1:27" s="3" customFormat="1" ht="79.5" hidden="1" customHeight="1" thickBot="1" x14ac:dyDescent="0.3">
      <c r="A38" s="232" t="s">
        <v>16</v>
      </c>
      <c r="B38" s="233" t="s">
        <v>67</v>
      </c>
      <c r="C38" s="235"/>
      <c r="D38" s="236">
        <v>1580.9570000000001</v>
      </c>
      <c r="E38" s="236"/>
      <c r="F38" s="237" t="e">
        <f>C38+D38+E38+#REF!+#REF!</f>
        <v>#REF!</v>
      </c>
      <c r="G38" s="235"/>
      <c r="H38" s="238">
        <v>2275.0148100000001</v>
      </c>
      <c r="I38" s="236"/>
      <c r="J38" s="239" t="e">
        <f>H38+#REF!+#REF!</f>
        <v>#REF!</v>
      </c>
      <c r="K38" s="256" t="s">
        <v>12</v>
      </c>
      <c r="L38" s="241" t="s">
        <v>68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40" spans="1:27" s="3" customFormat="1" ht="3.75" customHeight="1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3" customFormat="1" x14ac:dyDescent="0.25">
      <c r="A41" s="1"/>
      <c r="B41" s="2" t="s">
        <v>93</v>
      </c>
      <c r="C41" s="2"/>
      <c r="D41" s="2"/>
      <c r="E41" s="2"/>
      <c r="F41" s="2"/>
      <c r="G41" s="2" t="s">
        <v>94</v>
      </c>
      <c r="H41" s="2"/>
      <c r="I41" s="2"/>
      <c r="J41" s="2"/>
      <c r="K41" s="2"/>
      <c r="L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</sheetData>
  <mergeCells count="36">
    <mergeCell ref="A31:L31"/>
    <mergeCell ref="A35:L35"/>
    <mergeCell ref="A23:L23"/>
    <mergeCell ref="A24:B25"/>
    <mergeCell ref="C24:F24"/>
    <mergeCell ref="G24:J24"/>
    <mergeCell ref="K24:K25"/>
    <mergeCell ref="L24:L25"/>
    <mergeCell ref="A26:A30"/>
    <mergeCell ref="K26:K30"/>
    <mergeCell ref="L26:L30"/>
    <mergeCell ref="C32:F32"/>
    <mergeCell ref="G32:J32"/>
    <mergeCell ref="K32:K33"/>
    <mergeCell ref="L32:L33"/>
    <mergeCell ref="A32:B33"/>
    <mergeCell ref="A16:B17"/>
    <mergeCell ref="C16:F16"/>
    <mergeCell ref="G16:J16"/>
    <mergeCell ref="K16:K17"/>
    <mergeCell ref="L16:L17"/>
    <mergeCell ref="A2:L2"/>
    <mergeCell ref="A3:L3"/>
    <mergeCell ref="A4:L4"/>
    <mergeCell ref="A5:B6"/>
    <mergeCell ref="C5:F5"/>
    <mergeCell ref="G5:J5"/>
    <mergeCell ref="K5:K6"/>
    <mergeCell ref="L5:L6"/>
    <mergeCell ref="A15:L15"/>
    <mergeCell ref="A8:L8"/>
    <mergeCell ref="A9:B10"/>
    <mergeCell ref="C9:F9"/>
    <mergeCell ref="G9:J9"/>
    <mergeCell ref="K9:K10"/>
    <mergeCell ref="L9:L10"/>
  </mergeCells>
  <printOptions horizontalCentered="1"/>
  <pageMargins left="0.19685039370078741" right="0.19685039370078741" top="0.78740157480314965" bottom="0" header="0.15748031496062992" footer="0.15748031496062992"/>
  <pageSetup paperSize="9" scale="80" orientation="landscape" r:id="rId1"/>
  <headerFooter alignWithMargins="0"/>
  <colBreaks count="1" manualBreakCount="1">
    <brk id="12" max="4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7B7C-073C-4CE0-9BCC-B5A33B24B35E}">
  <dimension ref="A1:AA36"/>
  <sheetViews>
    <sheetView view="pageBreakPreview" topLeftCell="A2" zoomScale="94" zoomScaleNormal="73" zoomScaleSheetLayoutView="94" workbookViewId="0">
      <selection activeCell="L11" sqref="L11"/>
    </sheetView>
  </sheetViews>
  <sheetFormatPr defaultColWidth="9.140625" defaultRowHeight="15" x14ac:dyDescent="0.25"/>
  <cols>
    <col min="1" max="1" width="4.140625" style="1" customWidth="1"/>
    <col min="2" max="2" width="46.85546875" style="2" customWidth="1"/>
    <col min="3" max="5" width="9.42578125" style="2" customWidth="1"/>
    <col min="6" max="6" width="10.85546875" style="2" customWidth="1"/>
    <col min="7" max="7" width="11" style="2" customWidth="1"/>
    <col min="8" max="8" width="10.28515625" style="2" customWidth="1"/>
    <col min="9" max="9" width="10.7109375" style="2" customWidth="1"/>
    <col min="10" max="10" width="11.7109375" style="2" customWidth="1"/>
    <col min="11" max="12" width="14.285156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950" t="s">
        <v>5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2"/>
    </row>
    <row r="3" spans="1:26" ht="33.6" customHeight="1" thickBot="1" x14ac:dyDescent="0.3">
      <c r="A3" s="1043" t="s">
        <v>107</v>
      </c>
      <c r="B3" s="1044"/>
      <c r="C3" s="1044"/>
      <c r="D3" s="1044"/>
      <c r="E3" s="1044"/>
      <c r="F3" s="1044"/>
      <c r="G3" s="1044"/>
      <c r="H3" s="1044"/>
      <c r="I3" s="1044"/>
      <c r="J3" s="1044"/>
      <c r="K3" s="1044"/>
      <c r="L3" s="1045"/>
    </row>
    <row r="4" spans="1:26" ht="16.5" hidden="1" customHeight="1" thickBot="1" x14ac:dyDescent="0.3">
      <c r="A4" s="1129" t="s">
        <v>17</v>
      </c>
      <c r="B4" s="1130"/>
      <c r="C4" s="1130"/>
      <c r="D4" s="1130"/>
      <c r="E4" s="1130"/>
      <c r="F4" s="1130"/>
      <c r="G4" s="1130"/>
      <c r="H4" s="1130"/>
      <c r="I4" s="1130"/>
      <c r="J4" s="1130"/>
      <c r="K4" s="1130"/>
      <c r="L4" s="1131"/>
    </row>
    <row r="5" spans="1:26" ht="16.5" hidden="1" customHeight="1" thickBot="1" x14ac:dyDescent="0.3">
      <c r="A5" s="1144"/>
      <c r="B5" s="1145"/>
      <c r="C5" s="1148" t="s">
        <v>3</v>
      </c>
      <c r="D5" s="1149"/>
      <c r="E5" s="1149"/>
      <c r="F5" s="1150"/>
      <c r="G5" s="1148" t="s">
        <v>11</v>
      </c>
      <c r="H5" s="1149"/>
      <c r="I5" s="1149"/>
      <c r="J5" s="1150"/>
      <c r="K5" s="1053" t="s">
        <v>4</v>
      </c>
      <c r="L5" s="1151" t="s">
        <v>11</v>
      </c>
    </row>
    <row r="6" spans="1:26" ht="16.5" hidden="1" customHeight="1" thickBot="1" x14ac:dyDescent="0.3">
      <c r="A6" s="1146"/>
      <c r="B6" s="1147"/>
      <c r="C6" s="392" t="s">
        <v>104</v>
      </c>
      <c r="D6" s="373" t="s">
        <v>105</v>
      </c>
      <c r="E6" s="373" t="s">
        <v>106</v>
      </c>
      <c r="F6" s="12" t="s">
        <v>0</v>
      </c>
      <c r="G6" s="392" t="s">
        <v>104</v>
      </c>
      <c r="H6" s="373" t="s">
        <v>105</v>
      </c>
      <c r="I6" s="373" t="s">
        <v>106</v>
      </c>
      <c r="J6" s="12" t="s">
        <v>0</v>
      </c>
      <c r="K6" s="1124"/>
      <c r="L6" s="1152"/>
    </row>
    <row r="7" spans="1:26" s="169" customFormat="1" ht="90" hidden="1" customHeight="1" thickBot="1" x14ac:dyDescent="0.3">
      <c r="A7" s="128">
        <v>1</v>
      </c>
      <c r="B7" s="134" t="s">
        <v>115</v>
      </c>
      <c r="C7" s="402">
        <v>295</v>
      </c>
      <c r="D7" s="400"/>
      <c r="E7" s="400"/>
      <c r="F7" s="403">
        <f>C7+D7+E7</f>
        <v>295</v>
      </c>
      <c r="G7" s="402">
        <v>295.89999999999998</v>
      </c>
      <c r="H7" s="400"/>
      <c r="I7" s="400"/>
      <c r="J7" s="401">
        <f>G7+H7+H7</f>
        <v>295.89999999999998</v>
      </c>
      <c r="K7" s="62" t="s">
        <v>81</v>
      </c>
      <c r="L7" s="128" t="s">
        <v>116</v>
      </c>
      <c r="M7" s="168"/>
    </row>
    <row r="8" spans="1:26" s="25" customFormat="1" ht="15" customHeight="1" thickBot="1" x14ac:dyDescent="0.3">
      <c r="A8" s="1132" t="s">
        <v>22</v>
      </c>
      <c r="B8" s="1133"/>
      <c r="C8" s="1133"/>
      <c r="D8" s="1133"/>
      <c r="E8" s="1133"/>
      <c r="F8" s="1133"/>
      <c r="G8" s="1133"/>
      <c r="H8" s="1133"/>
      <c r="I8" s="1133"/>
      <c r="J8" s="1133"/>
      <c r="K8" s="1133"/>
      <c r="L8" s="1134"/>
      <c r="M8" s="24"/>
    </row>
    <row r="9" spans="1:26" s="25" customFormat="1" ht="18" customHeight="1" thickBot="1" x14ac:dyDescent="0.3">
      <c r="A9" s="1001" t="s">
        <v>108</v>
      </c>
      <c r="B9" s="1002"/>
      <c r="C9" s="1001" t="s">
        <v>3</v>
      </c>
      <c r="D9" s="1002"/>
      <c r="E9" s="1002"/>
      <c r="F9" s="1031"/>
      <c r="G9" s="1039" t="s">
        <v>11</v>
      </c>
      <c r="H9" s="1040"/>
      <c r="I9" s="1040"/>
      <c r="J9" s="1041"/>
      <c r="K9" s="1002" t="s">
        <v>4</v>
      </c>
      <c r="L9" s="1015" t="s">
        <v>11</v>
      </c>
      <c r="M9" s="24"/>
    </row>
    <row r="10" spans="1:26" s="25" customFormat="1" ht="15.6" customHeight="1" thickBot="1" x14ac:dyDescent="0.3">
      <c r="A10" s="1003"/>
      <c r="B10" s="1004"/>
      <c r="C10" s="365" t="s">
        <v>104</v>
      </c>
      <c r="D10" s="373" t="s">
        <v>105</v>
      </c>
      <c r="E10" s="373" t="s">
        <v>106</v>
      </c>
      <c r="F10" s="366" t="s">
        <v>0</v>
      </c>
      <c r="G10" s="365" t="s">
        <v>104</v>
      </c>
      <c r="H10" s="378" t="s">
        <v>105</v>
      </c>
      <c r="I10" s="373" t="s">
        <v>106</v>
      </c>
      <c r="J10" s="379" t="s">
        <v>0</v>
      </c>
      <c r="K10" s="1004"/>
      <c r="L10" s="1042"/>
      <c r="M10" s="24"/>
    </row>
    <row r="11" spans="1:26" s="169" customFormat="1" ht="119.45" customHeight="1" x14ac:dyDescent="0.25">
      <c r="A11" s="374" t="s">
        <v>1</v>
      </c>
      <c r="B11" s="375" t="s">
        <v>102</v>
      </c>
      <c r="C11" s="376">
        <v>264.81700000000001</v>
      </c>
      <c r="D11" s="370">
        <v>264.81700000000001</v>
      </c>
      <c r="E11" s="370">
        <v>264.81700000000001</v>
      </c>
      <c r="F11" s="371">
        <f>C11+D11+E11</f>
        <v>794.45100000000002</v>
      </c>
      <c r="G11" s="376">
        <v>35175.43</v>
      </c>
      <c r="H11" s="370">
        <v>35175.43</v>
      </c>
      <c r="I11" s="377">
        <v>35175.43</v>
      </c>
      <c r="J11" s="371">
        <f>SUM(G11:I11)</f>
        <v>105526.29000000001</v>
      </c>
      <c r="K11" s="405" t="s">
        <v>103</v>
      </c>
      <c r="L11" s="380" t="s">
        <v>110</v>
      </c>
      <c r="M11" s="168"/>
      <c r="Z11" s="168">
        <f>J11-F11</f>
        <v>104731.83900000001</v>
      </c>
    </row>
    <row r="12" spans="1:26" s="169" customFormat="1" ht="76.150000000000006" customHeight="1" x14ac:dyDescent="0.25">
      <c r="A12" s="367" t="s">
        <v>15</v>
      </c>
      <c r="B12" s="368" t="s">
        <v>112</v>
      </c>
      <c r="C12" s="105">
        <v>465</v>
      </c>
      <c r="D12" s="104"/>
      <c r="E12" s="104"/>
      <c r="F12" s="115">
        <f>C12+D12+E12</f>
        <v>465</v>
      </c>
      <c r="G12" s="105">
        <v>0</v>
      </c>
      <c r="H12" s="104"/>
      <c r="I12" s="104"/>
      <c r="J12" s="115">
        <f>SUM(G12:I12)</f>
        <v>0</v>
      </c>
      <c r="K12" s="406" t="s">
        <v>12</v>
      </c>
      <c r="L12" s="381" t="s">
        <v>90</v>
      </c>
      <c r="M12" s="168"/>
    </row>
    <row r="13" spans="1:26" s="169" customFormat="1" ht="85.9" customHeight="1" x14ac:dyDescent="0.25">
      <c r="A13" s="369" t="s">
        <v>16</v>
      </c>
      <c r="B13" s="118" t="s">
        <v>113</v>
      </c>
      <c r="C13" s="105"/>
      <c r="D13" s="104">
        <v>480</v>
      </c>
      <c r="E13" s="104"/>
      <c r="F13" s="115">
        <f>C13+D13+E13</f>
        <v>480</v>
      </c>
      <c r="G13" s="105"/>
      <c r="H13" s="104">
        <v>0</v>
      </c>
      <c r="I13" s="104"/>
      <c r="J13" s="115">
        <f>SUM(G13:I13)</f>
        <v>0</v>
      </c>
      <c r="K13" s="406" t="s">
        <v>12</v>
      </c>
      <c r="L13" s="382" t="s">
        <v>90</v>
      </c>
      <c r="M13" s="168"/>
    </row>
    <row r="14" spans="1:26" s="169" customFormat="1" ht="77.45" customHeight="1" thickBot="1" x14ac:dyDescent="0.3">
      <c r="A14" s="369" t="s">
        <v>30</v>
      </c>
      <c r="B14" s="118" t="s">
        <v>114</v>
      </c>
      <c r="C14" s="135"/>
      <c r="D14" s="136"/>
      <c r="E14" s="136"/>
      <c r="F14" s="372">
        <f>C14+D14+E14</f>
        <v>0</v>
      </c>
      <c r="G14" s="135">
        <v>493.90699999999998</v>
      </c>
      <c r="H14" s="136"/>
      <c r="I14" s="136"/>
      <c r="J14" s="372">
        <f>SUM(G14:I14)</f>
        <v>493.90699999999998</v>
      </c>
      <c r="K14" s="407" t="s">
        <v>12</v>
      </c>
      <c r="L14" s="382" t="s">
        <v>72</v>
      </c>
      <c r="M14" s="168"/>
    </row>
    <row r="15" spans="1:26" s="169" customFormat="1" ht="15.6" customHeight="1" thickBot="1" x14ac:dyDescent="0.3">
      <c r="A15" s="1160" t="s">
        <v>21</v>
      </c>
      <c r="B15" s="1161"/>
      <c r="C15" s="1161"/>
      <c r="D15" s="1161"/>
      <c r="E15" s="1161"/>
      <c r="F15" s="1161"/>
      <c r="G15" s="1161"/>
      <c r="H15" s="1161"/>
      <c r="I15" s="1161"/>
      <c r="J15" s="1161"/>
      <c r="K15" s="1161"/>
      <c r="L15" s="1162"/>
      <c r="M15" s="168"/>
    </row>
    <row r="16" spans="1:26" s="169" customFormat="1" ht="13.9" customHeight="1" thickBot="1" x14ac:dyDescent="0.3">
      <c r="A16" s="1001" t="s">
        <v>108</v>
      </c>
      <c r="B16" s="1002"/>
      <c r="C16" s="1001" t="s">
        <v>3</v>
      </c>
      <c r="D16" s="1002"/>
      <c r="E16" s="1002"/>
      <c r="F16" s="1031"/>
      <c r="G16" s="1001" t="s">
        <v>11</v>
      </c>
      <c r="H16" s="1002"/>
      <c r="I16" s="1002"/>
      <c r="J16" s="1031"/>
      <c r="K16" s="1080" t="s">
        <v>4</v>
      </c>
      <c r="L16" s="1018" t="s">
        <v>11</v>
      </c>
      <c r="M16" s="168"/>
    </row>
    <row r="17" spans="1:27" s="169" customFormat="1" ht="16.149999999999999" customHeight="1" thickBot="1" x14ac:dyDescent="0.3">
      <c r="A17" s="1003"/>
      <c r="B17" s="1004"/>
      <c r="C17" s="392" t="s">
        <v>104</v>
      </c>
      <c r="D17" s="373" t="s">
        <v>105</v>
      </c>
      <c r="E17" s="373" t="s">
        <v>106</v>
      </c>
      <c r="F17" s="379" t="s">
        <v>0</v>
      </c>
      <c r="G17" s="392" t="s">
        <v>104</v>
      </c>
      <c r="H17" s="373" t="s">
        <v>105</v>
      </c>
      <c r="I17" s="373" t="s">
        <v>106</v>
      </c>
      <c r="J17" s="379" t="s">
        <v>0</v>
      </c>
      <c r="K17" s="1081"/>
      <c r="L17" s="1019"/>
      <c r="M17" s="168"/>
    </row>
    <row r="18" spans="1:27" s="169" customFormat="1" ht="47.45" customHeight="1" thickBot="1" x14ac:dyDescent="0.3">
      <c r="A18" s="391" t="s">
        <v>1</v>
      </c>
      <c r="B18" s="383" t="s">
        <v>111</v>
      </c>
      <c r="C18" s="384"/>
      <c r="D18" s="385"/>
      <c r="E18" s="385"/>
      <c r="F18" s="386"/>
      <c r="G18" s="387">
        <v>254.86799999999999</v>
      </c>
      <c r="H18" s="388"/>
      <c r="I18" s="388"/>
      <c r="J18" s="389">
        <f>SUM(G18:I18)</f>
        <v>254.86799999999999</v>
      </c>
      <c r="K18" s="404" t="s">
        <v>109</v>
      </c>
      <c r="L18" s="390" t="s">
        <v>14</v>
      </c>
      <c r="M18" s="168"/>
    </row>
    <row r="19" spans="1:27" s="25" customFormat="1" ht="16.5" hidden="1" customHeight="1" x14ac:dyDescent="0.25">
      <c r="A19" s="1125" t="s">
        <v>10</v>
      </c>
      <c r="B19" s="1126"/>
      <c r="C19" s="1126"/>
      <c r="D19" s="1126"/>
      <c r="E19" s="1126"/>
      <c r="F19" s="1126"/>
      <c r="G19" s="1126"/>
      <c r="H19" s="1126"/>
      <c r="I19" s="1126"/>
      <c r="J19" s="1126"/>
      <c r="K19" s="1126"/>
      <c r="L19" s="1127"/>
      <c r="M19" s="24"/>
    </row>
    <row r="20" spans="1:27" s="25" customFormat="1" ht="16.5" hidden="1" customHeight="1" x14ac:dyDescent="0.25">
      <c r="A20" s="1144"/>
      <c r="B20" s="1145"/>
      <c r="C20" s="1046" t="s">
        <v>3</v>
      </c>
      <c r="D20" s="1047"/>
      <c r="E20" s="1047"/>
      <c r="F20" s="1055"/>
      <c r="G20" s="1046" t="s">
        <v>11</v>
      </c>
      <c r="H20" s="1047"/>
      <c r="I20" s="1047"/>
      <c r="J20" s="1055"/>
      <c r="K20" s="1151" t="s">
        <v>4</v>
      </c>
      <c r="L20" s="1151" t="s">
        <v>11</v>
      </c>
      <c r="M20" s="24"/>
    </row>
    <row r="21" spans="1:27" s="25" customFormat="1" ht="16.5" hidden="1" customHeight="1" x14ac:dyDescent="0.25">
      <c r="A21" s="1146"/>
      <c r="B21" s="1147"/>
      <c r="C21" s="98" t="s">
        <v>13</v>
      </c>
      <c r="D21" s="99" t="s">
        <v>2</v>
      </c>
      <c r="E21" s="99" t="s">
        <v>6</v>
      </c>
      <c r="F21" s="100" t="s">
        <v>0</v>
      </c>
      <c r="G21" s="265" t="s">
        <v>13</v>
      </c>
      <c r="H21" s="266" t="s">
        <v>2</v>
      </c>
      <c r="I21" s="266" t="s">
        <v>6</v>
      </c>
      <c r="J21" s="111" t="s">
        <v>0</v>
      </c>
      <c r="K21" s="1152"/>
      <c r="L21" s="1152"/>
      <c r="M21" s="24"/>
    </row>
    <row r="22" spans="1:27" s="169" customFormat="1" ht="86.45" hidden="1" customHeight="1" x14ac:dyDescent="0.25">
      <c r="A22" s="103" t="s">
        <v>1</v>
      </c>
      <c r="B22" s="84" t="s">
        <v>77</v>
      </c>
      <c r="C22" s="67"/>
      <c r="D22" s="68"/>
      <c r="E22" s="68"/>
      <c r="F22" s="69"/>
      <c r="G22" s="85"/>
      <c r="H22" s="86"/>
      <c r="I22" s="86"/>
      <c r="J22" s="242" t="e">
        <f>G22+H22+I22+#REF!+#REF!</f>
        <v>#REF!</v>
      </c>
      <c r="K22" s="267" t="s">
        <v>12</v>
      </c>
      <c r="L22" s="243" t="s">
        <v>72</v>
      </c>
      <c r="M22" s="168"/>
    </row>
    <row r="23" spans="1:27" s="169" customFormat="1" ht="42.6" hidden="1" customHeight="1" x14ac:dyDescent="0.25">
      <c r="A23" s="112" t="s">
        <v>1</v>
      </c>
      <c r="B23" s="113" t="s">
        <v>95</v>
      </c>
      <c r="C23" s="105"/>
      <c r="D23" s="104"/>
      <c r="E23" s="104"/>
      <c r="F23" s="164"/>
      <c r="G23" s="110"/>
      <c r="H23" s="107"/>
      <c r="I23" s="107"/>
      <c r="J23" s="244" t="e">
        <f>G23+H23+I23+#REF!+#REF!</f>
        <v>#REF!</v>
      </c>
      <c r="K23" s="267" t="s">
        <v>34</v>
      </c>
      <c r="L23" s="243" t="s">
        <v>72</v>
      </c>
      <c r="M23" s="168"/>
    </row>
    <row r="24" spans="1:27" s="169" customFormat="1" ht="52.5" hidden="1" customHeight="1" x14ac:dyDescent="0.25">
      <c r="A24" s="214" t="s">
        <v>15</v>
      </c>
      <c r="B24" s="343" t="s">
        <v>78</v>
      </c>
      <c r="C24" s="344"/>
      <c r="D24" s="292"/>
      <c r="E24" s="292"/>
      <c r="F24" s="345"/>
      <c r="G24" s="346"/>
      <c r="H24" s="300"/>
      <c r="I24" s="300"/>
      <c r="J24" s="347" t="e">
        <f>G24+H24+I24+#REF!+#REF!</f>
        <v>#REF!</v>
      </c>
      <c r="K24" s="342" t="s">
        <v>34</v>
      </c>
      <c r="L24" s="290" t="s">
        <v>72</v>
      </c>
      <c r="M24" s="168"/>
    </row>
    <row r="25" spans="1:27" s="169" customFormat="1" ht="57.6" hidden="1" customHeight="1" x14ac:dyDescent="0.25">
      <c r="A25" s="214" t="s">
        <v>16</v>
      </c>
      <c r="B25" s="343" t="s">
        <v>79</v>
      </c>
      <c r="C25" s="344"/>
      <c r="D25" s="292"/>
      <c r="E25" s="292"/>
      <c r="F25" s="345"/>
      <c r="G25" s="346"/>
      <c r="H25" s="300"/>
      <c r="I25" s="300"/>
      <c r="J25" s="347" t="e">
        <f>G25+H25+I25+#REF!+#REF!</f>
        <v>#REF!</v>
      </c>
      <c r="K25" s="342" t="s">
        <v>34</v>
      </c>
      <c r="L25" s="290" t="s">
        <v>72</v>
      </c>
      <c r="M25" s="168"/>
    </row>
    <row r="26" spans="1:27" ht="15.6" hidden="1" customHeight="1" x14ac:dyDescent="0.25">
      <c r="A26" s="1153" t="s">
        <v>64</v>
      </c>
      <c r="B26" s="1154"/>
      <c r="C26" s="1154"/>
      <c r="D26" s="1154"/>
      <c r="E26" s="1154"/>
      <c r="F26" s="1154"/>
      <c r="G26" s="1154"/>
      <c r="H26" s="1154"/>
      <c r="I26" s="1154"/>
      <c r="J26" s="1154"/>
      <c r="K26" s="1154"/>
      <c r="L26" s="1159"/>
    </row>
    <row r="27" spans="1:27" ht="49.15" hidden="1" customHeight="1" x14ac:dyDescent="0.25">
      <c r="A27" s="353" t="s">
        <v>1</v>
      </c>
      <c r="B27" s="355" t="s">
        <v>96</v>
      </c>
      <c r="C27" s="356"/>
      <c r="D27" s="356"/>
      <c r="E27" s="356"/>
      <c r="F27" s="357" t="e">
        <f>#REF!</f>
        <v>#REF!</v>
      </c>
      <c r="G27" s="358"/>
      <c r="H27" s="356"/>
      <c r="I27" s="356"/>
      <c r="J27" s="359" t="e">
        <f>G27+H27+I27+#REF!+#REF!</f>
        <v>#REF!</v>
      </c>
      <c r="K27" s="283" t="s">
        <v>97</v>
      </c>
      <c r="L27" s="360" t="s">
        <v>98</v>
      </c>
    </row>
    <row r="28" spans="1:27" s="169" customFormat="1" ht="69" hidden="1" customHeight="1" x14ac:dyDescent="0.25">
      <c r="A28" s="352" t="s">
        <v>15</v>
      </c>
      <c r="B28" s="269" t="s">
        <v>99</v>
      </c>
      <c r="C28" s="292"/>
      <c r="D28" s="292"/>
      <c r="E28" s="292"/>
      <c r="F28" s="292" t="e">
        <f>#REF!</f>
        <v>#REF!</v>
      </c>
      <c r="G28" s="292"/>
      <c r="H28" s="278"/>
      <c r="I28" s="278"/>
      <c r="J28" s="350" t="e">
        <f>H28+#REF!+#REF!</f>
        <v>#REF!</v>
      </c>
      <c r="K28" s="354" t="s">
        <v>101</v>
      </c>
      <c r="L28" s="290" t="s">
        <v>72</v>
      </c>
      <c r="M28" s="168"/>
    </row>
    <row r="29" spans="1:27" s="169" customFormat="1" ht="58.9" hidden="1" customHeight="1" x14ac:dyDescent="0.25">
      <c r="A29" s="33" t="s">
        <v>16</v>
      </c>
      <c r="B29" s="361" t="s">
        <v>100</v>
      </c>
      <c r="C29" s="363"/>
      <c r="D29" s="363"/>
      <c r="E29" s="363"/>
      <c r="F29" s="363" t="e">
        <f>#REF!</f>
        <v>#REF!</v>
      </c>
      <c r="G29" s="363"/>
      <c r="H29" s="362"/>
      <c r="I29" s="362"/>
      <c r="J29" s="364" t="e">
        <f>H29+#REF!+#REF!</f>
        <v>#REF!</v>
      </c>
      <c r="K29" s="354" t="s">
        <v>101</v>
      </c>
      <c r="L29" s="290" t="s">
        <v>72</v>
      </c>
      <c r="M29" s="168"/>
      <c r="AA29" s="168" t="e">
        <f>F29-J29</f>
        <v>#REF!</v>
      </c>
    </row>
    <row r="30" spans="1:27" ht="29.25" hidden="1" customHeight="1" x14ac:dyDescent="0.25">
      <c r="A30" s="989" t="s">
        <v>69</v>
      </c>
      <c r="B30" s="989"/>
      <c r="C30" s="989"/>
      <c r="D30" s="989"/>
      <c r="E30" s="989"/>
      <c r="F30" s="989"/>
      <c r="G30" s="989"/>
      <c r="H30" s="989"/>
      <c r="I30" s="989"/>
      <c r="J30" s="989"/>
      <c r="K30" s="989"/>
      <c r="L30" s="989"/>
      <c r="AA30" s="3"/>
    </row>
    <row r="31" spans="1:27" ht="45" hidden="1" customHeight="1" x14ac:dyDescent="0.25">
      <c r="A31" s="216" t="s">
        <v>1</v>
      </c>
      <c r="B31" s="217" t="s">
        <v>70</v>
      </c>
      <c r="C31" s="219"/>
      <c r="D31" s="220"/>
      <c r="E31" s="220"/>
      <c r="F31" s="221" t="e">
        <f>C31+D31+E31+#REF!+#REF!</f>
        <v>#REF!</v>
      </c>
      <c r="G31" s="219"/>
      <c r="H31" s="220"/>
      <c r="I31" s="220"/>
      <c r="J31" s="222" t="e">
        <f>#REF!</f>
        <v>#REF!</v>
      </c>
      <c r="K31" s="223" t="s">
        <v>51</v>
      </c>
      <c r="L31" s="216" t="s">
        <v>72</v>
      </c>
    </row>
    <row r="32" spans="1:27" ht="45" hidden="1" customHeight="1" x14ac:dyDescent="0.25">
      <c r="A32" s="224" t="s">
        <v>15</v>
      </c>
      <c r="B32" s="225" t="s">
        <v>73</v>
      </c>
      <c r="C32" s="227"/>
      <c r="D32" s="228"/>
      <c r="E32" s="228"/>
      <c r="F32" s="229" t="e">
        <f>C32+D32+E32+#REF!+#REF!</f>
        <v>#REF!</v>
      </c>
      <c r="G32" s="227"/>
      <c r="H32" s="228"/>
      <c r="I32" s="228"/>
      <c r="J32" s="230" t="e">
        <f>#REF!</f>
        <v>#REF!</v>
      </c>
      <c r="K32" s="214" t="s">
        <v>51</v>
      </c>
      <c r="L32" s="231" t="s">
        <v>76</v>
      </c>
    </row>
    <row r="33" spans="1:12" ht="79.5" hidden="1" customHeight="1" x14ac:dyDescent="0.25">
      <c r="A33" s="232" t="s">
        <v>16</v>
      </c>
      <c r="B33" s="233" t="s">
        <v>67</v>
      </c>
      <c r="C33" s="235"/>
      <c r="D33" s="236">
        <v>1580.9570000000001</v>
      </c>
      <c r="E33" s="236"/>
      <c r="F33" s="237" t="e">
        <f>C33+D33+E33+#REF!+#REF!</f>
        <v>#REF!</v>
      </c>
      <c r="G33" s="235"/>
      <c r="H33" s="238">
        <v>2275.0148100000001</v>
      </c>
      <c r="I33" s="236"/>
      <c r="J33" s="239" t="e">
        <f>H33+#REF!+#REF!</f>
        <v>#REF!</v>
      </c>
      <c r="K33" s="256" t="s">
        <v>12</v>
      </c>
      <c r="L33" s="241" t="s">
        <v>68</v>
      </c>
    </row>
    <row r="35" spans="1:12" ht="3.75" customHeight="1" x14ac:dyDescent="0.25"/>
    <row r="36" spans="1:12" x14ac:dyDescent="0.25">
      <c r="B36" s="2" t="s">
        <v>93</v>
      </c>
      <c r="G36" s="2" t="s">
        <v>94</v>
      </c>
    </row>
  </sheetData>
  <mergeCells count="28">
    <mergeCell ref="A2:L2"/>
    <mergeCell ref="A3:L3"/>
    <mergeCell ref="A4:L4"/>
    <mergeCell ref="A5:B6"/>
    <mergeCell ref="C5:F5"/>
    <mergeCell ref="G5:J5"/>
    <mergeCell ref="K5:K6"/>
    <mergeCell ref="L5:L6"/>
    <mergeCell ref="A8:L8"/>
    <mergeCell ref="A9:B10"/>
    <mergeCell ref="C9:F9"/>
    <mergeCell ref="G9:J9"/>
    <mergeCell ref="K9:K10"/>
    <mergeCell ref="L9:L10"/>
    <mergeCell ref="A15:L15"/>
    <mergeCell ref="A16:B17"/>
    <mergeCell ref="C16:F16"/>
    <mergeCell ref="G16:J16"/>
    <mergeCell ref="K16:K17"/>
    <mergeCell ref="L16:L17"/>
    <mergeCell ref="A26:L26"/>
    <mergeCell ref="A30:L30"/>
    <mergeCell ref="A19:L19"/>
    <mergeCell ref="A20:B21"/>
    <mergeCell ref="C20:F20"/>
    <mergeCell ref="G20:J20"/>
    <mergeCell ref="K20:K21"/>
    <mergeCell ref="L20:L21"/>
  </mergeCells>
  <printOptions horizontalCentered="1"/>
  <pageMargins left="0.19685039370078741" right="0.19685039370078741" top="0.78740157480314965" bottom="0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03_2026зм_9</vt:lpstr>
      <vt:lpstr>12_2025зм_8</vt:lpstr>
      <vt:lpstr>10_2025зм_7</vt:lpstr>
      <vt:lpstr>10_2025</vt:lpstr>
      <vt:lpstr>07_2025 </vt:lpstr>
      <vt:lpstr>05_2025</vt:lpstr>
      <vt:lpstr>03_2025</vt:lpstr>
      <vt:lpstr>12_2024</vt:lpstr>
      <vt:lpstr>11_2024</vt:lpstr>
      <vt:lpstr>08_2024</vt:lpstr>
      <vt:lpstr>порівняльна таблиця</vt:lpstr>
      <vt:lpstr>'03_2025'!Область_печати</vt:lpstr>
      <vt:lpstr>'03_2026зм_9'!Область_печати</vt:lpstr>
      <vt:lpstr>'05_2025'!Область_печати</vt:lpstr>
      <vt:lpstr>'07_2025 '!Область_печати</vt:lpstr>
      <vt:lpstr>'08_2024'!Область_печати</vt:lpstr>
      <vt:lpstr>'10_2025'!Область_печати</vt:lpstr>
      <vt:lpstr>'10_2025зм_7'!Область_печати</vt:lpstr>
      <vt:lpstr>'11_2024'!Область_печати</vt:lpstr>
      <vt:lpstr>'12_2024'!Область_печати</vt:lpstr>
      <vt:lpstr>'12_2025зм_8'!Область_печати</vt:lpstr>
      <vt:lpstr>'порівняльна таблиця'!Область_печати</vt:lpstr>
    </vt:vector>
  </TitlesOfParts>
  <Company>ДОМ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User</cp:lastModifiedBy>
  <cp:lastPrinted>2026-03-09T15:31:19Z</cp:lastPrinted>
  <dcterms:created xsi:type="dcterms:W3CDTF">2012-09-03T05:49:41Z</dcterms:created>
  <dcterms:modified xsi:type="dcterms:W3CDTF">2026-03-09T15:31:43Z</dcterms:modified>
</cp:coreProperties>
</file>