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Tanya\виконком\РІШЕННЯ\2026\17.03.2026\ВІДКРИТІ ПИТАННЯ\2817 Звіт ПМЛ\"/>
    </mc:Choice>
  </mc:AlternateContent>
  <xr:revisionPtr revIDLastSave="0" documentId="13_ncr:1_{5798470F-83CB-449E-B693-C8597A0C190D}" xr6:coauthVersionLast="47" xr6:coauthVersionMax="47" xr10:uidLastSave="{00000000-0000-0000-0000-000000000000}"/>
  <bookViews>
    <workbookView xWindow="-120" yWindow="-120" windowWidth="29040" windowHeight="15840" tabRatio="615" xr2:uid="{00000000-000D-0000-FFFF-FFFF00000000}"/>
  </bookViews>
  <sheets>
    <sheet name="2025" sheetId="9" r:id="rId1"/>
  </sheets>
  <definedNames>
    <definedName name="_xlnm.Print_Area" localSheetId="0">'2025'!$A$1:$F$115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9" l="1"/>
  <c r="D54" i="9"/>
  <c r="D39" i="9"/>
  <c r="D40" i="9"/>
  <c r="D36" i="9" l="1"/>
  <c r="D30" i="9" s="1"/>
  <c r="D19" i="9" l="1"/>
  <c r="D51" i="9" l="1"/>
  <c r="D88" i="9" l="1"/>
  <c r="D15" i="9" l="1"/>
  <c r="D96" i="9"/>
  <c r="D89" i="9"/>
  <c r="D83" i="9"/>
  <c r="D100" i="9"/>
  <c r="D28" i="9" l="1"/>
  <c r="F33" i="9" l="1"/>
  <c r="F34" i="9"/>
  <c r="F35" i="9"/>
  <c r="E36" i="9"/>
  <c r="E88" i="9" l="1"/>
  <c r="D79" i="9" l="1"/>
  <c r="C97" i="9"/>
  <c r="D37" i="9" l="1"/>
  <c r="D104" i="9" s="1"/>
  <c r="B30" i="9" l="1"/>
  <c r="C79" i="9"/>
  <c r="C80" i="9" l="1"/>
  <c r="C84" i="9" s="1"/>
  <c r="B79" i="9"/>
  <c r="B105" i="9" l="1"/>
  <c r="B15" i="9" l="1"/>
  <c r="B20" i="9"/>
  <c r="B97" i="9"/>
  <c r="B96" i="9"/>
  <c r="B51" i="9" l="1"/>
  <c r="B37" i="9"/>
  <c r="C103" i="9"/>
  <c r="C104" i="9" s="1"/>
  <c r="E104" i="9" s="1"/>
  <c r="F28" i="9" l="1"/>
  <c r="E28" i="9"/>
  <c r="E54" i="9"/>
  <c r="F79" i="9"/>
  <c r="F100" i="9"/>
  <c r="E100" i="9"/>
  <c r="F99" i="9"/>
  <c r="E99" i="9"/>
  <c r="D97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7" i="9"/>
  <c r="C86" i="9"/>
  <c r="E86" i="9" s="1"/>
  <c r="E83" i="9"/>
  <c r="B83" i="9"/>
  <c r="D81" i="9"/>
  <c r="E81" i="9" s="1"/>
  <c r="B81" i="9"/>
  <c r="D80" i="9"/>
  <c r="F80" i="9" s="1"/>
  <c r="B80" i="9"/>
  <c r="E57" i="9"/>
  <c r="E56" i="9"/>
  <c r="E55" i="9"/>
  <c r="F54" i="9"/>
  <c r="F53" i="9"/>
  <c r="E53" i="9"/>
  <c r="F51" i="9"/>
  <c r="B104" i="9"/>
  <c r="E43" i="9"/>
  <c r="E42" i="9"/>
  <c r="E41" i="9"/>
  <c r="F40" i="9"/>
  <c r="E40" i="9"/>
  <c r="F39" i="9"/>
  <c r="E39" i="9"/>
  <c r="E35" i="9"/>
  <c r="F32" i="9"/>
  <c r="E32" i="9"/>
  <c r="F30" i="9"/>
  <c r="E30" i="9"/>
  <c r="F26" i="9"/>
  <c r="E26" i="9"/>
  <c r="E24" i="9"/>
  <c r="F23" i="9"/>
  <c r="F22" i="9"/>
  <c r="E22" i="9"/>
  <c r="F19" i="9"/>
  <c r="E19" i="9"/>
  <c r="F18" i="9"/>
  <c r="E18" i="9"/>
  <c r="E15" i="9"/>
  <c r="B13" i="9"/>
  <c r="B103" i="9" s="1"/>
  <c r="C96" i="9" l="1"/>
  <c r="E51" i="9"/>
  <c r="F83" i="9"/>
  <c r="F96" i="9"/>
  <c r="F97" i="9"/>
  <c r="B84" i="9"/>
  <c r="F37" i="9"/>
  <c r="E97" i="9"/>
  <c r="D13" i="9"/>
  <c r="D103" i="9" s="1"/>
  <c r="D105" i="9" s="1"/>
  <c r="F15" i="9"/>
  <c r="D84" i="9"/>
  <c r="E37" i="9"/>
  <c r="E79" i="9"/>
  <c r="E80" i="9"/>
  <c r="E23" i="9"/>
  <c r="E96" i="9"/>
  <c r="F13" i="9" l="1"/>
  <c r="E13" i="9"/>
  <c r="F20" i="9"/>
  <c r="E20" i="9"/>
  <c r="F84" i="9"/>
  <c r="E84" i="9"/>
  <c r="F103" i="9" l="1"/>
  <c r="E103" i="9"/>
  <c r="F104" i="9"/>
</calcChain>
</file>

<file path=xl/sharedStrings.xml><?xml version="1.0" encoding="utf-8"?>
<sst xmlns="http://schemas.openxmlformats.org/spreadsheetml/2006/main" count="152" uniqueCount="78">
  <si>
    <t>Показники</t>
  </si>
  <si>
    <t>І. Фінансові результати</t>
  </si>
  <si>
    <t>Дохід (виручка) від реалізації продукції (товарів, робіт, послуг)</t>
  </si>
  <si>
    <t>за рахунок субвенції з Державного бюджету</t>
  </si>
  <si>
    <t>за рахунок місцевого бюджету</t>
  </si>
  <si>
    <t>за договорами НСЗУ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</si>
  <si>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</si>
  <si>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</si>
  <si>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</si>
  <si>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</si>
  <si>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</si>
  <si>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</si>
  <si>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</si>
  <si>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Валовий:</t>
  </si>
  <si>
    <t>прибуток</t>
  </si>
  <si>
    <t>збиток</t>
  </si>
  <si>
    <t>Інші операційні доходи</t>
  </si>
  <si>
    <t>у тому числі:</t>
  </si>
  <si>
    <t>одержані гранти та субсидії</t>
  </si>
  <si>
    <t>дохід від реалізації необоротних активів, утримуваних для продажу</t>
  </si>
  <si>
    <t>дохід від платних послуг</t>
  </si>
  <si>
    <t>Інші операційні витрати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</si>
  <si>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</si>
  <si>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</si>
  <si>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</si>
  <si>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</si>
  <si>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>від реалізації фінансових інвестицій</t>
  </si>
  <si>
    <t>від безплатно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</si>
  <si>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</si>
  <si>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</si>
  <si>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</si>
  <si>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 звичайної діяльності до оподаткування:</t>
  </si>
  <si>
    <t>Податок на прибуток</t>
  </si>
  <si>
    <t>Чистий:</t>
  </si>
  <si>
    <t>Відрахування частини прибутку до бюджету</t>
  </si>
  <si>
    <t>ІІ. Елементи операційних витрат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</si>
  <si>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</si>
  <si>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</si>
  <si>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</si>
  <si>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</si>
  <si>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ІІІ. Капітальні інвестиції протягом року</t>
  </si>
  <si>
    <t>Капітальне будівництво</t>
  </si>
  <si>
    <t>у тому числі за рахунок бюджетних коштів</t>
  </si>
  <si>
    <t>Придбання (створення) нематеріальних активів)</t>
  </si>
  <si>
    <t>Погашення отриманих на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</si>
  <si>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</si>
  <si>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ІV. Додаткова інформація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</si>
  <si>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</si>
  <si>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</si>
  <si>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</si>
  <si>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інші субвенції з місцевого бюджету</t>
  </si>
  <si>
    <t xml:space="preserve">ЗВІТ ПРО ВИКОНАННЯ ФІНАНСОВОГО ПЛАНУ </t>
  </si>
  <si>
    <t>-</t>
  </si>
  <si>
    <t>Відхилення (-/+)</t>
  </si>
  <si>
    <t xml:space="preserve">Разом </t>
  </si>
  <si>
    <t>Чисельність працівників, осіб</t>
  </si>
  <si>
    <t>Витрати на збут</t>
  </si>
  <si>
    <t xml:space="preserve">Інші операційні витрати
</t>
  </si>
  <si>
    <t xml:space="preserve"> тис. грн.</t>
  </si>
  <si>
    <t>Усього доходів</t>
  </si>
  <si>
    <t>Усього видатків</t>
  </si>
  <si>
    <t>Чистий дохід (виручка) від реалізації продукції (товарів, робіт, послуг), в т.ч.:</t>
  </si>
  <si>
    <t>Адміністративні витрати</t>
  </si>
  <si>
    <t>Разом</t>
  </si>
  <si>
    <t>Виконання %</t>
  </si>
  <si>
    <t>Залишок невикористаних коштів</t>
  </si>
  <si>
    <t xml:space="preserve">План за  2025 рік </t>
  </si>
  <si>
    <t xml:space="preserve"> </t>
  </si>
  <si>
    <t>Комунального некомерційного підприємства «Південнівська міська лікарня» 
Південнівської міської ради за 2025 рік</t>
  </si>
  <si>
    <t>План на 2025 рік</t>
  </si>
  <si>
    <t>Факт  2025 року</t>
  </si>
  <si>
    <t>Звітний період  2025 рік</t>
  </si>
  <si>
    <t>дохід від операційної оренди активів.</t>
  </si>
  <si>
    <t>одержані гранти та субсидії, відсотки</t>
  </si>
  <si>
    <t>в тому числі</t>
  </si>
  <si>
    <t xml:space="preserve">Додаток
до рішення виконавчого комітету
Південнівської міської ради
від 17.03.2026 № 2817 </t>
  </si>
  <si>
    <t xml:space="preserve">Керуючий справами виконавчого комітету </t>
  </si>
  <si>
    <t>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</si>
</sst>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#,##0.000"/>
    <numFmt numFmtId="166" formatCode="#,##0.0000"/>
    <numFmt numFmtId="167" formatCode="0.000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_₴_-;\-* #,##0.00_₴_-;_-* &quot;-&quot;??_₴_-;_-@_-"/>
    <numFmt numFmtId="172" formatCode="_-* #,##0.00\ _г_р_н_._-;\-* #,##0.00\ _г_р_н_._-;_-* &quot;-&quot;??\ _г_р_н_._-;_-@_-"/>
    <numFmt numFmtId="173" formatCode="###\ ##0.000"/>
    <numFmt numFmtId="174" formatCode="_(&quot;$&quot;* #,##0.00_);_(&quot;$&quot;* \(#,##0.00\);_(&quot;$&quot;* &quot;-&quot;??_);_(@_)"/>
    <numFmt numFmtId="175" formatCode="#,##0.0_ ;[Red]\-#,##0.0\ "/>
    <numFmt numFmtId="176" formatCode="0.0;\(0.0\);\ ;\-"/>
    <numFmt numFmtId="177" formatCode="#,##0.000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7" applyNumberFormat="0" applyAlignment="0" applyProtection="0"/>
    <xf numFmtId="0" fontId="17" fillId="22" borderId="8" applyNumberFormat="0" applyAlignment="0" applyProtection="0"/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49" fontId="18" fillId="0" borderId="1">
      <alignment horizontal="center" vertical="center"/>
      <protection locked="0"/>
    </xf>
    <xf numFmtId="172" fontId="19" fillId="0" borderId="0" applyFont="0" applyFill="0" applyBorder="0" applyAlignment="0" applyProtection="0"/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49" fontId="19" fillId="0" borderId="1">
      <alignment horizontal="left" vertical="center"/>
      <protection locked="0"/>
    </xf>
    <xf numFmtId="0" fontId="20" fillId="0" borderId="0" applyNumberFormat="0" applyFill="0" applyBorder="0" applyAlignment="0" applyProtection="0"/>
    <xf numFmtId="173" fontId="21" fillId="0" borderId="0" applyAlignment="0">
      <alignment wrapText="1"/>
    </xf>
    <xf numFmtId="0" fontId="22" fillId="5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7" applyNumberFormat="0" applyAlignment="0" applyProtection="0"/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</xf>
    <xf numFmtId="49" fontId="19" fillId="0" borderId="0" applyNumberFormat="0" applyFont="0" applyAlignment="0">
      <alignment vertical="top" wrapText="1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19" fillId="0" borderId="0" applyNumberFormat="0" applyFont="0" applyAlignment="0">
      <alignment vertical="top" wrapText="1"/>
      <protection locked="0"/>
    </xf>
    <xf numFmtId="49" fontId="28" fillId="23" borderId="12">
      <alignment horizontal="left" vertical="center"/>
      <protection locked="0"/>
    </xf>
    <xf numFmtId="49" fontId="28" fillId="23" borderId="12">
      <alignment horizontal="left" vertical="center"/>
    </xf>
    <xf numFmtId="4" fontId="28" fillId="23" borderId="12">
      <alignment horizontal="right" vertical="center"/>
      <protection locked="0"/>
    </xf>
    <xf numFmtId="4" fontId="28" fillId="23" borderId="12">
      <alignment horizontal="right" vertical="center"/>
    </xf>
    <xf numFmtId="4" fontId="29" fillId="23" borderId="12">
      <alignment horizontal="right" vertical="center"/>
      <protection locked="0"/>
    </xf>
    <xf numFmtId="49" fontId="30" fillId="23" borderId="1">
      <alignment horizontal="left" vertical="center"/>
      <protection locked="0"/>
    </xf>
    <xf numFmtId="49" fontId="30" fillId="23" borderId="1">
      <alignment horizontal="left" vertical="center"/>
    </xf>
    <xf numFmtId="49" fontId="31" fillId="23" borderId="1">
      <alignment horizontal="left" vertical="center"/>
      <protection locked="0"/>
    </xf>
    <xf numFmtId="49" fontId="31" fillId="23" borderId="1">
      <alignment horizontal="left" vertical="center"/>
    </xf>
    <xf numFmtId="4" fontId="30" fillId="23" borderId="1">
      <alignment horizontal="right" vertical="center"/>
      <protection locked="0"/>
    </xf>
    <xf numFmtId="4" fontId="30" fillId="23" borderId="1">
      <alignment horizontal="right" vertical="center"/>
    </xf>
    <xf numFmtId="4" fontId="32" fillId="23" borderId="1">
      <alignment horizontal="right" vertical="center"/>
      <protection locked="0"/>
    </xf>
    <xf numFmtId="49" fontId="18" fillId="23" borderId="1">
      <alignment horizontal="left" vertical="center"/>
      <protection locked="0"/>
    </xf>
    <xf numFmtId="49" fontId="18" fillId="23" borderId="1">
      <alignment horizontal="left" vertical="center"/>
      <protection locked="0"/>
    </xf>
    <xf numFmtId="49" fontId="18" fillId="23" borderId="1">
      <alignment horizontal="left" vertical="center"/>
    </xf>
    <xf numFmtId="49" fontId="18" fillId="23" borderId="1">
      <alignment horizontal="left" vertical="center"/>
    </xf>
    <xf numFmtId="49" fontId="29" fillId="23" borderId="1">
      <alignment horizontal="left" vertical="center"/>
      <protection locked="0"/>
    </xf>
    <xf numFmtId="49" fontId="29" fillId="23" borderId="1">
      <alignment horizontal="left" vertical="center"/>
    </xf>
    <xf numFmtId="4" fontId="18" fillId="23" borderId="1">
      <alignment horizontal="right" vertical="center"/>
      <protection locked="0"/>
    </xf>
    <xf numFmtId="4" fontId="18" fillId="23" borderId="1">
      <alignment horizontal="right" vertical="center"/>
      <protection locked="0"/>
    </xf>
    <xf numFmtId="4" fontId="18" fillId="23" borderId="1">
      <alignment horizontal="right" vertical="center"/>
    </xf>
    <xf numFmtId="4" fontId="18" fillId="23" borderId="1">
      <alignment horizontal="right" vertical="center"/>
    </xf>
    <xf numFmtId="4" fontId="29" fillId="23" borderId="1">
      <alignment horizontal="right" vertical="center"/>
      <protection locked="0"/>
    </xf>
    <xf numFmtId="49" fontId="33" fillId="23" borderId="1">
      <alignment horizontal="left" vertical="center"/>
      <protection locked="0"/>
    </xf>
    <xf numFmtId="49" fontId="33" fillId="23" borderId="1">
      <alignment horizontal="left" vertical="center"/>
    </xf>
    <xf numFmtId="49" fontId="34" fillId="23" borderId="1">
      <alignment horizontal="left" vertical="center"/>
      <protection locked="0"/>
    </xf>
    <xf numFmtId="49" fontId="34" fillId="23" borderId="1">
      <alignment horizontal="left" vertical="center"/>
    </xf>
    <xf numFmtId="4" fontId="33" fillId="23" borderId="1">
      <alignment horizontal="right" vertical="center"/>
      <protection locked="0"/>
    </xf>
    <xf numFmtId="4" fontId="33" fillId="23" borderId="1">
      <alignment horizontal="right" vertical="center"/>
    </xf>
    <xf numFmtId="4" fontId="35" fillId="23" borderId="1">
      <alignment horizontal="right" vertical="center"/>
      <protection locked="0"/>
    </xf>
    <xf numFmtId="49" fontId="36" fillId="0" borderId="1">
      <alignment horizontal="left" vertical="center"/>
      <protection locked="0"/>
    </xf>
    <xf numFmtId="49" fontId="36" fillId="0" borderId="1">
      <alignment horizontal="left" vertical="center"/>
    </xf>
    <xf numFmtId="49" fontId="37" fillId="0" borderId="1">
      <alignment horizontal="left" vertical="center"/>
      <protection locked="0"/>
    </xf>
    <xf numFmtId="49" fontId="37" fillId="0" borderId="1">
      <alignment horizontal="left" vertical="center"/>
    </xf>
    <xf numFmtId="4" fontId="36" fillId="0" borderId="1">
      <alignment horizontal="right" vertical="center"/>
      <protection locked="0"/>
    </xf>
    <xf numFmtId="4" fontId="36" fillId="0" borderId="1">
      <alignment horizontal="right" vertical="center"/>
    </xf>
    <xf numFmtId="4" fontId="37" fillId="0" borderId="1">
      <alignment horizontal="right" vertical="center"/>
      <protection locked="0"/>
    </xf>
    <xf numFmtId="49" fontId="38" fillId="0" borderId="1">
      <alignment horizontal="left" vertical="center"/>
      <protection locked="0"/>
    </xf>
    <xf numFmtId="49" fontId="38" fillId="0" borderId="1">
      <alignment horizontal="left" vertical="center"/>
    </xf>
    <xf numFmtId="49" fontId="39" fillId="0" borderId="1">
      <alignment horizontal="left" vertical="center"/>
      <protection locked="0"/>
    </xf>
    <xf numFmtId="49" fontId="39" fillId="0" borderId="1">
      <alignment horizontal="left" vertical="center"/>
    </xf>
    <xf numFmtId="4" fontId="38" fillId="0" borderId="1">
      <alignment horizontal="right" vertical="center"/>
      <protection locked="0"/>
    </xf>
    <xf numFmtId="4" fontId="38" fillId="0" borderId="1">
      <alignment horizontal="right" vertical="center"/>
    </xf>
    <xf numFmtId="49" fontId="36" fillId="0" borderId="1">
      <alignment horizontal="left" vertical="center"/>
      <protection locked="0"/>
    </xf>
    <xf numFmtId="49" fontId="37" fillId="0" borderId="1">
      <alignment horizontal="left" vertical="center"/>
      <protection locked="0"/>
    </xf>
    <xf numFmtId="4" fontId="36" fillId="0" borderId="1">
      <alignment horizontal="right" vertical="center"/>
      <protection locked="0"/>
    </xf>
    <xf numFmtId="0" fontId="40" fillId="0" borderId="13" applyNumberFormat="0" applyFill="0" applyAlignment="0" applyProtection="0"/>
    <xf numFmtId="0" fontId="41" fillId="24" borderId="0" applyNumberFormat="0" applyBorder="0" applyAlignment="0" applyProtection="0"/>
    <xf numFmtId="0" fontId="19" fillId="0" borderId="0"/>
    <xf numFmtId="0" fontId="19" fillId="0" borderId="0"/>
    <xf numFmtId="0" fontId="9" fillId="25" borderId="14" applyNumberFormat="0" applyFont="0" applyAlignment="0" applyProtection="0"/>
    <xf numFmtId="4" fontId="42" fillId="2" borderId="1">
      <alignment horizontal="right" vertical="center"/>
      <protection locked="0"/>
    </xf>
    <xf numFmtId="4" fontId="42" fillId="26" borderId="1">
      <alignment horizontal="right" vertical="center"/>
      <protection locked="0"/>
    </xf>
    <xf numFmtId="4" fontId="42" fillId="27" borderId="1">
      <alignment horizontal="right" vertical="center"/>
      <protection locked="0"/>
    </xf>
    <xf numFmtId="0" fontId="43" fillId="21" borderId="15" applyNumberFormat="0" applyAlignment="0" applyProtection="0"/>
    <xf numFmtId="49" fontId="18" fillId="0" borderId="1">
      <alignment horizontal="left" vertical="center" wrapText="1"/>
      <protection locked="0"/>
    </xf>
    <xf numFmtId="49" fontId="18" fillId="0" borderId="1">
      <alignment horizontal="left" vertical="center" wrapText="1"/>
      <protection locked="0"/>
    </xf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47" fillId="8" borderId="7" applyNumberFormat="0" applyAlignment="0" applyProtection="0"/>
    <xf numFmtId="0" fontId="27" fillId="8" borderId="7" applyNumberFormat="0" applyAlignment="0" applyProtection="0"/>
    <xf numFmtId="0" fontId="48" fillId="21" borderId="15" applyNumberFormat="0" applyAlignment="0" applyProtection="0"/>
    <xf numFmtId="0" fontId="43" fillId="21" borderId="15" applyNumberFormat="0" applyAlignment="0" applyProtection="0"/>
    <xf numFmtId="0" fontId="49" fillId="21" borderId="7" applyNumberFormat="0" applyAlignment="0" applyProtection="0"/>
    <xf numFmtId="0" fontId="16" fillId="21" borderId="7" applyNumberFormat="0" applyAlignment="0" applyProtection="0"/>
    <xf numFmtId="174" fontId="19" fillId="0" borderId="0" applyFont="0" applyFill="0" applyBorder="0" applyAlignment="0" applyProtection="0"/>
    <xf numFmtId="0" fontId="50" fillId="0" borderId="9" applyNumberFormat="0" applyFill="0" applyAlignment="0" applyProtection="0"/>
    <xf numFmtId="0" fontId="23" fillId="0" borderId="9" applyNumberFormat="0" applyFill="0" applyAlignment="0" applyProtection="0"/>
    <xf numFmtId="0" fontId="51" fillId="0" borderId="10" applyNumberFormat="0" applyFill="0" applyAlignment="0" applyProtection="0"/>
    <xf numFmtId="0" fontId="24" fillId="0" borderId="10" applyNumberFormat="0" applyFill="0" applyAlignment="0" applyProtection="0"/>
    <xf numFmtId="0" fontId="52" fillId="0" borderId="11" applyNumberFormat="0" applyFill="0" applyAlignment="0" applyProtection="0"/>
    <xf numFmtId="0" fontId="25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45" fillId="0" borderId="16" applyNumberFormat="0" applyFill="0" applyAlignment="0" applyProtection="0"/>
    <xf numFmtId="0" fontId="54" fillId="22" borderId="8" applyNumberFormat="0" applyAlignment="0" applyProtection="0"/>
    <xf numFmtId="0" fontId="17" fillId="22" borderId="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5" fillId="24" borderId="0" applyNumberFormat="0" applyBorder="0" applyAlignment="0" applyProtection="0"/>
    <xf numFmtId="0" fontId="41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9" fillId="0" borderId="0"/>
    <xf numFmtId="0" fontId="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19" fillId="0" borderId="0" applyNumberFormat="0" applyFont="0" applyFill="0" applyBorder="0" applyAlignment="0" applyProtection="0">
      <alignment vertical="top"/>
    </xf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58" fillId="4" borderId="0" applyNumberFormat="0" applyBorder="0" applyAlignment="0" applyProtection="0"/>
    <xf numFmtId="0" fontId="15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0" fillId="25" borderId="14" applyNumberFormat="0" applyFont="0" applyAlignment="0" applyProtection="0"/>
    <xf numFmtId="0" fontId="19" fillId="25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1" fillId="0" borderId="13" applyNumberFormat="0" applyFill="0" applyAlignment="0" applyProtection="0"/>
    <xf numFmtId="0" fontId="40" fillId="0" borderId="13" applyNumberFormat="0" applyFill="0" applyAlignment="0" applyProtection="0"/>
    <xf numFmtId="0" fontId="1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65" fillId="5" borderId="0" applyNumberFormat="0" applyBorder="0" applyAlignment="0" applyProtection="0"/>
    <xf numFmtId="0" fontId="22" fillId="5" borderId="0" applyNumberFormat="0" applyBorder="0" applyAlignment="0" applyProtection="0"/>
    <xf numFmtId="176" fontId="66" fillId="23" borderId="17" applyFill="0" applyBorder="0">
      <alignment horizontal="center" vertical="center" wrapText="1"/>
      <protection locked="0"/>
    </xf>
    <xf numFmtId="173" fontId="67" fillId="0" borderId="0">
      <alignment wrapText="1"/>
    </xf>
    <xf numFmtId="173" fontId="21" fillId="0" borderId="0">
      <alignment wrapText="1"/>
    </xf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justify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left" vertical="center" wrapText="1" indent="3"/>
    </xf>
    <xf numFmtId="165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justify" vertical="center"/>
    </xf>
    <xf numFmtId="165" fontId="4" fillId="0" borderId="1" xfId="0" applyNumberFormat="1" applyFont="1" applyBorder="1"/>
    <xf numFmtId="165" fontId="7" fillId="0" borderId="1" xfId="0" applyNumberFormat="1" applyFont="1" applyBorder="1" applyAlignment="1">
      <alignment wrapText="1"/>
    </xf>
    <xf numFmtId="165" fontId="7" fillId="0" borderId="1" xfId="0" applyNumberFormat="1" applyFont="1" applyBorder="1"/>
    <xf numFmtId="166" fontId="3" fillId="0" borderId="1" xfId="0" applyNumberFormat="1" applyFont="1" applyBorder="1" applyAlignment="1">
      <alignment horizontal="center" vertical="center"/>
    </xf>
    <xf numFmtId="165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/>
    <xf numFmtId="165" fontId="7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5" fontId="2" fillId="28" borderId="1" xfId="0" applyNumberFormat="1" applyFont="1" applyFill="1" applyBorder="1" applyAlignment="1">
      <alignment horizontal="center" vertical="center" wrapText="1"/>
    </xf>
    <xf numFmtId="4" fontId="2" fillId="28" borderId="1" xfId="0" applyNumberFormat="1" applyFont="1" applyFill="1" applyBorder="1" applyAlignment="1">
      <alignment horizontal="center" vertical="center" wrapText="1"/>
    </xf>
    <xf numFmtId="165" fontId="3" fillId="28" borderId="1" xfId="0" applyNumberFormat="1" applyFont="1" applyFill="1" applyBorder="1" applyAlignment="1">
      <alignment vertical="center" wrapText="1"/>
    </xf>
    <xf numFmtId="165" fontId="3" fillId="28" borderId="1" xfId="0" applyNumberFormat="1" applyFont="1" applyFill="1" applyBorder="1" applyAlignment="1">
      <alignment horizontal="center" vertical="center" wrapText="1"/>
    </xf>
    <xf numFmtId="4" fontId="3" fillId="28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165" fontId="2" fillId="29" borderId="1" xfId="0" applyNumberFormat="1" applyFont="1" applyFill="1" applyBorder="1" applyAlignment="1">
      <alignment horizontal="center" vertical="center" wrapText="1"/>
    </xf>
    <xf numFmtId="4" fontId="2" fillId="29" borderId="1" xfId="0" applyNumberFormat="1" applyFont="1" applyFill="1" applyBorder="1" applyAlignment="1">
      <alignment horizontal="center" vertical="center" wrapText="1"/>
    </xf>
    <xf numFmtId="165" fontId="3" fillId="29" borderId="1" xfId="0" applyNumberFormat="1" applyFont="1" applyFill="1" applyBorder="1" applyAlignment="1">
      <alignment vertical="center" wrapText="1"/>
    </xf>
    <xf numFmtId="3" fontId="2" fillId="29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3" fillId="29" borderId="1" xfId="0" applyNumberFormat="1" applyFont="1" applyFill="1" applyBorder="1" applyAlignment="1">
      <alignment horizontal="center" vertical="center" wrapText="1"/>
    </xf>
    <xf numFmtId="165" fontId="4" fillId="29" borderId="1" xfId="0" applyNumberFormat="1" applyFont="1" applyFill="1" applyBorder="1" applyAlignment="1">
      <alignment horizontal="center" vertical="center"/>
    </xf>
    <xf numFmtId="165" fontId="3" fillId="29" borderId="1" xfId="0" applyNumberFormat="1" applyFont="1" applyFill="1" applyBorder="1" applyAlignment="1">
      <alignment horizontal="center" vertical="center"/>
    </xf>
    <xf numFmtId="165" fontId="4" fillId="29" borderId="1" xfId="0" applyNumberFormat="1" applyFont="1" applyFill="1" applyBorder="1" applyAlignment="1">
      <alignment horizontal="center"/>
    </xf>
    <xf numFmtId="165" fontId="2" fillId="3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354">
    <cellStyle name="_Fakt_2" xfId="2" xr:uid="{00000000-0005-0000-0000-000000000000}"/>
    <cellStyle name="_rozhufrovka 2009" xfId="3" xr:uid="{00000000-0005-0000-0000-000001000000}"/>
    <cellStyle name="_АТиСТ 5а МТР липень 2008" xfId="4" xr:uid="{00000000-0005-0000-0000-000002000000}"/>
    <cellStyle name="_ПРГК сводний_" xfId="5" xr:uid="{00000000-0005-0000-0000-000003000000}"/>
    <cellStyle name="_УТГ" xfId="6" xr:uid="{00000000-0005-0000-0000-000004000000}"/>
    <cellStyle name="_Феодосия 5а МТР липень 2008" xfId="7" xr:uid="{00000000-0005-0000-0000-000005000000}"/>
    <cellStyle name="_ХТГ довідка." xfId="8" xr:uid="{00000000-0005-0000-0000-000006000000}"/>
    <cellStyle name="_Шебелинка 5а МТР липень 2008" xfId="9" xr:uid="{00000000-0005-0000-0000-000007000000}"/>
    <cellStyle name="20% - Accent1" xfId="10" xr:uid="{00000000-0005-0000-0000-000008000000}"/>
    <cellStyle name="20% - Accent2" xfId="11" xr:uid="{00000000-0005-0000-0000-000009000000}"/>
    <cellStyle name="20% - Accent3" xfId="12" xr:uid="{00000000-0005-0000-0000-00000A000000}"/>
    <cellStyle name="20% - Accent4" xfId="13" xr:uid="{00000000-0005-0000-0000-00000B000000}"/>
    <cellStyle name="20% - Accent5" xfId="14" xr:uid="{00000000-0005-0000-0000-00000C000000}"/>
    <cellStyle name="20% - Accent6" xfId="15" xr:uid="{00000000-0005-0000-0000-00000D000000}"/>
    <cellStyle name="20% - Акцент1 2" xfId="16" xr:uid="{00000000-0005-0000-0000-00000E000000}"/>
    <cellStyle name="20% - Акцент1 3" xfId="17" xr:uid="{00000000-0005-0000-0000-00000F000000}"/>
    <cellStyle name="20% - Акцент2 2" xfId="18" xr:uid="{00000000-0005-0000-0000-000010000000}"/>
    <cellStyle name="20% - Акцент2 3" xfId="19" xr:uid="{00000000-0005-0000-0000-000011000000}"/>
    <cellStyle name="20% - Акцент3 2" xfId="20" xr:uid="{00000000-0005-0000-0000-000012000000}"/>
    <cellStyle name="20% - Акцент3 3" xfId="21" xr:uid="{00000000-0005-0000-0000-000013000000}"/>
    <cellStyle name="20% - Акцент4 2" xfId="22" xr:uid="{00000000-0005-0000-0000-000014000000}"/>
    <cellStyle name="20% - Акцент4 3" xfId="23" xr:uid="{00000000-0005-0000-0000-000015000000}"/>
    <cellStyle name="20% - Акцент5 2" xfId="24" xr:uid="{00000000-0005-0000-0000-000016000000}"/>
    <cellStyle name="20% - Акцент5 3" xfId="25" xr:uid="{00000000-0005-0000-0000-000017000000}"/>
    <cellStyle name="20% - Акцент6 2" xfId="26" xr:uid="{00000000-0005-0000-0000-000018000000}"/>
    <cellStyle name="20% - Акцент6 3" xfId="27" xr:uid="{00000000-0005-0000-0000-000019000000}"/>
    <cellStyle name="40% - Accent1" xfId="28" xr:uid="{00000000-0005-0000-0000-00001A000000}"/>
    <cellStyle name="40% - Accent2" xfId="29" xr:uid="{00000000-0005-0000-0000-00001B000000}"/>
    <cellStyle name="40% - Accent3" xfId="30" xr:uid="{00000000-0005-0000-0000-00001C000000}"/>
    <cellStyle name="40% - Accent4" xfId="31" xr:uid="{00000000-0005-0000-0000-00001D000000}"/>
    <cellStyle name="40% - Accent5" xfId="32" xr:uid="{00000000-0005-0000-0000-00001E000000}"/>
    <cellStyle name="40% - Accent6" xfId="33" xr:uid="{00000000-0005-0000-0000-00001F000000}"/>
    <cellStyle name="40% - Акцент1 2" xfId="34" xr:uid="{00000000-0005-0000-0000-000020000000}"/>
    <cellStyle name="40% - Акцент1 3" xfId="35" xr:uid="{00000000-0005-0000-0000-000021000000}"/>
    <cellStyle name="40% - Акцент2 2" xfId="36" xr:uid="{00000000-0005-0000-0000-000022000000}"/>
    <cellStyle name="40% - Акцент2 3" xfId="37" xr:uid="{00000000-0005-0000-0000-000023000000}"/>
    <cellStyle name="40% - Акцент3 2" xfId="38" xr:uid="{00000000-0005-0000-0000-000024000000}"/>
    <cellStyle name="40% - Акцент3 3" xfId="39" xr:uid="{00000000-0005-0000-0000-000025000000}"/>
    <cellStyle name="40% - Акцент4 2" xfId="40" xr:uid="{00000000-0005-0000-0000-000026000000}"/>
    <cellStyle name="40% - Акцент4 3" xfId="41" xr:uid="{00000000-0005-0000-0000-000027000000}"/>
    <cellStyle name="40% - Акцент5 2" xfId="42" xr:uid="{00000000-0005-0000-0000-000028000000}"/>
    <cellStyle name="40% - Акцент5 3" xfId="43" xr:uid="{00000000-0005-0000-0000-000029000000}"/>
    <cellStyle name="40% - Акцент6 2" xfId="44" xr:uid="{00000000-0005-0000-0000-00002A000000}"/>
    <cellStyle name="40% - Акцент6 3" xfId="45" xr:uid="{00000000-0005-0000-0000-00002B000000}"/>
    <cellStyle name="60% - Accent1" xfId="46" xr:uid="{00000000-0005-0000-0000-00002C000000}"/>
    <cellStyle name="60% - Accent2" xfId="47" xr:uid="{00000000-0005-0000-0000-00002D000000}"/>
    <cellStyle name="60% - Accent3" xfId="48" xr:uid="{00000000-0005-0000-0000-00002E000000}"/>
    <cellStyle name="60% - Accent4" xfId="49" xr:uid="{00000000-0005-0000-0000-00002F000000}"/>
    <cellStyle name="60% - Accent5" xfId="50" xr:uid="{00000000-0005-0000-0000-000030000000}"/>
    <cellStyle name="60% - Accent6" xfId="51" xr:uid="{00000000-0005-0000-0000-000031000000}"/>
    <cellStyle name="60% - Акцент1 2" xfId="52" xr:uid="{00000000-0005-0000-0000-000032000000}"/>
    <cellStyle name="60% - Акцент1 3" xfId="53" xr:uid="{00000000-0005-0000-0000-000033000000}"/>
    <cellStyle name="60% - Акцент2 2" xfId="54" xr:uid="{00000000-0005-0000-0000-000034000000}"/>
    <cellStyle name="60% - Акцент2 3" xfId="55" xr:uid="{00000000-0005-0000-0000-000035000000}"/>
    <cellStyle name="60% - Акцент3 2" xfId="56" xr:uid="{00000000-0005-0000-0000-000036000000}"/>
    <cellStyle name="60% - Акцент3 3" xfId="57" xr:uid="{00000000-0005-0000-0000-000037000000}"/>
    <cellStyle name="60% - Акцент4 2" xfId="58" xr:uid="{00000000-0005-0000-0000-000038000000}"/>
    <cellStyle name="60% - Акцент4 3" xfId="59" xr:uid="{00000000-0005-0000-0000-000039000000}"/>
    <cellStyle name="60% - Акцент5 2" xfId="60" xr:uid="{00000000-0005-0000-0000-00003A000000}"/>
    <cellStyle name="60% - Акцент5 3" xfId="61" xr:uid="{00000000-0005-0000-0000-00003B000000}"/>
    <cellStyle name="60% - Акцент6 2" xfId="62" xr:uid="{00000000-0005-0000-0000-00003C000000}"/>
    <cellStyle name="60% - Акцент6 3" xfId="63" xr:uid="{00000000-0005-0000-0000-00003D000000}"/>
    <cellStyle name="Accent1" xfId="64" xr:uid="{00000000-0005-0000-0000-00003E000000}"/>
    <cellStyle name="Accent2" xfId="65" xr:uid="{00000000-0005-0000-0000-00003F000000}"/>
    <cellStyle name="Accent3" xfId="66" xr:uid="{00000000-0005-0000-0000-000040000000}"/>
    <cellStyle name="Accent4" xfId="67" xr:uid="{00000000-0005-0000-0000-000041000000}"/>
    <cellStyle name="Accent5" xfId="68" xr:uid="{00000000-0005-0000-0000-000042000000}"/>
    <cellStyle name="Accent6" xfId="69" xr:uid="{00000000-0005-0000-0000-000043000000}"/>
    <cellStyle name="Bad" xfId="70" xr:uid="{00000000-0005-0000-0000-000044000000}"/>
    <cellStyle name="Calculation" xfId="71" xr:uid="{00000000-0005-0000-0000-000045000000}"/>
    <cellStyle name="Check Cell" xfId="72" xr:uid="{00000000-0005-0000-0000-000046000000}"/>
    <cellStyle name="Column-Header" xfId="73" xr:uid="{00000000-0005-0000-0000-000047000000}"/>
    <cellStyle name="Column-Header 2" xfId="74" xr:uid="{00000000-0005-0000-0000-000048000000}"/>
    <cellStyle name="Column-Header 3" xfId="75" xr:uid="{00000000-0005-0000-0000-000049000000}"/>
    <cellStyle name="Column-Header 4" xfId="76" xr:uid="{00000000-0005-0000-0000-00004A000000}"/>
    <cellStyle name="Column-Header 5" xfId="77" xr:uid="{00000000-0005-0000-0000-00004B000000}"/>
    <cellStyle name="Column-Header 6" xfId="78" xr:uid="{00000000-0005-0000-0000-00004C000000}"/>
    <cellStyle name="Column-Header 7" xfId="79" xr:uid="{00000000-0005-0000-0000-00004D000000}"/>
    <cellStyle name="Column-Header 7 2" xfId="80" xr:uid="{00000000-0005-0000-0000-00004E000000}"/>
    <cellStyle name="Column-Header 8" xfId="81" xr:uid="{00000000-0005-0000-0000-00004F000000}"/>
    <cellStyle name="Column-Header 8 2" xfId="82" xr:uid="{00000000-0005-0000-0000-000050000000}"/>
    <cellStyle name="Column-Header 9" xfId="83" xr:uid="{00000000-0005-0000-0000-000051000000}"/>
    <cellStyle name="Column-Header 9 2" xfId="84" xr:uid="{00000000-0005-0000-0000-000052000000}"/>
    <cellStyle name="Column-Header_Zvit rux-koshtiv 2010 Департамент " xfId="85" xr:uid="{00000000-0005-0000-0000-000053000000}"/>
    <cellStyle name="Comma_2005_03_15-Финансовый_БГ" xfId="86" xr:uid="{00000000-0005-0000-0000-000054000000}"/>
    <cellStyle name="Define-Column" xfId="87" xr:uid="{00000000-0005-0000-0000-000055000000}"/>
    <cellStyle name="Define-Column 10" xfId="88" xr:uid="{00000000-0005-0000-0000-000056000000}"/>
    <cellStyle name="Define-Column 2" xfId="89" xr:uid="{00000000-0005-0000-0000-000057000000}"/>
    <cellStyle name="Define-Column 3" xfId="90" xr:uid="{00000000-0005-0000-0000-000058000000}"/>
    <cellStyle name="Define-Column 4" xfId="91" xr:uid="{00000000-0005-0000-0000-000059000000}"/>
    <cellStyle name="Define-Column 5" xfId="92" xr:uid="{00000000-0005-0000-0000-00005A000000}"/>
    <cellStyle name="Define-Column 6" xfId="93" xr:uid="{00000000-0005-0000-0000-00005B000000}"/>
    <cellStyle name="Define-Column 7" xfId="94" xr:uid="{00000000-0005-0000-0000-00005C000000}"/>
    <cellStyle name="Define-Column 7 2" xfId="95" xr:uid="{00000000-0005-0000-0000-00005D000000}"/>
    <cellStyle name="Define-Column 7 3" xfId="96" xr:uid="{00000000-0005-0000-0000-00005E000000}"/>
    <cellStyle name="Define-Column 8" xfId="97" xr:uid="{00000000-0005-0000-0000-00005F000000}"/>
    <cellStyle name="Define-Column 8 2" xfId="98" xr:uid="{00000000-0005-0000-0000-000060000000}"/>
    <cellStyle name="Define-Column 8 3" xfId="99" xr:uid="{00000000-0005-0000-0000-000061000000}"/>
    <cellStyle name="Define-Column 9" xfId="100" xr:uid="{00000000-0005-0000-0000-000062000000}"/>
    <cellStyle name="Define-Column 9 2" xfId="101" xr:uid="{00000000-0005-0000-0000-000063000000}"/>
    <cellStyle name="Define-Column 9 3" xfId="102" xr:uid="{00000000-0005-0000-0000-000064000000}"/>
    <cellStyle name="Define-Column_Zvit rux-koshtiv 2010 Департамент " xfId="103" xr:uid="{00000000-0005-0000-0000-000065000000}"/>
    <cellStyle name="Explanatory Text" xfId="104" xr:uid="{00000000-0005-0000-0000-000066000000}"/>
    <cellStyle name="FS10" xfId="105" xr:uid="{00000000-0005-0000-0000-000067000000}"/>
    <cellStyle name="Good" xfId="106" xr:uid="{00000000-0005-0000-0000-000068000000}"/>
    <cellStyle name="Heading 1" xfId="107" xr:uid="{00000000-0005-0000-0000-000069000000}"/>
    <cellStyle name="Heading 2" xfId="108" xr:uid="{00000000-0005-0000-0000-00006A000000}"/>
    <cellStyle name="Heading 3" xfId="109" xr:uid="{00000000-0005-0000-0000-00006B000000}"/>
    <cellStyle name="Heading 4" xfId="110" xr:uid="{00000000-0005-0000-0000-00006C000000}"/>
    <cellStyle name="Hyperlink 2" xfId="111" xr:uid="{00000000-0005-0000-0000-00006D000000}"/>
    <cellStyle name="Input" xfId="112" xr:uid="{00000000-0005-0000-0000-00006E000000}"/>
    <cellStyle name="Level0" xfId="113" xr:uid="{00000000-0005-0000-0000-00006F000000}"/>
    <cellStyle name="Level0 10" xfId="114" xr:uid="{00000000-0005-0000-0000-000070000000}"/>
    <cellStyle name="Level0 2" xfId="115" xr:uid="{00000000-0005-0000-0000-000071000000}"/>
    <cellStyle name="Level0 2 2" xfId="116" xr:uid="{00000000-0005-0000-0000-000072000000}"/>
    <cellStyle name="Level0 3" xfId="117" xr:uid="{00000000-0005-0000-0000-000073000000}"/>
    <cellStyle name="Level0 3 2" xfId="118" xr:uid="{00000000-0005-0000-0000-000074000000}"/>
    <cellStyle name="Level0 4" xfId="119" xr:uid="{00000000-0005-0000-0000-000075000000}"/>
    <cellStyle name="Level0 4 2" xfId="120" xr:uid="{00000000-0005-0000-0000-000076000000}"/>
    <cellStyle name="Level0 5" xfId="121" xr:uid="{00000000-0005-0000-0000-000077000000}"/>
    <cellStyle name="Level0 6" xfId="122" xr:uid="{00000000-0005-0000-0000-000078000000}"/>
    <cellStyle name="Level0 7" xfId="123" xr:uid="{00000000-0005-0000-0000-000079000000}"/>
    <cellStyle name="Level0 7 2" xfId="124" xr:uid="{00000000-0005-0000-0000-00007A000000}"/>
    <cellStyle name="Level0 7 3" xfId="125" xr:uid="{00000000-0005-0000-0000-00007B000000}"/>
    <cellStyle name="Level0 8" xfId="126" xr:uid="{00000000-0005-0000-0000-00007C000000}"/>
    <cellStyle name="Level0 8 2" xfId="127" xr:uid="{00000000-0005-0000-0000-00007D000000}"/>
    <cellStyle name="Level0 8 3" xfId="128" xr:uid="{00000000-0005-0000-0000-00007E000000}"/>
    <cellStyle name="Level0 9" xfId="129" xr:uid="{00000000-0005-0000-0000-00007F000000}"/>
    <cellStyle name="Level0 9 2" xfId="130" xr:uid="{00000000-0005-0000-0000-000080000000}"/>
    <cellStyle name="Level0 9 3" xfId="131" xr:uid="{00000000-0005-0000-0000-000081000000}"/>
    <cellStyle name="Level0_Zvit rux-koshtiv 2010 Департамент " xfId="132" xr:uid="{00000000-0005-0000-0000-000082000000}"/>
    <cellStyle name="Level1" xfId="133" xr:uid="{00000000-0005-0000-0000-000083000000}"/>
    <cellStyle name="Level1 2" xfId="134" xr:uid="{00000000-0005-0000-0000-000084000000}"/>
    <cellStyle name="Level1-Numbers" xfId="135" xr:uid="{00000000-0005-0000-0000-000085000000}"/>
    <cellStyle name="Level1-Numbers 2" xfId="136" xr:uid="{00000000-0005-0000-0000-000086000000}"/>
    <cellStyle name="Level1-Numbers-Hide" xfId="137" xr:uid="{00000000-0005-0000-0000-000087000000}"/>
    <cellStyle name="Level2" xfId="138" xr:uid="{00000000-0005-0000-0000-000088000000}"/>
    <cellStyle name="Level2 2" xfId="139" xr:uid="{00000000-0005-0000-0000-000089000000}"/>
    <cellStyle name="Level2-Hide" xfId="140" xr:uid="{00000000-0005-0000-0000-00008A000000}"/>
    <cellStyle name="Level2-Hide 2" xfId="141" xr:uid="{00000000-0005-0000-0000-00008B000000}"/>
    <cellStyle name="Level2-Numbers" xfId="142" xr:uid="{00000000-0005-0000-0000-00008C000000}"/>
    <cellStyle name="Level2-Numbers 2" xfId="143" xr:uid="{00000000-0005-0000-0000-00008D000000}"/>
    <cellStyle name="Level2-Numbers-Hide" xfId="144" xr:uid="{00000000-0005-0000-0000-00008E000000}"/>
    <cellStyle name="Level3" xfId="145" xr:uid="{00000000-0005-0000-0000-00008F000000}"/>
    <cellStyle name="Level3 2" xfId="146" xr:uid="{00000000-0005-0000-0000-000090000000}"/>
    <cellStyle name="Level3 3" xfId="147" xr:uid="{00000000-0005-0000-0000-000091000000}"/>
    <cellStyle name="Level3_План департамент_2010_1207" xfId="148" xr:uid="{00000000-0005-0000-0000-000092000000}"/>
    <cellStyle name="Level3-Hide" xfId="149" xr:uid="{00000000-0005-0000-0000-000093000000}"/>
    <cellStyle name="Level3-Hide 2" xfId="150" xr:uid="{00000000-0005-0000-0000-000094000000}"/>
    <cellStyle name="Level3-Numbers" xfId="151" xr:uid="{00000000-0005-0000-0000-000095000000}"/>
    <cellStyle name="Level3-Numbers 2" xfId="152" xr:uid="{00000000-0005-0000-0000-000096000000}"/>
    <cellStyle name="Level3-Numbers 3" xfId="153" xr:uid="{00000000-0005-0000-0000-000097000000}"/>
    <cellStyle name="Level3-Numbers_План департамент_2010_1207" xfId="154" xr:uid="{00000000-0005-0000-0000-000098000000}"/>
    <cellStyle name="Level3-Numbers-Hide" xfId="155" xr:uid="{00000000-0005-0000-0000-000099000000}"/>
    <cellStyle name="Level4" xfId="156" xr:uid="{00000000-0005-0000-0000-00009A000000}"/>
    <cellStyle name="Level4 2" xfId="157" xr:uid="{00000000-0005-0000-0000-00009B000000}"/>
    <cellStyle name="Level4-Hide" xfId="158" xr:uid="{00000000-0005-0000-0000-00009C000000}"/>
    <cellStyle name="Level4-Hide 2" xfId="159" xr:uid="{00000000-0005-0000-0000-00009D000000}"/>
    <cellStyle name="Level4-Numbers" xfId="160" xr:uid="{00000000-0005-0000-0000-00009E000000}"/>
    <cellStyle name="Level4-Numbers 2" xfId="161" xr:uid="{00000000-0005-0000-0000-00009F000000}"/>
    <cellStyle name="Level4-Numbers-Hide" xfId="162" xr:uid="{00000000-0005-0000-0000-0000A0000000}"/>
    <cellStyle name="Level5" xfId="163" xr:uid="{00000000-0005-0000-0000-0000A1000000}"/>
    <cellStyle name="Level5 2" xfId="164" xr:uid="{00000000-0005-0000-0000-0000A2000000}"/>
    <cellStyle name="Level5-Hide" xfId="165" xr:uid="{00000000-0005-0000-0000-0000A3000000}"/>
    <cellStyle name="Level5-Hide 2" xfId="166" xr:uid="{00000000-0005-0000-0000-0000A4000000}"/>
    <cellStyle name="Level5-Numbers" xfId="167" xr:uid="{00000000-0005-0000-0000-0000A5000000}"/>
    <cellStyle name="Level5-Numbers 2" xfId="168" xr:uid="{00000000-0005-0000-0000-0000A6000000}"/>
    <cellStyle name="Level5-Numbers-Hide" xfId="169" xr:uid="{00000000-0005-0000-0000-0000A7000000}"/>
    <cellStyle name="Level6" xfId="170" xr:uid="{00000000-0005-0000-0000-0000A8000000}"/>
    <cellStyle name="Level6 2" xfId="171" xr:uid="{00000000-0005-0000-0000-0000A9000000}"/>
    <cellStyle name="Level6-Hide" xfId="172" xr:uid="{00000000-0005-0000-0000-0000AA000000}"/>
    <cellStyle name="Level6-Hide 2" xfId="173" xr:uid="{00000000-0005-0000-0000-0000AB000000}"/>
    <cellStyle name="Level6-Numbers" xfId="174" xr:uid="{00000000-0005-0000-0000-0000AC000000}"/>
    <cellStyle name="Level6-Numbers 2" xfId="175" xr:uid="{00000000-0005-0000-0000-0000AD000000}"/>
    <cellStyle name="Level7" xfId="176" xr:uid="{00000000-0005-0000-0000-0000AE000000}"/>
    <cellStyle name="Level7-Hide" xfId="177" xr:uid="{00000000-0005-0000-0000-0000AF000000}"/>
    <cellStyle name="Level7-Numbers" xfId="178" xr:uid="{00000000-0005-0000-0000-0000B0000000}"/>
    <cellStyle name="Linked Cell" xfId="179" xr:uid="{00000000-0005-0000-0000-0000B1000000}"/>
    <cellStyle name="Neutral" xfId="180" xr:uid="{00000000-0005-0000-0000-0000B2000000}"/>
    <cellStyle name="Normal 2" xfId="181" xr:uid="{00000000-0005-0000-0000-0000B3000000}"/>
    <cellStyle name="Normal_2005_03_15-Финансовый_БГ" xfId="182" xr:uid="{00000000-0005-0000-0000-0000B4000000}"/>
    <cellStyle name="Note" xfId="183" xr:uid="{00000000-0005-0000-0000-0000B5000000}"/>
    <cellStyle name="Number-Cells" xfId="184" xr:uid="{00000000-0005-0000-0000-0000B6000000}"/>
    <cellStyle name="Number-Cells-Column2" xfId="185" xr:uid="{00000000-0005-0000-0000-0000B7000000}"/>
    <cellStyle name="Number-Cells-Column5" xfId="186" xr:uid="{00000000-0005-0000-0000-0000B8000000}"/>
    <cellStyle name="Output" xfId="187" xr:uid="{00000000-0005-0000-0000-0000B9000000}"/>
    <cellStyle name="Row-Header" xfId="188" xr:uid="{00000000-0005-0000-0000-0000BA000000}"/>
    <cellStyle name="Row-Header 2" xfId="189" xr:uid="{00000000-0005-0000-0000-0000BB000000}"/>
    <cellStyle name="Title" xfId="190" xr:uid="{00000000-0005-0000-0000-0000BC000000}"/>
    <cellStyle name="Total" xfId="191" xr:uid="{00000000-0005-0000-0000-0000BD000000}"/>
    <cellStyle name="Warning Text" xfId="192" xr:uid="{00000000-0005-0000-0000-0000BE000000}"/>
    <cellStyle name="Акцент1 2" xfId="193" xr:uid="{00000000-0005-0000-0000-0000BF000000}"/>
    <cellStyle name="Акцент1 3" xfId="194" xr:uid="{00000000-0005-0000-0000-0000C0000000}"/>
    <cellStyle name="Акцент2 2" xfId="195" xr:uid="{00000000-0005-0000-0000-0000C1000000}"/>
    <cellStyle name="Акцент2 3" xfId="196" xr:uid="{00000000-0005-0000-0000-0000C2000000}"/>
    <cellStyle name="Акцент3 2" xfId="197" xr:uid="{00000000-0005-0000-0000-0000C3000000}"/>
    <cellStyle name="Акцент3 3" xfId="198" xr:uid="{00000000-0005-0000-0000-0000C4000000}"/>
    <cellStyle name="Акцент4 2" xfId="199" xr:uid="{00000000-0005-0000-0000-0000C5000000}"/>
    <cellStyle name="Акцент4 3" xfId="200" xr:uid="{00000000-0005-0000-0000-0000C6000000}"/>
    <cellStyle name="Акцент5 2" xfId="201" xr:uid="{00000000-0005-0000-0000-0000C7000000}"/>
    <cellStyle name="Акцент5 3" xfId="202" xr:uid="{00000000-0005-0000-0000-0000C8000000}"/>
    <cellStyle name="Акцент6 2" xfId="203" xr:uid="{00000000-0005-0000-0000-0000C9000000}"/>
    <cellStyle name="Акцент6 3" xfId="204" xr:uid="{00000000-0005-0000-0000-0000CA000000}"/>
    <cellStyle name="Ввод  2" xfId="205" xr:uid="{00000000-0005-0000-0000-0000CB000000}"/>
    <cellStyle name="Ввод  3" xfId="206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Звичайний" xfId="0" builtinId="0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19" xfId="1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Финансовый 8" xfId="353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7C61-087A-4612-958F-2EAE8A544CB3}">
  <sheetPr>
    <tabColor rgb="FF92D050"/>
  </sheetPr>
  <dimension ref="A1:K111"/>
  <sheetViews>
    <sheetView tabSelected="1" view="pageBreakPreview" topLeftCell="A53" zoomScale="80" zoomScaleNormal="100" zoomScaleSheetLayoutView="80" workbookViewId="0">
      <selection activeCell="E108" sqref="E108:F108"/>
    </sheetView>
  </sheetViews>
  <sheetFormatPr defaultRowHeight="15.75"/>
  <cols>
    <col min="1" max="1" width="33.42578125" style="1" customWidth="1"/>
    <col min="2" max="2" width="14.5703125" style="1" bestFit="1" customWidth="1"/>
    <col min="3" max="3" width="16.5703125" style="1" customWidth="1"/>
    <col min="4" max="4" width="21" style="1" customWidth="1"/>
    <col min="5" max="5" width="15.42578125" style="1" customWidth="1"/>
    <col min="6" max="6" width="20.140625" style="1" customWidth="1"/>
    <col min="7" max="7" width="9.140625" style="1"/>
    <col min="8" max="8" width="13.140625" style="1" bestFit="1" customWidth="1"/>
    <col min="9" max="9" width="12.42578125" style="1" customWidth="1"/>
    <col min="10" max="10" width="15.140625" style="1" bestFit="1" customWidth="1"/>
    <col min="11" max="16384" width="9.140625" style="1"/>
  </cols>
  <sheetData>
    <row r="1" spans="1:9" ht="90" customHeight="1">
      <c r="C1" s="36"/>
      <c r="D1" s="36"/>
      <c r="E1" s="61" t="s">
        <v>75</v>
      </c>
      <c r="F1" s="61"/>
    </row>
    <row r="2" spans="1:9" ht="21.75" customHeight="1">
      <c r="C2" s="19"/>
      <c r="D2" s="19"/>
      <c r="E2" s="19"/>
      <c r="F2" s="19"/>
    </row>
    <row r="3" spans="1:9" ht="35.25" customHeight="1">
      <c r="A3" s="47" t="s">
        <v>51</v>
      </c>
      <c r="B3" s="47"/>
      <c r="C3" s="47"/>
      <c r="D3" s="47"/>
      <c r="E3" s="47"/>
      <c r="F3" s="47"/>
    </row>
    <row r="4" spans="1:9" ht="58.5" customHeight="1">
      <c r="A4" s="48" t="s">
        <v>68</v>
      </c>
      <c r="B4" s="49"/>
      <c r="C4" s="49"/>
      <c r="D4" s="49"/>
      <c r="E4" s="49"/>
      <c r="F4" s="49"/>
    </row>
    <row r="5" spans="1:9" ht="13.5" customHeight="1">
      <c r="A5" s="20"/>
      <c r="B5" s="21"/>
      <c r="C5" s="21"/>
      <c r="D5" s="21"/>
      <c r="E5" s="21"/>
      <c r="F5" s="21"/>
    </row>
    <row r="6" spans="1:9" ht="17.25" hidden="1" customHeight="1">
      <c r="A6" s="50"/>
      <c r="B6" s="50"/>
      <c r="C6" s="50"/>
      <c r="D6" s="50"/>
      <c r="E6" s="50"/>
      <c r="F6" s="50"/>
    </row>
    <row r="7" spans="1:9">
      <c r="A7" s="2"/>
      <c r="C7" s="51" t="s">
        <v>58</v>
      </c>
      <c r="D7" s="51"/>
      <c r="E7" s="51"/>
      <c r="F7" s="51"/>
    </row>
    <row r="8" spans="1:9" ht="30.75" customHeight="1">
      <c r="A8" s="56" t="s">
        <v>0</v>
      </c>
      <c r="B8" s="52" t="s">
        <v>66</v>
      </c>
      <c r="C8" s="60" t="s">
        <v>71</v>
      </c>
      <c r="D8" s="54"/>
      <c r="E8" s="54"/>
      <c r="F8" s="54"/>
    </row>
    <row r="9" spans="1:9" ht="15.75" customHeight="1">
      <c r="A9" s="57"/>
      <c r="B9" s="59"/>
      <c r="C9" s="60" t="s">
        <v>69</v>
      </c>
      <c r="D9" s="54" t="s">
        <v>70</v>
      </c>
      <c r="E9" s="52" t="s">
        <v>53</v>
      </c>
      <c r="F9" s="54" t="s">
        <v>64</v>
      </c>
    </row>
    <row r="10" spans="1:9" ht="21.75" customHeight="1">
      <c r="A10" s="58"/>
      <c r="B10" s="53"/>
      <c r="C10" s="60"/>
      <c r="D10" s="54"/>
      <c r="E10" s="53"/>
      <c r="F10" s="54"/>
    </row>
    <row r="11" spans="1:9">
      <c r="A11" s="23">
        <v>1</v>
      </c>
      <c r="B11" s="23">
        <v>2</v>
      </c>
      <c r="C11" s="23">
        <v>4</v>
      </c>
      <c r="D11" s="23">
        <v>5</v>
      </c>
      <c r="E11" s="23">
        <v>6</v>
      </c>
      <c r="F11" s="23">
        <v>7</v>
      </c>
    </row>
    <row r="12" spans="1:9" ht="21.75" customHeight="1">
      <c r="A12" s="54" t="s">
        <v>1</v>
      </c>
      <c r="B12" s="54"/>
      <c r="C12" s="54"/>
      <c r="D12" s="54"/>
      <c r="E12" s="53"/>
      <c r="F12" s="53"/>
    </row>
    <row r="13" spans="1:9" ht="31.5">
      <c r="A13" s="6" t="s">
        <v>2</v>
      </c>
      <c r="B13" s="3">
        <f>B15</f>
        <v>80031.199000000008</v>
      </c>
      <c r="C13" s="3">
        <v>80031.198999999993</v>
      </c>
      <c r="D13" s="3">
        <f>D15</f>
        <v>76812.213000000003</v>
      </c>
      <c r="E13" s="3">
        <f>D13-C13</f>
        <v>-3218.9859999999899</v>
      </c>
      <c r="F13" s="24">
        <f>D13*100/C13</f>
        <v>95.977836093646445</v>
      </c>
      <c r="H13" s="17"/>
      <c r="I13" s="17"/>
    </row>
    <row r="14" spans="1:9">
      <c r="A14" s="6" t="s">
        <v>74</v>
      </c>
      <c r="B14" s="3"/>
      <c r="C14" s="3"/>
      <c r="D14" s="3"/>
      <c r="E14" s="3"/>
      <c r="F14" s="3"/>
    </row>
    <row r="15" spans="1:9" ht="47.25">
      <c r="A15" s="6" t="s">
        <v>61</v>
      </c>
      <c r="B15" s="3">
        <f>B16+B17+B18+B19+B30</f>
        <v>80031.199000000008</v>
      </c>
      <c r="C15" s="3">
        <v>80031.198999999993</v>
      </c>
      <c r="D15" s="3">
        <f>D16+D17+D18+D19+D30</f>
        <v>76812.213000000003</v>
      </c>
      <c r="E15" s="3">
        <f>D15-C15</f>
        <v>-3218.9859999999899</v>
      </c>
      <c r="F15" s="24">
        <f>D15*100/C15</f>
        <v>95.977836093646445</v>
      </c>
    </row>
    <row r="16" spans="1:9" ht="36" customHeight="1">
      <c r="A16" s="6" t="s">
        <v>3</v>
      </c>
      <c r="B16" s="3"/>
      <c r="C16" s="3"/>
      <c r="D16" s="40"/>
      <c r="E16" s="37"/>
      <c r="F16" s="37"/>
    </row>
    <row r="17" spans="1:11" ht="32.25" customHeight="1">
      <c r="A17" s="6" t="s">
        <v>50</v>
      </c>
      <c r="B17" s="3"/>
      <c r="C17" s="3"/>
      <c r="D17" s="37"/>
      <c r="E17" s="37"/>
      <c r="F17" s="37"/>
      <c r="K17" s="17"/>
    </row>
    <row r="18" spans="1:11" ht="26.25" customHeight="1">
      <c r="A18" s="6" t="s">
        <v>4</v>
      </c>
      <c r="B18" s="37">
        <v>31065.202000000001</v>
      </c>
      <c r="C18" s="3">
        <v>31065.202000000001</v>
      </c>
      <c r="D18" s="46">
        <v>24197.548999999999</v>
      </c>
      <c r="E18" s="3">
        <f>D18-C18</f>
        <v>-6867.6530000000021</v>
      </c>
      <c r="F18" s="38">
        <f>D18*100/C18</f>
        <v>77.892778550096011</v>
      </c>
    </row>
    <row r="19" spans="1:11" ht="27" customHeight="1">
      <c r="A19" s="6" t="s">
        <v>5</v>
      </c>
      <c r="B19" s="3">
        <v>47305.997000000003</v>
      </c>
      <c r="C19" s="3">
        <v>47305.997000000003</v>
      </c>
      <c r="D19" s="46">
        <f>49596.583+106.982</f>
        <v>49703.565000000002</v>
      </c>
      <c r="E19" s="3">
        <f>D19-C19</f>
        <v>2397.5679999999993</v>
      </c>
      <c r="F19" s="38">
        <f t="shared" ref="F19:F40" si="0">D19*100/C19</f>
        <v>105.06821154197426</v>
      </c>
    </row>
    <row r="20" spans="1:11" ht="34.5" customHeight="1">
      <c r="A20" s="6" t="s">
        <v>6</v>
      </c>
      <c r="B20" s="3">
        <f>B22+B23+B24+B25+B26+B88</f>
        <v>63149.993999999999</v>
      </c>
      <c r="C20" s="3">
        <v>63149.993999999999</v>
      </c>
      <c r="D20" s="37">
        <v>58335.59</v>
      </c>
      <c r="E20" s="3">
        <f>D20-C20</f>
        <v>-4814.4040000000023</v>
      </c>
      <c r="F20" s="24">
        <f t="shared" si="0"/>
        <v>92.376239972406012</v>
      </c>
    </row>
    <row r="21" spans="1:11" ht="31.5">
      <c r="A21" s="6" t="s">
        <v>7</v>
      </c>
      <c r="B21" s="3"/>
      <c r="C21" s="4"/>
      <c r="D21" s="39"/>
      <c r="E21" s="4"/>
      <c r="F21" s="24"/>
    </row>
    <row r="22" spans="1:11" ht="26.25" customHeight="1">
      <c r="A22" s="7" t="s">
        <v>8</v>
      </c>
      <c r="B22" s="3">
        <v>15530.630999999999</v>
      </c>
      <c r="C22" s="3">
        <v>15530.630999999999</v>
      </c>
      <c r="D22" s="37">
        <v>11746.544</v>
      </c>
      <c r="E22" s="3">
        <f>D22-C22</f>
        <v>-3784.0869999999995</v>
      </c>
      <c r="F22" s="24">
        <f t="shared" si="0"/>
        <v>75.634686060083453</v>
      </c>
    </row>
    <row r="23" spans="1:11" ht="30.75" customHeight="1">
      <c r="A23" s="7" t="s">
        <v>9</v>
      </c>
      <c r="B23" s="3">
        <v>45354.188999999998</v>
      </c>
      <c r="C23" s="3">
        <v>45354.188999999998</v>
      </c>
      <c r="D23" s="37">
        <v>46314.046999999999</v>
      </c>
      <c r="E23" s="3">
        <f>D23-C23</f>
        <v>959.85800000000017</v>
      </c>
      <c r="F23" s="24">
        <f t="shared" si="0"/>
        <v>102.11636018891221</v>
      </c>
    </row>
    <row r="24" spans="1:11" ht="31.5">
      <c r="A24" s="7" t="s">
        <v>10</v>
      </c>
      <c r="B24" s="3">
        <v>0</v>
      </c>
      <c r="C24" s="3">
        <v>0</v>
      </c>
      <c r="D24" s="37">
        <v>0</v>
      </c>
      <c r="E24" s="3">
        <f t="shared" ref="E24" si="1">C24-D24</f>
        <v>0</v>
      </c>
      <c r="F24" s="24"/>
    </row>
    <row r="25" spans="1:11" ht="17.25" customHeight="1">
      <c r="A25" s="7" t="s">
        <v>11</v>
      </c>
      <c r="B25" s="3"/>
      <c r="C25" s="3">
        <v>0</v>
      </c>
      <c r="D25" s="37"/>
      <c r="E25" s="3"/>
      <c r="F25" s="24"/>
    </row>
    <row r="26" spans="1:11" ht="26.25" customHeight="1">
      <c r="A26" s="7" t="s">
        <v>12</v>
      </c>
      <c r="B26" s="3">
        <v>716.48699999999997</v>
      </c>
      <c r="C26" s="3">
        <v>716.48699999999997</v>
      </c>
      <c r="D26" s="37">
        <v>275.00099999999998</v>
      </c>
      <c r="E26" s="3">
        <f>D26-C26</f>
        <v>-441.48599999999999</v>
      </c>
      <c r="F26" s="24">
        <f t="shared" si="0"/>
        <v>38.381854799877736</v>
      </c>
    </row>
    <row r="27" spans="1:11" ht="23.25" customHeight="1">
      <c r="A27" s="6" t="s">
        <v>13</v>
      </c>
      <c r="B27" s="3"/>
      <c r="C27" s="4"/>
      <c r="D27" s="39"/>
      <c r="E27" s="4"/>
      <c r="F27" s="24"/>
    </row>
    <row r="28" spans="1:11" ht="22.5" customHeight="1">
      <c r="A28" s="7" t="s">
        <v>14</v>
      </c>
      <c r="B28" s="3">
        <v>1660</v>
      </c>
      <c r="C28" s="3">
        <v>1660</v>
      </c>
      <c r="D28" s="37">
        <f>D30</f>
        <v>2911.0990000000002</v>
      </c>
      <c r="E28" s="3">
        <f>D28-C28</f>
        <v>1251.0990000000002</v>
      </c>
      <c r="F28" s="38">
        <f t="shared" si="0"/>
        <v>175.36740963855422</v>
      </c>
    </row>
    <row r="29" spans="1:11" ht="20.25" customHeight="1">
      <c r="A29" s="7" t="s">
        <v>15</v>
      </c>
      <c r="B29" s="3"/>
      <c r="C29" s="8"/>
      <c r="D29" s="37"/>
      <c r="E29" s="37"/>
      <c r="F29" s="38"/>
    </row>
    <row r="30" spans="1:11" ht="19.5" customHeight="1">
      <c r="A30" s="6" t="s">
        <v>16</v>
      </c>
      <c r="B30" s="37">
        <f>B32+B35</f>
        <v>1660</v>
      </c>
      <c r="C30" s="37">
        <v>1660</v>
      </c>
      <c r="D30" s="46">
        <f>D32+D35+D36</f>
        <v>2911.0990000000002</v>
      </c>
      <c r="E30" s="3">
        <f>D30-C30</f>
        <v>1251.0990000000002</v>
      </c>
      <c r="F30" s="38">
        <f t="shared" si="0"/>
        <v>175.36740963855422</v>
      </c>
      <c r="I30" s="17"/>
    </row>
    <row r="31" spans="1:11">
      <c r="A31" s="6" t="s">
        <v>17</v>
      </c>
      <c r="B31" s="3"/>
      <c r="C31" s="4"/>
      <c r="D31" s="39"/>
      <c r="E31" s="37"/>
      <c r="F31" s="38"/>
    </row>
    <row r="32" spans="1:11" ht="54" customHeight="1">
      <c r="A32" s="7" t="s">
        <v>72</v>
      </c>
      <c r="B32" s="26">
        <v>829.42600000000004</v>
      </c>
      <c r="C32" s="3">
        <v>829.42600000000004</v>
      </c>
      <c r="D32" s="37">
        <v>998.72699999999998</v>
      </c>
      <c r="E32" s="3">
        <f>D32-C32</f>
        <v>169.30099999999993</v>
      </c>
      <c r="F32" s="38">
        <f t="shared" si="0"/>
        <v>120.41182697431717</v>
      </c>
      <c r="I32" s="17"/>
    </row>
    <row r="33" spans="1:6" ht="9.75" hidden="1" customHeight="1">
      <c r="A33" s="7" t="s">
        <v>18</v>
      </c>
      <c r="B33" s="8" t="s">
        <v>52</v>
      </c>
      <c r="C33" s="8" t="s">
        <v>52</v>
      </c>
      <c r="D33" s="42" t="s">
        <v>52</v>
      </c>
      <c r="E33" s="34" t="s">
        <v>52</v>
      </c>
      <c r="F33" s="38" t="e">
        <f t="shared" si="0"/>
        <v>#VALUE!</v>
      </c>
    </row>
    <row r="34" spans="1:6" ht="46.5" hidden="1" customHeight="1">
      <c r="A34" s="7" t="s">
        <v>19</v>
      </c>
      <c r="B34" s="8" t="s">
        <v>52</v>
      </c>
      <c r="C34" s="8" t="s">
        <v>52</v>
      </c>
      <c r="D34" s="42" t="s">
        <v>52</v>
      </c>
      <c r="E34" s="34" t="s">
        <v>52</v>
      </c>
      <c r="F34" s="38" t="e">
        <f t="shared" si="0"/>
        <v>#VALUE!</v>
      </c>
    </row>
    <row r="35" spans="1:6" ht="27" customHeight="1">
      <c r="A35" s="7" t="s">
        <v>20</v>
      </c>
      <c r="B35" s="26">
        <v>830.57399999999996</v>
      </c>
      <c r="C35" s="3">
        <v>830.57399999999996</v>
      </c>
      <c r="D35" s="37">
        <v>1637.7460000000001</v>
      </c>
      <c r="E35" s="3">
        <f>D35-C35</f>
        <v>807.17200000000014</v>
      </c>
      <c r="F35" s="38">
        <f t="shared" si="0"/>
        <v>197.18243046375159</v>
      </c>
    </row>
    <row r="36" spans="1:6" ht="30.75" customHeight="1">
      <c r="A36" s="7" t="s">
        <v>73</v>
      </c>
      <c r="B36" s="3">
        <v>0</v>
      </c>
      <c r="C36" s="8">
        <v>0</v>
      </c>
      <c r="D36" s="37">
        <f>259.778+121.23-106.982+0.6</f>
        <v>274.62600000000009</v>
      </c>
      <c r="E36" s="3">
        <f>D36-C36</f>
        <v>274.62600000000009</v>
      </c>
      <c r="F36" s="38">
        <v>100</v>
      </c>
    </row>
    <row r="37" spans="1:6" ht="21.75" customHeight="1">
      <c r="A37" s="3" t="s">
        <v>62</v>
      </c>
      <c r="B37" s="3">
        <f>B39+B40+B41+B42+B43</f>
        <v>15221.206</v>
      </c>
      <c r="C37" s="3">
        <v>15221.206</v>
      </c>
      <c r="D37" s="37">
        <f>D39+D40</f>
        <v>14512.399000000001</v>
      </c>
      <c r="E37" s="3">
        <f>D37-C37</f>
        <v>-708.80699999999888</v>
      </c>
      <c r="F37" s="24">
        <f>D37*100/C37</f>
        <v>95.34329277193936</v>
      </c>
    </row>
    <row r="38" spans="1:6" ht="31.5">
      <c r="A38" s="6" t="s">
        <v>7</v>
      </c>
      <c r="B38" s="3"/>
      <c r="C38" s="4"/>
      <c r="D38" s="39"/>
      <c r="E38" s="4"/>
      <c r="F38" s="24"/>
    </row>
    <row r="39" spans="1:6" ht="22.5" customHeight="1">
      <c r="A39" s="7" t="s">
        <v>8</v>
      </c>
      <c r="B39" s="11">
        <v>3882.6579999999999</v>
      </c>
      <c r="C39" s="11">
        <v>3882.6579999999999</v>
      </c>
      <c r="D39" s="43">
        <f>2936.635-2.748+0.09</f>
        <v>2933.9770000000003</v>
      </c>
      <c r="E39" s="3">
        <f>D39-C39</f>
        <v>-948.68099999999959</v>
      </c>
      <c r="F39" s="24">
        <f t="shared" si="0"/>
        <v>75.566197177294526</v>
      </c>
    </row>
    <row r="40" spans="1:6" ht="31.5" customHeight="1">
      <c r="A40" s="7" t="s">
        <v>9</v>
      </c>
      <c r="B40" s="10">
        <v>11338.548000000001</v>
      </c>
      <c r="C40" s="10">
        <v>11338.548000000001</v>
      </c>
      <c r="D40" s="44">
        <f>11578.512-0.09</f>
        <v>11578.422</v>
      </c>
      <c r="E40" s="3">
        <f>D40-C40</f>
        <v>239.8739999999998</v>
      </c>
      <c r="F40" s="24">
        <f t="shared" si="0"/>
        <v>102.11556188676009</v>
      </c>
    </row>
    <row r="41" spans="1:6" ht="33.75" customHeight="1">
      <c r="A41" s="7" t="s">
        <v>10</v>
      </c>
      <c r="B41" s="10">
        <v>0</v>
      </c>
      <c r="C41" s="16">
        <v>0</v>
      </c>
      <c r="D41" s="44">
        <v>0</v>
      </c>
      <c r="E41" s="11">
        <f>C41-D41</f>
        <v>0</v>
      </c>
      <c r="F41" s="24"/>
    </row>
    <row r="42" spans="1:6" ht="21.75" customHeight="1">
      <c r="A42" s="7" t="s">
        <v>11</v>
      </c>
      <c r="B42" s="9">
        <v>0</v>
      </c>
      <c r="C42" s="9">
        <v>0</v>
      </c>
      <c r="D42" s="45">
        <v>0</v>
      </c>
      <c r="E42" s="11">
        <f>C42-D42</f>
        <v>0</v>
      </c>
      <c r="F42" s="24"/>
    </row>
    <row r="43" spans="1:6" ht="20.25" customHeight="1">
      <c r="A43" s="7" t="s">
        <v>12</v>
      </c>
      <c r="B43" s="9">
        <v>0</v>
      </c>
      <c r="C43" s="9">
        <v>0</v>
      </c>
      <c r="D43" s="45">
        <v>0</v>
      </c>
      <c r="E43" s="9">
        <f t="shared" ref="E43" si="2">C43-D43</f>
        <v>0</v>
      </c>
      <c r="F43" s="24"/>
    </row>
    <row r="44" spans="1:6" hidden="1">
      <c r="A44" s="6" t="s">
        <v>56</v>
      </c>
      <c r="B44" s="3"/>
      <c r="C44" s="3" t="s">
        <v>52</v>
      </c>
      <c r="D44" s="37"/>
      <c r="E44" s="31"/>
      <c r="F44" s="32"/>
    </row>
    <row r="45" spans="1:6" ht="31.5" hidden="1">
      <c r="A45" s="6" t="s">
        <v>7</v>
      </c>
      <c r="B45" s="3"/>
      <c r="C45" s="4"/>
      <c r="D45" s="39"/>
      <c r="E45" s="33"/>
      <c r="F45" s="35"/>
    </row>
    <row r="46" spans="1:6" hidden="1">
      <c r="A46" s="7" t="s">
        <v>8</v>
      </c>
      <c r="B46" s="3"/>
      <c r="C46" s="3" t="s">
        <v>52</v>
      </c>
      <c r="D46" s="37"/>
      <c r="E46" s="31"/>
      <c r="F46" s="32"/>
    </row>
    <row r="47" spans="1:6" hidden="1">
      <c r="A47" s="7" t="s">
        <v>9</v>
      </c>
      <c r="B47" s="3"/>
      <c r="C47" s="3" t="s">
        <v>52</v>
      </c>
      <c r="D47" s="37"/>
      <c r="E47" s="31"/>
      <c r="F47" s="32"/>
    </row>
    <row r="48" spans="1:6" ht="31.5" hidden="1">
      <c r="A48" s="7" t="s">
        <v>10</v>
      </c>
      <c r="B48" s="3"/>
      <c r="C48" s="3" t="s">
        <v>52</v>
      </c>
      <c r="D48" s="37"/>
      <c r="E48" s="31"/>
      <c r="F48" s="32"/>
    </row>
    <row r="49" spans="1:7" hidden="1">
      <c r="A49" s="7" t="s">
        <v>11</v>
      </c>
      <c r="B49" s="3"/>
      <c r="C49" s="3" t="s">
        <v>52</v>
      </c>
      <c r="D49" s="37"/>
      <c r="E49" s="31"/>
      <c r="F49" s="32"/>
    </row>
    <row r="50" spans="1:7" hidden="1">
      <c r="A50" s="7" t="s">
        <v>12</v>
      </c>
      <c r="B50" s="3"/>
      <c r="C50" s="3" t="s">
        <v>52</v>
      </c>
      <c r="D50" s="37"/>
      <c r="E50" s="31"/>
      <c r="F50" s="32"/>
    </row>
    <row r="51" spans="1:7" ht="24" customHeight="1">
      <c r="A51" s="6" t="s">
        <v>57</v>
      </c>
      <c r="B51" s="41">
        <f>B52+B53+B54+B55+B56+B57</f>
        <v>1660</v>
      </c>
      <c r="C51" s="3">
        <v>1660</v>
      </c>
      <c r="D51" s="46">
        <f>D52+D53+D54+D55+D56+D57</f>
        <v>2845.268</v>
      </c>
      <c r="E51" s="3">
        <f>D51-C51</f>
        <v>1185.268</v>
      </c>
      <c r="F51" s="24">
        <f>D51*100/C51</f>
        <v>171.40168674698793</v>
      </c>
      <c r="G51" s="17"/>
    </row>
    <row r="52" spans="1:7" ht="31.5">
      <c r="A52" s="6" t="s">
        <v>7</v>
      </c>
      <c r="B52" s="3"/>
      <c r="C52" s="3"/>
      <c r="D52" s="4"/>
      <c r="E52" s="4"/>
      <c r="F52" s="25"/>
    </row>
    <row r="53" spans="1:7">
      <c r="A53" s="7" t="s">
        <v>8</v>
      </c>
      <c r="B53" s="3">
        <v>1167.0360000000001</v>
      </c>
      <c r="C53" s="3">
        <v>1167.0360000000001</v>
      </c>
      <c r="D53" s="3">
        <f>1989.988+0.6+0.006</f>
        <v>1990.5940000000001</v>
      </c>
      <c r="E53" s="3">
        <f>D53-C53</f>
        <v>823.55799999999999</v>
      </c>
      <c r="F53" s="24">
        <f t="shared" ref="F53:F54" si="3">D53*100/C53</f>
        <v>170.56834579224633</v>
      </c>
    </row>
    <row r="54" spans="1:7">
      <c r="A54" s="7" t="s">
        <v>9</v>
      </c>
      <c r="B54" s="3">
        <v>492.964</v>
      </c>
      <c r="C54" s="3">
        <v>492.964</v>
      </c>
      <c r="D54" s="3">
        <f>854.68-0.006</f>
        <v>854.67399999999998</v>
      </c>
      <c r="E54" s="3">
        <f>D54-C54</f>
        <v>361.71</v>
      </c>
      <c r="F54" s="24">
        <f t="shared" si="3"/>
        <v>173.3745263345802</v>
      </c>
    </row>
    <row r="55" spans="1:7" ht="31.5">
      <c r="A55" s="7" t="s">
        <v>10</v>
      </c>
      <c r="B55" s="3">
        <v>0</v>
      </c>
      <c r="C55" s="3">
        <v>0</v>
      </c>
      <c r="D55" s="3">
        <v>0</v>
      </c>
      <c r="E55" s="3">
        <f>D55-C55</f>
        <v>0</v>
      </c>
      <c r="F55" s="3"/>
    </row>
    <row r="56" spans="1:7" ht="12.75" customHeight="1">
      <c r="A56" s="7" t="s">
        <v>11</v>
      </c>
      <c r="B56" s="3">
        <v>0</v>
      </c>
      <c r="C56" s="3">
        <v>0</v>
      </c>
      <c r="D56" s="3">
        <v>0</v>
      </c>
      <c r="E56" s="3">
        <f t="shared" ref="E56" si="4">C56-D56</f>
        <v>0</v>
      </c>
      <c r="F56" s="3"/>
    </row>
    <row r="57" spans="1:7" ht="12.75" customHeight="1">
      <c r="A57" s="7" t="s">
        <v>12</v>
      </c>
      <c r="B57" s="3">
        <v>0</v>
      </c>
      <c r="C57" s="3">
        <v>0</v>
      </c>
      <c r="D57" s="3">
        <v>0</v>
      </c>
      <c r="E57" s="3">
        <f>D57-C57</f>
        <v>0</v>
      </c>
      <c r="F57" s="24"/>
    </row>
    <row r="58" spans="1:7" ht="12.75" hidden="1" customHeight="1">
      <c r="A58" s="6" t="s">
        <v>22</v>
      </c>
      <c r="B58" s="3"/>
      <c r="C58" s="3" t="s">
        <v>52</v>
      </c>
      <c r="D58" s="4"/>
      <c r="E58" s="4"/>
      <c r="F58" s="4"/>
    </row>
    <row r="59" spans="1:7" hidden="1">
      <c r="A59" s="7" t="s">
        <v>14</v>
      </c>
      <c r="B59" s="3"/>
      <c r="C59" s="3" t="s">
        <v>52</v>
      </c>
      <c r="D59" s="3"/>
      <c r="E59" s="3"/>
      <c r="F59" s="3"/>
    </row>
    <row r="60" spans="1:7" hidden="1">
      <c r="A60" s="7" t="s">
        <v>15</v>
      </c>
      <c r="B60" s="3"/>
      <c r="C60" s="3" t="s">
        <v>52</v>
      </c>
      <c r="D60" s="3"/>
      <c r="E60" s="3"/>
      <c r="F60" s="3"/>
    </row>
    <row r="61" spans="1:7" hidden="1">
      <c r="A61" s="6" t="s">
        <v>23</v>
      </c>
      <c r="B61" s="3"/>
      <c r="C61" s="3" t="s">
        <v>52</v>
      </c>
      <c r="D61" s="3"/>
      <c r="E61" s="3"/>
      <c r="F61" s="3"/>
    </row>
    <row r="62" spans="1:7" hidden="1">
      <c r="A62" s="6" t="s">
        <v>24</v>
      </c>
      <c r="B62" s="3"/>
      <c r="C62" s="3" t="s">
        <v>52</v>
      </c>
      <c r="D62" s="3"/>
      <c r="E62" s="3"/>
      <c r="F62" s="3"/>
    </row>
    <row r="63" spans="1:7" hidden="1">
      <c r="A63" s="6" t="s">
        <v>25</v>
      </c>
      <c r="B63" s="3"/>
      <c r="C63" s="3" t="s">
        <v>52</v>
      </c>
      <c r="D63" s="3"/>
      <c r="E63" s="3"/>
      <c r="F63" s="3"/>
    </row>
    <row r="64" spans="1:7" hidden="1">
      <c r="A64" s="6" t="s">
        <v>17</v>
      </c>
      <c r="B64" s="3"/>
      <c r="C64" s="3" t="s">
        <v>52</v>
      </c>
      <c r="D64" s="4"/>
      <c r="E64" s="4"/>
      <c r="F64" s="4"/>
    </row>
    <row r="65" spans="1:9" ht="31.5" hidden="1">
      <c r="A65" s="7" t="s">
        <v>26</v>
      </c>
      <c r="B65" s="3"/>
      <c r="C65" s="3" t="s">
        <v>52</v>
      </c>
      <c r="D65" s="3"/>
      <c r="E65" s="3"/>
      <c r="F65" s="3"/>
    </row>
    <row r="66" spans="1:9" ht="31.5" hidden="1">
      <c r="A66" s="7" t="s">
        <v>27</v>
      </c>
      <c r="B66" s="3"/>
      <c r="C66" s="3" t="s">
        <v>52</v>
      </c>
      <c r="D66" s="3"/>
      <c r="E66" s="3"/>
      <c r="F66" s="3"/>
    </row>
    <row r="67" spans="1:9" hidden="1">
      <c r="A67" s="6" t="s">
        <v>28</v>
      </c>
      <c r="B67" s="3"/>
      <c r="C67" s="3" t="s">
        <v>52</v>
      </c>
      <c r="D67" s="3"/>
      <c r="E67" s="3"/>
      <c r="F67" s="3"/>
    </row>
    <row r="68" spans="1:9" hidden="1">
      <c r="A68" s="6" t="s">
        <v>29</v>
      </c>
      <c r="B68" s="3"/>
      <c r="C68" s="3" t="s">
        <v>52</v>
      </c>
      <c r="D68" s="3"/>
      <c r="E68" s="3"/>
      <c r="F68" s="3"/>
    </row>
    <row r="69" spans="1:9" hidden="1">
      <c r="A69" s="6" t="s">
        <v>30</v>
      </c>
      <c r="B69" s="3"/>
      <c r="C69" s="3" t="s">
        <v>52</v>
      </c>
      <c r="D69" s="3"/>
      <c r="E69" s="3"/>
      <c r="F69" s="3"/>
    </row>
    <row r="70" spans="1:9" ht="47.25" hidden="1">
      <c r="A70" s="6" t="s">
        <v>31</v>
      </c>
      <c r="B70" s="3"/>
      <c r="C70" s="4"/>
      <c r="D70" s="4"/>
      <c r="E70" s="4"/>
      <c r="F70" s="4"/>
    </row>
    <row r="71" spans="1:9" hidden="1">
      <c r="A71" s="7" t="s">
        <v>14</v>
      </c>
      <c r="B71" s="3"/>
      <c r="C71" s="3" t="s">
        <v>52</v>
      </c>
      <c r="D71" s="3"/>
      <c r="E71" s="3"/>
      <c r="F71" s="3"/>
    </row>
    <row r="72" spans="1:9" hidden="1">
      <c r="A72" s="7" t="s">
        <v>15</v>
      </c>
      <c r="B72" s="3"/>
      <c r="C72" s="3" t="s">
        <v>52</v>
      </c>
      <c r="D72" s="3"/>
      <c r="E72" s="3"/>
      <c r="F72" s="3"/>
    </row>
    <row r="73" spans="1:9" hidden="1">
      <c r="A73" s="6" t="s">
        <v>32</v>
      </c>
      <c r="B73" s="3"/>
      <c r="C73" s="3" t="s">
        <v>52</v>
      </c>
      <c r="D73" s="3"/>
      <c r="E73" s="3"/>
      <c r="F73" s="3"/>
    </row>
    <row r="74" spans="1:9" hidden="1">
      <c r="A74" s="6" t="s">
        <v>33</v>
      </c>
      <c r="B74" s="3"/>
      <c r="C74" s="3" t="s">
        <v>52</v>
      </c>
      <c r="D74" s="4"/>
      <c r="E74" s="4"/>
      <c r="F74" s="4"/>
    </row>
    <row r="75" spans="1:9" hidden="1">
      <c r="A75" s="7" t="s">
        <v>14</v>
      </c>
      <c r="B75" s="3"/>
      <c r="C75" s="3" t="s">
        <v>52</v>
      </c>
      <c r="D75" s="3"/>
      <c r="E75" s="3"/>
      <c r="F75" s="3"/>
    </row>
    <row r="76" spans="1:9" hidden="1">
      <c r="A76" s="7" t="s">
        <v>15</v>
      </c>
      <c r="B76" s="3"/>
      <c r="C76" s="3" t="s">
        <v>52</v>
      </c>
      <c r="D76" s="3"/>
      <c r="E76" s="3"/>
      <c r="F76" s="3"/>
    </row>
    <row r="77" spans="1:9" ht="30.75" hidden="1" customHeight="1">
      <c r="A77" s="6" t="s">
        <v>34</v>
      </c>
      <c r="B77" s="3"/>
      <c r="C77" s="3" t="s">
        <v>52</v>
      </c>
      <c r="D77" s="3"/>
      <c r="E77" s="3"/>
      <c r="F77" s="3"/>
    </row>
    <row r="78" spans="1:9" ht="20.25" customHeight="1">
      <c r="A78" s="55" t="s">
        <v>35</v>
      </c>
      <c r="B78" s="55"/>
      <c r="C78" s="55"/>
      <c r="D78" s="55"/>
      <c r="E78" s="55"/>
      <c r="F78" s="55"/>
    </row>
    <row r="79" spans="1:9">
      <c r="A79" s="6" t="s">
        <v>36</v>
      </c>
      <c r="B79" s="3">
        <f>B22+B39+B53-0.001</f>
        <v>20580.324000000001</v>
      </c>
      <c r="C79" s="3">
        <f>C22+C39+C53-0.001</f>
        <v>20580.324000000001</v>
      </c>
      <c r="D79" s="3">
        <f>D22+D39+D53</f>
        <v>16671.115000000002</v>
      </c>
      <c r="E79" s="3">
        <f>D79-C79</f>
        <v>-3909.2089999999989</v>
      </c>
      <c r="F79" s="24">
        <f>D79*100/C79</f>
        <v>81.005114399559517</v>
      </c>
    </row>
    <row r="80" spans="1:9">
      <c r="A80" s="6" t="s">
        <v>37</v>
      </c>
      <c r="B80" s="3">
        <f>B23+B40+B54</f>
        <v>57185.701000000001</v>
      </c>
      <c r="C80" s="3">
        <f>C23+C40+C54</f>
        <v>57185.701000000001</v>
      </c>
      <c r="D80" s="3">
        <f>D23+D40+D54</f>
        <v>58747.142999999996</v>
      </c>
      <c r="E80" s="3">
        <f>D80-C80</f>
        <v>1561.4419999999955</v>
      </c>
      <c r="F80" s="24">
        <f t="shared" ref="F80:F84" si="5">D80*100/C80</f>
        <v>102.7304762776275</v>
      </c>
      <c r="H80" s="18"/>
      <c r="I80" s="18"/>
    </row>
    <row r="81" spans="1:6" ht="31.5">
      <c r="A81" s="6" t="s">
        <v>38</v>
      </c>
      <c r="B81" s="3">
        <f>B24+B41+B55</f>
        <v>0</v>
      </c>
      <c r="C81" s="3">
        <v>0</v>
      </c>
      <c r="D81" s="3">
        <f>D24+D41+D55</f>
        <v>0</v>
      </c>
      <c r="E81" s="3">
        <f t="shared" ref="E81" si="6">C81-D81</f>
        <v>0</v>
      </c>
      <c r="F81" s="24">
        <v>0</v>
      </c>
    </row>
    <row r="82" spans="1:6">
      <c r="A82" s="6" t="s">
        <v>39</v>
      </c>
      <c r="B82" s="3">
        <v>0</v>
      </c>
      <c r="C82" s="3">
        <v>0</v>
      </c>
      <c r="D82" s="37">
        <v>0</v>
      </c>
      <c r="E82" s="37">
        <v>0</v>
      </c>
      <c r="F82" s="38">
        <v>0</v>
      </c>
    </row>
    <row r="83" spans="1:6">
      <c r="A83" s="6" t="s">
        <v>21</v>
      </c>
      <c r="B83" s="3">
        <f>B26+B43+B57</f>
        <v>716.48699999999997</v>
      </c>
      <c r="C83" s="3">
        <v>716.48699999999997</v>
      </c>
      <c r="D83" s="3">
        <f>D26+D43+D57+79.894</f>
        <v>354.89499999999998</v>
      </c>
      <c r="E83" s="3">
        <f>D83-C83</f>
        <v>-361.59199999999998</v>
      </c>
      <c r="F83" s="24">
        <f t="shared" si="5"/>
        <v>49.532650278372117</v>
      </c>
    </row>
    <row r="84" spans="1:6">
      <c r="A84" s="6" t="s">
        <v>63</v>
      </c>
      <c r="B84" s="3">
        <f>SUM(B79:B83)</f>
        <v>78482.511999999988</v>
      </c>
      <c r="C84" s="3">
        <f>SUM(C79:C83)</f>
        <v>78482.511999999988</v>
      </c>
      <c r="D84" s="3">
        <f>SUM(D79:D83)</f>
        <v>75773.153000000006</v>
      </c>
      <c r="E84" s="3">
        <f>D84-C84</f>
        <v>-2709.3589999999822</v>
      </c>
      <c r="F84" s="24">
        <f t="shared" si="5"/>
        <v>96.547818194198499</v>
      </c>
    </row>
    <row r="85" spans="1:6" ht="24" customHeight="1">
      <c r="A85" s="55" t="s">
        <v>40</v>
      </c>
      <c r="B85" s="55"/>
      <c r="C85" s="55"/>
      <c r="D85" s="55"/>
      <c r="E85" s="55"/>
      <c r="F85" s="55"/>
    </row>
    <row r="86" spans="1:6">
      <c r="A86" s="6" t="s">
        <v>41</v>
      </c>
      <c r="B86" s="3">
        <v>0</v>
      </c>
      <c r="C86" s="3">
        <f>C87</f>
        <v>0</v>
      </c>
      <c r="D86" s="37">
        <v>0</v>
      </c>
      <c r="E86" s="37">
        <f>C86-D86</f>
        <v>0</v>
      </c>
      <c r="F86" s="38">
        <v>0</v>
      </c>
    </row>
    <row r="87" spans="1:6" ht="36" customHeight="1">
      <c r="A87" s="7" t="s">
        <v>42</v>
      </c>
      <c r="B87" s="3">
        <v>0</v>
      </c>
      <c r="C87" s="3">
        <v>0</v>
      </c>
      <c r="D87" s="37">
        <v>0</v>
      </c>
      <c r="E87" s="37">
        <f t="shared" ref="E87:E95" si="7">C87-D87</f>
        <v>0</v>
      </c>
      <c r="F87" s="38">
        <v>0</v>
      </c>
    </row>
    <row r="88" spans="1:6" ht="69" customHeight="1">
      <c r="A88" s="6" t="s">
        <v>45</v>
      </c>
      <c r="B88" s="3">
        <v>1548.6869999999999</v>
      </c>
      <c r="C88" s="3">
        <v>1548.6869999999999</v>
      </c>
      <c r="D88" s="37">
        <f>79.894</f>
        <v>79.894000000000005</v>
      </c>
      <c r="E88" s="3">
        <f>D88-C88</f>
        <v>-1468.7929999999999</v>
      </c>
      <c r="F88" s="38">
        <f>D88/C88*100</f>
        <v>5.1588216340680857</v>
      </c>
    </row>
    <row r="89" spans="1:6" ht="30" customHeight="1">
      <c r="A89" s="7" t="s">
        <v>42</v>
      </c>
      <c r="B89" s="3">
        <v>1548.6869999999999</v>
      </c>
      <c r="C89" s="3">
        <v>1548.6869999999999</v>
      </c>
      <c r="D89" s="37">
        <f>79.894</f>
        <v>79.894000000000005</v>
      </c>
      <c r="E89" s="3">
        <f>D89-C89</f>
        <v>-1468.7929999999999</v>
      </c>
      <c r="F89" s="38">
        <f t="shared" ref="F89:F97" si="8">D89/C89*100</f>
        <v>5.1588216340680857</v>
      </c>
    </row>
    <row r="90" spans="1:6" ht="28.5" hidden="1" customHeight="1">
      <c r="A90" s="6" t="s">
        <v>43</v>
      </c>
      <c r="B90" s="3" t="s">
        <v>52</v>
      </c>
      <c r="C90" s="3">
        <v>0</v>
      </c>
      <c r="D90" s="31">
        <v>0</v>
      </c>
      <c r="E90" s="37">
        <f t="shared" si="7"/>
        <v>0</v>
      </c>
      <c r="F90" s="38" t="e">
        <f t="shared" si="8"/>
        <v>#DIV/0!</v>
      </c>
    </row>
    <row r="91" spans="1:6" ht="31.5" hidden="1">
      <c r="A91" s="7" t="s">
        <v>42</v>
      </c>
      <c r="B91" s="3" t="s">
        <v>52</v>
      </c>
      <c r="C91" s="3">
        <v>0</v>
      </c>
      <c r="D91" s="31">
        <v>0</v>
      </c>
      <c r="E91" s="37">
        <f t="shared" si="7"/>
        <v>0</v>
      </c>
      <c r="F91" s="38" t="e">
        <f t="shared" si="8"/>
        <v>#DIV/0!</v>
      </c>
    </row>
    <row r="92" spans="1:6" ht="31.5" hidden="1">
      <c r="A92" s="6" t="s">
        <v>44</v>
      </c>
      <c r="B92" s="3" t="s">
        <v>52</v>
      </c>
      <c r="C92" s="3">
        <v>0</v>
      </c>
      <c r="D92" s="31">
        <v>0</v>
      </c>
      <c r="E92" s="37">
        <f t="shared" si="7"/>
        <v>0</v>
      </c>
      <c r="F92" s="38" t="e">
        <f t="shared" si="8"/>
        <v>#DIV/0!</v>
      </c>
    </row>
    <row r="93" spans="1:6" ht="31.5" hidden="1">
      <c r="A93" s="7" t="s">
        <v>42</v>
      </c>
      <c r="B93" s="3"/>
      <c r="C93" s="3">
        <v>0</v>
      </c>
      <c r="D93" s="31">
        <v>0</v>
      </c>
      <c r="E93" s="37">
        <f t="shared" si="7"/>
        <v>0</v>
      </c>
      <c r="F93" s="38" t="e">
        <f t="shared" si="8"/>
        <v>#DIV/0!</v>
      </c>
    </row>
    <row r="94" spans="1:6" ht="63" hidden="1">
      <c r="A94" s="6" t="s">
        <v>45</v>
      </c>
      <c r="B94" s="3"/>
      <c r="C94" s="3">
        <v>0</v>
      </c>
      <c r="D94" s="31">
        <v>0</v>
      </c>
      <c r="E94" s="37">
        <f t="shared" si="7"/>
        <v>0</v>
      </c>
      <c r="F94" s="38" t="e">
        <f t="shared" si="8"/>
        <v>#DIV/0!</v>
      </c>
    </row>
    <row r="95" spans="1:6" ht="31.5" hidden="1">
      <c r="A95" s="7" t="s">
        <v>42</v>
      </c>
      <c r="B95" s="3"/>
      <c r="C95" s="3">
        <v>0</v>
      </c>
      <c r="D95" s="31">
        <v>0</v>
      </c>
      <c r="E95" s="37">
        <f t="shared" si="7"/>
        <v>0</v>
      </c>
      <c r="F95" s="38" t="e">
        <f t="shared" si="8"/>
        <v>#DIV/0!</v>
      </c>
    </row>
    <row r="96" spans="1:6">
      <c r="A96" s="6" t="s">
        <v>54</v>
      </c>
      <c r="B96" s="3">
        <f>B86+B88</f>
        <v>1548.6869999999999</v>
      </c>
      <c r="C96" s="3">
        <f t="shared" ref="C96:D97" si="9">C86+C88</f>
        <v>1548.6869999999999</v>
      </c>
      <c r="D96" s="37">
        <f>79.894</f>
        <v>79.894000000000005</v>
      </c>
      <c r="E96" s="3">
        <f>D96-C96</f>
        <v>-1468.7929999999999</v>
      </c>
      <c r="F96" s="38">
        <f t="shared" si="8"/>
        <v>5.1588216340680857</v>
      </c>
    </row>
    <row r="97" spans="1:11" ht="31.5">
      <c r="A97" s="7" t="s">
        <v>42</v>
      </c>
      <c r="B97" s="3">
        <f>B87+B89</f>
        <v>1548.6869999999999</v>
      </c>
      <c r="C97" s="3">
        <f>C87+C89</f>
        <v>1548.6869999999999</v>
      </c>
      <c r="D97" s="37">
        <f t="shared" si="9"/>
        <v>79.894000000000005</v>
      </c>
      <c r="E97" s="3">
        <f>D97-C97</f>
        <v>-1468.7929999999999</v>
      </c>
      <c r="F97" s="38">
        <f t="shared" si="8"/>
        <v>5.1588216340680857</v>
      </c>
    </row>
    <row r="98" spans="1:11">
      <c r="A98" s="22" t="s">
        <v>46</v>
      </c>
      <c r="B98" s="3"/>
      <c r="C98" s="3"/>
      <c r="D98" s="37"/>
      <c r="E98" s="37"/>
      <c r="F98" s="38"/>
    </row>
    <row r="99" spans="1:11">
      <c r="A99" s="6" t="s">
        <v>55</v>
      </c>
      <c r="B99" s="24">
        <v>267</v>
      </c>
      <c r="C99" s="27">
        <v>267</v>
      </c>
      <c r="D99" s="38">
        <v>267</v>
      </c>
      <c r="E99" s="3">
        <f>D99-C99</f>
        <v>0</v>
      </c>
      <c r="F99" s="38">
        <f t="shared" ref="F99:F100" si="10">D99*100/C99</f>
        <v>100</v>
      </c>
      <c r="K99" s="1" t="s">
        <v>67</v>
      </c>
    </row>
    <row r="100" spans="1:11" ht="31.5">
      <c r="A100" s="6" t="s">
        <v>47</v>
      </c>
      <c r="B100" s="3">
        <v>136301.79999999999</v>
      </c>
      <c r="C100" s="3">
        <v>136301.79999999999</v>
      </c>
      <c r="D100" s="37">
        <f>145452.029+6965.368+174.448</f>
        <v>152591.845</v>
      </c>
      <c r="E100" s="3">
        <f>D100-C100</f>
        <v>16290.045000000013</v>
      </c>
      <c r="F100" s="38">
        <f t="shared" si="10"/>
        <v>111.95145258536571</v>
      </c>
    </row>
    <row r="101" spans="1:11">
      <c r="A101" s="6" t="s">
        <v>48</v>
      </c>
      <c r="B101" s="3"/>
      <c r="C101" s="3" t="s">
        <v>52</v>
      </c>
      <c r="D101" s="37" t="s">
        <v>52</v>
      </c>
      <c r="E101" s="37" t="s">
        <v>52</v>
      </c>
      <c r="F101" s="38" t="s">
        <v>52</v>
      </c>
    </row>
    <row r="102" spans="1:11" ht="47.25">
      <c r="A102" s="6" t="s">
        <v>49</v>
      </c>
      <c r="B102" s="3"/>
      <c r="C102" s="3" t="s">
        <v>52</v>
      </c>
      <c r="D102" s="37" t="s">
        <v>52</v>
      </c>
      <c r="E102" s="37" t="s">
        <v>52</v>
      </c>
      <c r="F102" s="38" t="s">
        <v>52</v>
      </c>
    </row>
    <row r="103" spans="1:11">
      <c r="A103" s="12" t="s">
        <v>59</v>
      </c>
      <c r="B103" s="9">
        <f>B13</f>
        <v>80031.199000000008</v>
      </c>
      <c r="C103" s="9">
        <f>C15</f>
        <v>80031.198999999993</v>
      </c>
      <c r="D103" s="9">
        <f>D13</f>
        <v>76812.213000000003</v>
      </c>
      <c r="E103" s="3">
        <f>D103-C103</f>
        <v>-3218.9859999999899</v>
      </c>
      <c r="F103" s="30">
        <f>D103*100/C103</f>
        <v>95.977836093646445</v>
      </c>
    </row>
    <row r="104" spans="1:11">
      <c r="A104" s="13" t="s">
        <v>60</v>
      </c>
      <c r="B104" s="9">
        <f>B20+B37+B51</f>
        <v>80031.199999999997</v>
      </c>
      <c r="C104" s="9">
        <f>C103</f>
        <v>80031.198999999993</v>
      </c>
      <c r="D104" s="9">
        <f>D20+D37+D51+79.894</f>
        <v>75773.150999999998</v>
      </c>
      <c r="E104" s="3">
        <f>D104-C104</f>
        <v>-4258.0479999999952</v>
      </c>
      <c r="F104" s="30">
        <f>D104*100/C104</f>
        <v>94.679514922674102</v>
      </c>
      <c r="I104" s="18"/>
    </row>
    <row r="105" spans="1:11" ht="31.5">
      <c r="A105" s="14" t="s">
        <v>65</v>
      </c>
      <c r="B105" s="29">
        <f>(787393.9+36005.77)/1000</f>
        <v>823.39967000000001</v>
      </c>
      <c r="C105" s="15"/>
      <c r="D105" s="29">
        <f>B105+D103-D104</f>
        <v>1862.4616700000042</v>
      </c>
      <c r="E105" s="15"/>
      <c r="F105" s="15"/>
      <c r="H105" s="17"/>
    </row>
    <row r="107" spans="1:11" ht="45" customHeight="1">
      <c r="B107" s="28"/>
      <c r="D107" s="17"/>
      <c r="E107" s="17"/>
    </row>
    <row r="108" spans="1:11">
      <c r="A108" s="62" t="s">
        <v>76</v>
      </c>
      <c r="B108" s="62"/>
      <c r="E108" s="62" t="s">
        <v>77</v>
      </c>
      <c r="F108" s="62"/>
    </row>
    <row r="109" spans="1:11" ht="36.75" customHeight="1">
      <c r="A109" s="5"/>
      <c r="B109" s="5"/>
      <c r="J109" s="17"/>
    </row>
    <row r="111" spans="1:11" ht="21" customHeight="1"/>
  </sheetData>
  <mergeCells count="17">
    <mergeCell ref="A108:B108"/>
    <mergeCell ref="E108:F108"/>
    <mergeCell ref="E9:E10"/>
    <mergeCell ref="F9:F10"/>
    <mergeCell ref="A12:F12"/>
    <mergeCell ref="A78:F78"/>
    <mergeCell ref="A85:F85"/>
    <mergeCell ref="A8:A10"/>
    <mergeCell ref="B8:B10"/>
    <mergeCell ref="C8:F8"/>
    <mergeCell ref="C9:C10"/>
    <mergeCell ref="D9:D10"/>
    <mergeCell ref="E1:F1"/>
    <mergeCell ref="A3:F3"/>
    <mergeCell ref="A4:F4"/>
    <mergeCell ref="A6:F6"/>
    <mergeCell ref="C7:F7"/>
  </mergeCells>
  <pageMargins left="0.7" right="0.7" top="0.75" bottom="0.75" header="0.3" footer="0.3"/>
  <pageSetup paperSize="9" scale="65" fitToWidth="0" fitToHeight="0" orientation="portrait" r:id="rId1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Y Y</cp:lastModifiedBy>
  <cp:lastPrinted>2026-03-17T08:17:39Z</cp:lastPrinted>
  <dcterms:created xsi:type="dcterms:W3CDTF">2015-06-05T18:19:34Z</dcterms:created>
  <dcterms:modified xsi:type="dcterms:W3CDTF">2026-03-17T08:18:22Z</dcterms:modified>
</cp:coreProperties>
</file>