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0F0C59C-22BF-4ABD-BB92-77F1069BD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віт по даним бух обліку" sheetId="4" r:id="rId1"/>
    <sheet name="Лист3" sheetId="3" r:id="rId2"/>
  </sheets>
  <definedNames>
    <definedName name="_xlnm.Print_Area" localSheetId="0">'звіт по даним бух обліку'!$A$1:$K$153</definedName>
  </definedNames>
  <calcPr calcId="191029"/>
</workbook>
</file>

<file path=xl/calcChain.xml><?xml version="1.0" encoding="utf-8"?>
<calcChain xmlns="http://schemas.openxmlformats.org/spreadsheetml/2006/main">
  <c r="F71" i="4" l="1"/>
  <c r="F31" i="4"/>
  <c r="H48" i="4" l="1"/>
  <c r="G41" i="4"/>
  <c r="H115" i="4"/>
  <c r="H105" i="4"/>
  <c r="G58" i="4"/>
  <c r="F25" i="4" l="1"/>
  <c r="F37" i="4" s="1"/>
  <c r="F88" i="4" l="1"/>
  <c r="H87" i="4"/>
  <c r="F86" i="4" l="1"/>
  <c r="F81" i="4"/>
  <c r="F122" i="4"/>
  <c r="F92" i="4"/>
  <c r="E112" i="4" l="1"/>
  <c r="F112" i="4"/>
  <c r="D112" i="4"/>
  <c r="D111" i="4" s="1"/>
  <c r="F111" i="4" l="1"/>
  <c r="G115" i="4"/>
  <c r="F47" i="4" l="1"/>
  <c r="F46" i="4" s="1"/>
  <c r="E44" i="4"/>
  <c r="E122" i="4"/>
  <c r="E118" i="4"/>
  <c r="E71" i="4"/>
  <c r="G71" i="4" s="1"/>
  <c r="D108" i="4" l="1"/>
  <c r="D106" i="4"/>
  <c r="E86" i="4" l="1"/>
  <c r="D88" i="4"/>
  <c r="D86" i="4" s="1"/>
  <c r="D51" i="4" l="1"/>
  <c r="D47" i="4"/>
  <c r="D44" i="4" s="1"/>
  <c r="G47" i="4"/>
  <c r="G48" i="4"/>
  <c r="G46" i="4"/>
  <c r="G27" i="4"/>
  <c r="G28" i="4"/>
  <c r="G29" i="4"/>
  <c r="G30" i="4"/>
  <c r="G31" i="4"/>
  <c r="G32" i="4"/>
  <c r="G33" i="4"/>
  <c r="H89" i="4"/>
  <c r="H96" i="4" l="1"/>
  <c r="H102" i="4"/>
  <c r="H109" i="4"/>
  <c r="H113" i="4"/>
  <c r="H114" i="4"/>
  <c r="H119" i="4"/>
  <c r="H122" i="4"/>
  <c r="H85" i="4"/>
  <c r="H93" i="4"/>
  <c r="H94" i="4"/>
  <c r="H95" i="4"/>
  <c r="H65" i="4"/>
  <c r="H68" i="4"/>
  <c r="H69" i="4"/>
  <c r="H72" i="4"/>
  <c r="H52" i="4"/>
  <c r="H55" i="4"/>
  <c r="H58" i="4"/>
  <c r="H60" i="4"/>
  <c r="H27" i="4"/>
  <c r="H28" i="4"/>
  <c r="H29" i="4"/>
  <c r="H30" i="4"/>
  <c r="H31" i="4"/>
  <c r="H32" i="4"/>
  <c r="H33" i="4"/>
  <c r="G122" i="4"/>
  <c r="G119" i="4"/>
  <c r="G74" i="4"/>
  <c r="G75" i="4"/>
  <c r="G38" i="4" l="1"/>
  <c r="I38" i="4" s="1"/>
  <c r="K38" i="4" s="1"/>
  <c r="H84" i="4" l="1"/>
  <c r="H81" i="4" l="1"/>
  <c r="H92" i="4" l="1"/>
  <c r="F101" i="4"/>
  <c r="F100" i="4"/>
  <c r="F99" i="4"/>
  <c r="F98" i="4"/>
  <c r="F97" i="4"/>
  <c r="F91" i="4" s="1"/>
  <c r="F90" i="4" s="1"/>
  <c r="E101" i="4" l="1"/>
  <c r="G101" i="4" s="1"/>
  <c r="E100" i="4"/>
  <c r="G100" i="4" s="1"/>
  <c r="E99" i="4"/>
  <c r="G99" i="4" s="1"/>
  <c r="E98" i="4"/>
  <c r="G98" i="4" s="1"/>
  <c r="E97" i="4"/>
  <c r="G97" i="4" s="1"/>
  <c r="E91" i="4" l="1"/>
  <c r="E90" i="4" s="1"/>
  <c r="F103" i="4"/>
  <c r="D91" i="4"/>
  <c r="H91" i="4" s="1"/>
  <c r="H88" i="4"/>
  <c r="H83" i="4"/>
  <c r="E111" i="4" l="1"/>
  <c r="G111" i="4" s="1"/>
  <c r="G113" i="4" l="1"/>
  <c r="G114" i="4"/>
  <c r="G109" i="4"/>
  <c r="G89" i="4"/>
  <c r="G85" i="4"/>
  <c r="G52" i="4"/>
  <c r="E82" i="4" l="1"/>
  <c r="E80" i="4" s="1"/>
  <c r="D82" i="4" l="1"/>
  <c r="G105" i="4" l="1"/>
  <c r="F57" i="4" l="1"/>
  <c r="E51" i="4" l="1"/>
  <c r="D50" i="4" l="1"/>
  <c r="D49" i="4" s="1"/>
  <c r="G104" i="4" l="1"/>
  <c r="G83" i="4"/>
  <c r="G84" i="4"/>
  <c r="F82" i="4"/>
  <c r="H82" i="4" s="1"/>
  <c r="G55" i="4"/>
  <c r="G102" i="4" l="1"/>
  <c r="E108" i="4" l="1"/>
  <c r="D90" i="4"/>
  <c r="D80" i="4" s="1"/>
  <c r="D79" i="4" s="1"/>
  <c r="E103" i="4"/>
  <c r="G103" i="4" s="1"/>
  <c r="H90" i="4" l="1"/>
  <c r="G94" i="4"/>
  <c r="H111" i="4"/>
  <c r="H112" i="4" l="1"/>
  <c r="G112" i="4"/>
  <c r="D71" i="4"/>
  <c r="H71" i="4" s="1"/>
  <c r="F54" i="4"/>
  <c r="F118" i="4"/>
  <c r="E117" i="4"/>
  <c r="D118" i="4"/>
  <c r="D117" i="4" s="1"/>
  <c r="D77" i="4" s="1"/>
  <c r="E57" i="4"/>
  <c r="G57" i="4" s="1"/>
  <c r="D57" i="4"/>
  <c r="H57" i="4" s="1"/>
  <c r="H118" i="4" l="1"/>
  <c r="G118" i="4"/>
  <c r="F117" i="4"/>
  <c r="E54" i="4"/>
  <c r="G54" i="4" s="1"/>
  <c r="H117" i="4" l="1"/>
  <c r="G117" i="4"/>
  <c r="E49" i="4"/>
  <c r="E42" i="4" s="1"/>
  <c r="F51" i="4"/>
  <c r="H51" i="4" s="1"/>
  <c r="D25" i="4"/>
  <c r="H25" i="4" s="1"/>
  <c r="F108" i="4"/>
  <c r="H108" i="4" s="1"/>
  <c r="E106" i="4"/>
  <c r="G92" i="4"/>
  <c r="G88" i="4"/>
  <c r="G87" i="4"/>
  <c r="H86" i="4"/>
  <c r="G81" i="4"/>
  <c r="G72" i="4"/>
  <c r="G69" i="4"/>
  <c r="G68" i="4"/>
  <c r="F66" i="4"/>
  <c r="F63" i="4" s="1"/>
  <c r="E66" i="4"/>
  <c r="D66" i="4"/>
  <c r="D63" i="4" s="1"/>
  <c r="G65" i="4"/>
  <c r="G60" i="4"/>
  <c r="D54" i="4"/>
  <c r="H54" i="4" s="1"/>
  <c r="H38" i="4"/>
  <c r="J38" i="4" s="1"/>
  <c r="E25" i="4"/>
  <c r="F40" i="3"/>
  <c r="E102" i="3"/>
  <c r="F102" i="3"/>
  <c r="F69" i="3"/>
  <c r="F57" i="3"/>
  <c r="D108" i="3"/>
  <c r="D106" i="3"/>
  <c r="F71" i="3"/>
  <c r="E37" i="4" l="1"/>
  <c r="G25" i="4"/>
  <c r="E64" i="4"/>
  <c r="E63" i="4"/>
  <c r="F64" i="4"/>
  <c r="E61" i="4"/>
  <c r="H66" i="4"/>
  <c r="G108" i="4"/>
  <c r="D123" i="4"/>
  <c r="G51" i="4"/>
  <c r="G82" i="4"/>
  <c r="E79" i="4"/>
  <c r="E77" i="4" s="1"/>
  <c r="H63" i="4"/>
  <c r="G86" i="4"/>
  <c r="F106" i="4"/>
  <c r="F49" i="4"/>
  <c r="D64" i="4"/>
  <c r="D37" i="4"/>
  <c r="G90" i="4"/>
  <c r="G66" i="4"/>
  <c r="G91" i="4"/>
  <c r="F80" i="4"/>
  <c r="F42" i="3"/>
  <c r="G42" i="3" s="1"/>
  <c r="E42" i="3"/>
  <c r="D60" i="3"/>
  <c r="H80" i="4" l="1"/>
  <c r="F79" i="4"/>
  <c r="F45" i="4"/>
  <c r="F44" i="4" s="1"/>
  <c r="F42" i="4" s="1"/>
  <c r="H64" i="4"/>
  <c r="E123" i="4"/>
  <c r="E124" i="4" s="1"/>
  <c r="E127" i="4" s="1"/>
  <c r="G106" i="4"/>
  <c r="H106" i="4"/>
  <c r="H37" i="4"/>
  <c r="D42" i="4"/>
  <c r="D61" i="4" s="1"/>
  <c r="H49" i="4"/>
  <c r="F77" i="4"/>
  <c r="F123" i="4" s="1"/>
  <c r="H45" i="4"/>
  <c r="G49" i="4"/>
  <c r="G64" i="4"/>
  <c r="G63" i="4"/>
  <c r="G37" i="4"/>
  <c r="G80" i="4"/>
  <c r="D58" i="3"/>
  <c r="D57" i="3"/>
  <c r="E57" i="3"/>
  <c r="D69" i="3"/>
  <c r="D23" i="3"/>
  <c r="E78" i="3"/>
  <c r="F78" i="3"/>
  <c r="D78" i="3"/>
  <c r="D74" i="3"/>
  <c r="F61" i="4" l="1"/>
  <c r="G42" i="4"/>
  <c r="H79" i="4"/>
  <c r="H77" i="4"/>
  <c r="H123" i="4"/>
  <c r="D124" i="4"/>
  <c r="D127" i="4" s="1"/>
  <c r="G79" i="4"/>
  <c r="H44" i="4"/>
  <c r="G45" i="4"/>
  <c r="E128" i="4"/>
  <c r="G77" i="4"/>
  <c r="D35" i="3"/>
  <c r="D55" i="3" s="1"/>
  <c r="D46" i="3"/>
  <c r="E129" i="4" l="1"/>
  <c r="D128" i="4"/>
  <c r="F124" i="4"/>
  <c r="G44" i="4"/>
  <c r="G123" i="4"/>
  <c r="D42" i="3"/>
  <c r="D40" i="3" s="1"/>
  <c r="D129" i="4" l="1"/>
  <c r="D141" i="4" s="1"/>
  <c r="H61" i="4"/>
  <c r="H42" i="4"/>
  <c r="E141" i="4"/>
  <c r="E130" i="4"/>
  <c r="D95" i="3"/>
  <c r="D94" i="3" s="1"/>
  <c r="D91" i="3"/>
  <c r="D89" i="3" s="1"/>
  <c r="D82" i="3"/>
  <c r="D65" i="3"/>
  <c r="D51" i="3"/>
  <c r="F23" i="3"/>
  <c r="F35" i="3" s="1"/>
  <c r="F55" i="3" s="1"/>
  <c r="F103" i="3" s="1"/>
  <c r="F106" i="3" s="1"/>
  <c r="E23" i="3"/>
  <c r="F94" i="3"/>
  <c r="E94" i="3"/>
  <c r="F91" i="3"/>
  <c r="E91" i="3"/>
  <c r="E89" i="3" s="1"/>
  <c r="F89" i="3"/>
  <c r="F82" i="3"/>
  <c r="F74" i="3"/>
  <c r="E82" i="3"/>
  <c r="D135" i="4" l="1"/>
  <c r="D130" i="4"/>
  <c r="D134" i="4"/>
  <c r="E135" i="4"/>
  <c r="E134" i="4"/>
  <c r="H124" i="4"/>
  <c r="G61" i="4"/>
  <c r="F108" i="3"/>
  <c r="F109" i="3" s="1"/>
  <c r="E74" i="3"/>
  <c r="F65" i="3"/>
  <c r="E65" i="3"/>
  <c r="F60" i="3"/>
  <c r="F58" i="3" s="1"/>
  <c r="E60" i="3"/>
  <c r="E58" i="3" s="1"/>
  <c r="F46" i="3"/>
  <c r="E46" i="3"/>
  <c r="E35" i="3"/>
  <c r="G23" i="3"/>
  <c r="G124" i="4" l="1"/>
  <c r="F127" i="4"/>
  <c r="G57" i="3"/>
  <c r="H57" i="3"/>
  <c r="D68" i="3"/>
  <c r="D102" i="3" s="1"/>
  <c r="H127" i="4" l="1"/>
  <c r="F128" i="4"/>
  <c r="G127" i="4"/>
  <c r="E40" i="3"/>
  <c r="D47" i="3"/>
  <c r="D50" i="3"/>
  <c r="D53" i="3"/>
  <c r="H63" i="3"/>
  <c r="H59" i="3"/>
  <c r="G128" i="4" l="1"/>
  <c r="H128" i="4"/>
  <c r="F129" i="4"/>
  <c r="H27" i="3"/>
  <c r="H28" i="3"/>
  <c r="H65" i="3"/>
  <c r="F130" i="4" l="1"/>
  <c r="F141" i="4"/>
  <c r="F134" i="4" s="1"/>
  <c r="G129" i="4"/>
  <c r="H129" i="4"/>
  <c r="H36" i="3"/>
  <c r="H86" i="3"/>
  <c r="F95" i="3"/>
  <c r="H134" i="4" l="1"/>
  <c r="G134" i="4"/>
  <c r="G130" i="4"/>
  <c r="H130" i="4"/>
  <c r="G141" i="4"/>
  <c r="H141" i="4"/>
  <c r="F135" i="4"/>
  <c r="G86" i="3"/>
  <c r="G135" i="4" l="1"/>
  <c r="H135" i="4"/>
  <c r="H75" i="3"/>
  <c r="H60" i="3" l="1"/>
  <c r="H58" i="3"/>
  <c r="F45" i="3"/>
  <c r="H80" i="3" l="1"/>
  <c r="G80" i="3"/>
  <c r="H79" i="3"/>
  <c r="G79" i="3"/>
  <c r="G78" i="3" s="1"/>
  <c r="H76" i="3"/>
  <c r="G76" i="3"/>
  <c r="G75" i="3"/>
  <c r="H74" i="3"/>
  <c r="G74" i="3"/>
  <c r="H73" i="3"/>
  <c r="G73" i="3"/>
  <c r="G67" i="3"/>
  <c r="H66" i="3"/>
  <c r="G66" i="3"/>
  <c r="G65" i="3"/>
  <c r="G63" i="3"/>
  <c r="H62" i="3"/>
  <c r="G62" i="3"/>
  <c r="G60" i="3"/>
  <c r="G59" i="3"/>
  <c r="G58" i="3"/>
  <c r="H54" i="3"/>
  <c r="G54" i="3"/>
  <c r="G36" i="3"/>
  <c r="H35" i="3"/>
  <c r="G35" i="3"/>
  <c r="H29" i="3"/>
  <c r="G29" i="3"/>
  <c r="G27" i="3"/>
  <c r="G26" i="3"/>
  <c r="H25" i="3"/>
  <c r="G25" i="3"/>
  <c r="H78" i="3" l="1"/>
  <c r="E55" i="3"/>
  <c r="H23" i="3"/>
  <c r="G43" i="3" l="1"/>
  <c r="G40" i="3" l="1"/>
  <c r="G55" i="3" l="1"/>
  <c r="E81" i="3" l="1"/>
  <c r="E72" i="3" l="1"/>
  <c r="E71" i="3" s="1"/>
  <c r="E69" i="3" l="1"/>
  <c r="E103" i="3" s="1"/>
  <c r="E106" i="3" l="1"/>
  <c r="E107" i="3" l="1"/>
  <c r="E108" i="3" l="1"/>
  <c r="E109" i="3" l="1"/>
  <c r="E120" i="3"/>
  <c r="E113" i="3" l="1"/>
  <c r="E114" i="3"/>
  <c r="G69" i="3"/>
  <c r="G102" i="3"/>
  <c r="G71" i="3"/>
  <c r="H102" i="3" l="1"/>
  <c r="G103" i="3" l="1"/>
  <c r="G106" i="3" l="1"/>
  <c r="G114" i="3" l="1"/>
  <c r="G107" i="3"/>
  <c r="G113" i="3"/>
  <c r="G108" i="3" l="1"/>
  <c r="G109" i="3" l="1"/>
  <c r="G120" i="3"/>
  <c r="F81" i="3"/>
  <c r="F72" i="3" s="1"/>
  <c r="G82" i="3"/>
  <c r="G83" i="3"/>
  <c r="G72" i="3" l="1"/>
  <c r="G81" i="3"/>
  <c r="D81" i="3"/>
  <c r="H81" i="3" s="1"/>
  <c r="H82" i="3"/>
  <c r="H83" i="3"/>
  <c r="D72" i="3" l="1"/>
  <c r="H72" i="3" l="1"/>
  <c r="D71" i="3"/>
  <c r="H69" i="3" l="1"/>
  <c r="H71" i="3"/>
  <c r="H42" i="3"/>
  <c r="H43" i="3"/>
  <c r="H55" i="3" l="1"/>
  <c r="D103" i="3"/>
  <c r="H40" i="3"/>
  <c r="H103" i="3" l="1"/>
  <c r="H106" i="3" l="1"/>
  <c r="D109" i="3" l="1"/>
  <c r="H109" i="3" s="1"/>
  <c r="H108" i="3"/>
</calcChain>
</file>

<file path=xl/sharedStrings.xml><?xml version="1.0" encoding="utf-8"?>
<sst xmlns="http://schemas.openxmlformats.org/spreadsheetml/2006/main" count="385" uniqueCount="208">
  <si>
    <t>Телефон                                                (04842)2-45-51</t>
  </si>
  <si>
    <t>Найменування показника</t>
  </si>
  <si>
    <t>Код рядка</t>
  </si>
  <si>
    <t xml:space="preserve">% виконання звітного періоду </t>
  </si>
  <si>
    <t>% виконання до попереднього періоду</t>
  </si>
  <si>
    <t>5=4/3</t>
  </si>
  <si>
    <t>6=4/2</t>
  </si>
  <si>
    <t>І. Д о х о д и</t>
  </si>
  <si>
    <t xml:space="preserve"> 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</si>
  <si>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</si>
  <si>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</si>
  <si>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</si>
  <si>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</si>
  <si>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</si>
  <si>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та ін.)</t>
  </si>
  <si>
    <t>Перехідний залишок з попереднього періоду</t>
  </si>
  <si>
    <t>Помилково перераховані кошти</t>
  </si>
  <si>
    <t>-</t>
  </si>
  <si>
    <t>Інші операційні доходи</t>
  </si>
  <si>
    <t>залишок коштів за попередній період</t>
  </si>
  <si>
    <t>дохід  від пайової участі</t>
  </si>
  <si>
    <t xml:space="preserve"> загальний фонд придбання обладнання і предметів довгострокового користування</t>
  </si>
  <si>
    <t>Придбання обладнання і предметів довгострокового користування</t>
  </si>
  <si>
    <t>спеціальний фонд</t>
  </si>
  <si>
    <t>загальний фонд</t>
  </si>
  <si>
    <t>1.Предмети(однолітні насадження та придбання контейнерів)</t>
  </si>
  <si>
    <t>2.Придбання обладнання і предметів довгострокового користування</t>
  </si>
  <si>
    <t>Інші доходи (Амортизація)</t>
  </si>
  <si>
    <t>Усього доходів</t>
  </si>
  <si>
    <t xml:space="preserve">Собівартість реалізованої продукції(товарів, робіт та послуг) </t>
  </si>
  <si>
    <t xml:space="preserve"> 010</t>
  </si>
  <si>
    <t>У тому числі витрати операційної діяльності:</t>
  </si>
  <si>
    <t xml:space="preserve"> 011</t>
  </si>
  <si>
    <t>Матеріальні витрати</t>
  </si>
  <si>
    <t>Витрати на оплату праці, з них:</t>
  </si>
  <si>
    <t>адміністративні</t>
  </si>
  <si>
    <t>загальновиробничі</t>
  </si>
  <si>
    <t>Витрати на соціальні заходи</t>
  </si>
  <si>
    <t>Амортизація</t>
  </si>
  <si>
    <t>Витрати на збут(розшифрування)</t>
  </si>
  <si>
    <t>Інші операційні витрати:</t>
  </si>
  <si>
    <t>Інші фінансові витрати(бюджет)</t>
  </si>
  <si>
    <t>Витрати на оплату праці:</t>
  </si>
  <si>
    <t>Витрати на соціальні заходи:</t>
  </si>
  <si>
    <t>Інші витрати(комунальні послуги та інші послуги).</t>
  </si>
  <si>
    <t>Придбання обладнання і предметів довгострокового користування          спеціальний фонд</t>
  </si>
  <si>
    <t>у тому числі:</t>
  </si>
  <si>
    <t>1.Предмети (однолітні насадження та придбання контейнерів)</t>
  </si>
  <si>
    <t xml:space="preserve">2. Придбання обладнання і предметів довгострокового користування </t>
  </si>
  <si>
    <t>заробітна плата:</t>
  </si>
  <si>
    <t>матеріали:</t>
  </si>
  <si>
    <t>нарахування на заробітну плату:</t>
  </si>
  <si>
    <t>Інші витрати(розшифрування)</t>
  </si>
  <si>
    <t>Усього витрати</t>
  </si>
  <si>
    <t>Фінансові результати діяльності:</t>
  </si>
  <si>
    <t>Валовий прибуток збиток</t>
  </si>
  <si>
    <t xml:space="preserve">  </t>
  </si>
  <si>
    <t>Фінансовий результат від операційної діяльності: прибуток збиток</t>
  </si>
  <si>
    <t>Фінансовий результат від звичайної діяльності до оподаткування прибуток збиток</t>
  </si>
  <si>
    <t>Податок на прибуток від звичайної діяльності</t>
  </si>
  <si>
    <t>Чистий прибуток, у тому числі:</t>
  </si>
  <si>
    <t>прибуток</t>
  </si>
  <si>
    <t>збиток</t>
  </si>
  <si>
    <t>ІІ. Розподіл чистого прибутку</t>
  </si>
  <si>
    <t>Фонд розвитку виробництва (%)</t>
  </si>
  <si>
    <t>Фонд матеріального заохочення(%)-20%</t>
  </si>
  <si>
    <t>Фонд соціального розвитку(%)-80%</t>
  </si>
  <si>
    <t>Залишок нерозподіленого прибутку(непокритого збитку) на початок звітного періоду</t>
  </si>
  <si>
    <t>ІІІ. Обов'язкові платежі підприємства</t>
  </si>
  <si>
    <t>Резервний фонд</t>
  </si>
  <si>
    <t>Інші фонди (розшифрувати)</t>
  </si>
  <si>
    <t>Обов'язкові платежі, у тому числі:</t>
  </si>
  <si>
    <t>місцеві податки та збори</t>
  </si>
  <si>
    <t>інші платежі (розшифрувати)</t>
  </si>
  <si>
    <t>Директор  КП "Екосервіс"</t>
  </si>
  <si>
    <t>Виконавець:</t>
  </si>
  <si>
    <t>3.2.</t>
  </si>
  <si>
    <t>3.3.</t>
  </si>
  <si>
    <t>3.1.</t>
  </si>
  <si>
    <t>Інші фінансові доходи(розшифрування):</t>
  </si>
  <si>
    <t>II. Витрати</t>
  </si>
  <si>
    <t>4.</t>
  </si>
  <si>
    <t>Оплата послуг (крім комунальних);</t>
  </si>
  <si>
    <t>Оплата комунальних послуг</t>
  </si>
  <si>
    <t>5.</t>
  </si>
  <si>
    <t>6.</t>
  </si>
  <si>
    <t>6.1.</t>
  </si>
  <si>
    <t>6.2.</t>
  </si>
  <si>
    <t>6.3.</t>
  </si>
  <si>
    <t>коди</t>
  </si>
  <si>
    <t>Підприємство за ЄДРПОУ</t>
  </si>
  <si>
    <t>Організаційно-правова форма               комунальне підприємство</t>
  </si>
  <si>
    <t>Орган управління створено рішенням Южненської міської ради від 19.03.1998року №295-ХХІV-ХХІІ</t>
  </si>
  <si>
    <t>90.03.0</t>
  </si>
  <si>
    <t xml:space="preserve">КОМУНАЛЬНЕ ПІДПРИЄМСТВО ЮЖНЕНСЬКОЇ МІСЬКОЇ РАДИ </t>
  </si>
  <si>
    <t>ОДЕСЬКОГО РАЙОНУ ОДЕСЬКОЇ ОБЛАСТІ "ЕКОСЕРВІС"</t>
  </si>
  <si>
    <t>Територія                                                          м.Южне</t>
  </si>
  <si>
    <t>Галузь                                                                 житлово-комунальне господарство</t>
  </si>
  <si>
    <r>
      <t>Вид економічної діяльності за КВЕД</t>
    </r>
    <r>
      <rPr>
        <b/>
        <sz val="11"/>
        <color theme="1"/>
        <rFont val="Calibri"/>
        <family val="2"/>
        <charset val="204"/>
        <scheme val="minor"/>
      </rPr>
      <t xml:space="preserve"> Прибирання сміття, боротьба з забрудненням та подібні види діяльності</t>
    </r>
  </si>
  <si>
    <t>Форма власності                                         Комунальна</t>
  </si>
  <si>
    <t>Одиниця виміру:                                        тис.грн</t>
  </si>
  <si>
    <r>
      <t xml:space="preserve">Місцезнаходження            </t>
    </r>
    <r>
      <rPr>
        <b/>
        <sz val="11"/>
        <color theme="1"/>
        <rFont val="Calibri"/>
        <family val="2"/>
        <charset val="204"/>
        <scheme val="minor"/>
      </rPr>
      <t xml:space="preserve"> Україна, 65481,Одеська обл.,м.Южне,пр-т Григорівського                                                                       десанту,26-А</t>
    </r>
  </si>
  <si>
    <t>ІІ.Екологічна програма заходів з охорони навколишнього природного середовища Южненської міської територіальної громади на 2021-2023роки</t>
  </si>
  <si>
    <t>ІІІ.Програма з локалізації та ліквідації амброзії полинолистої на території Южненської міської територіальної громади на 2020-2024роки</t>
  </si>
  <si>
    <t>ІІІ.Програма з локалізації та ліквідації амброзії полинолистої на території Южненської міської територіальної громади міста Южного Одеської області на 2020-2024 роки</t>
  </si>
  <si>
    <t>Основні фінансові показники підприємства</t>
  </si>
  <si>
    <t>І. Формування прибутку підприємства</t>
  </si>
  <si>
    <t xml:space="preserve">Дохід (виручка) вiд реалiзацiї продукцiї (товарiв, робiт, послуг) </t>
  </si>
  <si>
    <t>002</t>
  </si>
  <si>
    <t>003</t>
  </si>
  <si>
    <t>004</t>
  </si>
  <si>
    <t>005</t>
  </si>
  <si>
    <t>006</t>
  </si>
  <si>
    <t>007</t>
  </si>
  <si>
    <t>007/1</t>
  </si>
  <si>
    <t>008</t>
  </si>
  <si>
    <t>009</t>
  </si>
  <si>
    <t>012</t>
  </si>
  <si>
    <t>013</t>
  </si>
  <si>
    <t>014</t>
  </si>
  <si>
    <t>015</t>
  </si>
  <si>
    <t>016</t>
  </si>
  <si>
    <t>017</t>
  </si>
  <si>
    <t>018/1</t>
  </si>
  <si>
    <t>018/2</t>
  </si>
  <si>
    <t>018/3</t>
  </si>
  <si>
    <t>019</t>
  </si>
  <si>
    <t>021</t>
  </si>
  <si>
    <t>022</t>
  </si>
  <si>
    <t>023</t>
  </si>
  <si>
    <t>024</t>
  </si>
  <si>
    <t>025</t>
  </si>
  <si>
    <t>026</t>
  </si>
  <si>
    <t>026/1</t>
  </si>
  <si>
    <t>026/2</t>
  </si>
  <si>
    <t>податок на додану вартість</t>
  </si>
  <si>
    <t>інші непрямі податки</t>
  </si>
  <si>
    <t>Інші вирахування з доходу (розшифрування)</t>
  </si>
  <si>
    <t xml:space="preserve"> Чистий дохід(виручка) від реалізації продукції(товарів, робіт, послуг)(розшифрування)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</si>
  <si>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</si>
  <si>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</si>
  <si>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</si>
  <si>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</si>
  <si>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</si>
  <si>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</si>
  <si>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</si>
  <si>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</si>
  <si>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</si>
  <si>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 xml:space="preserve"> І.Програма реформування і розвитку житлово-комунального господарства Южненської міської територіальної громади на 2020-2024 роки:        </t>
  </si>
  <si>
    <t>Дохід із місцевого бюджету за цільовими програмами,</t>
  </si>
  <si>
    <t xml:space="preserve"> І. Програма реформування і розвитку житлово-комунального господарства Южненської міської територіальної громади на 2020-2022роки:</t>
  </si>
  <si>
    <t>Витрати за рахунок доходів із місцевого бюджету за цільовими програмами,у т.ч.:</t>
  </si>
  <si>
    <t>громадські роботи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</si>
  <si>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</si>
  <si>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</si>
  <si>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</si>
  <si>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</si>
  <si>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</si>
  <si>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theme="1"/>
        <rFont val="Times New Roman"/>
        <family val="1"/>
        <charset val="204"/>
      </rPr>
      <t>спеціальний фонд</t>
    </r>
  </si>
  <si>
    <t>ІІ. Екологічна програма заходів з охорони навколишнього середовища Южненської міської територіальної громади на 2021-2023роки</t>
  </si>
  <si>
    <t>Факт за 2023</t>
  </si>
  <si>
    <t>Прізвище та ініціали керівника               Горівенко Андрій Валерійович</t>
  </si>
  <si>
    <t>Чисельність працівників                         54</t>
  </si>
  <si>
    <t>Андрій ГОРІВЕНКО</t>
  </si>
  <si>
    <t>ЗВІТ ПРО ВИКОНАННЯ ФІНАНСОВОГО ПЛАНУ                                                                                                                        КОМУНАЛЬНОГО ПІДПРИЄМСТВА ЮЖНЕНСЬКОЇ МІСЬКОЇ РАДИ ОДЕСЬКОГО РАЙОНУ ОДЕСЬКОЇ ОБЛАСТІ "ЕКОСЕРВІС"                                                                                                                               за І піврічя 2024р.</t>
  </si>
  <si>
    <t>План за  І півріччя 2024р.</t>
  </si>
  <si>
    <t>Факт за І півріччя 2024р.</t>
  </si>
  <si>
    <t>Олена МУЗИКА</t>
  </si>
  <si>
    <t>- загальний фонд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</si>
  <si>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</si>
  <si>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Ремонт фонтанів</t>
  </si>
  <si>
    <t>матеріали (світильники)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</si>
  <si>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</si>
  <si>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t>Штрафи, судовий збір</t>
  </si>
  <si>
    <t>Відлов бродячих тварин</t>
  </si>
  <si>
    <t>буде включено по мірі списання бензин (33,014)+масло (3,960)</t>
  </si>
  <si>
    <t>007/2</t>
  </si>
  <si>
    <t>007/3</t>
  </si>
  <si>
    <t>007/4</t>
  </si>
  <si>
    <t xml:space="preserve">КОМУНАЛЬНЕ ПІДПРИЄМСТВО ПІВДЕННІВСЬКОЇ МІСЬКОЇ РАДИ </t>
  </si>
  <si>
    <t>Територія                                                          м. Південне</t>
  </si>
  <si>
    <r>
      <t xml:space="preserve">Місцезнаходження    </t>
    </r>
    <r>
      <rPr>
        <b/>
        <sz val="11"/>
        <color theme="1"/>
        <rFont val="Calibri"/>
        <family val="2"/>
        <charset val="204"/>
        <scheme val="minor"/>
      </rPr>
      <t xml:space="preserve"> Україна, 65481, Одеська обл., м.Південне, пр-т Григорівського                                                                       десанту, 26-А</t>
    </r>
  </si>
  <si>
    <t>Прізвище та ініціали керівника               Горівенко А. В.</t>
  </si>
  <si>
    <t>дорожки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</si>
  <si>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</si>
  <si>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</si>
  <si>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</si>
  <si>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</si>
  <si>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</si>
  <si>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Орендна плата за земельну ділянку</t>
  </si>
  <si>
    <t>дохід від суборенди землі</t>
  </si>
  <si>
    <t>Факт за 2024 рік</t>
  </si>
  <si>
    <t>План на 2025 рік</t>
  </si>
  <si>
    <t>Факт за 2025 рік</t>
  </si>
  <si>
    <t>Довідково (придбання автогідропідйомника)(напівпрчеп, мала механізація)</t>
  </si>
  <si>
    <r>
      <t>Вид економічної діяльності за КВЕД</t>
    </r>
    <r>
      <rPr>
        <b/>
        <sz val="11"/>
        <color theme="1"/>
        <rFont val="Calibri"/>
        <family val="2"/>
        <charset val="204"/>
        <scheme val="minor"/>
      </rPr>
      <t xml:space="preserve"> Інші види діяльності з прибирання</t>
    </r>
  </si>
  <si>
    <t>81.29</t>
  </si>
  <si>
    <t>Чисельність працівників                       67</t>
  </si>
  <si>
    <t>ЗВІТ ПРО ФІНАНСОВО-ГОСПОДАРСЬКУ ДІЯЛЬНОСТЬ                                                                                                                        КОМУНАЛЬНОГО ПІДПРИЄМСТВА "ЕКОСЕРВІС"                                                                                                                               за 2025 рік</t>
  </si>
  <si>
    <t xml:space="preserve"> І.Програма реформування і розвитку житлово-комунального господарства Південнівської міської територіальної громади на 2025-2027 роки :        </t>
  </si>
  <si>
    <t xml:space="preserve">ІІ.Екологічна програма заходів з охорони навколишнього природного середовища Південнівської міської територіальної громади на 2025-2027 роки </t>
  </si>
  <si>
    <t xml:space="preserve">ІІІ.Програма з локалізації та ліквідації амброзії полинолистої на території Південнівської міської територіальної громади на 2025-2027 роки </t>
  </si>
  <si>
    <t xml:space="preserve">ІV. Програма енергоефективності в житлово-комунальному господарстві та бюджетній сфері Південнівської міської територіальної громади на 2025-2027 роки </t>
  </si>
  <si>
    <t xml:space="preserve"> І. Програма реформування і розвитку житлово-комунального господарства Південнівської міської територіальної громади на 2025-2027 роки:</t>
  </si>
  <si>
    <t xml:space="preserve">ІІ. Екологічна програма заходів з охорони навколишнього природного середовища Південнівської міської територіальної громади на 2025-2027 роки </t>
  </si>
  <si>
    <r>
      <t xml:space="preserve">
</t>
    </r>
    <r>
      <rPr>
        <sz val="12"/>
        <color theme="1"/>
        <rFont val="Times New Roman"/>
        <family val="1"/>
        <charset val="204"/>
      </rPr>
      <t xml:space="preserve">                  Додаток
                  до рішення виконавчого комітету
                  Південнівської міської ради
                  від 17.03.2026 № 2835</t>
    </r>
  </si>
  <si>
    <t>Керуючий справами виконавчого комітету</t>
  </si>
  <si>
    <t>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</si>
</sst>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5" fontId="1" fillId="0" borderId="1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/>
    <xf numFmtId="165" fontId="2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right" wrapText="1"/>
    </xf>
    <xf numFmtId="165" fontId="1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165" fontId="1" fillId="0" borderId="5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1" fillId="2" borderId="0" xfId="0" applyNumberFormat="1" applyFont="1" applyFill="1"/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5" fontId="18" fillId="0" borderId="1" xfId="0" applyNumberFormat="1" applyFont="1" applyBorder="1"/>
    <xf numFmtId="165" fontId="1" fillId="0" borderId="7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</cellXfs>
  <cellStyles count="3">
    <cellStyle name="Звичайний" xfId="0" builtinId="0"/>
    <cellStyle name="Обычный 2" xfId="2" xr:uid="{129EE431-2488-4C76-B392-A72AE74B76F5}"/>
    <cellStyle name="Обычный 3" xfId="1" xr:uid="{41E551E3-043F-43C0-89E2-D79F077B3F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C64A-D76D-42AB-B768-10AA3E3DC02B}">
  <sheetPr>
    <pageSetUpPr fitToPage="1"/>
  </sheetPr>
  <dimension ref="A1:N152"/>
  <sheetViews>
    <sheetView tabSelected="1" view="pageBreakPreview" topLeftCell="B1" zoomScaleNormal="145" zoomScaleSheetLayoutView="100" workbookViewId="0">
      <selection activeCell="M141" sqref="M141"/>
    </sheetView>
  </sheetViews>
  <sheetFormatPr defaultRowHeight="15" x14ac:dyDescent="0.25"/>
  <cols>
    <col min="1" max="1" width="6.5703125" style="47" hidden="1" customWidth="1"/>
    <col min="2" max="2" width="35.5703125" style="47" customWidth="1"/>
    <col min="3" max="3" width="6.42578125" style="62" customWidth="1"/>
    <col min="4" max="4" width="10.7109375" style="20" bestFit="1" customWidth="1"/>
    <col min="5" max="5" width="10.7109375" style="17" bestFit="1" customWidth="1"/>
    <col min="6" max="6" width="13.7109375" style="47" customWidth="1"/>
    <col min="7" max="7" width="10.42578125" style="47" bestFit="1" customWidth="1"/>
    <col min="8" max="8" width="9.7109375" style="47" bestFit="1" customWidth="1"/>
    <col min="9" max="9" width="9.42578125" style="47" hidden="1" customWidth="1"/>
    <col min="10" max="11" width="0" style="47" hidden="1" customWidth="1"/>
    <col min="12" max="16384" width="9.140625" style="47"/>
  </cols>
  <sheetData>
    <row r="1" spans="1:8" ht="73.5" customHeight="1" x14ac:dyDescent="0.25">
      <c r="E1" s="73" t="s">
        <v>205</v>
      </c>
      <c r="F1" s="74"/>
      <c r="G1" s="74"/>
      <c r="H1" s="74"/>
    </row>
    <row r="2" spans="1:8" ht="21.75" customHeight="1" x14ac:dyDescent="0.25">
      <c r="E2" s="71"/>
      <c r="F2" s="72"/>
      <c r="G2" s="72"/>
      <c r="H2" s="72"/>
    </row>
    <row r="3" spans="1:8" x14ac:dyDescent="0.25">
      <c r="A3" s="75" t="s">
        <v>179</v>
      </c>
      <c r="B3" s="75"/>
      <c r="C3" s="75"/>
      <c r="D3" s="75"/>
      <c r="E3" s="75"/>
      <c r="F3" s="75"/>
      <c r="G3" s="75"/>
      <c r="H3" s="75"/>
    </row>
    <row r="4" spans="1:8" x14ac:dyDescent="0.25">
      <c r="A4" s="75" t="s">
        <v>95</v>
      </c>
      <c r="B4" s="75"/>
      <c r="C4" s="75"/>
      <c r="D4" s="75"/>
      <c r="E4" s="75"/>
      <c r="F4" s="75"/>
      <c r="G4" s="75"/>
      <c r="H4" s="75"/>
    </row>
    <row r="5" spans="1:8" s="48" customFormat="1" x14ac:dyDescent="0.25">
      <c r="A5" s="76"/>
      <c r="B5" s="76"/>
      <c r="C5" s="76"/>
      <c r="D5" s="76"/>
      <c r="E5" s="76"/>
      <c r="F5" s="76"/>
      <c r="G5" s="77" t="s">
        <v>89</v>
      </c>
      <c r="H5" s="77"/>
    </row>
    <row r="6" spans="1:8" s="48" customFormat="1" ht="13.5" customHeight="1" x14ac:dyDescent="0.25">
      <c r="A6" s="76" t="s">
        <v>90</v>
      </c>
      <c r="B6" s="76"/>
      <c r="C6" s="76"/>
      <c r="D6" s="76"/>
      <c r="E6" s="76"/>
      <c r="F6" s="76"/>
      <c r="G6" s="78">
        <v>23990212</v>
      </c>
      <c r="H6" s="78"/>
    </row>
    <row r="7" spans="1:8" s="48" customFormat="1" x14ac:dyDescent="0.25">
      <c r="A7" s="76" t="s">
        <v>91</v>
      </c>
      <c r="B7" s="76"/>
      <c r="C7" s="76"/>
      <c r="D7" s="76"/>
      <c r="E7" s="76"/>
      <c r="F7" s="76"/>
      <c r="G7" s="77"/>
      <c r="H7" s="77"/>
    </row>
    <row r="8" spans="1:8" s="48" customFormat="1" x14ac:dyDescent="0.25">
      <c r="A8" s="76" t="s">
        <v>180</v>
      </c>
      <c r="B8" s="76"/>
      <c r="C8" s="76"/>
      <c r="D8" s="76"/>
      <c r="E8" s="76"/>
      <c r="F8" s="76"/>
      <c r="G8" s="77"/>
      <c r="H8" s="77"/>
    </row>
    <row r="9" spans="1:8" s="48" customFormat="1" ht="27.75" customHeight="1" x14ac:dyDescent="0.25">
      <c r="A9" s="79" t="s">
        <v>92</v>
      </c>
      <c r="B9" s="79"/>
      <c r="C9" s="79"/>
      <c r="D9" s="79"/>
      <c r="E9" s="79"/>
      <c r="F9" s="79"/>
      <c r="G9" s="77"/>
      <c r="H9" s="77"/>
    </row>
    <row r="10" spans="1:8" s="48" customFormat="1" x14ac:dyDescent="0.25">
      <c r="A10" s="76" t="s">
        <v>97</v>
      </c>
      <c r="B10" s="76"/>
      <c r="C10" s="76"/>
      <c r="D10" s="76"/>
      <c r="E10" s="76"/>
      <c r="F10" s="76"/>
      <c r="G10" s="77"/>
      <c r="H10" s="77"/>
    </row>
    <row r="11" spans="1:8" s="48" customFormat="1" ht="30" customHeight="1" x14ac:dyDescent="0.25">
      <c r="A11" s="79" t="s">
        <v>195</v>
      </c>
      <c r="B11" s="79"/>
      <c r="C11" s="79"/>
      <c r="D11" s="79"/>
      <c r="E11" s="79"/>
      <c r="F11" s="79"/>
      <c r="G11" s="78" t="s">
        <v>196</v>
      </c>
      <c r="H11" s="78"/>
    </row>
    <row r="12" spans="1:8" s="48" customFormat="1" x14ac:dyDescent="0.25">
      <c r="A12" s="76" t="s">
        <v>100</v>
      </c>
      <c r="B12" s="76"/>
      <c r="C12" s="76"/>
      <c r="D12" s="76"/>
      <c r="E12" s="76"/>
      <c r="F12" s="76"/>
      <c r="G12" s="77"/>
      <c r="H12" s="77"/>
    </row>
    <row r="13" spans="1:8" s="48" customFormat="1" x14ac:dyDescent="0.25">
      <c r="A13" s="76" t="s">
        <v>99</v>
      </c>
      <c r="B13" s="76"/>
      <c r="C13" s="76"/>
      <c r="D13" s="76"/>
      <c r="E13" s="76"/>
      <c r="F13" s="76"/>
      <c r="G13" s="77"/>
      <c r="H13" s="77"/>
    </row>
    <row r="14" spans="1:8" s="48" customFormat="1" x14ac:dyDescent="0.25">
      <c r="A14" s="83" t="s">
        <v>197</v>
      </c>
      <c r="B14" s="83"/>
      <c r="C14" s="83"/>
      <c r="D14" s="83"/>
      <c r="E14" s="83"/>
      <c r="F14" s="83"/>
      <c r="G14" s="77"/>
      <c r="H14" s="77"/>
    </row>
    <row r="15" spans="1:8" s="48" customFormat="1" ht="28.5" customHeight="1" x14ac:dyDescent="0.25">
      <c r="A15" s="79" t="s">
        <v>181</v>
      </c>
      <c r="B15" s="79"/>
      <c r="C15" s="79"/>
      <c r="D15" s="79"/>
      <c r="E15" s="79"/>
      <c r="F15" s="79"/>
      <c r="G15" s="77"/>
      <c r="H15" s="77"/>
    </row>
    <row r="16" spans="1:8" x14ac:dyDescent="0.25">
      <c r="A16" s="49" t="s">
        <v>0</v>
      </c>
      <c r="B16" s="49"/>
      <c r="C16" s="50"/>
      <c r="D16" s="11"/>
      <c r="E16" s="8"/>
      <c r="F16" s="49"/>
      <c r="G16" s="75"/>
      <c r="H16" s="75"/>
    </row>
    <row r="17" spans="1:9" ht="18.75" customHeight="1" x14ac:dyDescent="0.25">
      <c r="A17" s="84" t="s">
        <v>182</v>
      </c>
      <c r="B17" s="84"/>
      <c r="C17" s="84"/>
      <c r="D17" s="84"/>
      <c r="E17" s="84"/>
      <c r="F17" s="84"/>
      <c r="G17" s="75"/>
      <c r="H17" s="75"/>
    </row>
    <row r="18" spans="1:9" ht="63" customHeight="1" x14ac:dyDescent="0.25">
      <c r="A18" s="49"/>
      <c r="B18" s="85" t="s">
        <v>198</v>
      </c>
      <c r="C18" s="85"/>
      <c r="D18" s="85"/>
      <c r="E18" s="85"/>
      <c r="F18" s="85"/>
      <c r="G18" s="85"/>
      <c r="H18" s="85"/>
    </row>
    <row r="19" spans="1:9" ht="15.75" x14ac:dyDescent="0.25">
      <c r="A19" s="49"/>
      <c r="B19" s="80" t="s">
        <v>105</v>
      </c>
      <c r="C19" s="81"/>
      <c r="D19" s="81"/>
      <c r="E19" s="81"/>
      <c r="F19" s="81"/>
      <c r="G19" s="81"/>
      <c r="H19" s="82"/>
    </row>
    <row r="20" spans="1:9" ht="15.75" x14ac:dyDescent="0.25">
      <c r="A20" s="49"/>
      <c r="B20" s="80" t="s">
        <v>106</v>
      </c>
      <c r="C20" s="81"/>
      <c r="D20" s="81"/>
      <c r="E20" s="81"/>
      <c r="F20" s="81"/>
      <c r="G20" s="81"/>
      <c r="H20" s="82"/>
    </row>
    <row r="21" spans="1:9" ht="92.25" customHeight="1" x14ac:dyDescent="0.25">
      <c r="A21" s="49"/>
      <c r="B21" s="52" t="s">
        <v>1</v>
      </c>
      <c r="C21" s="53" t="s">
        <v>2</v>
      </c>
      <c r="D21" s="18" t="s">
        <v>191</v>
      </c>
      <c r="E21" s="9" t="s">
        <v>192</v>
      </c>
      <c r="F21" s="54" t="s">
        <v>193</v>
      </c>
      <c r="G21" s="54" t="s">
        <v>3</v>
      </c>
      <c r="H21" s="54" t="s">
        <v>4</v>
      </c>
    </row>
    <row r="22" spans="1:9" x14ac:dyDescent="0.25">
      <c r="A22" s="49"/>
      <c r="B22" s="56"/>
      <c r="C22" s="50"/>
      <c r="D22" s="11"/>
      <c r="E22" s="8"/>
      <c r="F22" s="49"/>
      <c r="G22" s="49"/>
      <c r="H22" s="49"/>
    </row>
    <row r="23" spans="1:9" x14ac:dyDescent="0.25">
      <c r="A23" s="49"/>
      <c r="B23" s="57"/>
      <c r="C23" s="50">
        <v>1</v>
      </c>
      <c r="D23" s="19">
        <v>2</v>
      </c>
      <c r="E23" s="10">
        <v>3</v>
      </c>
      <c r="F23" s="58">
        <v>4</v>
      </c>
      <c r="G23" s="58" t="s">
        <v>5</v>
      </c>
      <c r="H23" s="58" t="s">
        <v>6</v>
      </c>
    </row>
    <row r="24" spans="1:9" ht="18" customHeight="1" x14ac:dyDescent="0.25">
      <c r="A24" s="49"/>
      <c r="B24" s="59" t="s">
        <v>7</v>
      </c>
      <c r="C24" s="50"/>
      <c r="D24" s="11"/>
      <c r="E24" s="11"/>
      <c r="F24" s="51"/>
      <c r="G24" s="49"/>
      <c r="H24" s="49"/>
    </row>
    <row r="25" spans="1:9" ht="51.75" customHeight="1" x14ac:dyDescent="0.25">
      <c r="A25" s="58">
        <v>1</v>
      </c>
      <c r="B25" s="26" t="s">
        <v>107</v>
      </c>
      <c r="C25" s="7" t="s">
        <v>8</v>
      </c>
      <c r="D25" s="4">
        <f>SUM(D27:D31)+D36</f>
        <v>496.40600000000001</v>
      </c>
      <c r="E25" s="12">
        <f>SUM(E27:E31)</f>
        <v>304.2</v>
      </c>
      <c r="F25" s="12">
        <f>SUM(F27:F31)</f>
        <v>510.93399999999997</v>
      </c>
      <c r="G25" s="3">
        <f>(F25/E25)*100</f>
        <v>167.95989480604865</v>
      </c>
      <c r="H25" s="3">
        <f>(F25/D25)*100</f>
        <v>102.92663666434329</v>
      </c>
      <c r="I25" s="55"/>
    </row>
    <row r="26" spans="1:9" x14ac:dyDescent="0.25">
      <c r="A26" s="58"/>
      <c r="B26" s="1" t="s">
        <v>9</v>
      </c>
      <c r="C26" s="7"/>
      <c r="D26" s="16"/>
      <c r="E26" s="12"/>
      <c r="F26" s="16"/>
      <c r="G26" s="3"/>
      <c r="H26" s="3"/>
    </row>
    <row r="27" spans="1:9" x14ac:dyDescent="0.25">
      <c r="A27" s="58"/>
      <c r="B27" s="1" t="s">
        <v>10</v>
      </c>
      <c r="C27" s="7"/>
      <c r="D27" s="16">
        <v>9.3699999999999992</v>
      </c>
      <c r="E27" s="13">
        <v>28</v>
      </c>
      <c r="F27" s="16">
        <v>0</v>
      </c>
      <c r="G27" s="2">
        <f t="shared" ref="G27:G33" si="0">(F27/E27)*100</f>
        <v>0</v>
      </c>
      <c r="H27" s="2">
        <f t="shared" ref="H27:H37" si="1">(F27/D27)*100</f>
        <v>0</v>
      </c>
    </row>
    <row r="28" spans="1:9" x14ac:dyDescent="0.25">
      <c r="A28" s="58"/>
      <c r="B28" s="1" t="s">
        <v>11</v>
      </c>
      <c r="C28" s="7"/>
      <c r="D28" s="16">
        <v>2.5350000000000001</v>
      </c>
      <c r="E28" s="13">
        <v>2</v>
      </c>
      <c r="F28" s="16">
        <v>15.163</v>
      </c>
      <c r="G28" s="2">
        <f t="shared" si="0"/>
        <v>758.15</v>
      </c>
      <c r="H28" s="2">
        <f t="shared" si="1"/>
        <v>598.14595660749501</v>
      </c>
    </row>
    <row r="29" spans="1:9" x14ac:dyDescent="0.25">
      <c r="A29" s="58"/>
      <c r="B29" s="1" t="s">
        <v>12</v>
      </c>
      <c r="C29" s="7"/>
      <c r="D29" s="16">
        <v>202.863</v>
      </c>
      <c r="E29" s="13">
        <v>141.19999999999999</v>
      </c>
      <c r="F29" s="16">
        <v>231.79599999999999</v>
      </c>
      <c r="G29" s="2">
        <f t="shared" si="0"/>
        <v>164.16147308781871</v>
      </c>
      <c r="H29" s="2">
        <f t="shared" si="1"/>
        <v>114.26233467906913</v>
      </c>
    </row>
    <row r="30" spans="1:9" x14ac:dyDescent="0.25">
      <c r="A30" s="58"/>
      <c r="B30" s="1" t="s">
        <v>13</v>
      </c>
      <c r="C30" s="7"/>
      <c r="D30" s="16">
        <v>30.309000000000001</v>
      </c>
      <c r="E30" s="13">
        <v>17</v>
      </c>
      <c r="F30" s="16">
        <v>13.132999999999999</v>
      </c>
      <c r="G30" s="2">
        <f t="shared" si="0"/>
        <v>77.252941176470586</v>
      </c>
      <c r="H30" s="2">
        <f t="shared" si="1"/>
        <v>43.330363918308088</v>
      </c>
    </row>
    <row r="31" spans="1:9" ht="42" customHeight="1" x14ac:dyDescent="0.25">
      <c r="A31" s="58"/>
      <c r="B31" s="1" t="s">
        <v>14</v>
      </c>
      <c r="C31" s="7"/>
      <c r="D31" s="16">
        <v>251.32900000000001</v>
      </c>
      <c r="E31" s="13">
        <v>116</v>
      </c>
      <c r="F31" s="16">
        <f>250.841+0.001</f>
        <v>250.84200000000001</v>
      </c>
      <c r="G31" s="2">
        <f t="shared" si="0"/>
        <v>216.24310344827586</v>
      </c>
      <c r="H31" s="2">
        <f t="shared" si="1"/>
        <v>99.806230080889989</v>
      </c>
    </row>
    <row r="32" spans="1:9" ht="30" hidden="1" x14ac:dyDescent="0.25">
      <c r="A32" s="58"/>
      <c r="B32" s="1" t="s">
        <v>15</v>
      </c>
      <c r="C32" s="7"/>
      <c r="D32" s="16"/>
      <c r="E32" s="14"/>
      <c r="F32" s="16"/>
      <c r="G32" s="3" t="e">
        <f t="shared" si="0"/>
        <v>#DIV/0!</v>
      </c>
      <c r="H32" s="3" t="e">
        <f t="shared" si="1"/>
        <v>#DIV/0!</v>
      </c>
    </row>
    <row r="33" spans="1:11" hidden="1" x14ac:dyDescent="0.25">
      <c r="A33" s="58"/>
      <c r="B33" s="1"/>
      <c r="C33" s="7"/>
      <c r="D33" s="16"/>
      <c r="E33" s="15"/>
      <c r="F33" s="16"/>
      <c r="G33" s="3" t="e">
        <f t="shared" si="0"/>
        <v>#DIV/0!</v>
      </c>
      <c r="H33" s="3" t="e">
        <f t="shared" si="1"/>
        <v>#DIV/0!</v>
      </c>
    </row>
    <row r="34" spans="1:11" x14ac:dyDescent="0.25">
      <c r="A34" s="58"/>
      <c r="B34" s="28" t="s">
        <v>135</v>
      </c>
      <c r="C34" s="7" t="s">
        <v>108</v>
      </c>
      <c r="D34" s="16"/>
      <c r="E34" s="13"/>
      <c r="F34" s="16"/>
      <c r="G34" s="3"/>
      <c r="H34" s="3"/>
    </row>
    <row r="35" spans="1:11" x14ac:dyDescent="0.25">
      <c r="A35" s="58"/>
      <c r="B35" s="28" t="s">
        <v>136</v>
      </c>
      <c r="C35" s="7" t="s">
        <v>109</v>
      </c>
      <c r="D35" s="16"/>
      <c r="E35" s="13"/>
      <c r="F35" s="16"/>
      <c r="G35" s="3"/>
      <c r="H35" s="3"/>
    </row>
    <row r="36" spans="1:11" ht="30" x14ac:dyDescent="0.25">
      <c r="A36" s="58"/>
      <c r="B36" s="28" t="s">
        <v>137</v>
      </c>
      <c r="C36" s="7" t="s">
        <v>110</v>
      </c>
      <c r="D36" s="16"/>
      <c r="E36" s="13"/>
      <c r="F36" s="16"/>
      <c r="G36" s="27"/>
      <c r="H36" s="3"/>
    </row>
    <row r="37" spans="1:11" ht="59.25" customHeight="1" x14ac:dyDescent="0.25">
      <c r="A37" s="58">
        <v>2</v>
      </c>
      <c r="B37" s="26" t="s">
        <v>138</v>
      </c>
      <c r="C37" s="7" t="s">
        <v>111</v>
      </c>
      <c r="D37" s="37">
        <f>D25</f>
        <v>496.40600000000001</v>
      </c>
      <c r="E37" s="12">
        <f>E25</f>
        <v>304.2</v>
      </c>
      <c r="F37" s="37">
        <f>F25</f>
        <v>510.93399999999997</v>
      </c>
      <c r="G37" s="38">
        <f t="shared" ref="G37:G103" si="2">(F37/E37)*100</f>
        <v>167.95989480604865</v>
      </c>
      <c r="H37" s="3">
        <f t="shared" si="1"/>
        <v>102.92663666434329</v>
      </c>
    </row>
    <row r="38" spans="1:11" ht="14.25" customHeight="1" x14ac:dyDescent="0.25">
      <c r="A38" s="58"/>
      <c r="B38" s="1" t="s">
        <v>18</v>
      </c>
      <c r="C38" s="98" t="s">
        <v>112</v>
      </c>
      <c r="D38" s="92">
        <v>208.77199999999999</v>
      </c>
      <c r="E38" s="92">
        <v>204.01599999999999</v>
      </c>
      <c r="F38" s="92">
        <v>321.97399999999999</v>
      </c>
      <c r="G38" s="95">
        <f>(F38/E38)*100</f>
        <v>157.81801427339033</v>
      </c>
      <c r="H38" s="95">
        <f>(F38/D38)*100</f>
        <v>154.22278849654168</v>
      </c>
      <c r="I38" s="86">
        <f t="shared" ref="I38:K38" si="3">(G38/E38)*100</f>
        <v>77.355704588556947</v>
      </c>
      <c r="J38" s="86">
        <f t="shared" si="3"/>
        <v>47.899143563313089</v>
      </c>
      <c r="K38" s="86">
        <f t="shared" si="3"/>
        <v>49.015763469531805</v>
      </c>
    </row>
    <row r="39" spans="1:11" ht="16.5" hidden="1" customHeight="1" x14ac:dyDescent="0.25">
      <c r="A39" s="58"/>
      <c r="B39" s="1" t="s">
        <v>19</v>
      </c>
      <c r="C39" s="99"/>
      <c r="D39" s="93"/>
      <c r="E39" s="93"/>
      <c r="F39" s="93"/>
      <c r="G39" s="96"/>
      <c r="H39" s="96"/>
      <c r="I39" s="87"/>
      <c r="J39" s="87"/>
      <c r="K39" s="87"/>
    </row>
    <row r="40" spans="1:11" ht="18" customHeight="1" x14ac:dyDescent="0.25">
      <c r="A40" s="58"/>
      <c r="B40" s="1" t="s">
        <v>20</v>
      </c>
      <c r="C40" s="99"/>
      <c r="D40" s="94"/>
      <c r="E40" s="94"/>
      <c r="F40" s="94"/>
      <c r="G40" s="97"/>
      <c r="H40" s="97"/>
      <c r="I40" s="88"/>
      <c r="J40" s="88"/>
      <c r="K40" s="88"/>
    </row>
    <row r="41" spans="1:11" ht="18.75" customHeight="1" x14ac:dyDescent="0.25">
      <c r="A41" s="58"/>
      <c r="B41" s="1" t="s">
        <v>190</v>
      </c>
      <c r="C41" s="101"/>
      <c r="D41" s="11">
        <v>0</v>
      </c>
      <c r="E41" s="16">
        <v>0.20599999999999999</v>
      </c>
      <c r="F41" s="11">
        <v>0.20599999999999999</v>
      </c>
      <c r="G41" s="2">
        <f>(F41/E41)*100</f>
        <v>100</v>
      </c>
      <c r="H41" s="2">
        <v>0</v>
      </c>
    </row>
    <row r="42" spans="1:11" ht="39.75" customHeight="1" x14ac:dyDescent="0.25">
      <c r="A42" s="60">
        <v>3</v>
      </c>
      <c r="B42" s="25" t="s">
        <v>79</v>
      </c>
      <c r="C42" s="7" t="s">
        <v>113</v>
      </c>
      <c r="D42" s="4">
        <f>D44+D49+D54+D57</f>
        <v>25387.775999999998</v>
      </c>
      <c r="E42" s="4">
        <f>E44+E49+E54+E57</f>
        <v>29860.377999999997</v>
      </c>
      <c r="F42" s="4">
        <f>F44+F49+F54+F57</f>
        <v>27945.568000000003</v>
      </c>
      <c r="G42" s="3">
        <f>(F42/E42)*100</f>
        <v>93.587455590816717</v>
      </c>
      <c r="H42" s="3">
        <f>(F42/D42)*100</f>
        <v>110.07489588690245</v>
      </c>
    </row>
    <row r="43" spans="1:11" ht="37.5" customHeight="1" x14ac:dyDescent="0.25">
      <c r="A43" s="60"/>
      <c r="B43" s="1" t="s">
        <v>149</v>
      </c>
      <c r="C43" s="39"/>
      <c r="D43" s="4"/>
      <c r="E43" s="4"/>
      <c r="F43" s="4"/>
      <c r="G43" s="3"/>
      <c r="H43" s="3"/>
    </row>
    <row r="44" spans="1:11" ht="78.75" customHeight="1" x14ac:dyDescent="0.25">
      <c r="A44" s="50" t="s">
        <v>78</v>
      </c>
      <c r="B44" s="29" t="s">
        <v>199</v>
      </c>
      <c r="C44" s="7" t="s">
        <v>114</v>
      </c>
      <c r="D44" s="11">
        <f>D45+D47</f>
        <v>24433.688999999998</v>
      </c>
      <c r="E44" s="11">
        <f>E45+E47</f>
        <v>28871.175999999999</v>
      </c>
      <c r="F44" s="11">
        <f>F45+F47</f>
        <v>27381.75</v>
      </c>
      <c r="G44" s="2">
        <f>(F44/E44)*100</f>
        <v>94.841131514698262</v>
      </c>
      <c r="H44" s="2">
        <f>(F44/D44)*100</f>
        <v>112.06555833627907</v>
      </c>
    </row>
    <row r="45" spans="1:11" ht="28.5" customHeight="1" x14ac:dyDescent="0.25">
      <c r="A45" s="58"/>
      <c r="B45" s="30" t="s">
        <v>21</v>
      </c>
      <c r="C45" s="7"/>
      <c r="D45" s="11">
        <v>24433.688999999998</v>
      </c>
      <c r="E45" s="11">
        <v>28409.786</v>
      </c>
      <c r="F45" s="11">
        <f>F80</f>
        <v>27381.75</v>
      </c>
      <c r="G45" s="2">
        <f t="shared" si="2"/>
        <v>96.381401816965464</v>
      </c>
      <c r="H45" s="2">
        <f t="shared" ref="H45:H61" si="4">(F45/D45)*100</f>
        <v>112.06555833627907</v>
      </c>
    </row>
    <row r="46" spans="1:11" ht="28.5" customHeight="1" x14ac:dyDescent="0.25">
      <c r="A46" s="58"/>
      <c r="B46" s="30" t="s">
        <v>22</v>
      </c>
      <c r="C46" s="7"/>
      <c r="D46" s="11">
        <v>0</v>
      </c>
      <c r="E46" s="11">
        <v>461.39</v>
      </c>
      <c r="F46" s="11">
        <f>F47</f>
        <v>0</v>
      </c>
      <c r="G46" s="2">
        <f t="shared" si="2"/>
        <v>0</v>
      </c>
      <c r="H46" s="2">
        <v>0</v>
      </c>
    </row>
    <row r="47" spans="1:11" ht="17.25" customHeight="1" x14ac:dyDescent="0.25">
      <c r="A47" s="58"/>
      <c r="B47" s="30" t="s">
        <v>23</v>
      </c>
      <c r="C47" s="7"/>
      <c r="D47" s="11">
        <f>D103</f>
        <v>0</v>
      </c>
      <c r="E47" s="11">
        <v>461.39</v>
      </c>
      <c r="F47" s="11">
        <f>F104</f>
        <v>0</v>
      </c>
      <c r="G47" s="2">
        <f t="shared" si="2"/>
        <v>0</v>
      </c>
      <c r="H47" s="2">
        <v>0</v>
      </c>
    </row>
    <row r="48" spans="1:11" ht="41.25" customHeight="1" x14ac:dyDescent="0.25">
      <c r="A48" s="58"/>
      <c r="B48" s="30" t="s">
        <v>194</v>
      </c>
      <c r="C48" s="7"/>
      <c r="D48" s="11">
        <v>4959.6000000000004</v>
      </c>
      <c r="E48" s="11">
        <v>461.39</v>
      </c>
      <c r="F48" s="11">
        <v>450.07</v>
      </c>
      <c r="G48" s="2">
        <f t="shared" si="2"/>
        <v>97.54654413836451</v>
      </c>
      <c r="H48" s="2">
        <f t="shared" si="4"/>
        <v>9.0747237680458088</v>
      </c>
    </row>
    <row r="49" spans="1:14" ht="78" customHeight="1" x14ac:dyDescent="0.25">
      <c r="A49" s="50" t="s">
        <v>76</v>
      </c>
      <c r="B49" s="29" t="s">
        <v>200</v>
      </c>
      <c r="C49" s="7" t="s">
        <v>176</v>
      </c>
      <c r="D49" s="11">
        <f>D50+D51</f>
        <v>204.6</v>
      </c>
      <c r="E49" s="11">
        <f>E50+E51</f>
        <v>259.10000000000002</v>
      </c>
      <c r="F49" s="11">
        <f>F50+F51</f>
        <v>207.9</v>
      </c>
      <c r="G49" s="2">
        <f t="shared" ref="G49:G52" si="5">(F49/E49)*100</f>
        <v>80.239289849478951</v>
      </c>
      <c r="H49" s="2">
        <f t="shared" si="4"/>
        <v>101.61290322580645</v>
      </c>
      <c r="K49" s="63"/>
      <c r="L49" s="17"/>
      <c r="M49" s="17"/>
      <c r="N49" s="17"/>
    </row>
    <row r="50" spans="1:14" x14ac:dyDescent="0.25">
      <c r="A50" s="50"/>
      <c r="B50" s="30" t="s">
        <v>24</v>
      </c>
      <c r="C50" s="7"/>
      <c r="D50" s="11">
        <f>D107</f>
        <v>0</v>
      </c>
      <c r="E50" s="11">
        <v>0</v>
      </c>
      <c r="F50" s="11">
        <v>0</v>
      </c>
      <c r="G50" s="2">
        <v>0</v>
      </c>
      <c r="H50" s="2">
        <v>0</v>
      </c>
    </row>
    <row r="51" spans="1:14" ht="15.75" customHeight="1" x14ac:dyDescent="0.25">
      <c r="A51" s="50"/>
      <c r="B51" s="30" t="s">
        <v>23</v>
      </c>
      <c r="C51" s="7"/>
      <c r="D51" s="11">
        <f>D52+D53</f>
        <v>204.6</v>
      </c>
      <c r="E51" s="11">
        <f>E52+E53</f>
        <v>259.10000000000002</v>
      </c>
      <c r="F51" s="11">
        <f>F52+F53</f>
        <v>207.9</v>
      </c>
      <c r="G51" s="2">
        <f t="shared" si="5"/>
        <v>80.239289849478951</v>
      </c>
      <c r="H51" s="2">
        <f t="shared" si="4"/>
        <v>101.61290322580645</v>
      </c>
    </row>
    <row r="52" spans="1:14" ht="28.5" customHeight="1" x14ac:dyDescent="0.25">
      <c r="A52" s="50"/>
      <c r="B52" s="30" t="s">
        <v>25</v>
      </c>
      <c r="C52" s="7"/>
      <c r="D52" s="11">
        <v>204.6</v>
      </c>
      <c r="E52" s="11">
        <v>259.10000000000002</v>
      </c>
      <c r="F52" s="11">
        <v>207.9</v>
      </c>
      <c r="G52" s="2">
        <f t="shared" si="5"/>
        <v>80.239289849478951</v>
      </c>
      <c r="H52" s="2">
        <f t="shared" si="4"/>
        <v>101.61290322580645</v>
      </c>
    </row>
    <row r="53" spans="1:14" ht="27.75" customHeight="1" x14ac:dyDescent="0.25">
      <c r="A53" s="50"/>
      <c r="B53" s="30" t="s">
        <v>26</v>
      </c>
      <c r="C53" s="7"/>
      <c r="D53" s="11">
        <v>0</v>
      </c>
      <c r="E53" s="11">
        <v>0</v>
      </c>
      <c r="F53" s="11">
        <v>0</v>
      </c>
      <c r="G53" s="2">
        <v>0</v>
      </c>
      <c r="H53" s="2">
        <v>0</v>
      </c>
    </row>
    <row r="54" spans="1:14" ht="78.75" customHeight="1" x14ac:dyDescent="0.25">
      <c r="A54" s="50" t="s">
        <v>77</v>
      </c>
      <c r="B54" s="29" t="s">
        <v>201</v>
      </c>
      <c r="C54" s="7" t="s">
        <v>177</v>
      </c>
      <c r="D54" s="11">
        <f>D55+D56</f>
        <v>27.986999999999998</v>
      </c>
      <c r="E54" s="11">
        <f>E55+E56</f>
        <v>175.102</v>
      </c>
      <c r="F54" s="11">
        <f>F55+F56</f>
        <v>172.768</v>
      </c>
      <c r="G54" s="2">
        <f t="shared" si="2"/>
        <v>98.66706262635492</v>
      </c>
      <c r="H54" s="2">
        <f t="shared" si="4"/>
        <v>617.31518204880842</v>
      </c>
    </row>
    <row r="55" spans="1:14" x14ac:dyDescent="0.25">
      <c r="A55" s="58"/>
      <c r="B55" s="30" t="s">
        <v>24</v>
      </c>
      <c r="C55" s="7"/>
      <c r="D55" s="11">
        <v>27.986999999999998</v>
      </c>
      <c r="E55" s="11">
        <v>175.102</v>
      </c>
      <c r="F55" s="11">
        <v>172.768</v>
      </c>
      <c r="G55" s="2">
        <f t="shared" si="2"/>
        <v>98.66706262635492</v>
      </c>
      <c r="H55" s="2">
        <f t="shared" si="4"/>
        <v>617.31518204880842</v>
      </c>
      <c r="I55" s="47">
        <v>36.973999999999997</v>
      </c>
      <c r="J55" s="47" t="s">
        <v>175</v>
      </c>
    </row>
    <row r="56" spans="1:14" x14ac:dyDescent="0.25">
      <c r="A56" s="58"/>
      <c r="B56" s="30" t="s">
        <v>23</v>
      </c>
      <c r="C56" s="7"/>
      <c r="D56" s="11">
        <v>0</v>
      </c>
      <c r="E56" s="11">
        <v>0</v>
      </c>
      <c r="F56" s="11">
        <v>0</v>
      </c>
      <c r="G56" s="2">
        <v>0</v>
      </c>
      <c r="H56" s="2">
        <v>0</v>
      </c>
    </row>
    <row r="57" spans="1:14" ht="80.25" customHeight="1" x14ac:dyDescent="0.25">
      <c r="A57" s="58"/>
      <c r="B57" s="29" t="s">
        <v>202</v>
      </c>
      <c r="C57" s="7" t="s">
        <v>178</v>
      </c>
      <c r="D57" s="11">
        <f>D58+D59</f>
        <v>721.5</v>
      </c>
      <c r="E57" s="11">
        <f>E58+E59</f>
        <v>555</v>
      </c>
      <c r="F57" s="11">
        <f>F58+F59</f>
        <v>183.15</v>
      </c>
      <c r="G57" s="2">
        <f t="shared" si="2"/>
        <v>33</v>
      </c>
      <c r="H57" s="2">
        <f t="shared" si="4"/>
        <v>25.384615384615383</v>
      </c>
    </row>
    <row r="58" spans="1:14" x14ac:dyDescent="0.25">
      <c r="A58" s="58"/>
      <c r="B58" s="64" t="s">
        <v>168</v>
      </c>
      <c r="C58" s="7"/>
      <c r="D58" s="11">
        <v>721.5</v>
      </c>
      <c r="E58" s="11">
        <v>555</v>
      </c>
      <c r="F58" s="11">
        <v>183.15</v>
      </c>
      <c r="G58" s="2">
        <f t="shared" si="2"/>
        <v>33</v>
      </c>
      <c r="H58" s="2">
        <f t="shared" si="4"/>
        <v>25.384615384615383</v>
      </c>
    </row>
    <row r="59" spans="1:14" x14ac:dyDescent="0.25">
      <c r="A59" s="58"/>
      <c r="B59" s="65" t="s">
        <v>169</v>
      </c>
      <c r="C59" s="7"/>
      <c r="D59" s="11">
        <v>0</v>
      </c>
      <c r="E59" s="11">
        <v>0</v>
      </c>
      <c r="F59" s="11">
        <v>0</v>
      </c>
      <c r="G59" s="2">
        <v>0</v>
      </c>
      <c r="H59" s="2">
        <v>0</v>
      </c>
    </row>
    <row r="60" spans="1:14" x14ac:dyDescent="0.25">
      <c r="A60" s="58" t="s">
        <v>81</v>
      </c>
      <c r="B60" s="1" t="s">
        <v>27</v>
      </c>
      <c r="C60" s="7" t="s">
        <v>115</v>
      </c>
      <c r="D60" s="11">
        <v>12594.334999999999</v>
      </c>
      <c r="E60" s="11">
        <v>12243.69</v>
      </c>
      <c r="F60" s="11">
        <v>14303.781000000001</v>
      </c>
      <c r="G60" s="2">
        <f t="shared" si="2"/>
        <v>116.8257363588918</v>
      </c>
      <c r="H60" s="2">
        <f t="shared" si="4"/>
        <v>113.57313427028899</v>
      </c>
    </row>
    <row r="61" spans="1:14" ht="15.75" customHeight="1" x14ac:dyDescent="0.25">
      <c r="A61" s="60"/>
      <c r="B61" s="25" t="s">
        <v>28</v>
      </c>
      <c r="C61" s="31" t="s">
        <v>116</v>
      </c>
      <c r="D61" s="4">
        <f>D60+D42+D38+D37</f>
        <v>38687.288999999997</v>
      </c>
      <c r="E61" s="4">
        <f>E60+E42+E41+E38+E37</f>
        <v>42612.49</v>
      </c>
      <c r="F61" s="4">
        <f>F60+F42+F41+F38+F37</f>
        <v>43082.463000000003</v>
      </c>
      <c r="G61" s="3">
        <f t="shared" si="2"/>
        <v>101.10289964280427</v>
      </c>
      <c r="H61" s="3">
        <f t="shared" si="4"/>
        <v>111.36077020025881</v>
      </c>
      <c r="I61" s="55"/>
    </row>
    <row r="62" spans="1:14" ht="15.75" customHeight="1" x14ac:dyDescent="0.25">
      <c r="A62" s="58"/>
      <c r="B62" s="25" t="s">
        <v>80</v>
      </c>
      <c r="C62" s="7"/>
      <c r="D62" s="11"/>
      <c r="E62" s="11"/>
      <c r="F62" s="11"/>
      <c r="G62" s="2"/>
      <c r="H62" s="2"/>
    </row>
    <row r="63" spans="1:14" ht="30" x14ac:dyDescent="0.25">
      <c r="A63" s="58" t="s">
        <v>84</v>
      </c>
      <c r="B63" s="1" t="s">
        <v>29</v>
      </c>
      <c r="C63" s="7" t="s">
        <v>30</v>
      </c>
      <c r="D63" s="4">
        <f>D65+D66+D69+D71</f>
        <v>647.43299999999999</v>
      </c>
      <c r="E63" s="4">
        <f>E65+E66+E69+E71</f>
        <v>494.26499999999999</v>
      </c>
      <c r="F63" s="4">
        <f>F65+F66+F69+F71</f>
        <v>776.90400000000011</v>
      </c>
      <c r="G63" s="3">
        <f t="shared" si="2"/>
        <v>157.18369700464328</v>
      </c>
      <c r="H63" s="3">
        <f t="shared" ref="H63:H77" si="6">(F63/D63)*100</f>
        <v>119.99759048426635</v>
      </c>
      <c r="I63" s="55"/>
    </row>
    <row r="64" spans="1:14" x14ac:dyDescent="0.25">
      <c r="A64" s="58"/>
      <c r="B64" s="43" t="s">
        <v>31</v>
      </c>
      <c r="C64" s="7" t="s">
        <v>32</v>
      </c>
      <c r="D64" s="11">
        <f>D65+D66+D69</f>
        <v>571.42499999999995</v>
      </c>
      <c r="E64" s="11">
        <f>E65+E66+E69</f>
        <v>484.464</v>
      </c>
      <c r="F64" s="11">
        <f>F65+F66+F69</f>
        <v>685.1110000000001</v>
      </c>
      <c r="G64" s="2">
        <f t="shared" si="2"/>
        <v>141.41628686548435</v>
      </c>
      <c r="H64" s="2">
        <f t="shared" si="6"/>
        <v>119.89517434483967</v>
      </c>
      <c r="I64" s="55"/>
    </row>
    <row r="65" spans="1:9" x14ac:dyDescent="0.25">
      <c r="A65" s="58"/>
      <c r="B65" s="1" t="s">
        <v>33</v>
      </c>
      <c r="C65" s="7" t="s">
        <v>117</v>
      </c>
      <c r="D65" s="11">
        <v>401.834</v>
      </c>
      <c r="E65" s="11">
        <v>306.10000000000002</v>
      </c>
      <c r="F65" s="11">
        <v>511.75200000000001</v>
      </c>
      <c r="G65" s="2">
        <f t="shared" si="2"/>
        <v>167.18458020254818</v>
      </c>
      <c r="H65" s="2">
        <f t="shared" si="6"/>
        <v>127.35408153615673</v>
      </c>
    </row>
    <row r="66" spans="1:9" ht="18" customHeight="1" x14ac:dyDescent="0.25">
      <c r="A66" s="58"/>
      <c r="B66" s="1" t="s">
        <v>34</v>
      </c>
      <c r="C66" s="7" t="s">
        <v>118</v>
      </c>
      <c r="D66" s="11">
        <f>D67+D68</f>
        <v>140.56100000000001</v>
      </c>
      <c r="E66" s="11">
        <f>E67+E68</f>
        <v>146.19999999999999</v>
      </c>
      <c r="F66" s="11">
        <f>F67+F68</f>
        <v>143.83199999999999</v>
      </c>
      <c r="G66" s="2">
        <f t="shared" si="2"/>
        <v>98.38030095759234</v>
      </c>
      <c r="H66" s="2">
        <f t="shared" si="6"/>
        <v>102.32710353511997</v>
      </c>
    </row>
    <row r="67" spans="1:9" ht="16.5" customHeight="1" x14ac:dyDescent="0.25">
      <c r="A67" s="58"/>
      <c r="B67" s="1" t="s">
        <v>35</v>
      </c>
      <c r="C67" s="7"/>
      <c r="D67" s="11">
        <v>0</v>
      </c>
      <c r="E67" s="11">
        <v>0</v>
      </c>
      <c r="F67" s="11">
        <v>0</v>
      </c>
      <c r="G67" s="2">
        <v>0</v>
      </c>
      <c r="H67" s="2">
        <v>0</v>
      </c>
    </row>
    <row r="68" spans="1:9" ht="15.75" customHeight="1" x14ac:dyDescent="0.25">
      <c r="A68" s="58"/>
      <c r="B68" s="1" t="s">
        <v>36</v>
      </c>
      <c r="C68" s="7"/>
      <c r="D68" s="11">
        <v>140.56100000000001</v>
      </c>
      <c r="E68" s="11">
        <v>146.19999999999999</v>
      </c>
      <c r="F68" s="11">
        <v>143.83199999999999</v>
      </c>
      <c r="G68" s="2">
        <f t="shared" si="2"/>
        <v>98.38030095759234</v>
      </c>
      <c r="H68" s="2">
        <f t="shared" si="6"/>
        <v>102.32710353511997</v>
      </c>
    </row>
    <row r="69" spans="1:9" ht="15.75" customHeight="1" x14ac:dyDescent="0.25">
      <c r="A69" s="58"/>
      <c r="B69" s="1" t="s">
        <v>37</v>
      </c>
      <c r="C69" s="7" t="s">
        <v>119</v>
      </c>
      <c r="D69" s="11">
        <v>29.03</v>
      </c>
      <c r="E69" s="11">
        <v>32.164000000000001</v>
      </c>
      <c r="F69" s="11">
        <v>29.527000000000001</v>
      </c>
      <c r="G69" s="2">
        <f t="shared" si="2"/>
        <v>91.801392861584375</v>
      </c>
      <c r="H69" s="2">
        <f t="shared" si="6"/>
        <v>101.71202204615915</v>
      </c>
    </row>
    <row r="70" spans="1:9" x14ac:dyDescent="0.25">
      <c r="A70" s="58"/>
      <c r="B70" s="1" t="s">
        <v>39</v>
      </c>
      <c r="C70" s="7" t="s">
        <v>120</v>
      </c>
      <c r="D70" s="11"/>
      <c r="E70" s="11"/>
      <c r="F70" s="11"/>
      <c r="G70" s="2"/>
      <c r="H70" s="2"/>
    </row>
    <row r="71" spans="1:9" x14ac:dyDescent="0.25">
      <c r="A71" s="58"/>
      <c r="B71" s="1" t="s">
        <v>40</v>
      </c>
      <c r="C71" s="98" t="s">
        <v>121</v>
      </c>
      <c r="D71" s="11">
        <f>D72+D73+D74</f>
        <v>76.007999999999996</v>
      </c>
      <c r="E71" s="11">
        <f>E72+E73+E74+E75</f>
        <v>9.8010000000000002</v>
      </c>
      <c r="F71" s="11">
        <f>F72+F73+F74+F75</f>
        <v>91.792999999999992</v>
      </c>
      <c r="G71" s="2">
        <f>(F71/E71)*100</f>
        <v>936.56769717375767</v>
      </c>
      <c r="H71" s="2">
        <f t="shared" si="6"/>
        <v>120.76755078412798</v>
      </c>
    </row>
    <row r="72" spans="1:9" x14ac:dyDescent="0.25">
      <c r="A72" s="58"/>
      <c r="B72" s="1" t="s">
        <v>82</v>
      </c>
      <c r="C72" s="99"/>
      <c r="D72" s="11">
        <v>76.007999999999996</v>
      </c>
      <c r="E72" s="66">
        <v>9.6</v>
      </c>
      <c r="F72" s="11">
        <v>91.591999999999999</v>
      </c>
      <c r="G72" s="2">
        <f t="shared" si="2"/>
        <v>954.08333333333337</v>
      </c>
      <c r="H72" s="2">
        <f t="shared" si="6"/>
        <v>120.5031049363225</v>
      </c>
    </row>
    <row r="73" spans="1:9" x14ac:dyDescent="0.25">
      <c r="A73" s="58"/>
      <c r="B73" s="1" t="s">
        <v>83</v>
      </c>
      <c r="C73" s="99"/>
      <c r="D73" s="11">
        <v>0</v>
      </c>
      <c r="E73" s="11">
        <v>0</v>
      </c>
      <c r="F73" s="11">
        <v>0</v>
      </c>
      <c r="G73" s="2">
        <v>0</v>
      </c>
      <c r="H73" s="2">
        <v>0</v>
      </c>
    </row>
    <row r="74" spans="1:9" hidden="1" x14ac:dyDescent="0.25">
      <c r="A74" s="58"/>
      <c r="B74" s="1" t="s">
        <v>173</v>
      </c>
      <c r="C74" s="100"/>
      <c r="D74" s="11">
        <v>0</v>
      </c>
      <c r="E74" s="11">
        <v>0</v>
      </c>
      <c r="F74" s="11"/>
      <c r="G74" s="2" t="e">
        <f t="shared" si="2"/>
        <v>#DIV/0!</v>
      </c>
      <c r="H74" s="2"/>
    </row>
    <row r="75" spans="1:9" x14ac:dyDescent="0.25">
      <c r="A75" s="58"/>
      <c r="B75" s="1" t="s">
        <v>189</v>
      </c>
      <c r="C75" s="101"/>
      <c r="D75" s="11">
        <v>0</v>
      </c>
      <c r="E75" s="11">
        <v>0.20100000000000001</v>
      </c>
      <c r="F75" s="11">
        <v>0.20100000000000001</v>
      </c>
      <c r="G75" s="2">
        <f t="shared" si="2"/>
        <v>100</v>
      </c>
      <c r="H75" s="2">
        <v>0</v>
      </c>
    </row>
    <row r="76" spans="1:9" x14ac:dyDescent="0.25">
      <c r="A76" s="58"/>
      <c r="B76" s="1" t="s">
        <v>38</v>
      </c>
      <c r="C76" s="23" t="s">
        <v>122</v>
      </c>
      <c r="D76" s="11">
        <v>0</v>
      </c>
      <c r="E76" s="11">
        <v>0</v>
      </c>
      <c r="F76" s="11">
        <v>42.395000000000003</v>
      </c>
      <c r="G76" s="2">
        <v>0</v>
      </c>
      <c r="H76" s="2">
        <v>0</v>
      </c>
    </row>
    <row r="77" spans="1:9" x14ac:dyDescent="0.25">
      <c r="A77" s="58" t="s">
        <v>85</v>
      </c>
      <c r="B77" s="1" t="s">
        <v>41</v>
      </c>
      <c r="C77" s="7"/>
      <c r="D77" s="4">
        <f>D79+D106+D111+D117</f>
        <v>25386.860999999997</v>
      </c>
      <c r="E77" s="4">
        <f>E79+E106+E111+E117</f>
        <v>29860.378000000001</v>
      </c>
      <c r="F77" s="4">
        <f>F79+F106+F111+F117</f>
        <v>27945.568000000003</v>
      </c>
      <c r="G77" s="3">
        <f t="shared" si="2"/>
        <v>93.587455590816703</v>
      </c>
      <c r="H77" s="3">
        <f t="shared" si="6"/>
        <v>110.07886323559264</v>
      </c>
      <c r="I77" s="55"/>
    </row>
    <row r="78" spans="1:9" ht="29.25" customHeight="1" x14ac:dyDescent="0.25">
      <c r="A78" s="58"/>
      <c r="B78" s="30" t="s">
        <v>151</v>
      </c>
      <c r="C78" s="7"/>
      <c r="D78" s="4"/>
      <c r="E78" s="4"/>
      <c r="F78" s="4"/>
      <c r="G78" s="3"/>
      <c r="H78" s="3"/>
    </row>
    <row r="79" spans="1:9" ht="52.5" customHeight="1" x14ac:dyDescent="0.25">
      <c r="A79" s="58" t="s">
        <v>86</v>
      </c>
      <c r="B79" s="69" t="s">
        <v>203</v>
      </c>
      <c r="C79" s="7" t="s">
        <v>123</v>
      </c>
      <c r="D79" s="4">
        <f>D80+D104</f>
        <v>24432.773999999998</v>
      </c>
      <c r="E79" s="4">
        <f>E80+E104</f>
        <v>28871.176000000003</v>
      </c>
      <c r="F79" s="4">
        <f>F80+F104</f>
        <v>27381.75</v>
      </c>
      <c r="G79" s="3">
        <f t="shared" si="2"/>
        <v>94.841131514698247</v>
      </c>
      <c r="H79" s="3">
        <f t="shared" ref="H79:H129" si="7">(F79/D79)*100</f>
        <v>112.06975515756011</v>
      </c>
    </row>
    <row r="80" spans="1:9" x14ac:dyDescent="0.25">
      <c r="A80" s="58"/>
      <c r="B80" s="32" t="s">
        <v>24</v>
      </c>
      <c r="C80" s="7"/>
      <c r="D80" s="11">
        <f>D81+D82+D86+D90</f>
        <v>24432.773999999998</v>
      </c>
      <c r="E80" s="11">
        <f>E81+E82+E86+E90</f>
        <v>28409.786000000004</v>
      </c>
      <c r="F80" s="11">
        <f>F81+F82+F86+F90</f>
        <v>27381.75</v>
      </c>
      <c r="G80" s="2">
        <f t="shared" si="2"/>
        <v>96.38140181696545</v>
      </c>
      <c r="H80" s="2">
        <f t="shared" si="7"/>
        <v>112.06975515756011</v>
      </c>
      <c r="I80" s="55"/>
    </row>
    <row r="81" spans="1:11" ht="13.5" customHeight="1" x14ac:dyDescent="0.25">
      <c r="A81" s="58"/>
      <c r="B81" s="1" t="s">
        <v>33</v>
      </c>
      <c r="C81" s="7"/>
      <c r="D81" s="11">
        <v>2310.5479999999998</v>
      </c>
      <c r="E81" s="11">
        <v>2936.5059999999999</v>
      </c>
      <c r="F81" s="11">
        <f>2934.091-207.9-95.353-183.15</f>
        <v>2447.6879999999996</v>
      </c>
      <c r="G81" s="2">
        <f t="shared" si="2"/>
        <v>83.353754427881285</v>
      </c>
      <c r="H81" s="2">
        <f t="shared" si="7"/>
        <v>105.93538848792581</v>
      </c>
      <c r="I81" s="61"/>
      <c r="J81" s="61"/>
    </row>
    <row r="82" spans="1:11" x14ac:dyDescent="0.25">
      <c r="A82" s="58"/>
      <c r="B82" s="1" t="s">
        <v>42</v>
      </c>
      <c r="C82" s="7"/>
      <c r="D82" s="11">
        <f>D83+D84+D85</f>
        <v>14031.379000000001</v>
      </c>
      <c r="E82" s="11">
        <f>E83+E84+E85</f>
        <v>16301.589</v>
      </c>
      <c r="F82" s="11">
        <f>F83+F84+F85</f>
        <v>16166.59</v>
      </c>
      <c r="G82" s="2">
        <f t="shared" si="2"/>
        <v>99.171866006436545</v>
      </c>
      <c r="H82" s="2">
        <f t="shared" si="7"/>
        <v>115.21739951575678</v>
      </c>
      <c r="I82" s="55"/>
    </row>
    <row r="83" spans="1:11" x14ac:dyDescent="0.25">
      <c r="A83" s="58"/>
      <c r="B83" s="1" t="s">
        <v>35</v>
      </c>
      <c r="C83" s="7"/>
      <c r="D83" s="11">
        <v>3800.384</v>
      </c>
      <c r="E83" s="11">
        <v>4160.134</v>
      </c>
      <c r="F83" s="11">
        <v>4068.0169999999998</v>
      </c>
      <c r="G83" s="2">
        <f t="shared" si="2"/>
        <v>97.785720363815201</v>
      </c>
      <c r="H83" s="2">
        <f t="shared" si="7"/>
        <v>107.0422620450986</v>
      </c>
      <c r="I83" s="55"/>
    </row>
    <row r="84" spans="1:11" x14ac:dyDescent="0.25">
      <c r="A84" s="58"/>
      <c r="B84" s="1" t="s">
        <v>36</v>
      </c>
      <c r="C84" s="7"/>
      <c r="D84" s="11">
        <v>10224.182000000001</v>
      </c>
      <c r="E84" s="11">
        <v>12133.455</v>
      </c>
      <c r="F84" s="11">
        <v>12090.718000000001</v>
      </c>
      <c r="G84" s="2">
        <f t="shared" si="2"/>
        <v>99.647775509943386</v>
      </c>
      <c r="H84" s="2">
        <f t="shared" si="7"/>
        <v>118.25609129414948</v>
      </c>
      <c r="I84" s="61"/>
      <c r="J84" s="61"/>
    </row>
    <row r="85" spans="1:11" x14ac:dyDescent="0.25">
      <c r="A85" s="58"/>
      <c r="B85" s="1" t="s">
        <v>152</v>
      </c>
      <c r="C85" s="7"/>
      <c r="D85" s="11">
        <v>6.8129999999999997</v>
      </c>
      <c r="E85" s="11">
        <v>8</v>
      </c>
      <c r="F85" s="11">
        <v>7.8550000000000004</v>
      </c>
      <c r="G85" s="2">
        <f t="shared" si="2"/>
        <v>98.1875</v>
      </c>
      <c r="H85" s="2">
        <f t="shared" si="7"/>
        <v>115.29429032731544</v>
      </c>
      <c r="I85" s="55"/>
    </row>
    <row r="86" spans="1:11" x14ac:dyDescent="0.25">
      <c r="A86" s="58"/>
      <c r="B86" s="1" t="s">
        <v>43</v>
      </c>
      <c r="C86" s="7"/>
      <c r="D86" s="11">
        <f>D87+D88+D89</f>
        <v>2980.3159999999998</v>
      </c>
      <c r="E86" s="11">
        <f>E87+E88+E89</f>
        <v>3499.3280000000004</v>
      </c>
      <c r="F86" s="11">
        <f>F87+F88+F89</f>
        <v>3412.5349999999999</v>
      </c>
      <c r="G86" s="2">
        <f t="shared" si="2"/>
        <v>97.519723786967077</v>
      </c>
      <c r="H86" s="2">
        <f t="shared" si="7"/>
        <v>114.50245544432201</v>
      </c>
      <c r="I86" s="61"/>
      <c r="J86" s="55"/>
    </row>
    <row r="87" spans="1:11" x14ac:dyDescent="0.25">
      <c r="A87" s="58"/>
      <c r="B87" s="1" t="s">
        <v>35</v>
      </c>
      <c r="C87" s="7"/>
      <c r="D87" s="11">
        <v>774.46400000000006</v>
      </c>
      <c r="E87" s="11">
        <v>879.55899999999997</v>
      </c>
      <c r="F87" s="11">
        <v>814.35299999999995</v>
      </c>
      <c r="G87" s="2">
        <f t="shared" si="2"/>
        <v>92.58651210436139</v>
      </c>
      <c r="H87" s="2">
        <f>(F87/D87)*100</f>
        <v>105.15052991488305</v>
      </c>
    </row>
    <row r="88" spans="1:11" x14ac:dyDescent="0.25">
      <c r="A88" s="58"/>
      <c r="B88" s="1" t="s">
        <v>36</v>
      </c>
      <c r="C88" s="7"/>
      <c r="D88" s="11">
        <f>2205.852-1.499</f>
        <v>2204.3530000000001</v>
      </c>
      <c r="E88" s="11">
        <v>2618.009</v>
      </c>
      <c r="F88" s="11">
        <f>2596.464-0.01</f>
        <v>2596.4539999999997</v>
      </c>
      <c r="G88" s="2">
        <f t="shared" si="2"/>
        <v>99.176664404133049</v>
      </c>
      <c r="H88" s="2">
        <f t="shared" si="7"/>
        <v>117.787577579453</v>
      </c>
      <c r="I88" s="55"/>
    </row>
    <row r="89" spans="1:11" x14ac:dyDescent="0.25">
      <c r="A89" s="58"/>
      <c r="B89" s="1" t="s">
        <v>152</v>
      </c>
      <c r="C89" s="7"/>
      <c r="D89" s="11">
        <v>1.4990000000000001</v>
      </c>
      <c r="E89" s="11">
        <v>1.76</v>
      </c>
      <c r="F89" s="11">
        <v>1.728</v>
      </c>
      <c r="G89" s="2">
        <f t="shared" si="2"/>
        <v>98.181818181818187</v>
      </c>
      <c r="H89" s="2">
        <f t="shared" si="7"/>
        <v>115.2768512341561</v>
      </c>
      <c r="I89" s="55"/>
    </row>
    <row r="90" spans="1:11" ht="25.5" x14ac:dyDescent="0.25">
      <c r="A90" s="58"/>
      <c r="B90" s="70" t="s">
        <v>44</v>
      </c>
      <c r="C90" s="31"/>
      <c r="D90" s="4">
        <f>D91+D102</f>
        <v>5110.5309999999999</v>
      </c>
      <c r="E90" s="4">
        <f>E91+E102</f>
        <v>5672.3630000000003</v>
      </c>
      <c r="F90" s="4">
        <f>F91+F102</f>
        <v>5354.9369999999999</v>
      </c>
      <c r="G90" s="3">
        <f t="shared" si="2"/>
        <v>94.403990012627887</v>
      </c>
      <c r="H90" s="3">
        <f t="shared" si="7"/>
        <v>104.78239932406241</v>
      </c>
    </row>
    <row r="91" spans="1:11" x14ac:dyDescent="0.25">
      <c r="A91" s="58"/>
      <c r="B91" s="32" t="s">
        <v>153</v>
      </c>
      <c r="C91" s="31"/>
      <c r="D91" s="11">
        <f>D92+D93+D94+D95+D96</f>
        <v>1456.8579999999999</v>
      </c>
      <c r="E91" s="11">
        <f>E92+E93+E94+E95+E96+E97+E98+E99+E100+E101</f>
        <v>1110.8039999999999</v>
      </c>
      <c r="F91" s="11">
        <f>F92+F93+F94+F95+F96+F97+F98+F99+F100+F101-0.001</f>
        <v>1065.5889999999999</v>
      </c>
      <c r="G91" s="2">
        <f t="shared" si="2"/>
        <v>95.929524920688081</v>
      </c>
      <c r="H91" s="2">
        <f t="shared" si="7"/>
        <v>73.142955593475818</v>
      </c>
    </row>
    <row r="92" spans="1:11" x14ac:dyDescent="0.25">
      <c r="A92" s="58"/>
      <c r="B92" s="34" t="s">
        <v>154</v>
      </c>
      <c r="C92" s="7"/>
      <c r="D92" s="11">
        <v>286.86799999999999</v>
      </c>
      <c r="E92" s="45">
        <v>382.88400000000001</v>
      </c>
      <c r="F92" s="11">
        <f>281.172+68.65</f>
        <v>349.822</v>
      </c>
      <c r="G92" s="2">
        <f t="shared" si="2"/>
        <v>91.365008723268659</v>
      </c>
      <c r="H92" s="2">
        <f t="shared" si="7"/>
        <v>121.94528493941465</v>
      </c>
    </row>
    <row r="93" spans="1:11" hidden="1" x14ac:dyDescent="0.25">
      <c r="A93" s="58"/>
      <c r="B93" s="34" t="s">
        <v>174</v>
      </c>
      <c r="C93" s="7"/>
      <c r="D93" s="11"/>
      <c r="E93" s="45"/>
      <c r="F93" s="11"/>
      <c r="G93" s="2">
        <v>0</v>
      </c>
      <c r="H93" s="2" t="e">
        <f t="shared" si="7"/>
        <v>#DIV/0!</v>
      </c>
    </row>
    <row r="94" spans="1:11" ht="16.5" customHeight="1" x14ac:dyDescent="0.25">
      <c r="A94" s="58"/>
      <c r="B94" s="34" t="s">
        <v>155</v>
      </c>
      <c r="C94" s="7"/>
      <c r="D94" s="11">
        <v>477.58</v>
      </c>
      <c r="E94" s="5">
        <v>639.02</v>
      </c>
      <c r="F94" s="11">
        <v>626.86800000000005</v>
      </c>
      <c r="G94" s="2">
        <f t="shared" si="2"/>
        <v>98.0983380801853</v>
      </c>
      <c r="H94" s="2">
        <f t="shared" si="7"/>
        <v>131.25926546337786</v>
      </c>
      <c r="K94" s="47" t="s">
        <v>183</v>
      </c>
    </row>
    <row r="95" spans="1:11" x14ac:dyDescent="0.25">
      <c r="A95" s="58"/>
      <c r="B95" s="34" t="s">
        <v>156</v>
      </c>
      <c r="C95" s="7"/>
      <c r="D95" s="11">
        <v>322.16800000000001</v>
      </c>
      <c r="E95" s="5">
        <v>0</v>
      </c>
      <c r="F95" s="11">
        <v>0</v>
      </c>
      <c r="G95" s="2">
        <v>0</v>
      </c>
      <c r="H95" s="2">
        <f t="shared" si="7"/>
        <v>0</v>
      </c>
    </row>
    <row r="96" spans="1:11" x14ac:dyDescent="0.25">
      <c r="A96" s="58"/>
      <c r="B96" s="64" t="s">
        <v>170</v>
      </c>
      <c r="C96" s="7"/>
      <c r="D96" s="11">
        <v>370.24200000000002</v>
      </c>
      <c r="E96" s="67">
        <v>0</v>
      </c>
      <c r="F96" s="11">
        <v>0</v>
      </c>
      <c r="G96" s="2">
        <v>0</v>
      </c>
      <c r="H96" s="2">
        <f t="shared" si="7"/>
        <v>0</v>
      </c>
    </row>
    <row r="97" spans="1:8" ht="61.5" customHeight="1" x14ac:dyDescent="0.25">
      <c r="A97" s="58"/>
      <c r="B97" s="64" t="s">
        <v>184</v>
      </c>
      <c r="C97" s="7"/>
      <c r="D97" s="11">
        <v>0</v>
      </c>
      <c r="E97" s="11">
        <f>13.938+3.842</f>
        <v>17.78</v>
      </c>
      <c r="F97" s="11">
        <f t="shared" ref="F97:F101" si="8">13.938+3.842</f>
        <v>17.78</v>
      </c>
      <c r="G97" s="2">
        <f t="shared" si="2"/>
        <v>100</v>
      </c>
      <c r="H97" s="2">
        <v>0</v>
      </c>
    </row>
    <row r="98" spans="1:8" ht="60.75" customHeight="1" x14ac:dyDescent="0.25">
      <c r="A98" s="58"/>
      <c r="B98" s="64" t="s">
        <v>185</v>
      </c>
      <c r="C98" s="7"/>
      <c r="D98" s="11">
        <v>0</v>
      </c>
      <c r="E98" s="11">
        <f>13.938+3.842</f>
        <v>17.78</v>
      </c>
      <c r="F98" s="11">
        <f t="shared" si="8"/>
        <v>17.78</v>
      </c>
      <c r="G98" s="2">
        <f t="shared" si="2"/>
        <v>100</v>
      </c>
      <c r="H98" s="2">
        <v>0</v>
      </c>
    </row>
    <row r="99" spans="1:8" ht="49.5" customHeight="1" x14ac:dyDescent="0.25">
      <c r="A99" s="58"/>
      <c r="B99" s="64" t="s">
        <v>186</v>
      </c>
      <c r="C99" s="7"/>
      <c r="D99" s="11">
        <v>0</v>
      </c>
      <c r="E99" s="11">
        <f>13.938+3.842</f>
        <v>17.78</v>
      </c>
      <c r="F99" s="11">
        <f t="shared" si="8"/>
        <v>17.78</v>
      </c>
      <c r="G99" s="2">
        <f t="shared" si="2"/>
        <v>100</v>
      </c>
      <c r="H99" s="2">
        <v>0</v>
      </c>
    </row>
    <row r="100" spans="1:8" ht="36.75" customHeight="1" x14ac:dyDescent="0.25">
      <c r="A100" s="58"/>
      <c r="B100" s="64" t="s">
        <v>187</v>
      </c>
      <c r="C100" s="7"/>
      <c r="D100" s="11">
        <v>0</v>
      </c>
      <c r="E100" s="11">
        <f>13.938+3.842</f>
        <v>17.78</v>
      </c>
      <c r="F100" s="11">
        <f t="shared" si="8"/>
        <v>17.78</v>
      </c>
      <c r="G100" s="2">
        <f t="shared" si="2"/>
        <v>100</v>
      </c>
      <c r="H100" s="2">
        <v>0</v>
      </c>
    </row>
    <row r="101" spans="1:8" ht="47.25" customHeight="1" x14ac:dyDescent="0.25">
      <c r="A101" s="58"/>
      <c r="B101" s="64" t="s">
        <v>188</v>
      </c>
      <c r="C101" s="7"/>
      <c r="D101" s="11">
        <v>0</v>
      </c>
      <c r="E101" s="11">
        <f>13.938+3.842</f>
        <v>17.78</v>
      </c>
      <c r="F101" s="11">
        <f t="shared" si="8"/>
        <v>17.78</v>
      </c>
      <c r="G101" s="2">
        <f t="shared" si="2"/>
        <v>100</v>
      </c>
      <c r="H101" s="2">
        <v>0</v>
      </c>
    </row>
    <row r="102" spans="1:8" x14ac:dyDescent="0.25">
      <c r="A102" s="58"/>
      <c r="B102" s="68" t="s">
        <v>157</v>
      </c>
      <c r="C102" s="7"/>
      <c r="D102" s="4">
        <v>3653.6729999999998</v>
      </c>
      <c r="E102" s="4">
        <v>4561.5590000000002</v>
      </c>
      <c r="F102" s="4">
        <v>4289.348</v>
      </c>
      <c r="G102" s="3">
        <f t="shared" si="2"/>
        <v>94.032500730561637</v>
      </c>
      <c r="H102" s="3">
        <f t="shared" si="7"/>
        <v>117.39824554633105</v>
      </c>
    </row>
    <row r="103" spans="1:8" ht="40.5" customHeight="1" x14ac:dyDescent="0.25">
      <c r="A103" s="58"/>
      <c r="B103" s="1" t="s">
        <v>45</v>
      </c>
      <c r="C103" s="7"/>
      <c r="D103" s="11">
        <v>0</v>
      </c>
      <c r="E103" s="11">
        <f>E104</f>
        <v>461.39</v>
      </c>
      <c r="F103" s="11">
        <f>F104</f>
        <v>0</v>
      </c>
      <c r="G103" s="2">
        <f t="shared" si="2"/>
        <v>0</v>
      </c>
      <c r="H103" s="2">
        <v>0</v>
      </c>
    </row>
    <row r="104" spans="1:8" x14ac:dyDescent="0.25">
      <c r="A104" s="58"/>
      <c r="B104" s="36" t="s">
        <v>158</v>
      </c>
      <c r="C104" s="7"/>
      <c r="D104" s="11">
        <v>0</v>
      </c>
      <c r="E104" s="11">
        <v>461.39</v>
      </c>
      <c r="F104" s="11">
        <v>0</v>
      </c>
      <c r="G104" s="2">
        <f t="shared" ref="G104:G119" si="9">(F104/E104)*100</f>
        <v>0</v>
      </c>
      <c r="H104" s="2">
        <v>0</v>
      </c>
    </row>
    <row r="105" spans="1:8" ht="38.25" x14ac:dyDescent="0.25">
      <c r="A105" s="58"/>
      <c r="B105" s="30" t="s">
        <v>194</v>
      </c>
      <c r="C105" s="7"/>
      <c r="D105" s="11">
        <v>4959.6000000000004</v>
      </c>
      <c r="E105" s="11">
        <v>461.39</v>
      </c>
      <c r="F105" s="11">
        <v>450.07</v>
      </c>
      <c r="G105" s="2">
        <f t="shared" si="9"/>
        <v>97.54654413836451</v>
      </c>
      <c r="H105" s="2">
        <f t="shared" si="7"/>
        <v>9.0747237680458088</v>
      </c>
    </row>
    <row r="106" spans="1:8" ht="55.5" customHeight="1" x14ac:dyDescent="0.25">
      <c r="A106" s="58" t="s">
        <v>87</v>
      </c>
      <c r="B106" s="69" t="s">
        <v>204</v>
      </c>
      <c r="C106" s="7" t="s">
        <v>124</v>
      </c>
      <c r="D106" s="4">
        <f>D108</f>
        <v>204.6</v>
      </c>
      <c r="E106" s="4">
        <f>E108</f>
        <v>259.10000000000002</v>
      </c>
      <c r="F106" s="4">
        <f>F108</f>
        <v>207.9</v>
      </c>
      <c r="G106" s="3">
        <f t="shared" si="9"/>
        <v>80.239289849478951</v>
      </c>
      <c r="H106" s="3">
        <f t="shared" si="7"/>
        <v>101.61290322580645</v>
      </c>
    </row>
    <row r="107" spans="1:8" x14ac:dyDescent="0.25">
      <c r="A107" s="58"/>
      <c r="B107" s="1" t="s">
        <v>46</v>
      </c>
      <c r="C107" s="7"/>
      <c r="D107" s="11"/>
      <c r="E107" s="11"/>
      <c r="F107" s="11"/>
      <c r="G107" s="3"/>
      <c r="H107" s="3"/>
    </row>
    <row r="108" spans="1:8" x14ac:dyDescent="0.25">
      <c r="A108" s="58"/>
      <c r="B108" s="1" t="s">
        <v>23</v>
      </c>
      <c r="C108" s="7"/>
      <c r="D108" s="11">
        <f>D109+D110</f>
        <v>204.6</v>
      </c>
      <c r="E108" s="11">
        <f>E109+E110</f>
        <v>259.10000000000002</v>
      </c>
      <c r="F108" s="11">
        <f>F109+F110</f>
        <v>207.9</v>
      </c>
      <c r="G108" s="2">
        <f t="shared" si="9"/>
        <v>80.239289849478951</v>
      </c>
      <c r="H108" s="2">
        <f t="shared" si="7"/>
        <v>101.61290322580645</v>
      </c>
    </row>
    <row r="109" spans="1:8" ht="25.5" customHeight="1" x14ac:dyDescent="0.25">
      <c r="A109" s="58"/>
      <c r="B109" s="1" t="s">
        <v>47</v>
      </c>
      <c r="C109" s="7"/>
      <c r="D109" s="11">
        <v>204.6</v>
      </c>
      <c r="E109" s="11">
        <v>259.10000000000002</v>
      </c>
      <c r="F109" s="11">
        <v>207.9</v>
      </c>
      <c r="G109" s="2">
        <f t="shared" si="9"/>
        <v>80.239289849478951</v>
      </c>
      <c r="H109" s="2">
        <f t="shared" si="7"/>
        <v>101.61290322580645</v>
      </c>
    </row>
    <row r="110" spans="1:8" ht="30" x14ac:dyDescent="0.25">
      <c r="A110" s="58"/>
      <c r="B110" s="1" t="s">
        <v>48</v>
      </c>
      <c r="C110" s="7"/>
      <c r="D110" s="11">
        <v>0</v>
      </c>
      <c r="E110" s="11">
        <v>0</v>
      </c>
      <c r="F110" s="11">
        <v>0</v>
      </c>
      <c r="G110" s="2">
        <v>0</v>
      </c>
      <c r="H110" s="2">
        <v>0</v>
      </c>
    </row>
    <row r="111" spans="1:8" ht="51" x14ac:dyDescent="0.25">
      <c r="A111" s="58" t="s">
        <v>88</v>
      </c>
      <c r="B111" s="69" t="s">
        <v>201</v>
      </c>
      <c r="C111" s="7" t="s">
        <v>125</v>
      </c>
      <c r="D111" s="4">
        <f>D112+D116</f>
        <v>27.987000000000002</v>
      </c>
      <c r="E111" s="4">
        <f>E112+E116</f>
        <v>175.102</v>
      </c>
      <c r="F111" s="4">
        <f>F112+F116</f>
        <v>172.76799999999997</v>
      </c>
      <c r="G111" s="3">
        <f>(F111/E111)*100</f>
        <v>98.667062626354905</v>
      </c>
      <c r="H111" s="3">
        <f>(F111/D111)*100</f>
        <v>617.31518204880831</v>
      </c>
    </row>
    <row r="112" spans="1:8" x14ac:dyDescent="0.25">
      <c r="A112" s="58"/>
      <c r="B112" s="29" t="s">
        <v>24</v>
      </c>
      <c r="C112" s="7"/>
      <c r="D112" s="11">
        <f>D113+D114+D115</f>
        <v>27.987000000000002</v>
      </c>
      <c r="E112" s="11">
        <f t="shared" ref="E112:F112" si="10">E113+E114+E115</f>
        <v>175.102</v>
      </c>
      <c r="F112" s="11">
        <f t="shared" si="10"/>
        <v>172.76799999999997</v>
      </c>
      <c r="G112" s="2">
        <f t="shared" si="9"/>
        <v>98.667062626354905</v>
      </c>
      <c r="H112" s="2">
        <f t="shared" si="7"/>
        <v>617.31518204880831</v>
      </c>
    </row>
    <row r="113" spans="1:9" x14ac:dyDescent="0.25">
      <c r="A113" s="58"/>
      <c r="B113" s="1" t="s">
        <v>49</v>
      </c>
      <c r="C113" s="7"/>
      <c r="D113" s="11">
        <v>14.276999999999999</v>
      </c>
      <c r="E113" s="11">
        <v>63.456000000000003</v>
      </c>
      <c r="F113" s="11">
        <v>63.454999999999998</v>
      </c>
      <c r="G113" s="2">
        <f t="shared" si="9"/>
        <v>99.998424104891569</v>
      </c>
      <c r="H113" s="2">
        <f t="shared" si="7"/>
        <v>444.45611823212164</v>
      </c>
      <c r="I113" s="55"/>
    </row>
    <row r="114" spans="1:9" x14ac:dyDescent="0.25">
      <c r="A114" s="58"/>
      <c r="B114" s="1" t="s">
        <v>51</v>
      </c>
      <c r="C114" s="7"/>
      <c r="D114" s="11">
        <v>3.141</v>
      </c>
      <c r="E114" s="11">
        <v>13.961</v>
      </c>
      <c r="F114" s="11">
        <v>13.96</v>
      </c>
      <c r="G114" s="2">
        <f t="shared" si="9"/>
        <v>99.992837189313093</v>
      </c>
      <c r="H114" s="2">
        <f t="shared" si="7"/>
        <v>444.44444444444446</v>
      </c>
      <c r="I114" s="55"/>
    </row>
    <row r="115" spans="1:9" x14ac:dyDescent="0.25">
      <c r="A115" s="58"/>
      <c r="B115" s="1" t="s">
        <v>50</v>
      </c>
      <c r="C115" s="7"/>
      <c r="D115" s="11">
        <v>10.569000000000001</v>
      </c>
      <c r="E115" s="11">
        <v>97.685000000000002</v>
      </c>
      <c r="F115" s="11">
        <v>95.352999999999994</v>
      </c>
      <c r="G115" s="2">
        <f t="shared" ref="G115" si="11">(F115/E115)*100</f>
        <v>97.612734810871672</v>
      </c>
      <c r="H115" s="2">
        <f t="shared" si="7"/>
        <v>902.19509887406559</v>
      </c>
      <c r="I115" s="55"/>
    </row>
    <row r="116" spans="1:9" x14ac:dyDescent="0.25">
      <c r="A116" s="58"/>
      <c r="B116" s="1" t="s">
        <v>23</v>
      </c>
      <c r="C116" s="7"/>
      <c r="D116" s="11">
        <v>0</v>
      </c>
      <c r="E116" s="11">
        <v>0</v>
      </c>
      <c r="F116" s="11">
        <v>0</v>
      </c>
      <c r="G116" s="2">
        <v>0</v>
      </c>
      <c r="H116" s="2">
        <v>0</v>
      </c>
      <c r="I116" s="55"/>
    </row>
    <row r="117" spans="1:9" ht="60.75" customHeight="1" x14ac:dyDescent="0.25">
      <c r="A117" s="58"/>
      <c r="B117" s="69" t="s">
        <v>202</v>
      </c>
      <c r="C117" s="7" t="s">
        <v>125</v>
      </c>
      <c r="D117" s="4">
        <f>D118+D120</f>
        <v>721.5</v>
      </c>
      <c r="E117" s="4">
        <f>E118+E120</f>
        <v>555</v>
      </c>
      <c r="F117" s="4">
        <f>F118+F120</f>
        <v>183.15</v>
      </c>
      <c r="G117" s="2">
        <f t="shared" si="9"/>
        <v>33</v>
      </c>
      <c r="H117" s="2">
        <f t="shared" si="7"/>
        <v>25.384615384615383</v>
      </c>
      <c r="I117" s="55"/>
    </row>
    <row r="118" spans="1:9" x14ac:dyDescent="0.25">
      <c r="A118" s="58"/>
      <c r="B118" s="64" t="s">
        <v>168</v>
      </c>
      <c r="C118" s="7"/>
      <c r="D118" s="11">
        <f>D119</f>
        <v>721.5</v>
      </c>
      <c r="E118" s="11">
        <f>E119</f>
        <v>555</v>
      </c>
      <c r="F118" s="11">
        <f>F119</f>
        <v>183.15</v>
      </c>
      <c r="G118" s="2">
        <f t="shared" si="9"/>
        <v>33</v>
      </c>
      <c r="H118" s="2">
        <f t="shared" si="7"/>
        <v>25.384615384615383</v>
      </c>
      <c r="I118" s="55"/>
    </row>
    <row r="119" spans="1:9" x14ac:dyDescent="0.25">
      <c r="A119" s="58"/>
      <c r="B119" s="64" t="s">
        <v>171</v>
      </c>
      <c r="C119" s="7"/>
      <c r="D119" s="11">
        <v>721.5</v>
      </c>
      <c r="E119" s="11">
        <v>555</v>
      </c>
      <c r="F119" s="11">
        <v>183.15</v>
      </c>
      <c r="G119" s="2">
        <f t="shared" si="9"/>
        <v>33</v>
      </c>
      <c r="H119" s="2">
        <f t="shared" si="7"/>
        <v>25.384615384615383</v>
      </c>
      <c r="I119" s="55"/>
    </row>
    <row r="120" spans="1:9" x14ac:dyDescent="0.25">
      <c r="A120" s="58"/>
      <c r="B120" s="65" t="s">
        <v>172</v>
      </c>
      <c r="C120" s="7"/>
      <c r="D120" s="11">
        <v>0</v>
      </c>
      <c r="E120" s="11">
        <v>0</v>
      </c>
      <c r="F120" s="11">
        <v>0</v>
      </c>
      <c r="G120" s="2">
        <v>0</v>
      </c>
      <c r="H120" s="2">
        <v>0</v>
      </c>
      <c r="I120" s="55"/>
    </row>
    <row r="121" spans="1:9" x14ac:dyDescent="0.25">
      <c r="A121" s="58">
        <v>8</v>
      </c>
      <c r="B121" s="1" t="s">
        <v>52</v>
      </c>
      <c r="C121" s="7" t="s">
        <v>126</v>
      </c>
      <c r="D121" s="11">
        <v>0</v>
      </c>
      <c r="E121" s="2">
        <v>0</v>
      </c>
      <c r="F121" s="2">
        <v>0</v>
      </c>
      <c r="G121" s="2">
        <v>0</v>
      </c>
      <c r="H121" s="2">
        <v>0</v>
      </c>
    </row>
    <row r="122" spans="1:9" ht="12" customHeight="1" x14ac:dyDescent="0.25">
      <c r="A122" s="58">
        <v>7</v>
      </c>
      <c r="B122" s="1" t="s">
        <v>38</v>
      </c>
      <c r="C122" s="7"/>
      <c r="D122" s="11">
        <v>12649.421</v>
      </c>
      <c r="E122" s="11">
        <f>E60</f>
        <v>12243.69</v>
      </c>
      <c r="F122" s="11">
        <f>F60</f>
        <v>14303.781000000001</v>
      </c>
      <c r="G122" s="2">
        <f>(F122/E122)*100</f>
        <v>116.8257363588918</v>
      </c>
      <c r="H122" s="2">
        <f t="shared" si="7"/>
        <v>113.07854327877934</v>
      </c>
    </row>
    <row r="123" spans="1:9" ht="14.25" customHeight="1" x14ac:dyDescent="0.25">
      <c r="A123" s="60"/>
      <c r="B123" s="25" t="s">
        <v>53</v>
      </c>
      <c r="C123" s="31"/>
      <c r="D123" s="4">
        <f>D63+D77+D122</f>
        <v>38683.714999999997</v>
      </c>
      <c r="E123" s="4">
        <f>E63+E77+E122</f>
        <v>42598.332999999999</v>
      </c>
      <c r="F123" s="4">
        <f>F63+F76+F77+F122</f>
        <v>43068.648000000001</v>
      </c>
      <c r="G123" s="3">
        <f>(F123/E123)*100</f>
        <v>101.10406902542408</v>
      </c>
      <c r="H123" s="3">
        <f t="shared" si="7"/>
        <v>111.33534615276739</v>
      </c>
      <c r="I123" s="20"/>
    </row>
    <row r="124" spans="1:9" ht="12.75" customHeight="1" x14ac:dyDescent="0.25">
      <c r="A124" s="58"/>
      <c r="B124" s="1" t="s">
        <v>54</v>
      </c>
      <c r="C124" s="7" t="s">
        <v>127</v>
      </c>
      <c r="D124" s="11">
        <f>D61-D123</f>
        <v>3.5740000000005239</v>
      </c>
      <c r="E124" s="11">
        <f>E61-E123</f>
        <v>14.156999999999243</v>
      </c>
      <c r="F124" s="11">
        <f>F61-F123</f>
        <v>13.815000000002328</v>
      </c>
      <c r="G124" s="2">
        <f>(F124/E124)*100</f>
        <v>97.584233947891974</v>
      </c>
      <c r="H124" s="2">
        <f t="shared" si="7"/>
        <v>386.54168998322058</v>
      </c>
    </row>
    <row r="125" spans="1:9" ht="11.25" customHeight="1" x14ac:dyDescent="0.25">
      <c r="A125" s="58"/>
      <c r="B125" s="1" t="s">
        <v>55</v>
      </c>
      <c r="C125" s="7" t="s">
        <v>128</v>
      </c>
      <c r="D125" s="11"/>
      <c r="E125" s="2"/>
      <c r="F125" s="2" t="s">
        <v>56</v>
      </c>
      <c r="G125" s="2"/>
      <c r="H125" s="3"/>
    </row>
    <row r="126" spans="1:9" ht="25.5" customHeight="1" x14ac:dyDescent="0.25">
      <c r="A126" s="58"/>
      <c r="B126" s="1" t="s">
        <v>57</v>
      </c>
      <c r="C126" s="7" t="s">
        <v>129</v>
      </c>
      <c r="D126" s="11"/>
      <c r="E126" s="2"/>
      <c r="F126" s="2"/>
      <c r="G126" s="2"/>
      <c r="H126" s="3"/>
    </row>
    <row r="127" spans="1:9" ht="38.25" customHeight="1" x14ac:dyDescent="0.25">
      <c r="A127" s="58"/>
      <c r="B127" s="30" t="s">
        <v>58</v>
      </c>
      <c r="C127" s="7" t="s">
        <v>130</v>
      </c>
      <c r="D127" s="11">
        <f>D124</f>
        <v>3.5740000000005239</v>
      </c>
      <c r="E127" s="11">
        <f>E124</f>
        <v>14.156999999999243</v>
      </c>
      <c r="F127" s="11">
        <f>F124</f>
        <v>13.815000000002328</v>
      </c>
      <c r="G127" s="2">
        <f>(F127/E127)*100</f>
        <v>97.584233947891974</v>
      </c>
      <c r="H127" s="2">
        <f t="shared" si="7"/>
        <v>386.54168998322058</v>
      </c>
    </row>
    <row r="128" spans="1:9" ht="24" customHeight="1" x14ac:dyDescent="0.25">
      <c r="A128" s="58"/>
      <c r="B128" s="1" t="s">
        <v>59</v>
      </c>
      <c r="C128" s="7" t="s">
        <v>131</v>
      </c>
      <c r="D128" s="11">
        <f>D127*0.18</f>
        <v>0.64332000000009426</v>
      </c>
      <c r="E128" s="11">
        <f>E127*0.18</f>
        <v>2.5482599999998636</v>
      </c>
      <c r="F128" s="11">
        <f>F127*0.18</f>
        <v>2.4867000000004191</v>
      </c>
      <c r="G128" s="2">
        <f t="shared" ref="G128:G129" si="12">(F128/E128)*100</f>
        <v>97.584233947891988</v>
      </c>
      <c r="H128" s="2">
        <f t="shared" si="7"/>
        <v>386.54168998322058</v>
      </c>
    </row>
    <row r="129" spans="1:8" x14ac:dyDescent="0.25">
      <c r="A129" s="58"/>
      <c r="B129" s="1" t="s">
        <v>60</v>
      </c>
      <c r="C129" s="7" t="s">
        <v>132</v>
      </c>
      <c r="D129" s="11">
        <f>D127-D128</f>
        <v>2.9306800000004296</v>
      </c>
      <c r="E129" s="11">
        <f>E127-E128</f>
        <v>11.608739999999379</v>
      </c>
      <c r="F129" s="11">
        <f>F127-F128</f>
        <v>11.32830000000191</v>
      </c>
      <c r="G129" s="2">
        <f t="shared" si="12"/>
        <v>97.584233947891988</v>
      </c>
      <c r="H129" s="2">
        <f t="shared" si="7"/>
        <v>386.54168998322058</v>
      </c>
    </row>
    <row r="130" spans="1:8" x14ac:dyDescent="0.25">
      <c r="A130" s="58"/>
      <c r="B130" s="1" t="s">
        <v>61</v>
      </c>
      <c r="C130" s="7" t="s">
        <v>133</v>
      </c>
      <c r="D130" s="11">
        <f>D129</f>
        <v>2.9306800000004296</v>
      </c>
      <c r="E130" s="11">
        <f>E129</f>
        <v>11.608739999999379</v>
      </c>
      <c r="F130" s="11">
        <f>F129</f>
        <v>11.32830000000191</v>
      </c>
      <c r="G130" s="2">
        <f>(F130/E130)*100</f>
        <v>97.584233947891988</v>
      </c>
      <c r="H130" s="2">
        <f>(F130/D130)*100</f>
        <v>386.54168998322058</v>
      </c>
    </row>
    <row r="131" spans="1:8" x14ac:dyDescent="0.25">
      <c r="A131" s="58"/>
      <c r="B131" s="1" t="s">
        <v>62</v>
      </c>
      <c r="C131" s="7" t="s">
        <v>134</v>
      </c>
      <c r="D131" s="11"/>
      <c r="E131" s="2"/>
      <c r="F131" s="2"/>
      <c r="G131" s="2"/>
      <c r="H131" s="2"/>
    </row>
    <row r="132" spans="1:8" x14ac:dyDescent="0.25">
      <c r="A132" s="58"/>
      <c r="B132" s="89" t="s">
        <v>63</v>
      </c>
      <c r="C132" s="90"/>
      <c r="D132" s="90"/>
      <c r="E132" s="90"/>
      <c r="F132" s="90"/>
      <c r="G132" s="90"/>
      <c r="H132" s="91"/>
    </row>
    <row r="133" spans="1:8" x14ac:dyDescent="0.25">
      <c r="A133" s="58"/>
      <c r="B133" s="1" t="s">
        <v>64</v>
      </c>
      <c r="C133" s="7" t="s">
        <v>139</v>
      </c>
      <c r="D133" s="11"/>
      <c r="E133" s="2"/>
      <c r="F133" s="2"/>
      <c r="G133" s="2"/>
      <c r="H133" s="2"/>
    </row>
    <row r="134" spans="1:8" ht="27.75" customHeight="1" x14ac:dyDescent="0.25">
      <c r="A134" s="58"/>
      <c r="B134" s="1" t="s">
        <v>65</v>
      </c>
      <c r="C134" s="7" t="s">
        <v>140</v>
      </c>
      <c r="D134" s="11">
        <f>(D129-D141)*0.2</f>
        <v>0.55682920000008174</v>
      </c>
      <c r="E134" s="11">
        <f>(E129-E141)*0.2</f>
        <v>2.2056605999998822</v>
      </c>
      <c r="F134" s="11">
        <f>(F129-F141)*0.2</f>
        <v>2.1523770000003632</v>
      </c>
      <c r="G134" s="2">
        <f>(F134/E134)*100</f>
        <v>97.584233947892002</v>
      </c>
      <c r="H134" s="2">
        <f>(F134/D134)*100</f>
        <v>386.54168998322058</v>
      </c>
    </row>
    <row r="135" spans="1:8" x14ac:dyDescent="0.25">
      <c r="A135" s="58"/>
      <c r="B135" s="1" t="s">
        <v>66</v>
      </c>
      <c r="C135" s="7" t="s">
        <v>141</v>
      </c>
      <c r="D135" s="11">
        <f>(D129-D141)*0.8-0.01</f>
        <v>2.2173168000003272</v>
      </c>
      <c r="E135" s="11">
        <f>(E129-E141)*0.8</f>
        <v>8.8226423999995287</v>
      </c>
      <c r="F135" s="11">
        <f>(F129-F141)*0.8</f>
        <v>8.609508000001453</v>
      </c>
      <c r="G135" s="2">
        <f>(F135/E135)*100</f>
        <v>97.584233947892002</v>
      </c>
      <c r="H135" s="2">
        <f>(F135/D135)*100</f>
        <v>388.28497578695942</v>
      </c>
    </row>
    <row r="136" spans="1:8" ht="39.75" customHeight="1" x14ac:dyDescent="0.25">
      <c r="A136" s="58"/>
      <c r="B136" s="1" t="s">
        <v>67</v>
      </c>
      <c r="C136" s="7" t="s">
        <v>142</v>
      </c>
      <c r="D136" s="11"/>
      <c r="E136" s="11"/>
      <c r="F136" s="2"/>
      <c r="G136" s="2"/>
      <c r="H136" s="2"/>
    </row>
    <row r="137" spans="1:8" ht="17.25" customHeight="1" x14ac:dyDescent="0.25">
      <c r="A137" s="58"/>
      <c r="B137" s="89" t="s">
        <v>68</v>
      </c>
      <c r="C137" s="90"/>
      <c r="D137" s="90"/>
      <c r="E137" s="90"/>
      <c r="F137" s="90"/>
      <c r="G137" s="90"/>
      <c r="H137" s="91"/>
    </row>
    <row r="138" spans="1:8" x14ac:dyDescent="0.25">
      <c r="A138" s="58"/>
      <c r="B138" s="1" t="s">
        <v>69</v>
      </c>
      <c r="C138" s="7" t="s">
        <v>143</v>
      </c>
      <c r="D138" s="11"/>
      <c r="E138" s="11"/>
      <c r="F138" s="2"/>
      <c r="G138" s="2"/>
      <c r="H138" s="2"/>
    </row>
    <row r="139" spans="1:8" ht="13.5" customHeight="1" x14ac:dyDescent="0.25">
      <c r="A139" s="58"/>
      <c r="B139" s="1" t="s">
        <v>70</v>
      </c>
      <c r="C139" s="7" t="s">
        <v>144</v>
      </c>
      <c r="D139" s="11"/>
      <c r="E139" s="11"/>
      <c r="F139" s="2"/>
      <c r="G139" s="2"/>
      <c r="H139" s="2"/>
    </row>
    <row r="140" spans="1:8" ht="12" customHeight="1" x14ac:dyDescent="0.25">
      <c r="A140" s="58"/>
      <c r="B140" s="1" t="s">
        <v>71</v>
      </c>
      <c r="C140" s="7" t="s">
        <v>145</v>
      </c>
      <c r="D140" s="11"/>
      <c r="E140" s="11"/>
      <c r="F140" s="2"/>
      <c r="G140" s="2"/>
      <c r="H140" s="2"/>
    </row>
    <row r="141" spans="1:8" ht="11.25" customHeight="1" x14ac:dyDescent="0.25">
      <c r="A141" s="58"/>
      <c r="B141" s="1" t="s">
        <v>72</v>
      </c>
      <c r="C141" s="7" t="s">
        <v>146</v>
      </c>
      <c r="D141" s="11">
        <f>D129*0.05</f>
        <v>0.14653400000002148</v>
      </c>
      <c r="E141" s="11">
        <f>E129*0.05</f>
        <v>0.58043699999996901</v>
      </c>
      <c r="F141" s="11">
        <f>F129*0.05</f>
        <v>0.56641500000009548</v>
      </c>
      <c r="G141" s="2">
        <f>(F141/E141)*100</f>
        <v>97.584233947891974</v>
      </c>
      <c r="H141" s="2">
        <f>(F141/D141)*100</f>
        <v>386.54168998322058</v>
      </c>
    </row>
    <row r="142" spans="1:8" ht="12" customHeight="1" x14ac:dyDescent="0.25">
      <c r="A142" s="58"/>
      <c r="B142" s="1" t="s">
        <v>73</v>
      </c>
      <c r="C142" s="7" t="s">
        <v>147</v>
      </c>
      <c r="D142" s="11"/>
      <c r="E142" s="11"/>
      <c r="F142" s="2"/>
      <c r="G142" s="2"/>
      <c r="H142" s="2"/>
    </row>
    <row r="143" spans="1:8" ht="8.25" customHeight="1" x14ac:dyDescent="0.25">
      <c r="B143" s="17"/>
      <c r="C143" s="46"/>
      <c r="F143" s="17"/>
      <c r="G143" s="17"/>
      <c r="H143" s="17"/>
    </row>
    <row r="144" spans="1:8" ht="13.5" customHeight="1" x14ac:dyDescent="0.25">
      <c r="B144" s="17"/>
      <c r="C144" s="46"/>
      <c r="F144" s="17"/>
      <c r="G144" s="17"/>
      <c r="H144" s="17"/>
    </row>
    <row r="145" spans="2:8" hidden="1" x14ac:dyDescent="0.25">
      <c r="B145" s="17"/>
      <c r="C145" s="46"/>
      <c r="F145" s="17"/>
      <c r="G145" s="17"/>
      <c r="H145" s="17"/>
    </row>
    <row r="146" spans="2:8" hidden="1" x14ac:dyDescent="0.25">
      <c r="B146" s="17"/>
      <c r="C146" s="46"/>
      <c r="F146" s="17"/>
      <c r="G146" s="17"/>
      <c r="H146" s="17"/>
    </row>
    <row r="147" spans="2:8" hidden="1" x14ac:dyDescent="0.25">
      <c r="B147" s="17"/>
      <c r="C147" s="46"/>
      <c r="F147" s="17"/>
      <c r="G147" s="17"/>
      <c r="H147" s="17"/>
    </row>
    <row r="148" spans="2:8" ht="18" customHeight="1" x14ac:dyDescent="0.25">
      <c r="B148" s="17"/>
      <c r="C148" s="46"/>
      <c r="F148" s="17"/>
      <c r="G148" s="17"/>
      <c r="H148" s="17"/>
    </row>
    <row r="152" spans="2:8" ht="15.75" x14ac:dyDescent="0.25">
      <c r="B152" s="115" t="s">
        <v>206</v>
      </c>
      <c r="C152" s="115"/>
      <c r="D152" s="115"/>
      <c r="F152" s="116" t="s">
        <v>207</v>
      </c>
      <c r="G152" s="116"/>
      <c r="H152" s="116"/>
    </row>
  </sheetData>
  <mergeCells count="44">
    <mergeCell ref="F152:H152"/>
    <mergeCell ref="I38:I40"/>
    <mergeCell ref="J38:J40"/>
    <mergeCell ref="K38:K40"/>
    <mergeCell ref="B132:H132"/>
    <mergeCell ref="B137:H137"/>
    <mergeCell ref="D38:D40"/>
    <mergeCell ref="E38:E40"/>
    <mergeCell ref="F38:F40"/>
    <mergeCell ref="G38:G40"/>
    <mergeCell ref="H38:H40"/>
    <mergeCell ref="C71:C75"/>
    <mergeCell ref="C38:C41"/>
    <mergeCell ref="A12:F12"/>
    <mergeCell ref="G12:H12"/>
    <mergeCell ref="B20:H20"/>
    <mergeCell ref="A13:F13"/>
    <mergeCell ref="G13:H13"/>
    <mergeCell ref="A14:F14"/>
    <mergeCell ref="G14:H14"/>
    <mergeCell ref="A15:F15"/>
    <mergeCell ref="G15:H15"/>
    <mergeCell ref="G16:H16"/>
    <mergeCell ref="A17:F17"/>
    <mergeCell ref="G17:H17"/>
    <mergeCell ref="B18:H18"/>
    <mergeCell ref="B19:H19"/>
    <mergeCell ref="A9:F9"/>
    <mergeCell ref="G9:H9"/>
    <mergeCell ref="A10:F10"/>
    <mergeCell ref="G10:H10"/>
    <mergeCell ref="A11:F11"/>
    <mergeCell ref="G11:H11"/>
    <mergeCell ref="A6:F6"/>
    <mergeCell ref="G6:H6"/>
    <mergeCell ref="A7:F7"/>
    <mergeCell ref="G7:H7"/>
    <mergeCell ref="A8:F8"/>
    <mergeCell ref="G8:H8"/>
    <mergeCell ref="E1:H1"/>
    <mergeCell ref="A3:H3"/>
    <mergeCell ref="A4:H4"/>
    <mergeCell ref="A5:F5"/>
    <mergeCell ref="G5:H5"/>
  </mergeCells>
  <phoneticPr fontId="13" type="noConversion"/>
  <pageMargins left="0.70866141732283472" right="0.31496062992125984" top="0.74803149606299213" bottom="0.74803149606299213" header="0.31496062992125984" footer="0.31496062992125984"/>
  <pageSetup paperSize="9" scale="94" fitToHeight="0" orientation="portrait" r:id="rId1"/>
  <rowBreaks count="4" manualBreakCount="4">
    <brk id="35" max="10" man="1"/>
    <brk id="59" max="10" man="1"/>
    <brk id="99" max="10" man="1"/>
    <brk id="13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7"/>
  <sheetViews>
    <sheetView topLeftCell="B32" workbookViewId="0">
      <selection activeCell="F78" sqref="F78"/>
    </sheetView>
  </sheetViews>
  <sheetFormatPr defaultRowHeight="15" x14ac:dyDescent="0.25"/>
  <cols>
    <col min="1" max="1" width="6.5703125" style="17" hidden="1" customWidth="1"/>
    <col min="2" max="2" width="35.5703125" style="17" customWidth="1"/>
    <col min="3" max="3" width="6.42578125" style="46" customWidth="1"/>
    <col min="4" max="4" width="10.7109375" style="20" bestFit="1" customWidth="1"/>
    <col min="5" max="5" width="10.7109375" style="17" bestFit="1" customWidth="1"/>
    <col min="6" max="6" width="13.7109375" style="17" customWidth="1"/>
    <col min="7" max="7" width="10.42578125" style="17" bestFit="1" customWidth="1"/>
    <col min="8" max="8" width="9.7109375" style="17" bestFit="1" customWidth="1"/>
    <col min="9" max="9" width="12" style="17" bestFit="1" customWidth="1"/>
    <col min="10" max="11" width="9.140625" style="17"/>
    <col min="12" max="12" width="10.42578125" style="17" bestFit="1" customWidth="1"/>
    <col min="13" max="16384" width="9.140625" style="17"/>
  </cols>
  <sheetData>
    <row r="1" spans="1:8" x14ac:dyDescent="0.25">
      <c r="A1" s="109" t="s">
        <v>94</v>
      </c>
      <c r="B1" s="109"/>
      <c r="C1" s="109"/>
      <c r="D1" s="109"/>
      <c r="E1" s="109"/>
      <c r="F1" s="109"/>
      <c r="G1" s="109"/>
      <c r="H1" s="109"/>
    </row>
    <row r="2" spans="1:8" x14ac:dyDescent="0.25">
      <c r="A2" s="109" t="s">
        <v>95</v>
      </c>
      <c r="B2" s="109"/>
      <c r="C2" s="109"/>
      <c r="D2" s="109"/>
      <c r="E2" s="109"/>
      <c r="F2" s="109"/>
      <c r="G2" s="109"/>
      <c r="H2" s="109"/>
    </row>
    <row r="3" spans="1:8" customFormat="1" x14ac:dyDescent="0.25">
      <c r="A3" s="83"/>
      <c r="B3" s="83"/>
      <c r="C3" s="83"/>
      <c r="D3" s="83"/>
      <c r="E3" s="83"/>
      <c r="F3" s="83"/>
      <c r="G3" s="110" t="s">
        <v>89</v>
      </c>
      <c r="H3" s="110"/>
    </row>
    <row r="4" spans="1:8" customFormat="1" ht="13.5" customHeight="1" x14ac:dyDescent="0.25">
      <c r="A4" s="83" t="s">
        <v>90</v>
      </c>
      <c r="B4" s="83"/>
      <c r="C4" s="83"/>
      <c r="D4" s="83"/>
      <c r="E4" s="83"/>
      <c r="F4" s="83"/>
      <c r="G4" s="111">
        <v>23990212</v>
      </c>
      <c r="H4" s="111"/>
    </row>
    <row r="5" spans="1:8" customFormat="1" x14ac:dyDescent="0.25">
      <c r="A5" s="83" t="s">
        <v>91</v>
      </c>
      <c r="B5" s="83"/>
      <c r="C5" s="83"/>
      <c r="D5" s="83"/>
      <c r="E5" s="83"/>
      <c r="F5" s="83"/>
      <c r="G5" s="110"/>
      <c r="H5" s="110"/>
    </row>
    <row r="6" spans="1:8" customFormat="1" x14ac:dyDescent="0.25">
      <c r="A6" s="83" t="s">
        <v>96</v>
      </c>
      <c r="B6" s="83"/>
      <c r="C6" s="83"/>
      <c r="D6" s="83"/>
      <c r="E6" s="83"/>
      <c r="F6" s="83"/>
      <c r="G6" s="110"/>
      <c r="H6" s="110"/>
    </row>
    <row r="7" spans="1:8" customFormat="1" ht="27.75" customHeight="1" x14ac:dyDescent="0.25">
      <c r="A7" s="112" t="s">
        <v>92</v>
      </c>
      <c r="B7" s="112"/>
      <c r="C7" s="112"/>
      <c r="D7" s="112"/>
      <c r="E7" s="112"/>
      <c r="F7" s="112"/>
      <c r="G7" s="110"/>
      <c r="H7" s="110"/>
    </row>
    <row r="8" spans="1:8" customFormat="1" x14ac:dyDescent="0.25">
      <c r="A8" s="83" t="s">
        <v>97</v>
      </c>
      <c r="B8" s="83"/>
      <c r="C8" s="83"/>
      <c r="D8" s="83"/>
      <c r="E8" s="83"/>
      <c r="F8" s="83"/>
      <c r="G8" s="110"/>
      <c r="H8" s="110"/>
    </row>
    <row r="9" spans="1:8" customFormat="1" ht="30" customHeight="1" x14ac:dyDescent="0.25">
      <c r="A9" s="112" t="s">
        <v>98</v>
      </c>
      <c r="B9" s="112"/>
      <c r="C9" s="112"/>
      <c r="D9" s="112"/>
      <c r="E9" s="112"/>
      <c r="F9" s="112"/>
      <c r="G9" s="111" t="s">
        <v>93</v>
      </c>
      <c r="H9" s="111"/>
    </row>
    <row r="10" spans="1:8" customFormat="1" x14ac:dyDescent="0.25">
      <c r="A10" s="83" t="s">
        <v>100</v>
      </c>
      <c r="B10" s="83"/>
      <c r="C10" s="83"/>
      <c r="D10" s="83"/>
      <c r="E10" s="83"/>
      <c r="F10" s="83"/>
      <c r="G10" s="110"/>
      <c r="H10" s="110"/>
    </row>
    <row r="11" spans="1:8" customFormat="1" x14ac:dyDescent="0.25">
      <c r="A11" s="83" t="s">
        <v>99</v>
      </c>
      <c r="B11" s="83"/>
      <c r="C11" s="83"/>
      <c r="D11" s="83"/>
      <c r="E11" s="83"/>
      <c r="F11" s="83"/>
      <c r="G11" s="110"/>
      <c r="H11" s="110"/>
    </row>
    <row r="12" spans="1:8" customFormat="1" x14ac:dyDescent="0.25">
      <c r="A12" s="83" t="s">
        <v>162</v>
      </c>
      <c r="B12" s="83"/>
      <c r="C12" s="83"/>
      <c r="D12" s="83"/>
      <c r="E12" s="83"/>
      <c r="F12" s="83"/>
      <c r="G12" s="110"/>
      <c r="H12" s="110"/>
    </row>
    <row r="13" spans="1:8" customFormat="1" ht="28.5" customHeight="1" x14ac:dyDescent="0.25">
      <c r="A13" s="112" t="s">
        <v>101</v>
      </c>
      <c r="B13" s="112"/>
      <c r="C13" s="112"/>
      <c r="D13" s="112"/>
      <c r="E13" s="112"/>
      <c r="F13" s="112"/>
      <c r="G13" s="110"/>
      <c r="H13" s="110"/>
    </row>
    <row r="14" spans="1:8" x14ac:dyDescent="0.25">
      <c r="A14" s="8" t="s">
        <v>0</v>
      </c>
      <c r="B14" s="8"/>
      <c r="C14" s="23"/>
      <c r="D14" s="11"/>
      <c r="E14" s="8"/>
      <c r="F14" s="8"/>
      <c r="G14" s="109"/>
      <c r="H14" s="109"/>
    </row>
    <row r="15" spans="1:8" ht="18.75" customHeight="1" x14ac:dyDescent="0.25">
      <c r="A15" s="113" t="s">
        <v>161</v>
      </c>
      <c r="B15" s="113"/>
      <c r="C15" s="113"/>
      <c r="D15" s="113"/>
      <c r="E15" s="113"/>
      <c r="F15" s="113"/>
      <c r="G15" s="109"/>
      <c r="H15" s="109"/>
    </row>
    <row r="16" spans="1:8" ht="63" customHeight="1" x14ac:dyDescent="0.25">
      <c r="A16" s="8"/>
      <c r="B16" s="114" t="s">
        <v>164</v>
      </c>
      <c r="C16" s="114"/>
      <c r="D16" s="114"/>
      <c r="E16" s="114"/>
      <c r="F16" s="114"/>
      <c r="G16" s="114"/>
      <c r="H16" s="114"/>
    </row>
    <row r="17" spans="1:9" ht="15.75" x14ac:dyDescent="0.25">
      <c r="A17" s="8"/>
      <c r="B17" s="102" t="s">
        <v>105</v>
      </c>
      <c r="C17" s="103"/>
      <c r="D17" s="103"/>
      <c r="E17" s="103"/>
      <c r="F17" s="103"/>
      <c r="G17" s="103"/>
      <c r="H17" s="104"/>
    </row>
    <row r="18" spans="1:9" ht="15.75" x14ac:dyDescent="0.25">
      <c r="A18" s="8"/>
      <c r="B18" s="102" t="s">
        <v>106</v>
      </c>
      <c r="C18" s="103"/>
      <c r="D18" s="103"/>
      <c r="E18" s="103"/>
      <c r="F18" s="103"/>
      <c r="G18" s="103"/>
      <c r="H18" s="104"/>
    </row>
    <row r="19" spans="1:9" ht="92.25" customHeight="1" x14ac:dyDescent="0.25">
      <c r="A19" s="8"/>
      <c r="B19" s="1" t="s">
        <v>1</v>
      </c>
      <c r="C19" s="21" t="s">
        <v>2</v>
      </c>
      <c r="D19" s="18" t="s">
        <v>160</v>
      </c>
      <c r="E19" s="9" t="s">
        <v>165</v>
      </c>
      <c r="F19" s="9" t="s">
        <v>166</v>
      </c>
      <c r="G19" s="9" t="s">
        <v>3</v>
      </c>
      <c r="H19" s="9" t="s">
        <v>4</v>
      </c>
      <c r="I19" s="20"/>
    </row>
    <row r="20" spans="1:9" x14ac:dyDescent="0.25">
      <c r="A20" s="8"/>
      <c r="B20" s="22"/>
      <c r="C20" s="23"/>
      <c r="D20" s="11"/>
      <c r="E20" s="8"/>
      <c r="F20" s="8"/>
      <c r="G20" s="8"/>
      <c r="H20" s="8"/>
    </row>
    <row r="21" spans="1:9" x14ac:dyDescent="0.25">
      <c r="A21" s="8"/>
      <c r="B21" s="24"/>
      <c r="C21" s="23">
        <v>1</v>
      </c>
      <c r="D21" s="19">
        <v>2</v>
      </c>
      <c r="E21" s="10">
        <v>3</v>
      </c>
      <c r="F21" s="10">
        <v>4</v>
      </c>
      <c r="G21" s="10" t="s">
        <v>5</v>
      </c>
      <c r="H21" s="10" t="s">
        <v>6</v>
      </c>
    </row>
    <row r="22" spans="1:9" ht="18" customHeight="1" x14ac:dyDescent="0.25">
      <c r="A22" s="8"/>
      <c r="B22" s="25" t="s">
        <v>7</v>
      </c>
      <c r="C22" s="23"/>
      <c r="D22" s="11"/>
      <c r="E22" s="11"/>
      <c r="F22" s="11"/>
      <c r="G22" s="8"/>
      <c r="H22" s="8"/>
    </row>
    <row r="23" spans="1:9" ht="51.75" customHeight="1" x14ac:dyDescent="0.25">
      <c r="A23" s="10">
        <v>1</v>
      </c>
      <c r="B23" s="26" t="s">
        <v>107</v>
      </c>
      <c r="C23" s="7" t="s">
        <v>8</v>
      </c>
      <c r="D23" s="4">
        <f>SUM(D25:D29)+D34</f>
        <v>84.010999999999996</v>
      </c>
      <c r="E23" s="12">
        <f>SUM(E25:E29)</f>
        <v>106</v>
      </c>
      <c r="F23" s="12">
        <f>SUM(F25:F29)</f>
        <v>240.22309000000001</v>
      </c>
      <c r="G23" s="3">
        <f>(F23/E23)*100</f>
        <v>226.62555660377359</v>
      </c>
      <c r="H23" s="3">
        <f>(F23/D23)*100</f>
        <v>285.94242420635396</v>
      </c>
      <c r="I23" s="20"/>
    </row>
    <row r="24" spans="1:9" x14ac:dyDescent="0.25">
      <c r="A24" s="10"/>
      <c r="B24" s="1" t="s">
        <v>9</v>
      </c>
      <c r="C24" s="7"/>
      <c r="D24" s="16"/>
      <c r="E24" s="12"/>
      <c r="F24" s="16"/>
      <c r="G24" s="27"/>
      <c r="H24" s="27"/>
      <c r="I24" s="20"/>
    </row>
    <row r="25" spans="1:9" x14ac:dyDescent="0.25">
      <c r="A25" s="10"/>
      <c r="B25" s="1" t="s">
        <v>10</v>
      </c>
      <c r="C25" s="7"/>
      <c r="D25" s="16">
        <v>14.055999999999999</v>
      </c>
      <c r="E25" s="13">
        <v>15</v>
      </c>
      <c r="F25" s="16">
        <v>9.3699999999999992</v>
      </c>
      <c r="G25" s="27">
        <f t="shared" ref="G25:G86" si="0">(F25/E25)*100</f>
        <v>62.466666666666661</v>
      </c>
      <c r="H25" s="27">
        <f>(F25/D25)*100</f>
        <v>66.661923733636868</v>
      </c>
      <c r="I25" s="20"/>
    </row>
    <row r="26" spans="1:9" x14ac:dyDescent="0.25">
      <c r="A26" s="10"/>
      <c r="B26" s="1" t="s">
        <v>11</v>
      </c>
      <c r="C26" s="7"/>
      <c r="D26" s="16"/>
      <c r="E26" s="13">
        <v>1</v>
      </c>
      <c r="F26" s="16">
        <v>0.28309000000000001</v>
      </c>
      <c r="G26" s="27">
        <f t="shared" si="0"/>
        <v>28.309000000000001</v>
      </c>
      <c r="H26" s="27"/>
      <c r="I26" s="20"/>
    </row>
    <row r="27" spans="1:9" x14ac:dyDescent="0.25">
      <c r="A27" s="10"/>
      <c r="B27" s="1" t="s">
        <v>12</v>
      </c>
      <c r="C27" s="7"/>
      <c r="D27" s="16">
        <v>21.794</v>
      </c>
      <c r="E27" s="13">
        <v>50</v>
      </c>
      <c r="F27" s="16">
        <v>97.492000000000004</v>
      </c>
      <c r="G27" s="27">
        <f t="shared" si="0"/>
        <v>194.98400000000001</v>
      </c>
      <c r="H27" s="27">
        <f>(F27/D27)*100</f>
        <v>447.33412865926397</v>
      </c>
      <c r="I27" s="20"/>
    </row>
    <row r="28" spans="1:9" x14ac:dyDescent="0.25">
      <c r="A28" s="10"/>
      <c r="B28" s="1" t="s">
        <v>13</v>
      </c>
      <c r="C28" s="7"/>
      <c r="D28" s="16">
        <v>5.694</v>
      </c>
      <c r="E28" s="13">
        <v>5</v>
      </c>
      <c r="F28" s="16">
        <v>21.856000000000002</v>
      </c>
      <c r="G28" s="27">
        <v>0</v>
      </c>
      <c r="H28" s="27">
        <f>(F28/D28)*100</f>
        <v>383.84264137688797</v>
      </c>
      <c r="I28" s="20"/>
    </row>
    <row r="29" spans="1:9" ht="42" customHeight="1" x14ac:dyDescent="0.25">
      <c r="A29" s="10"/>
      <c r="B29" s="1" t="s">
        <v>14</v>
      </c>
      <c r="C29" s="7"/>
      <c r="D29" s="16">
        <v>30.718</v>
      </c>
      <c r="E29" s="13">
        <v>35</v>
      </c>
      <c r="F29" s="16">
        <v>111.22199999999999</v>
      </c>
      <c r="G29" s="27">
        <f t="shared" si="0"/>
        <v>317.77714285714285</v>
      </c>
      <c r="H29" s="27">
        <f>(F29/D29)*100</f>
        <v>362.07435379907542</v>
      </c>
      <c r="I29" s="20"/>
    </row>
    <row r="30" spans="1:9" ht="30" hidden="1" x14ac:dyDescent="0.25">
      <c r="A30" s="10"/>
      <c r="B30" s="1" t="s">
        <v>15</v>
      </c>
      <c r="C30" s="7"/>
      <c r="D30" s="16"/>
      <c r="E30" s="14"/>
      <c r="F30" s="16"/>
      <c r="G30" s="27"/>
      <c r="H30" s="27"/>
      <c r="I30" s="20"/>
    </row>
    <row r="31" spans="1:9" hidden="1" x14ac:dyDescent="0.25">
      <c r="A31" s="10"/>
      <c r="B31" s="1"/>
      <c r="C31" s="7"/>
      <c r="D31" s="16"/>
      <c r="E31" s="15"/>
      <c r="F31" s="16"/>
      <c r="G31" s="27"/>
      <c r="H31" s="27"/>
      <c r="I31" s="20"/>
    </row>
    <row r="32" spans="1:9" x14ac:dyDescent="0.25">
      <c r="A32" s="10"/>
      <c r="B32" s="28" t="s">
        <v>135</v>
      </c>
      <c r="C32" s="7" t="s">
        <v>108</v>
      </c>
      <c r="D32" s="16"/>
      <c r="E32" s="13"/>
      <c r="F32" s="16"/>
      <c r="G32" s="27"/>
      <c r="H32" s="27"/>
      <c r="I32" s="20"/>
    </row>
    <row r="33" spans="1:9" x14ac:dyDescent="0.25">
      <c r="A33" s="10"/>
      <c r="B33" s="28" t="s">
        <v>136</v>
      </c>
      <c r="C33" s="7" t="s">
        <v>109</v>
      </c>
      <c r="D33" s="16"/>
      <c r="E33" s="13"/>
      <c r="F33" s="16"/>
      <c r="G33" s="27"/>
      <c r="H33" s="27"/>
      <c r="I33" s="20"/>
    </row>
    <row r="34" spans="1:9" ht="30" x14ac:dyDescent="0.25">
      <c r="A34" s="10"/>
      <c r="B34" s="28" t="s">
        <v>137</v>
      </c>
      <c r="C34" s="7" t="s">
        <v>110</v>
      </c>
      <c r="D34" s="16">
        <v>11.749000000000001</v>
      </c>
      <c r="E34" s="13"/>
      <c r="F34" s="16"/>
      <c r="G34" s="27"/>
      <c r="H34" s="27"/>
      <c r="I34" s="20"/>
    </row>
    <row r="35" spans="1:9" ht="59.25" customHeight="1" x14ac:dyDescent="0.25">
      <c r="A35" s="10">
        <v>2</v>
      </c>
      <c r="B35" s="26" t="s">
        <v>138</v>
      </c>
      <c r="C35" s="7" t="s">
        <v>111</v>
      </c>
      <c r="D35" s="37">
        <f>D23</f>
        <v>84.010999999999996</v>
      </c>
      <c r="E35" s="12">
        <f>E23</f>
        <v>106</v>
      </c>
      <c r="F35" s="37">
        <f>F23</f>
        <v>240.22309000000001</v>
      </c>
      <c r="G35" s="38">
        <f t="shared" si="0"/>
        <v>226.62555660377359</v>
      </c>
      <c r="H35" s="38">
        <f>(F35/D35)*100</f>
        <v>285.94242420635396</v>
      </c>
      <c r="I35" s="20"/>
    </row>
    <row r="36" spans="1:9" ht="14.25" customHeight="1" x14ac:dyDescent="0.25">
      <c r="A36" s="10"/>
      <c r="B36" s="1" t="s">
        <v>18</v>
      </c>
      <c r="C36" s="98" t="s">
        <v>112</v>
      </c>
      <c r="D36" s="92">
        <v>53.134</v>
      </c>
      <c r="E36" s="92">
        <v>97.248000000000005</v>
      </c>
      <c r="F36" s="92">
        <v>100.745</v>
      </c>
      <c r="G36" s="106">
        <f t="shared" si="0"/>
        <v>103.59596084238237</v>
      </c>
      <c r="H36" s="106">
        <f>(F36/D36)*100</f>
        <v>189.60552565212484</v>
      </c>
      <c r="I36" s="20"/>
    </row>
    <row r="37" spans="1:9" ht="16.5" hidden="1" customHeight="1" x14ac:dyDescent="0.25">
      <c r="A37" s="10"/>
      <c r="B37" s="1" t="s">
        <v>19</v>
      </c>
      <c r="C37" s="99"/>
      <c r="D37" s="93"/>
      <c r="E37" s="93"/>
      <c r="F37" s="93"/>
      <c r="G37" s="107"/>
      <c r="H37" s="107"/>
      <c r="I37" s="20"/>
    </row>
    <row r="38" spans="1:9" ht="18" customHeight="1" x14ac:dyDescent="0.25">
      <c r="A38" s="10"/>
      <c r="B38" s="1" t="s">
        <v>20</v>
      </c>
      <c r="C38" s="105"/>
      <c r="D38" s="94"/>
      <c r="E38" s="94"/>
      <c r="F38" s="94"/>
      <c r="G38" s="108"/>
      <c r="H38" s="108"/>
      <c r="I38" s="20"/>
    </row>
    <row r="39" spans="1:9" ht="18.75" hidden="1" customHeight="1" x14ac:dyDescent="0.25">
      <c r="A39" s="10"/>
      <c r="B39" s="1" t="s">
        <v>16</v>
      </c>
      <c r="C39" s="7"/>
      <c r="D39" s="11"/>
      <c r="E39" s="16">
        <v>48.624000000000002</v>
      </c>
      <c r="F39" s="11"/>
      <c r="G39" s="2"/>
      <c r="H39" s="2"/>
      <c r="I39" s="20"/>
    </row>
    <row r="40" spans="1:9" ht="37.5" customHeight="1" x14ac:dyDescent="0.25">
      <c r="A40" s="40">
        <v>3</v>
      </c>
      <c r="B40" s="25" t="s">
        <v>79</v>
      </c>
      <c r="C40" s="7" t="s">
        <v>113</v>
      </c>
      <c r="D40" s="4">
        <f>D42+D46+D51</f>
        <v>8908.61</v>
      </c>
      <c r="E40" s="4">
        <f>E42+E46+E51</f>
        <v>13235.124000000002</v>
      </c>
      <c r="F40" s="4">
        <f>F42+F46+F51</f>
        <v>11050.597</v>
      </c>
      <c r="G40" s="3">
        <f t="shared" si="0"/>
        <v>83.494472737845143</v>
      </c>
      <c r="H40" s="3">
        <f>(F40/D40)*100</f>
        <v>124.04400911028767</v>
      </c>
      <c r="I40" s="20"/>
    </row>
    <row r="41" spans="1:9" ht="37.5" customHeight="1" x14ac:dyDescent="0.25">
      <c r="A41" s="40"/>
      <c r="B41" s="1" t="s">
        <v>149</v>
      </c>
      <c r="C41" s="39"/>
      <c r="D41" s="4"/>
      <c r="E41" s="4"/>
      <c r="F41" s="4"/>
      <c r="G41" s="3"/>
      <c r="H41" s="3"/>
      <c r="I41" s="20"/>
    </row>
    <row r="42" spans="1:9" ht="75" x14ac:dyDescent="0.25">
      <c r="A42" s="23" t="s">
        <v>78</v>
      </c>
      <c r="B42" s="29" t="s">
        <v>148</v>
      </c>
      <c r="C42" s="98" t="s">
        <v>114</v>
      </c>
      <c r="D42" s="11">
        <f>D43+D45</f>
        <v>8734.6370000000006</v>
      </c>
      <c r="E42" s="11">
        <f>E43+E45</f>
        <v>13065.674000000001</v>
      </c>
      <c r="F42" s="11">
        <f>F43+F45</f>
        <v>10947.597</v>
      </c>
      <c r="G42" s="2">
        <f>(F42/E42)*100</f>
        <v>83.788995500729612</v>
      </c>
      <c r="H42" s="2">
        <f>(F42/D42)*100</f>
        <v>125.33545469605663</v>
      </c>
      <c r="I42" s="20"/>
    </row>
    <row r="43" spans="1:9" ht="25.5" x14ac:dyDescent="0.25">
      <c r="A43" s="10"/>
      <c r="B43" s="30" t="s">
        <v>21</v>
      </c>
      <c r="C43" s="99"/>
      <c r="D43" s="41">
        <v>8734.6370000000006</v>
      </c>
      <c r="E43" s="11">
        <v>13065.674000000001</v>
      </c>
      <c r="F43" s="11">
        <v>10947.597</v>
      </c>
      <c r="G43" s="2">
        <f t="shared" si="0"/>
        <v>83.788995500729612</v>
      </c>
      <c r="H43" s="2">
        <f>(F43/D43)*100</f>
        <v>125.33545469605663</v>
      </c>
      <c r="I43" s="20"/>
    </row>
    <row r="44" spans="1:9" ht="25.5" x14ac:dyDescent="0.25">
      <c r="A44" s="10"/>
      <c r="B44" s="30" t="s">
        <v>22</v>
      </c>
      <c r="C44" s="99"/>
      <c r="D44" s="16"/>
      <c r="E44" s="11"/>
      <c r="F44" s="11"/>
      <c r="G44" s="2"/>
      <c r="H44" s="2"/>
      <c r="I44" s="20"/>
    </row>
    <row r="45" spans="1:9" x14ac:dyDescent="0.25">
      <c r="A45" s="10"/>
      <c r="B45" s="30" t="s">
        <v>23</v>
      </c>
      <c r="C45" s="99"/>
      <c r="D45" s="11">
        <v>0</v>
      </c>
      <c r="E45" s="11">
        <v>0</v>
      </c>
      <c r="F45" s="11">
        <f>F87</f>
        <v>0</v>
      </c>
      <c r="G45" s="2">
        <v>0</v>
      </c>
      <c r="H45" s="2">
        <v>0</v>
      </c>
      <c r="I45" s="20"/>
    </row>
    <row r="46" spans="1:9" ht="73.5" customHeight="1" x14ac:dyDescent="0.25">
      <c r="A46" s="23" t="s">
        <v>76</v>
      </c>
      <c r="B46" s="29" t="s">
        <v>102</v>
      </c>
      <c r="C46" s="99"/>
      <c r="D46" s="11">
        <f>D47+D48</f>
        <v>90.74</v>
      </c>
      <c r="E46" s="11">
        <f>E49+E50</f>
        <v>169.45</v>
      </c>
      <c r="F46" s="11">
        <f>F49+F50</f>
        <v>103</v>
      </c>
      <c r="G46" s="11">
        <v>0</v>
      </c>
      <c r="H46" s="11">
        <v>0</v>
      </c>
      <c r="I46" s="20"/>
    </row>
    <row r="47" spans="1:9" x14ac:dyDescent="0.25">
      <c r="A47" s="23"/>
      <c r="B47" s="30" t="s">
        <v>24</v>
      </c>
      <c r="C47" s="99"/>
      <c r="D47" s="11">
        <f t="shared" ref="D47:D53" si="1">D90</f>
        <v>0</v>
      </c>
      <c r="E47" s="11"/>
      <c r="F47" s="11"/>
      <c r="G47" s="2"/>
      <c r="H47" s="2"/>
      <c r="I47" s="20"/>
    </row>
    <row r="48" spans="1:9" ht="15.75" customHeight="1" x14ac:dyDescent="0.25">
      <c r="A48" s="23"/>
      <c r="B48" s="30" t="s">
        <v>23</v>
      </c>
      <c r="C48" s="99"/>
      <c r="D48" s="11">
        <v>90.74</v>
      </c>
      <c r="E48" s="11">
        <v>169.45</v>
      </c>
      <c r="F48" s="11">
        <v>103</v>
      </c>
      <c r="G48" s="2"/>
      <c r="H48" s="2"/>
      <c r="I48" s="20"/>
    </row>
    <row r="49" spans="1:10" ht="25.5" x14ac:dyDescent="0.25">
      <c r="A49" s="23"/>
      <c r="B49" s="30" t="s">
        <v>25</v>
      </c>
      <c r="C49" s="99"/>
      <c r="D49" s="41">
        <v>90.74</v>
      </c>
      <c r="E49" s="11">
        <v>169.45</v>
      </c>
      <c r="F49" s="11">
        <v>103</v>
      </c>
      <c r="G49" s="2">
        <v>0</v>
      </c>
      <c r="H49" s="2">
        <v>0</v>
      </c>
      <c r="I49" s="20"/>
    </row>
    <row r="50" spans="1:10" ht="25.5" x14ac:dyDescent="0.25">
      <c r="A50" s="23"/>
      <c r="B50" s="30" t="s">
        <v>26</v>
      </c>
      <c r="C50" s="99"/>
      <c r="D50" s="11">
        <f t="shared" si="1"/>
        <v>0</v>
      </c>
      <c r="E50" s="11">
        <v>0</v>
      </c>
      <c r="F50" s="11">
        <v>0</v>
      </c>
      <c r="G50" s="2">
        <v>0</v>
      </c>
      <c r="H50" s="2">
        <v>0</v>
      </c>
      <c r="I50" s="20"/>
    </row>
    <row r="51" spans="1:10" ht="75" x14ac:dyDescent="0.25">
      <c r="A51" s="23" t="s">
        <v>77</v>
      </c>
      <c r="B51" s="29" t="s">
        <v>103</v>
      </c>
      <c r="C51" s="99"/>
      <c r="D51" s="11">
        <f>D52+D53</f>
        <v>83.233000000000004</v>
      </c>
      <c r="E51" s="11">
        <v>0</v>
      </c>
      <c r="F51" s="11">
        <v>0</v>
      </c>
      <c r="G51" s="2">
        <v>0</v>
      </c>
      <c r="H51" s="2">
        <v>0</v>
      </c>
      <c r="I51" s="20"/>
    </row>
    <row r="52" spans="1:10" x14ac:dyDescent="0.25">
      <c r="A52" s="10"/>
      <c r="B52" s="30" t="s">
        <v>24</v>
      </c>
      <c r="C52" s="99"/>
      <c r="D52" s="42">
        <v>83.233000000000004</v>
      </c>
      <c r="E52" s="11">
        <v>0</v>
      </c>
      <c r="F52" s="11">
        <v>0</v>
      </c>
      <c r="G52" s="2">
        <v>0</v>
      </c>
      <c r="H52" s="2">
        <v>0</v>
      </c>
      <c r="I52" s="20"/>
    </row>
    <row r="53" spans="1:10" x14ac:dyDescent="0.25">
      <c r="A53" s="10"/>
      <c r="B53" s="30" t="s">
        <v>23</v>
      </c>
      <c r="C53" s="105"/>
      <c r="D53" s="11">
        <f t="shared" si="1"/>
        <v>0</v>
      </c>
      <c r="E53" s="11">
        <v>0</v>
      </c>
      <c r="F53" s="11"/>
      <c r="G53" s="2"/>
      <c r="H53" s="2"/>
      <c r="I53" s="20"/>
    </row>
    <row r="54" spans="1:10" x14ac:dyDescent="0.25">
      <c r="A54" s="10" t="s">
        <v>81</v>
      </c>
      <c r="B54" s="1" t="s">
        <v>27</v>
      </c>
      <c r="C54" s="7" t="s">
        <v>115</v>
      </c>
      <c r="D54" s="11">
        <v>6058.9279999999999</v>
      </c>
      <c r="E54" s="11">
        <v>6094.7579999999998</v>
      </c>
      <c r="F54" s="11">
        <v>6219.7250000000004</v>
      </c>
      <c r="G54" s="2">
        <f t="shared" si="0"/>
        <v>102.05040134489344</v>
      </c>
      <c r="H54" s="2">
        <f>(F54/D54)*100</f>
        <v>102.65388530776403</v>
      </c>
      <c r="I54" s="20"/>
    </row>
    <row r="55" spans="1:10" ht="23.25" customHeight="1" x14ac:dyDescent="0.25">
      <c r="A55" s="40"/>
      <c r="B55" s="25" t="s">
        <v>28</v>
      </c>
      <c r="C55" s="31" t="s">
        <v>116</v>
      </c>
      <c r="D55" s="4">
        <f>D54+D40+D36+D35</f>
        <v>15104.683000000001</v>
      </c>
      <c r="E55" s="4">
        <f>E54+E40+E36+E35</f>
        <v>19533.13</v>
      </c>
      <c r="F55" s="4">
        <f>F54+F40+F36+F35</f>
        <v>17611.290089999999</v>
      </c>
      <c r="G55" s="2">
        <f t="shared" si="0"/>
        <v>90.161126711387254</v>
      </c>
      <c r="H55" s="2">
        <f>(F55/D55)*100</f>
        <v>116.59490033653799</v>
      </c>
      <c r="I55" s="20"/>
    </row>
    <row r="56" spans="1:10" ht="18" customHeight="1" x14ac:dyDescent="0.25">
      <c r="A56" s="10"/>
      <c r="B56" s="25" t="s">
        <v>80</v>
      </c>
      <c r="C56" s="7"/>
      <c r="D56" s="11"/>
      <c r="E56" s="11"/>
      <c r="F56" s="11"/>
      <c r="G56" s="2"/>
      <c r="H56" s="2"/>
      <c r="I56" s="20"/>
    </row>
    <row r="57" spans="1:10" ht="30" x14ac:dyDescent="0.25">
      <c r="A57" s="10" t="s">
        <v>84</v>
      </c>
      <c r="B57" s="1" t="s">
        <v>29</v>
      </c>
      <c r="C57" s="7" t="s">
        <v>30</v>
      </c>
      <c r="D57" s="4">
        <f>D59+D60+D63</f>
        <v>181.8</v>
      </c>
      <c r="E57" s="4">
        <f>E59+E60+E63</f>
        <v>193.9</v>
      </c>
      <c r="F57" s="4">
        <f>F59+F60+F63</f>
        <v>316.58800000000002</v>
      </c>
      <c r="G57" s="3">
        <f t="shared" si="0"/>
        <v>163.27385250128935</v>
      </c>
      <c r="H57" s="3">
        <f>(F57/D57)*100</f>
        <v>174.14081408140814</v>
      </c>
      <c r="I57" s="20"/>
    </row>
    <row r="58" spans="1:10" x14ac:dyDescent="0.25">
      <c r="A58" s="10"/>
      <c r="B58" s="43" t="s">
        <v>31</v>
      </c>
      <c r="C58" s="7" t="s">
        <v>32</v>
      </c>
      <c r="D58" s="11">
        <f>D59+D60+D63</f>
        <v>181.8</v>
      </c>
      <c r="E58" s="11">
        <f>E59+E60+E63</f>
        <v>193.9</v>
      </c>
      <c r="F58" s="11">
        <f>F59+F60+F63</f>
        <v>316.58800000000002</v>
      </c>
      <c r="G58" s="2">
        <f t="shared" si="0"/>
        <v>163.27385250128935</v>
      </c>
      <c r="H58" s="2">
        <f>(F58/D58)*100</f>
        <v>174.14081408140814</v>
      </c>
      <c r="I58" s="20"/>
      <c r="J58" s="20"/>
    </row>
    <row r="59" spans="1:10" x14ac:dyDescent="0.25">
      <c r="A59" s="10"/>
      <c r="B59" s="1" t="s">
        <v>33</v>
      </c>
      <c r="C59" s="7" t="s">
        <v>117</v>
      </c>
      <c r="D59" s="11">
        <v>149.6</v>
      </c>
      <c r="E59" s="11">
        <v>114.6</v>
      </c>
      <c r="F59" s="11">
        <v>254.55600000000001</v>
      </c>
      <c r="G59" s="2">
        <f t="shared" si="0"/>
        <v>222.12565445026181</v>
      </c>
      <c r="H59" s="2">
        <f>(F59/D59)*100</f>
        <v>170.15775401069519</v>
      </c>
      <c r="I59" s="20"/>
    </row>
    <row r="60" spans="1:10" x14ac:dyDescent="0.25">
      <c r="A60" s="10"/>
      <c r="B60" s="1" t="s">
        <v>34</v>
      </c>
      <c r="C60" s="7" t="s">
        <v>118</v>
      </c>
      <c r="D60" s="4">
        <f>D61+D62</f>
        <v>27.3</v>
      </c>
      <c r="E60" s="4">
        <f>E61+E62</f>
        <v>65</v>
      </c>
      <c r="F60" s="4">
        <f>F61+F62</f>
        <v>52.75</v>
      </c>
      <c r="G60" s="3">
        <f t="shared" si="0"/>
        <v>81.15384615384616</v>
      </c>
      <c r="H60" s="3">
        <f>(F60/D60)*100</f>
        <v>193.22344322344321</v>
      </c>
      <c r="I60" s="20"/>
    </row>
    <row r="61" spans="1:10" x14ac:dyDescent="0.25">
      <c r="A61" s="10"/>
      <c r="B61" s="1" t="s">
        <v>35</v>
      </c>
      <c r="C61" s="7"/>
      <c r="D61" s="11"/>
      <c r="E61" s="11"/>
      <c r="F61" s="11"/>
      <c r="G61" s="2"/>
      <c r="H61" s="2"/>
      <c r="I61" s="20"/>
    </row>
    <row r="62" spans="1:10" x14ac:dyDescent="0.25">
      <c r="A62" s="10"/>
      <c r="B62" s="1" t="s">
        <v>36</v>
      </c>
      <c r="C62" s="7"/>
      <c r="D62" s="11">
        <v>27.3</v>
      </c>
      <c r="E62" s="11">
        <v>65</v>
      </c>
      <c r="F62" s="11">
        <v>52.75</v>
      </c>
      <c r="G62" s="2">
        <f t="shared" si="0"/>
        <v>81.15384615384616</v>
      </c>
      <c r="H62" s="2">
        <f>(F62/D62)*100</f>
        <v>193.22344322344321</v>
      </c>
      <c r="I62" s="20"/>
    </row>
    <row r="63" spans="1:10" x14ac:dyDescent="0.25">
      <c r="A63" s="10"/>
      <c r="B63" s="1" t="s">
        <v>37</v>
      </c>
      <c r="C63" s="7" t="s">
        <v>119</v>
      </c>
      <c r="D63" s="4">
        <v>4.9000000000000004</v>
      </c>
      <c r="E63" s="4">
        <v>14.3</v>
      </c>
      <c r="F63" s="4">
        <v>9.282</v>
      </c>
      <c r="G63" s="3">
        <f t="shared" si="0"/>
        <v>64.909090909090907</v>
      </c>
      <c r="H63" s="3">
        <f>(F63/D63)*100</f>
        <v>189.42857142857142</v>
      </c>
      <c r="I63" s="20"/>
    </row>
    <row r="64" spans="1:10" x14ac:dyDescent="0.25">
      <c r="A64" s="10"/>
      <c r="B64" s="1" t="s">
        <v>39</v>
      </c>
      <c r="C64" s="7" t="s">
        <v>120</v>
      </c>
      <c r="D64" s="11"/>
      <c r="E64" s="11"/>
      <c r="F64" s="11"/>
      <c r="G64" s="2"/>
      <c r="H64" s="2"/>
      <c r="I64" s="20"/>
    </row>
    <row r="65" spans="1:12" x14ac:dyDescent="0.25">
      <c r="A65" s="10"/>
      <c r="B65" s="1" t="s">
        <v>40</v>
      </c>
      <c r="C65" s="98" t="s">
        <v>121</v>
      </c>
      <c r="D65" s="4">
        <f>D66+D67</f>
        <v>9.9</v>
      </c>
      <c r="E65" s="4">
        <f>E66+E67</f>
        <v>3.2</v>
      </c>
      <c r="F65" s="4">
        <f>F66+F67</f>
        <v>42.832000000000001</v>
      </c>
      <c r="G65" s="3">
        <f t="shared" si="0"/>
        <v>1338.5</v>
      </c>
      <c r="H65" s="3">
        <f>(F65/D65)*100</f>
        <v>432.64646464646466</v>
      </c>
      <c r="I65" s="20"/>
    </row>
    <row r="66" spans="1:12" x14ac:dyDescent="0.25">
      <c r="A66" s="10"/>
      <c r="B66" s="1" t="s">
        <v>82</v>
      </c>
      <c r="C66" s="99"/>
      <c r="D66" s="11">
        <v>9.9</v>
      </c>
      <c r="E66" s="11">
        <v>2.6</v>
      </c>
      <c r="F66" s="11">
        <v>42.832000000000001</v>
      </c>
      <c r="G66" s="2">
        <f t="shared" si="0"/>
        <v>1647.3846153846152</v>
      </c>
      <c r="H66" s="2">
        <f>(F66/D66)*100</f>
        <v>432.64646464646466</v>
      </c>
      <c r="I66" s="20"/>
    </row>
    <row r="67" spans="1:12" x14ac:dyDescent="0.25">
      <c r="A67" s="10"/>
      <c r="B67" s="1" t="s">
        <v>83</v>
      </c>
      <c r="C67" s="105"/>
      <c r="D67" s="11">
        <v>0</v>
      </c>
      <c r="E67" s="11">
        <v>0.6</v>
      </c>
      <c r="F67" s="11"/>
      <c r="G67" s="2">
        <f t="shared" si="0"/>
        <v>0</v>
      </c>
      <c r="H67" s="2">
        <v>0</v>
      </c>
      <c r="I67" s="20"/>
    </row>
    <row r="68" spans="1:12" x14ac:dyDescent="0.25">
      <c r="A68" s="10"/>
      <c r="B68" s="1" t="s">
        <v>38</v>
      </c>
      <c r="C68" s="23" t="s">
        <v>122</v>
      </c>
      <c r="D68" s="11">
        <f>D54</f>
        <v>6058.9279999999999</v>
      </c>
      <c r="E68" s="11">
        <v>6094.7579999999998</v>
      </c>
      <c r="F68" s="11">
        <v>6219.7250000000004</v>
      </c>
      <c r="G68" s="2">
        <v>0</v>
      </c>
      <c r="H68" s="2">
        <v>0</v>
      </c>
      <c r="I68" s="20"/>
    </row>
    <row r="69" spans="1:12" x14ac:dyDescent="0.25">
      <c r="A69" s="10" t="s">
        <v>85</v>
      </c>
      <c r="B69" s="1" t="s">
        <v>41</v>
      </c>
      <c r="C69" s="7"/>
      <c r="D69" s="4">
        <f>D71+D89+D94</f>
        <v>8908.61</v>
      </c>
      <c r="E69" s="4">
        <f>E71+E89+E94</f>
        <v>13235.124000000002</v>
      </c>
      <c r="F69" s="4">
        <f>F71+F89+F94</f>
        <v>11050.597</v>
      </c>
      <c r="G69" s="3">
        <f t="shared" si="0"/>
        <v>83.494472737845143</v>
      </c>
      <c r="H69" s="3">
        <f>(F69/D69)*100</f>
        <v>124.04400911028767</v>
      </c>
      <c r="I69" s="20"/>
    </row>
    <row r="70" spans="1:12" ht="45" x14ac:dyDescent="0.25">
      <c r="A70" s="10"/>
      <c r="B70" s="1" t="s">
        <v>151</v>
      </c>
      <c r="C70" s="7"/>
      <c r="D70" s="4"/>
      <c r="E70" s="4"/>
      <c r="F70" s="4"/>
      <c r="G70" s="3"/>
      <c r="H70" s="3"/>
      <c r="I70" s="20"/>
    </row>
    <row r="71" spans="1:12" ht="109.5" customHeight="1" x14ac:dyDescent="0.25">
      <c r="A71" s="10" t="s">
        <v>86</v>
      </c>
      <c r="B71" s="29" t="s">
        <v>150</v>
      </c>
      <c r="C71" s="7" t="s">
        <v>123</v>
      </c>
      <c r="D71" s="4">
        <f>D72</f>
        <v>8734.6370000000006</v>
      </c>
      <c r="E71" s="4">
        <f>E72</f>
        <v>13065.674000000001</v>
      </c>
      <c r="F71" s="4">
        <f>F42</f>
        <v>10947.597</v>
      </c>
      <c r="G71" s="3">
        <f t="shared" si="0"/>
        <v>83.788995500729612</v>
      </c>
      <c r="H71" s="3">
        <f t="shared" ref="H71:H76" si="2">(F71/D71)*100</f>
        <v>125.33545469605663</v>
      </c>
      <c r="I71" s="20"/>
    </row>
    <row r="72" spans="1:12" x14ac:dyDescent="0.25">
      <c r="A72" s="10"/>
      <c r="B72" s="32" t="s">
        <v>24</v>
      </c>
      <c r="C72" s="7"/>
      <c r="D72" s="11">
        <f>D73+D74+D78+D81</f>
        <v>8734.6370000000006</v>
      </c>
      <c r="E72" s="11">
        <f>E73+E74+E78+E81</f>
        <v>13065.674000000001</v>
      </c>
      <c r="F72" s="11">
        <f>F73+F74+F78+F81</f>
        <v>10947.596999999998</v>
      </c>
      <c r="G72" s="2">
        <f t="shared" si="0"/>
        <v>83.788995500729598</v>
      </c>
      <c r="H72" s="2">
        <f t="shared" si="2"/>
        <v>125.3354546960566</v>
      </c>
      <c r="I72" s="20"/>
    </row>
    <row r="73" spans="1:12" x14ac:dyDescent="0.25">
      <c r="A73" s="10"/>
      <c r="B73" s="1" t="s">
        <v>33</v>
      </c>
      <c r="C73" s="7"/>
      <c r="D73" s="5">
        <v>477.221</v>
      </c>
      <c r="E73" s="4">
        <v>1339.7629999999999</v>
      </c>
      <c r="F73" s="4">
        <v>1219.386</v>
      </c>
      <c r="G73" s="3">
        <f t="shared" si="0"/>
        <v>91.01505266229924</v>
      </c>
      <c r="H73" s="3">
        <f t="shared" si="2"/>
        <v>255.51809329430179</v>
      </c>
      <c r="I73" s="20"/>
      <c r="J73" s="44"/>
      <c r="K73" s="44"/>
    </row>
    <row r="74" spans="1:12" x14ac:dyDescent="0.25">
      <c r="A74" s="10"/>
      <c r="B74" s="1" t="s">
        <v>42</v>
      </c>
      <c r="C74" s="7"/>
      <c r="D74" s="4">
        <f>D75+D76+D77</f>
        <v>6069.8020000000006</v>
      </c>
      <c r="E74" s="4">
        <f>E75+E76+E77</f>
        <v>7487.4689999999991</v>
      </c>
      <c r="F74" s="4">
        <f>F75+F76+F77</f>
        <v>6833.2730000000001</v>
      </c>
      <c r="G74" s="3">
        <f t="shared" si="0"/>
        <v>91.262788533748861</v>
      </c>
      <c r="H74" s="3">
        <f t="shared" si="2"/>
        <v>112.57818624067144</v>
      </c>
      <c r="I74" s="20"/>
    </row>
    <row r="75" spans="1:12" x14ac:dyDescent="0.25">
      <c r="A75" s="10"/>
      <c r="B75" s="1" t="s">
        <v>35</v>
      </c>
      <c r="C75" s="7"/>
      <c r="D75" s="5">
        <v>1606.537</v>
      </c>
      <c r="E75" s="11">
        <v>2396.7249999999999</v>
      </c>
      <c r="F75" s="11">
        <v>1881.2860000000001</v>
      </c>
      <c r="G75" s="2">
        <f t="shared" si="0"/>
        <v>78.494028309463957</v>
      </c>
      <c r="H75" s="2">
        <f t="shared" si="2"/>
        <v>117.10194038481529</v>
      </c>
      <c r="I75" s="20"/>
      <c r="J75" s="20"/>
    </row>
    <row r="76" spans="1:12" x14ac:dyDescent="0.25">
      <c r="A76" s="10"/>
      <c r="B76" s="1" t="s">
        <v>36</v>
      </c>
      <c r="C76" s="7"/>
      <c r="D76" s="5">
        <v>4455.5709999999999</v>
      </c>
      <c r="E76" s="11">
        <v>5083.7979999999998</v>
      </c>
      <c r="F76" s="11">
        <v>4945.174</v>
      </c>
      <c r="G76" s="2">
        <f t="shared" si="0"/>
        <v>97.273219746339251</v>
      </c>
      <c r="H76" s="2">
        <f t="shared" si="2"/>
        <v>110.98855791996132</v>
      </c>
      <c r="I76" s="20"/>
      <c r="J76" s="44"/>
      <c r="K76" s="44"/>
      <c r="L76" s="44"/>
    </row>
    <row r="77" spans="1:12" x14ac:dyDescent="0.25">
      <c r="A77" s="10"/>
      <c r="B77" s="1" t="s">
        <v>152</v>
      </c>
      <c r="C77" s="7"/>
      <c r="D77" s="11">
        <v>7.694</v>
      </c>
      <c r="E77" s="11">
        <v>6.9459999999999997</v>
      </c>
      <c r="F77" s="11">
        <v>6.8129999999999997</v>
      </c>
      <c r="G77" s="2">
        <v>0</v>
      </c>
      <c r="H77" s="2">
        <v>0</v>
      </c>
      <c r="I77" s="20"/>
      <c r="J77" s="20"/>
      <c r="L77" s="44"/>
    </row>
    <row r="78" spans="1:12" x14ac:dyDescent="0.25">
      <c r="A78" s="10"/>
      <c r="B78" s="1" t="s">
        <v>43</v>
      </c>
      <c r="C78" s="7"/>
      <c r="D78" s="4">
        <f>D79+D80</f>
        <v>1283.5619999999999</v>
      </c>
      <c r="E78" s="4">
        <f>E79+E80</f>
        <v>1647.2439999999999</v>
      </c>
      <c r="F78" s="4">
        <f>F79+F80</f>
        <v>1455.7449999999999</v>
      </c>
      <c r="G78" s="4">
        <f>G79+G80</f>
        <v>276.08157211997997</v>
      </c>
      <c r="H78" s="4">
        <f>H79+H80</f>
        <v>446.82715564340879</v>
      </c>
      <c r="I78" s="20"/>
      <c r="J78" s="44"/>
      <c r="L78" s="44"/>
    </row>
    <row r="79" spans="1:12" x14ac:dyDescent="0.25">
      <c r="A79" s="10"/>
      <c r="B79" s="1" t="s">
        <v>35</v>
      </c>
      <c r="C79" s="7"/>
      <c r="D79" s="11">
        <v>325.79599999999999</v>
      </c>
      <c r="E79" s="11">
        <v>527.28800000000001</v>
      </c>
      <c r="F79" s="11">
        <v>1455.7449999999999</v>
      </c>
      <c r="G79" s="2">
        <f t="shared" si="0"/>
        <v>276.08157211997997</v>
      </c>
      <c r="H79" s="2">
        <f>(F79/D79)*100</f>
        <v>446.82715564340879</v>
      </c>
      <c r="I79" s="20"/>
    </row>
    <row r="80" spans="1:12" x14ac:dyDescent="0.25">
      <c r="A80" s="10"/>
      <c r="B80" s="1" t="s">
        <v>36</v>
      </c>
      <c r="C80" s="7"/>
      <c r="D80" s="11">
        <v>957.76599999999996</v>
      </c>
      <c r="E80" s="11">
        <v>1119.9559999999999</v>
      </c>
      <c r="F80" s="11"/>
      <c r="G80" s="2">
        <f t="shared" si="0"/>
        <v>0</v>
      </c>
      <c r="H80" s="2">
        <f>(F80/D80)*100</f>
        <v>0</v>
      </c>
      <c r="I80" s="20"/>
    </row>
    <row r="81" spans="1:9" ht="28.5" x14ac:dyDescent="0.25">
      <c r="A81" s="10"/>
      <c r="B81" s="25" t="s">
        <v>44</v>
      </c>
      <c r="C81" s="31"/>
      <c r="D81" s="4">
        <f>D82+D86</f>
        <v>904.05199999999991</v>
      </c>
      <c r="E81" s="4">
        <f>E82+E86</f>
        <v>2591.1979999999999</v>
      </c>
      <c r="F81" s="4">
        <f>F82+F86</f>
        <v>1439.193</v>
      </c>
      <c r="G81" s="3">
        <f t="shared" si="0"/>
        <v>55.541606623654395</v>
      </c>
      <c r="H81" s="3">
        <f>(F81/D81)*100</f>
        <v>159.19360833226409</v>
      </c>
      <c r="I81" s="20"/>
    </row>
    <row r="82" spans="1:9" x14ac:dyDescent="0.25">
      <c r="A82" s="10"/>
      <c r="B82" s="32" t="s">
        <v>153</v>
      </c>
      <c r="C82" s="31"/>
      <c r="D82" s="4">
        <f>D83+D84+D85</f>
        <v>764.92</v>
      </c>
      <c r="E82" s="4">
        <f>E83+E84+E85</f>
        <v>610.947</v>
      </c>
      <c r="F82" s="4">
        <f>F83+F84+F85</f>
        <v>73.313999999999993</v>
      </c>
      <c r="G82" s="3">
        <f t="shared" si="0"/>
        <v>12.000058924914926</v>
      </c>
      <c r="H82" s="3">
        <f>(F82/D82)*100</f>
        <v>9.584531715734979</v>
      </c>
      <c r="I82" s="20"/>
    </row>
    <row r="83" spans="1:9" x14ac:dyDescent="0.25">
      <c r="A83" s="10"/>
      <c r="B83" s="33" t="s">
        <v>154</v>
      </c>
      <c r="C83" s="7"/>
      <c r="D83" s="11">
        <v>493.54300000000001</v>
      </c>
      <c r="E83" s="45">
        <v>132.21199999999999</v>
      </c>
      <c r="F83" s="11">
        <v>73.313999999999993</v>
      </c>
      <c r="G83" s="2">
        <f t="shared" si="0"/>
        <v>55.451850058996158</v>
      </c>
      <c r="H83" s="2">
        <f>(F83/D83)*100</f>
        <v>14.854632727036954</v>
      </c>
      <c r="I83" s="20"/>
    </row>
    <row r="84" spans="1:9" x14ac:dyDescent="0.25">
      <c r="A84" s="10"/>
      <c r="B84" s="34" t="s">
        <v>155</v>
      </c>
      <c r="C84" s="7"/>
      <c r="D84" s="11">
        <v>152.75</v>
      </c>
      <c r="E84" s="5">
        <v>478.73500000000001</v>
      </c>
      <c r="F84" s="11">
        <v>0</v>
      </c>
      <c r="G84" s="2">
        <v>0</v>
      </c>
      <c r="H84" s="2">
        <v>0</v>
      </c>
      <c r="I84" s="20"/>
    </row>
    <row r="85" spans="1:9" x14ac:dyDescent="0.25">
      <c r="A85" s="10"/>
      <c r="B85" s="34" t="s">
        <v>156</v>
      </c>
      <c r="C85" s="7"/>
      <c r="D85" s="11">
        <v>118.627</v>
      </c>
      <c r="E85" s="5">
        <v>0</v>
      </c>
      <c r="F85" s="11">
        <v>0</v>
      </c>
      <c r="G85" s="2">
        <v>0</v>
      </c>
      <c r="H85" s="2">
        <v>0</v>
      </c>
      <c r="I85" s="20"/>
    </row>
    <row r="86" spans="1:9" x14ac:dyDescent="0.25">
      <c r="A86" s="10"/>
      <c r="B86" s="35" t="s">
        <v>157</v>
      </c>
      <c r="C86" s="7"/>
      <c r="D86" s="4">
        <v>139.13200000000001</v>
      </c>
      <c r="E86" s="6">
        <v>1980.251</v>
      </c>
      <c r="F86" s="4">
        <v>1365.8789999999999</v>
      </c>
      <c r="G86" s="3">
        <f t="shared" si="0"/>
        <v>68.975044072695837</v>
      </c>
      <c r="H86" s="3">
        <f>(F86/D86)*100</f>
        <v>981.71448696202162</v>
      </c>
      <c r="I86" s="20"/>
    </row>
    <row r="87" spans="1:9" ht="45" x14ac:dyDescent="0.25">
      <c r="A87" s="10"/>
      <c r="B87" s="1" t="s">
        <v>45</v>
      </c>
      <c r="C87" s="7"/>
      <c r="D87" s="11"/>
      <c r="E87" s="11">
        <v>0</v>
      </c>
      <c r="F87" s="11">
        <v>0</v>
      </c>
      <c r="G87" s="11">
        <v>0</v>
      </c>
      <c r="H87" s="11">
        <v>0</v>
      </c>
      <c r="I87" s="20"/>
    </row>
    <row r="88" spans="1:9" x14ac:dyDescent="0.25">
      <c r="A88" s="10"/>
      <c r="B88" s="36" t="s">
        <v>158</v>
      </c>
      <c r="C88" s="7"/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20"/>
    </row>
    <row r="89" spans="1:9" ht="75" x14ac:dyDescent="0.25">
      <c r="A89" s="10" t="s">
        <v>87</v>
      </c>
      <c r="B89" s="29" t="s">
        <v>159</v>
      </c>
      <c r="C89" s="7" t="s">
        <v>124</v>
      </c>
      <c r="D89" s="4">
        <f>D91</f>
        <v>90.74</v>
      </c>
      <c r="E89" s="4">
        <f>E91</f>
        <v>169.45</v>
      </c>
      <c r="F89" s="4">
        <f>F91</f>
        <v>103</v>
      </c>
      <c r="G89" s="3">
        <v>0</v>
      </c>
      <c r="H89" s="3">
        <v>0</v>
      </c>
      <c r="I89" s="20"/>
    </row>
    <row r="90" spans="1:9" x14ac:dyDescent="0.25">
      <c r="A90" s="10"/>
      <c r="B90" s="1" t="s">
        <v>46</v>
      </c>
      <c r="C90" s="7"/>
      <c r="D90" s="11"/>
      <c r="E90" s="11" t="s">
        <v>17</v>
      </c>
      <c r="F90" s="11"/>
      <c r="G90" s="2"/>
      <c r="H90" s="2"/>
      <c r="I90" s="20"/>
    </row>
    <row r="91" spans="1:9" x14ac:dyDescent="0.25">
      <c r="A91" s="10"/>
      <c r="B91" s="1" t="s">
        <v>23</v>
      </c>
      <c r="C91" s="7"/>
      <c r="D91" s="11">
        <f>D92+D93</f>
        <v>90.74</v>
      </c>
      <c r="E91" s="11">
        <f>E92+E93</f>
        <v>169.45</v>
      </c>
      <c r="F91" s="11">
        <f>F92+F93</f>
        <v>103</v>
      </c>
      <c r="G91" s="2">
        <v>0</v>
      </c>
      <c r="H91" s="2">
        <v>0</v>
      </c>
      <c r="I91" s="20"/>
    </row>
    <row r="92" spans="1:9" ht="30" x14ac:dyDescent="0.25">
      <c r="A92" s="10"/>
      <c r="B92" s="1" t="s">
        <v>47</v>
      </c>
      <c r="C92" s="7"/>
      <c r="D92" s="11">
        <v>90.74</v>
      </c>
      <c r="E92" s="11">
        <v>169.45</v>
      </c>
      <c r="F92" s="11">
        <v>103</v>
      </c>
      <c r="G92" s="2">
        <v>0</v>
      </c>
      <c r="H92" s="2">
        <v>0</v>
      </c>
      <c r="I92" s="20"/>
    </row>
    <row r="93" spans="1:9" ht="30" x14ac:dyDescent="0.25">
      <c r="A93" s="10"/>
      <c r="B93" s="1" t="s">
        <v>48</v>
      </c>
      <c r="C93" s="7"/>
      <c r="D93" s="11">
        <v>0</v>
      </c>
      <c r="E93" s="11">
        <v>0</v>
      </c>
      <c r="F93" s="11">
        <v>0</v>
      </c>
      <c r="G93" s="2">
        <v>0</v>
      </c>
      <c r="H93" s="2">
        <v>0</v>
      </c>
      <c r="I93" s="20"/>
    </row>
    <row r="94" spans="1:9" ht="90" x14ac:dyDescent="0.25">
      <c r="A94" s="10" t="s">
        <v>88</v>
      </c>
      <c r="B94" s="29" t="s">
        <v>104</v>
      </c>
      <c r="C94" s="7" t="s">
        <v>125</v>
      </c>
      <c r="D94" s="4">
        <f>D95+D96</f>
        <v>83.233000000000004</v>
      </c>
      <c r="E94" s="4">
        <f>E95+E96+E97+E98+E99</f>
        <v>0</v>
      </c>
      <c r="F94" s="4">
        <f>F95+F96+F97+F98+F99</f>
        <v>0</v>
      </c>
      <c r="G94" s="3">
        <v>0</v>
      </c>
      <c r="H94" s="3">
        <v>0</v>
      </c>
      <c r="I94" s="20"/>
    </row>
    <row r="95" spans="1:9" x14ac:dyDescent="0.25">
      <c r="A95" s="10"/>
      <c r="B95" s="29" t="s">
        <v>24</v>
      </c>
      <c r="C95" s="7"/>
      <c r="D95" s="11">
        <f>D97+D98+D99</f>
        <v>83.233000000000004</v>
      </c>
      <c r="E95" s="11">
        <v>0</v>
      </c>
      <c r="F95" s="11">
        <f>F98</f>
        <v>0</v>
      </c>
      <c r="G95" s="2">
        <v>0</v>
      </c>
      <c r="H95" s="2">
        <v>0</v>
      </c>
      <c r="I95" s="20"/>
    </row>
    <row r="96" spans="1:9" x14ac:dyDescent="0.25">
      <c r="A96" s="10"/>
      <c r="B96" s="1" t="s">
        <v>23</v>
      </c>
      <c r="C96" s="7"/>
      <c r="D96" s="11">
        <v>0</v>
      </c>
      <c r="E96" s="11">
        <v>0</v>
      </c>
      <c r="F96" s="11">
        <v>0</v>
      </c>
      <c r="G96" s="2">
        <v>0</v>
      </c>
      <c r="H96" s="2">
        <v>0</v>
      </c>
      <c r="I96" s="20"/>
    </row>
    <row r="97" spans="1:9" x14ac:dyDescent="0.25">
      <c r="A97" s="10"/>
      <c r="B97" s="1" t="s">
        <v>49</v>
      </c>
      <c r="C97" s="7"/>
      <c r="D97" s="11">
        <v>25.312999999999999</v>
      </c>
      <c r="E97" s="11">
        <v>0</v>
      </c>
      <c r="F97" s="11">
        <v>0</v>
      </c>
      <c r="G97" s="2">
        <v>0</v>
      </c>
      <c r="H97" s="2">
        <v>0</v>
      </c>
      <c r="I97" s="20"/>
    </row>
    <row r="98" spans="1:9" x14ac:dyDescent="0.25">
      <c r="A98" s="10"/>
      <c r="B98" s="1" t="s">
        <v>50</v>
      </c>
      <c r="C98" s="7"/>
      <c r="D98" s="11">
        <v>52.350999999999999</v>
      </c>
      <c r="E98" s="11">
        <v>0</v>
      </c>
      <c r="F98" s="11">
        <v>0</v>
      </c>
      <c r="G98" s="2">
        <v>0</v>
      </c>
      <c r="H98" s="2">
        <v>0</v>
      </c>
      <c r="I98" s="20"/>
    </row>
    <row r="99" spans="1:9" x14ac:dyDescent="0.25">
      <c r="A99" s="10"/>
      <c r="B99" s="1" t="s">
        <v>51</v>
      </c>
      <c r="C99" s="7"/>
      <c r="D99" s="11">
        <v>5.569</v>
      </c>
      <c r="E99" s="11">
        <v>0</v>
      </c>
      <c r="F99" s="11">
        <v>0</v>
      </c>
      <c r="G99" s="2">
        <v>0</v>
      </c>
      <c r="H99" s="2">
        <v>0</v>
      </c>
      <c r="I99" s="20"/>
    </row>
    <row r="100" spans="1:9" x14ac:dyDescent="0.25">
      <c r="A100" s="10">
        <v>8</v>
      </c>
      <c r="B100" s="1" t="s">
        <v>52</v>
      </c>
      <c r="C100" s="7" t="s">
        <v>126</v>
      </c>
      <c r="D100" s="11"/>
      <c r="E100" s="2"/>
      <c r="F100" s="2"/>
      <c r="G100" s="2"/>
      <c r="H100" s="2"/>
      <c r="I100" s="20"/>
    </row>
    <row r="101" spans="1:9" ht="18.75" hidden="1" customHeight="1" x14ac:dyDescent="0.25">
      <c r="A101" s="10">
        <v>7</v>
      </c>
      <c r="B101" s="1" t="s">
        <v>38</v>
      </c>
      <c r="C101" s="7"/>
      <c r="D101" s="11"/>
      <c r="E101" s="11"/>
      <c r="F101" s="11"/>
      <c r="G101" s="2"/>
      <c r="H101" s="2"/>
      <c r="I101" s="20"/>
    </row>
    <row r="102" spans="1:9" ht="23.25" customHeight="1" x14ac:dyDescent="0.25">
      <c r="A102" s="40"/>
      <c r="B102" s="25" t="s">
        <v>53</v>
      </c>
      <c r="C102" s="31"/>
      <c r="D102" s="4">
        <f>D57+D65+D68+D69</f>
        <v>15159.238000000001</v>
      </c>
      <c r="E102" s="4">
        <f>E69+E57+E65+E68</f>
        <v>19526.982000000004</v>
      </c>
      <c r="F102" s="4">
        <f>F69+F57+F65+F68</f>
        <v>17629.741999999998</v>
      </c>
      <c r="G102" s="2">
        <f>(F102/E102)*100</f>
        <v>90.284008045892577</v>
      </c>
      <c r="H102" s="2">
        <f>(F102/D102)*100</f>
        <v>116.29701967869359</v>
      </c>
      <c r="I102" s="20"/>
    </row>
    <row r="103" spans="1:9" x14ac:dyDescent="0.25">
      <c r="A103" s="10"/>
      <c r="B103" s="1" t="s">
        <v>54</v>
      </c>
      <c r="C103" s="7" t="s">
        <v>127</v>
      </c>
      <c r="D103" s="11">
        <f>D55-D102</f>
        <v>-54.555000000000291</v>
      </c>
      <c r="E103" s="11">
        <f>E55-E102</f>
        <v>6.1479999999974098</v>
      </c>
      <c r="F103" s="11">
        <f>F55-F102</f>
        <v>-18.451909999999771</v>
      </c>
      <c r="G103" s="2">
        <f>(F103/E103)*100</f>
        <v>-300.12865972686313</v>
      </c>
      <c r="H103" s="2">
        <f>(F103/D103)*100</f>
        <v>33.822582714690995</v>
      </c>
      <c r="I103" s="20"/>
    </row>
    <row r="104" spans="1:9" x14ac:dyDescent="0.25">
      <c r="A104" s="10"/>
      <c r="B104" s="1" t="s">
        <v>55</v>
      </c>
      <c r="C104" s="7" t="s">
        <v>128</v>
      </c>
      <c r="D104" s="11"/>
      <c r="E104" s="2"/>
      <c r="F104" s="2" t="s">
        <v>56</v>
      </c>
      <c r="G104" s="2"/>
      <c r="H104" s="2"/>
      <c r="I104" s="20"/>
    </row>
    <row r="105" spans="1:9" ht="30" x14ac:dyDescent="0.25">
      <c r="A105" s="10"/>
      <c r="B105" s="1" t="s">
        <v>57</v>
      </c>
      <c r="C105" s="7" t="s">
        <v>129</v>
      </c>
      <c r="D105" s="11"/>
      <c r="E105" s="2"/>
      <c r="F105" s="2"/>
      <c r="G105" s="2"/>
      <c r="H105" s="2"/>
      <c r="I105" s="20"/>
    </row>
    <row r="106" spans="1:9" ht="45" x14ac:dyDescent="0.25">
      <c r="A106" s="10"/>
      <c r="B106" s="1" t="s">
        <v>58</v>
      </c>
      <c r="C106" s="7" t="s">
        <v>130</v>
      </c>
      <c r="D106" s="11">
        <f>D103</f>
        <v>-54.555000000000291</v>
      </c>
      <c r="E106" s="11">
        <f>E103</f>
        <v>6.1479999999974098</v>
      </c>
      <c r="F106" s="11">
        <f>F103</f>
        <v>-18.451909999999771</v>
      </c>
      <c r="G106" s="2">
        <f>(F106/E106)*100</f>
        <v>-300.12865972686313</v>
      </c>
      <c r="H106" s="2">
        <f>(F106/D106)*100</f>
        <v>33.822582714690995</v>
      </c>
      <c r="I106" s="20"/>
    </row>
    <row r="107" spans="1:9" ht="30" x14ac:dyDescent="0.25">
      <c r="A107" s="10"/>
      <c r="B107" s="1" t="s">
        <v>59</v>
      </c>
      <c r="C107" s="7" t="s">
        <v>131</v>
      </c>
      <c r="D107" s="11"/>
      <c r="E107" s="11">
        <f>E106*0.18</f>
        <v>1.1066399999995338</v>
      </c>
      <c r="F107" s="11"/>
      <c r="G107" s="2">
        <f>(F107/E107)*100</f>
        <v>0</v>
      </c>
      <c r="H107" s="2"/>
      <c r="I107" s="20"/>
    </row>
    <row r="108" spans="1:9" x14ac:dyDescent="0.25">
      <c r="A108" s="10"/>
      <c r="B108" s="1" t="s">
        <v>60</v>
      </c>
      <c r="C108" s="7" t="s">
        <v>132</v>
      </c>
      <c r="D108" s="11">
        <f>D106-D107</f>
        <v>-54.555000000000291</v>
      </c>
      <c r="E108" s="11">
        <f>E106-E107</f>
        <v>5.0413599999978764</v>
      </c>
      <c r="F108" s="11">
        <f>F106-F107</f>
        <v>-18.451909999999771</v>
      </c>
      <c r="G108" s="2">
        <f>(F108/E108)*100</f>
        <v>-366.01056064251594</v>
      </c>
      <c r="H108" s="2">
        <f>(F108/D108)*100</f>
        <v>33.822582714690995</v>
      </c>
      <c r="I108" s="20"/>
    </row>
    <row r="109" spans="1:9" x14ac:dyDescent="0.25">
      <c r="A109" s="10"/>
      <c r="B109" s="1" t="s">
        <v>61</v>
      </c>
      <c r="C109" s="7" t="s">
        <v>133</v>
      </c>
      <c r="D109" s="11">
        <f>D108</f>
        <v>-54.555000000000291</v>
      </c>
      <c r="E109" s="11">
        <f>E108</f>
        <v>5.0413599999978764</v>
      </c>
      <c r="F109" s="11">
        <f>F108</f>
        <v>-18.451909999999771</v>
      </c>
      <c r="G109" s="2">
        <f>(F109/E109)*100</f>
        <v>-366.01056064251594</v>
      </c>
      <c r="H109" s="2">
        <f>(F109/D109)*100</f>
        <v>33.822582714690995</v>
      </c>
      <c r="I109" s="20"/>
    </row>
    <row r="110" spans="1:9" x14ac:dyDescent="0.25">
      <c r="A110" s="10"/>
      <c r="B110" s="1" t="s">
        <v>62</v>
      </c>
      <c r="C110" s="7" t="s">
        <v>134</v>
      </c>
      <c r="D110" s="11"/>
      <c r="E110" s="2"/>
      <c r="F110" s="2"/>
      <c r="G110" s="2"/>
      <c r="H110" s="2"/>
      <c r="I110" s="20"/>
    </row>
    <row r="111" spans="1:9" x14ac:dyDescent="0.25">
      <c r="A111" s="10"/>
      <c r="B111" s="89" t="s">
        <v>63</v>
      </c>
      <c r="C111" s="90"/>
      <c r="D111" s="90"/>
      <c r="E111" s="90"/>
      <c r="F111" s="90"/>
      <c r="G111" s="90"/>
      <c r="H111" s="91"/>
      <c r="I111" s="20"/>
    </row>
    <row r="112" spans="1:9" x14ac:dyDescent="0.25">
      <c r="A112" s="10"/>
      <c r="B112" s="1" t="s">
        <v>64</v>
      </c>
      <c r="C112" s="7" t="s">
        <v>139</v>
      </c>
      <c r="D112" s="11"/>
      <c r="E112" s="2"/>
      <c r="F112" s="2"/>
      <c r="G112" s="2"/>
      <c r="H112" s="2"/>
      <c r="I112" s="20"/>
    </row>
    <row r="113" spans="1:9" ht="30" x14ac:dyDescent="0.25">
      <c r="A113" s="10"/>
      <c r="B113" s="1" t="s">
        <v>65</v>
      </c>
      <c r="C113" s="7" t="s">
        <v>140</v>
      </c>
      <c r="D113" s="11"/>
      <c r="E113" s="11">
        <f>(E108-E120)*0.2</f>
        <v>0.95785839999959654</v>
      </c>
      <c r="F113" s="11"/>
      <c r="G113" s="2">
        <f>(F113/E113)*100</f>
        <v>0</v>
      </c>
      <c r="H113" s="2"/>
      <c r="I113" s="20"/>
    </row>
    <row r="114" spans="1:9" x14ac:dyDescent="0.25">
      <c r="A114" s="10"/>
      <c r="B114" s="1" t="s">
        <v>66</v>
      </c>
      <c r="C114" s="7" t="s">
        <v>141</v>
      </c>
      <c r="D114" s="11"/>
      <c r="E114" s="11">
        <f>(E108-E120)*0.8</f>
        <v>3.8314335999983862</v>
      </c>
      <c r="F114" s="11"/>
      <c r="G114" s="2">
        <f>(F114/E114)*100</f>
        <v>0</v>
      </c>
      <c r="H114" s="2"/>
      <c r="I114" s="20"/>
    </row>
    <row r="115" spans="1:9" ht="50.25" customHeight="1" x14ac:dyDescent="0.25">
      <c r="A115" s="10"/>
      <c r="B115" s="1" t="s">
        <v>67</v>
      </c>
      <c r="C115" s="7" t="s">
        <v>142</v>
      </c>
      <c r="D115" s="11"/>
      <c r="E115" s="11"/>
      <c r="F115" s="2"/>
      <c r="G115" s="2"/>
      <c r="H115" s="2"/>
      <c r="I115" s="20"/>
    </row>
    <row r="116" spans="1:9" ht="28.5" customHeight="1" x14ac:dyDescent="0.25">
      <c r="A116" s="10"/>
      <c r="B116" s="89" t="s">
        <v>68</v>
      </c>
      <c r="C116" s="90"/>
      <c r="D116" s="90"/>
      <c r="E116" s="90"/>
      <c r="F116" s="90"/>
      <c r="G116" s="90"/>
      <c r="H116" s="91"/>
      <c r="I116" s="20"/>
    </row>
    <row r="117" spans="1:9" x14ac:dyDescent="0.25">
      <c r="A117" s="10"/>
      <c r="B117" s="1" t="s">
        <v>69</v>
      </c>
      <c r="C117" s="7" t="s">
        <v>143</v>
      </c>
      <c r="D117" s="11"/>
      <c r="E117" s="11"/>
      <c r="F117" s="2"/>
      <c r="G117" s="2"/>
      <c r="H117" s="2"/>
      <c r="I117" s="20"/>
    </row>
    <row r="118" spans="1:9" x14ac:dyDescent="0.25">
      <c r="A118" s="10"/>
      <c r="B118" s="1" t="s">
        <v>70</v>
      </c>
      <c r="C118" s="7" t="s">
        <v>144</v>
      </c>
      <c r="D118" s="11"/>
      <c r="E118" s="11"/>
      <c r="F118" s="2"/>
      <c r="G118" s="2"/>
      <c r="H118" s="2"/>
      <c r="I118" s="20"/>
    </row>
    <row r="119" spans="1:9" x14ac:dyDescent="0.25">
      <c r="A119" s="10"/>
      <c r="B119" s="1" t="s">
        <v>71</v>
      </c>
      <c r="C119" s="7" t="s">
        <v>145</v>
      </c>
      <c r="D119" s="11"/>
      <c r="E119" s="11"/>
      <c r="F119" s="2"/>
      <c r="G119" s="2"/>
      <c r="H119" s="2"/>
      <c r="I119" s="20"/>
    </row>
    <row r="120" spans="1:9" x14ac:dyDescent="0.25">
      <c r="A120" s="10"/>
      <c r="B120" s="1" t="s">
        <v>72</v>
      </c>
      <c r="C120" s="7" t="s">
        <v>146</v>
      </c>
      <c r="D120" s="11"/>
      <c r="E120" s="11">
        <f>E108*0.05</f>
        <v>0.25206799999989382</v>
      </c>
      <c r="F120" s="2"/>
      <c r="G120" s="2">
        <f>(F120/E120)*100</f>
        <v>0</v>
      </c>
      <c r="H120" s="2"/>
      <c r="I120" s="20"/>
    </row>
    <row r="121" spans="1:9" x14ac:dyDescent="0.25">
      <c r="A121" s="10"/>
      <c r="B121" s="1" t="s">
        <v>73</v>
      </c>
      <c r="C121" s="7" t="s">
        <v>147</v>
      </c>
      <c r="D121" s="11"/>
      <c r="E121" s="11"/>
      <c r="F121" s="2"/>
      <c r="G121" s="2"/>
      <c r="H121" s="2"/>
    </row>
    <row r="123" spans="1:9" ht="13.5" customHeight="1" x14ac:dyDescent="0.25">
      <c r="B123" s="17" t="s">
        <v>74</v>
      </c>
      <c r="F123" s="17" t="s">
        <v>163</v>
      </c>
    </row>
    <row r="124" spans="1:9" hidden="1" x14ac:dyDescent="0.25"/>
    <row r="125" spans="1:9" hidden="1" x14ac:dyDescent="0.25"/>
    <row r="126" spans="1:9" hidden="1" x14ac:dyDescent="0.25"/>
    <row r="127" spans="1:9" ht="36" customHeight="1" x14ac:dyDescent="0.25">
      <c r="B127" s="17" t="s">
        <v>75</v>
      </c>
      <c r="F127" s="17" t="s">
        <v>167</v>
      </c>
    </row>
  </sheetData>
  <mergeCells count="40">
    <mergeCell ref="G14:H14"/>
    <mergeCell ref="A15:F15"/>
    <mergeCell ref="G15:H15"/>
    <mergeCell ref="B16:H16"/>
    <mergeCell ref="A11:F11"/>
    <mergeCell ref="G11:H11"/>
    <mergeCell ref="A12:F12"/>
    <mergeCell ref="G12:H12"/>
    <mergeCell ref="A13:F13"/>
    <mergeCell ref="G13:H13"/>
    <mergeCell ref="A8:F8"/>
    <mergeCell ref="G8:H8"/>
    <mergeCell ref="A9:F9"/>
    <mergeCell ref="G9:H9"/>
    <mergeCell ref="A10:F10"/>
    <mergeCell ref="G10:H10"/>
    <mergeCell ref="A5:F5"/>
    <mergeCell ref="G5:H5"/>
    <mergeCell ref="A6:F6"/>
    <mergeCell ref="G6:H6"/>
    <mergeCell ref="A7:F7"/>
    <mergeCell ref="G7:H7"/>
    <mergeCell ref="A1:H1"/>
    <mergeCell ref="A2:H2"/>
    <mergeCell ref="A3:F3"/>
    <mergeCell ref="G3:H3"/>
    <mergeCell ref="A4:F4"/>
    <mergeCell ref="G4:H4"/>
    <mergeCell ref="B17:H17"/>
    <mergeCell ref="B18:H18"/>
    <mergeCell ref="C42:C53"/>
    <mergeCell ref="B111:H111"/>
    <mergeCell ref="B116:H116"/>
    <mergeCell ref="C36:C38"/>
    <mergeCell ref="C65:C67"/>
    <mergeCell ref="E36:E38"/>
    <mergeCell ref="D36:D38"/>
    <mergeCell ref="F36:F38"/>
    <mergeCell ref="G36:G38"/>
    <mergeCell ref="H36:H38"/>
  </mergeCells>
  <phoneticPr fontId="13" type="noConversion"/>
  <pageMargins left="0.70866141732283472" right="0.31496062992125984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 по даним бух обліку</vt:lpstr>
      <vt:lpstr>Лист3</vt:lpstr>
      <vt:lpstr>'звіт по даним бух обліку'!Область_друку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2026-03-18T09:09:02Z</dcterms:modified>
</cp:coreProperties>
</file>